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<sst xmlns="http://schemas.openxmlformats.org/spreadsheetml/2006/main" count="1469" uniqueCount="1352">
  <si>
    <t>majority</t>
  </si>
  <si>
    <t>movies</t>
  </si>
  <si>
    <t>Action</t>
  </si>
  <si>
    <t>Adventure</t>
  </si>
  <si>
    <t>Animation</t>
  </si>
  <si>
    <t>Biography</t>
  </si>
  <si>
    <t>Comedy</t>
  </si>
  <si>
    <t>Crime</t>
  </si>
  <si>
    <t>Documentary</t>
  </si>
  <si>
    <t>Drama</t>
  </si>
  <si>
    <t>Family</t>
  </si>
  <si>
    <t>Fantasy</t>
  </si>
  <si>
    <t>Film-Noir</t>
  </si>
  <si>
    <t>History</t>
  </si>
  <si>
    <t>Horror</t>
  </si>
  <si>
    <t>Musical</t>
  </si>
  <si>
    <t>Mystery</t>
  </si>
  <si>
    <t>Romance</t>
  </si>
  <si>
    <t>Sci-Fi</t>
  </si>
  <si>
    <t>Sport</t>
  </si>
  <si>
    <t>Thriller</t>
  </si>
  <si>
    <t>War</t>
  </si>
  <si>
    <t>Western</t>
  </si>
  <si>
    <t>basketball players</t>
  </si>
  <si>
    <t>wines</t>
  </si>
  <si>
    <t>USA</t>
  </si>
  <si>
    <t>France</t>
  </si>
  <si>
    <t>Italy</t>
  </si>
  <si>
    <t>Argentina</t>
  </si>
  <si>
    <t>Spain</t>
  </si>
  <si>
    <t>Chile</t>
  </si>
  <si>
    <t>Australia</t>
  </si>
  <si>
    <t>Germany</t>
  </si>
  <si>
    <t>Portugal</t>
  </si>
  <si>
    <t>New Zealand</t>
  </si>
  <si>
    <t>South Africa</t>
  </si>
  <si>
    <t>Austria</t>
  </si>
  <si>
    <t>Greece</t>
  </si>
  <si>
    <t>Canada</t>
  </si>
  <si>
    <t>Israel</t>
  </si>
  <si>
    <t>Uruguay</t>
  </si>
  <si>
    <t>Bulgaria</t>
  </si>
  <si>
    <t>Hungary</t>
  </si>
  <si>
    <t>Mexico</t>
  </si>
  <si>
    <t>Switzerland</t>
  </si>
  <si>
    <t>Lebanon</t>
  </si>
  <si>
    <t>Japan</t>
  </si>
  <si>
    <t>Georgia</t>
  </si>
  <si>
    <t>Morocco</t>
  </si>
  <si>
    <t>Slovenia</t>
  </si>
  <si>
    <t>Agiorgitiko</t>
  </si>
  <si>
    <t>Aglianico</t>
  </si>
  <si>
    <t>Albarino</t>
  </si>
  <si>
    <t>Albariño</t>
  </si>
  <si>
    <t>Alicante Bouschet</t>
  </si>
  <si>
    <t>Amarone</t>
  </si>
  <si>
    <t>Anglianico</t>
  </si>
  <si>
    <t>Arneis</t>
  </si>
  <si>
    <t>Baco Noir</t>
  </si>
  <si>
    <t>Barbera</t>
  </si>
  <si>
    <t>Biancolella</t>
  </si>
  <si>
    <t>Black Corinth</t>
  </si>
  <si>
    <t>Black Muscat</t>
  </si>
  <si>
    <t>Blanc Du Bois</t>
  </si>
  <si>
    <t>Blaufränkish</t>
  </si>
  <si>
    <t>Blauportugueser</t>
  </si>
  <si>
    <t>Blend</t>
  </si>
  <si>
    <t>Blend - Other</t>
  </si>
  <si>
    <t>Blend - Red</t>
  </si>
  <si>
    <t>Blend - Sparkling</t>
  </si>
  <si>
    <t>Blend - White</t>
  </si>
  <si>
    <t>Blush</t>
  </si>
  <si>
    <t>Bonarda</t>
  </si>
  <si>
    <t>Bordeaux Blend</t>
  </si>
  <si>
    <t>Bordeaux Red Blend</t>
  </si>
  <si>
    <t>Bordeaux White Blend</t>
  </si>
  <si>
    <t>Brunello di Montalcino</t>
  </si>
  <si>
    <t>Cabernet</t>
  </si>
  <si>
    <t>Cabernet Franc</t>
  </si>
  <si>
    <t>Cabernet Sauvignon</t>
  </si>
  <si>
    <t>Cabernet Sauvignon Blend</t>
  </si>
  <si>
    <t>Cabernet Sauvignon/Merlot</t>
  </si>
  <si>
    <t>Cannonau</t>
  </si>
  <si>
    <t>Carignan</t>
  </si>
  <si>
    <t>Carignane</t>
  </si>
  <si>
    <t>Carmenere</t>
  </si>
  <si>
    <t>Carmenre</t>
  </si>
  <si>
    <t>Carmenère</t>
  </si>
  <si>
    <t>Catawba</t>
  </si>
  <si>
    <t>Cayuga</t>
  </si>
  <si>
    <t>Cayuga White</t>
  </si>
  <si>
    <t>Cesanese</t>
  </si>
  <si>
    <t>Chambourcin</t>
  </si>
  <si>
    <t>Champagne</t>
  </si>
  <si>
    <t>Champagne Blend</t>
  </si>
  <si>
    <t>Chancellor</t>
  </si>
  <si>
    <t>Chancellor Noir</t>
  </si>
  <si>
    <t>Charbono</t>
  </si>
  <si>
    <t>Chardonel</t>
  </si>
  <si>
    <t>ChardonnayChenin Blanc</t>
  </si>
  <si>
    <t>Chianti Red Blend</t>
  </si>
  <si>
    <t>Cinsault</t>
  </si>
  <si>
    <t>Columbia Valley</t>
  </si>
  <si>
    <t>Concord</t>
  </si>
  <si>
    <t>Cortese</t>
  </si>
  <si>
    <t>Corvina</t>
  </si>
  <si>
    <t>Counoise</t>
  </si>
  <si>
    <t>Cuvee</t>
  </si>
  <si>
    <t>DeChaunac</t>
  </si>
  <si>
    <t>Delaware</t>
  </si>
  <si>
    <t>Diamond</t>
  </si>
  <si>
    <t>Dolcetto</t>
  </si>
  <si>
    <t>Dornfelder</t>
  </si>
  <si>
    <t>Early Burgundy</t>
  </si>
  <si>
    <t>Falanghina</t>
  </si>
  <si>
    <t>FavoriteFernão Pires</t>
  </si>
  <si>
    <t>Fiano</t>
  </si>
  <si>
    <t>Fleur Sauvage</t>
  </si>
  <si>
    <t>Framboise</t>
  </si>
  <si>
    <t>Fredonia</t>
  </si>
  <si>
    <t>French Colombard</t>
  </si>
  <si>
    <t>Frontenac</t>
  </si>
  <si>
    <t>Frontenac Gris</t>
  </si>
  <si>
    <t>Fruit</t>
  </si>
  <si>
    <t>Fruit Cuvee</t>
  </si>
  <si>
    <t>Fumé Blanc</t>
  </si>
  <si>
    <t>Furmint</t>
  </si>
  <si>
    <t>Gamay</t>
  </si>
  <si>
    <t>Garganega</t>
  </si>
  <si>
    <t>Garnacha</t>
  </si>
  <si>
    <t>Garnacha Blanca</t>
  </si>
  <si>
    <t>Gewurztraminer</t>
  </si>
  <si>
    <t>Godello</t>
  </si>
  <si>
    <t>Gold</t>
  </si>
  <si>
    <t>Graciano</t>
  </si>
  <si>
    <t>Grenache</t>
  </si>
  <si>
    <t>Grenache Blanc</t>
  </si>
  <si>
    <t>Grenache Noir</t>
  </si>
  <si>
    <t>Grenache/Syrah</t>
  </si>
  <si>
    <t>Grignolino</t>
  </si>
  <si>
    <t>Grillo</t>
  </si>
  <si>
    <t>Grüner Veltliner</t>
  </si>
  <si>
    <t>Huxelrebe</t>
  </si>
  <si>
    <t>Iona</t>
  </si>
  <si>
    <t>Island Belle</t>
  </si>
  <si>
    <t>Ives</t>
  </si>
  <si>
    <t>Kerner</t>
  </si>
  <si>
    <t>La CrescentLacrima</t>
  </si>
  <si>
    <t>Lagrein</t>
  </si>
  <si>
    <t>Lambrusco</t>
  </si>
  <si>
    <t>Lemberger</t>
  </si>
  <si>
    <t>Lenoir</t>
  </si>
  <si>
    <t>Lodi</t>
  </si>
  <si>
    <t>Léon Millot</t>
  </si>
  <si>
    <t>Madeline Angevine</t>
  </si>
  <si>
    <t>Malbec</t>
  </si>
  <si>
    <t>Malvasia</t>
  </si>
  <si>
    <t>Malvasia Bianca</t>
  </si>
  <si>
    <t>MalvasiaMourvèdre</t>
  </si>
  <si>
    <t>Marechal Foch</t>
  </si>
  <si>
    <t>Marsanne</t>
  </si>
  <si>
    <t>Marselan</t>
  </si>
  <si>
    <t>Maréchal Foch</t>
  </si>
  <si>
    <t>Melon de Bourgogne</t>
  </si>
  <si>
    <t>Merlot</t>
  </si>
  <si>
    <t>Mission</t>
  </si>
  <si>
    <t>Mller-Thurgau</t>
  </si>
  <si>
    <t>Monastrell</t>
  </si>
  <si>
    <t>Montepulciano</t>
  </si>
  <si>
    <t>Montestefano</t>
  </si>
  <si>
    <t>Moorooroo Shiraz</t>
  </si>
  <si>
    <t>Moscato</t>
  </si>
  <si>
    <t>Moscato Bianco</t>
  </si>
  <si>
    <t>Mourvedre</t>
  </si>
  <si>
    <t>Mourvèdre</t>
  </si>
  <si>
    <t>Muscadine</t>
  </si>
  <si>
    <t>Muscat</t>
  </si>
  <si>
    <t>Muscat Blanc</t>
  </si>
  <si>
    <t>Muscat Blend</t>
  </si>
  <si>
    <t>Muscat Canelli</t>
  </si>
  <si>
    <t>Muscat Goldert Grand Cru</t>
  </si>
  <si>
    <t>Muscat Of Alexandria</t>
  </si>
  <si>
    <t>Muscato</t>
  </si>
  <si>
    <t>Müller-Thurgau</t>
  </si>
  <si>
    <t>Nebbiolo</t>
  </si>
  <si>
    <t>Nero d'Avola</t>
  </si>
  <si>
    <t>Niagara</t>
  </si>
  <si>
    <t>Noble</t>
  </si>
  <si>
    <t>Noiret</t>
  </si>
  <si>
    <t>Norton</t>
  </si>
  <si>
    <t>Olivella</t>
  </si>
  <si>
    <t>Orange Muscat</t>
  </si>
  <si>
    <t>Ortega</t>
  </si>
  <si>
    <t>Pallagrello Bianco</t>
  </si>
  <si>
    <t>Palomino</t>
  </si>
  <si>
    <t>Passerina</t>
  </si>
  <si>
    <t>Pecorino</t>
  </si>
  <si>
    <t>Pelaverga</t>
  </si>
  <si>
    <t>Petit Manseng</t>
  </si>
  <si>
    <t>Petit Verdot</t>
  </si>
  <si>
    <t>Petite Sirah</t>
  </si>
  <si>
    <t>Picpoul</t>
  </si>
  <si>
    <t>Pinot Blanc</t>
  </si>
  <si>
    <t>Pinot Grigio</t>
  </si>
  <si>
    <t>Pinot Gris</t>
  </si>
  <si>
    <t>Pinot Nero</t>
  </si>
  <si>
    <t>Pinot Noir</t>
  </si>
  <si>
    <t>Pinot Noir Précoce</t>
  </si>
  <si>
    <t>Pinotage</t>
  </si>
  <si>
    <t>Port</t>
  </si>
  <si>
    <t>Port Blend</t>
  </si>
  <si>
    <t>Portugueser Weissherbst</t>
  </si>
  <si>
    <t>Primitivo</t>
  </si>
  <si>
    <t>Proprietary Blend</t>
  </si>
  <si>
    <t>Proprietary Red</t>
  </si>
  <si>
    <t>Prosecco</t>
  </si>
  <si>
    <t>Red Blend</t>
  </si>
  <si>
    <t>Red-Blend</t>
  </si>
  <si>
    <t>Refosco</t>
  </si>
  <si>
    <t>Rhone Red Blend</t>
  </si>
  <si>
    <t>Rhone White Blend</t>
  </si>
  <si>
    <t>Ribolla Gialla</t>
  </si>
  <si>
    <t>Riesling</t>
  </si>
  <si>
    <t>Rioja Red Blend</t>
  </si>
  <si>
    <t>Rose</t>
  </si>
  <si>
    <t>Rose Wine</t>
  </si>
  <si>
    <t>Roussanne</t>
  </si>
  <si>
    <t>Ruby Cabernet</t>
  </si>
  <si>
    <t>Sagrantino</t>
  </si>
  <si>
    <t>Sangiovese</t>
  </si>
  <si>
    <t>Sangiovese Grosso</t>
  </si>
  <si>
    <t>Santa Ynez Valley</t>
  </si>
  <si>
    <t>Sauvignon Blanc</t>
  </si>
  <si>
    <t>Sauvignon Gris</t>
  </si>
  <si>
    <t>Scheurebe</t>
  </si>
  <si>
    <t>Semillon</t>
  </si>
  <si>
    <t>Seyval</t>
  </si>
  <si>
    <t>Seyval Blanc</t>
  </si>
  <si>
    <t>Sherry</t>
  </si>
  <si>
    <t>Shiraz / Syrah</t>
  </si>
  <si>
    <t>Siegerrebe</t>
  </si>
  <si>
    <t>Silvaner</t>
  </si>
  <si>
    <t>Souzão</t>
  </si>
  <si>
    <t>St. Croix</t>
  </si>
  <si>
    <t>Super Tuscan</t>
  </si>
  <si>
    <t>Sylvaner</t>
  </si>
  <si>
    <t>Symphony</t>
  </si>
  <si>
    <t>Syrah</t>
  </si>
  <si>
    <t>Syrah / Shiraz</t>
  </si>
  <si>
    <t>Sémillon</t>
  </si>
  <si>
    <t>Tannat</t>
  </si>
  <si>
    <t>Tempranillo</t>
  </si>
  <si>
    <t>Teroldego</t>
  </si>
  <si>
    <t>Tocai Friulano</t>
  </si>
  <si>
    <t>Torrontes</t>
  </si>
  <si>
    <t>Torrontés</t>
  </si>
  <si>
    <t>Touriga</t>
  </si>
  <si>
    <t>Touriga Nacional</t>
  </si>
  <si>
    <t>Traminette</t>
  </si>
  <si>
    <t>Trebbiano</t>
  </si>
  <si>
    <t>Trine</t>
  </si>
  <si>
    <t>Ugni Blanc</t>
  </si>
  <si>
    <t>Verdejo</t>
  </si>
  <si>
    <t>Verdelho</t>
  </si>
  <si>
    <t>Verdicchio</t>
  </si>
  <si>
    <t>Vergennes</t>
  </si>
  <si>
    <t>Vermentino</t>
  </si>
  <si>
    <t>Vernaccia</t>
  </si>
  <si>
    <t>Vidal</t>
  </si>
  <si>
    <t>Vidal Blanc</t>
  </si>
  <si>
    <t>Vignoles</t>
  </si>
  <si>
    <t>Viognier</t>
  </si>
  <si>
    <t>Volare</t>
  </si>
  <si>
    <t>White Riesling</t>
  </si>
  <si>
    <t>White Zinfandel</t>
  </si>
  <si>
    <t>Zinfandel</t>
  </si>
  <si>
    <t>Zweigelt</t>
  </si>
  <si>
    <t>music albums</t>
  </si>
  <si>
    <t>Electronic</t>
  </si>
  <si>
    <t>Rock</t>
  </si>
  <si>
    <t>Pop</t>
  </si>
  <si>
    <t>Funk / Soul</t>
  </si>
  <si>
    <t>Hip Hop</t>
  </si>
  <si>
    <t>Jazz</t>
  </si>
  <si>
    <t>Folk, World, &amp; Country</t>
  </si>
  <si>
    <t>Reggae</t>
  </si>
  <si>
    <t>Stage &amp; Screen</t>
  </si>
  <si>
    <t>Classical</t>
  </si>
  <si>
    <t>Blues</t>
  </si>
  <si>
    <t>Latin</t>
  </si>
  <si>
    <t>Non-Music</t>
  </si>
  <si>
    <t>Children's</t>
  </si>
  <si>
    <t>Brass &amp; Military</t>
  </si>
  <si>
    <t>tablets and readers</t>
  </si>
  <si>
    <t>Abacus24-7</t>
  </si>
  <si>
    <t>Acer</t>
  </si>
  <si>
    <t>Advanced Drainage Systems</t>
  </si>
  <si>
    <t>AGPtek</t>
  </si>
  <si>
    <t>Aiwa</t>
  </si>
  <si>
    <t>All Entertainment</t>
  </si>
  <si>
    <t>Aluratek</t>
  </si>
  <si>
    <t>Amazon</t>
  </si>
  <si>
    <t>Amazon Imaging</t>
  </si>
  <si>
    <t>American Essentials</t>
  </si>
  <si>
    <t>Amigo</t>
  </si>
  <si>
    <t>Android</t>
  </si>
  <si>
    <t>APEX Electronics</t>
  </si>
  <si>
    <t>Apple</t>
  </si>
  <si>
    <t>Archos</t>
  </si>
  <si>
    <t>Arnova</t>
  </si>
  <si>
    <t>Ashley Pittman</t>
  </si>
  <si>
    <t>Asus</t>
  </si>
  <si>
    <t>Avatar Systems</t>
  </si>
  <si>
    <t>AXESS</t>
  </si>
  <si>
    <t>Azend Group</t>
  </si>
  <si>
    <t>Azpen Innovation</t>
  </si>
  <si>
    <t>Barnes and Noble</t>
  </si>
  <si>
    <t>BlackBerry</t>
  </si>
  <si>
    <t>Blair</t>
  </si>
  <si>
    <t>Bookeen</t>
  </si>
  <si>
    <t>Brand Fusion</t>
  </si>
  <si>
    <t>Buffalo</t>
  </si>
  <si>
    <t>Business Division</t>
  </si>
  <si>
    <t>Canon</t>
  </si>
  <si>
    <t>Cendyne</t>
  </si>
  <si>
    <t>Cisco</t>
  </si>
  <si>
    <t>ClickN KIDS</t>
  </si>
  <si>
    <t>Coach</t>
  </si>
  <si>
    <t>Coby</t>
  </si>
  <si>
    <t>Computers America</t>
  </si>
  <si>
    <t>Cowon</t>
  </si>
  <si>
    <t>Craig Electronics</t>
  </si>
  <si>
    <t>Creative Labs</t>
  </si>
  <si>
    <t>Cross</t>
  </si>
  <si>
    <t>Cuisinart</t>
  </si>
  <si>
    <t>Curtis</t>
  </si>
  <si>
    <t>Curtis International</t>
  </si>
  <si>
    <t>CV Products</t>
  </si>
  <si>
    <t>David Shaw Silverware</t>
  </si>
  <si>
    <t>Dawn</t>
  </si>
  <si>
    <t>Dell</t>
  </si>
  <si>
    <t>Delta Faucets</t>
  </si>
  <si>
    <t>Digital Products</t>
  </si>
  <si>
    <t>Digix</t>
  </si>
  <si>
    <t>Double Power</t>
  </si>
  <si>
    <t>Dragon Systems</t>
  </si>
  <si>
    <t>DT Research</t>
  </si>
  <si>
    <t>Dual</t>
  </si>
  <si>
    <t>E-Fong</t>
  </si>
  <si>
    <t>EAST Clothing</t>
  </si>
  <si>
    <t>Ectaco</t>
  </si>
  <si>
    <t>Ematic</t>
  </si>
  <si>
    <t>Emerson</t>
  </si>
  <si>
    <t>Energy</t>
  </si>
  <si>
    <t>Envizen</t>
  </si>
  <si>
    <t>Ergoguys</t>
  </si>
  <si>
    <t>eVGA</t>
  </si>
  <si>
    <t>EWT</t>
  </si>
  <si>
    <t>Focus</t>
  </si>
  <si>
    <t>Freestyle</t>
  </si>
  <si>
    <t>Fuhu Inc.</t>
  </si>
  <si>
    <t>Fujitsu</t>
  </si>
  <si>
    <t>FX</t>
  </si>
  <si>
    <t>Galaxy</t>
  </si>
  <si>
    <t>Game Technologies</t>
  </si>
  <si>
    <t>GBX</t>
  </si>
  <si>
    <t>GCC Tech.</t>
  </si>
  <si>
    <t>Gear</t>
  </si>
  <si>
    <t>Generic</t>
  </si>
  <si>
    <t>GigaByte</t>
  </si>
  <si>
    <t>GoldenRAM</t>
  </si>
  <si>
    <t>Google</t>
  </si>
  <si>
    <t>Great Plains</t>
  </si>
  <si>
    <t>Hammer Snowboards &amp; Skis</t>
  </si>
  <si>
    <t>HANNspree</t>
  </si>
  <si>
    <t>High Tech</t>
  </si>
  <si>
    <t>Hipstreet</t>
  </si>
  <si>
    <t>HP (Hewlett-Packard)</t>
  </si>
  <si>
    <t>HQRP</t>
  </si>
  <si>
    <t>HTC</t>
  </si>
  <si>
    <t>Huawei</t>
  </si>
  <si>
    <t>Hyper</t>
  </si>
  <si>
    <t>IBM</t>
  </si>
  <si>
    <t>IBP</t>
  </si>
  <si>
    <t>ICE</t>
  </si>
  <si>
    <t>Image</t>
  </si>
  <si>
    <t>Insignia Solutions</t>
  </si>
  <si>
    <t>Intel</t>
  </si>
  <si>
    <t>International Solutions</t>
  </si>
  <si>
    <t>ipega</t>
  </si>
  <si>
    <t>iRiver</t>
  </si>
  <si>
    <t>iView Multimedia Ltd</t>
  </si>
  <si>
    <t>Jane</t>
  </si>
  <si>
    <t>Kata</t>
  </si>
  <si>
    <t>Kobo</t>
  </si>
  <si>
    <t>Kocaso</t>
  </si>
  <si>
    <t>Kurio</t>
  </si>
  <si>
    <t>Le Pan</t>
  </si>
  <si>
    <t>Leader</t>
  </si>
  <si>
    <t>Legend Quality Wood Floor</t>
  </si>
  <si>
    <t>Lenovo</t>
  </si>
  <si>
    <t>LG</t>
  </si>
  <si>
    <t>Life</t>
  </si>
  <si>
    <t>Logitech</t>
  </si>
  <si>
    <t>Luxor</t>
  </si>
  <si>
    <t>M Tech</t>
  </si>
  <si>
    <t>Mach Speed</t>
  </si>
  <si>
    <t>Matsunichi</t>
  </si>
  <si>
    <t>MAX</t>
  </si>
  <si>
    <t>MaxWest USA</t>
  </si>
  <si>
    <t>Maylong</t>
  </si>
  <si>
    <t>Memorex</t>
  </si>
  <si>
    <t>Micro</t>
  </si>
  <si>
    <t>Micro Solutions Enterpris</t>
  </si>
  <si>
    <t>Microsoft</t>
  </si>
  <si>
    <t>MOMA</t>
  </si>
  <si>
    <t>Monster</t>
  </si>
  <si>
    <t>Monster Cable</t>
  </si>
  <si>
    <t>Motorola</t>
  </si>
  <si>
    <t>MSI</t>
  </si>
  <si>
    <t>Nabi</t>
  </si>
  <si>
    <t>Nabis</t>
  </si>
  <si>
    <t>Naxa</t>
  </si>
  <si>
    <t>Neff Appliances</t>
  </si>
  <si>
    <t>New Balance</t>
  </si>
  <si>
    <t>NextBook</t>
  </si>
  <si>
    <t>Noble Mount</t>
  </si>
  <si>
    <t>Nokia</t>
  </si>
  <si>
    <t>Onda Yerba Mate</t>
  </si>
  <si>
    <t>Oregon Scientific</t>
  </si>
  <si>
    <t>Panasonic</t>
  </si>
  <si>
    <t>Pandigital</t>
  </si>
  <si>
    <t>Phoenix</t>
  </si>
  <si>
    <t>Pioneer</t>
  </si>
  <si>
    <t>PiPO</t>
  </si>
  <si>
    <t>Polaroid</t>
  </si>
  <si>
    <t>Power Acoustik</t>
  </si>
  <si>
    <t>Power Probe</t>
  </si>
  <si>
    <t>Prestige</t>
  </si>
  <si>
    <t>ProScan</t>
  </si>
  <si>
    <t>Pyle</t>
  </si>
  <si>
    <t>Quantum</t>
  </si>
  <si>
    <t>Radian</t>
  </si>
  <si>
    <t>RCA</t>
  </si>
  <si>
    <t>Reef</t>
  </si>
  <si>
    <t>RhinoTek</t>
  </si>
  <si>
    <t>rooCASE</t>
  </si>
  <si>
    <t>Ruby</t>
  </si>
  <si>
    <t>Samsung</t>
  </si>
  <si>
    <t>Sanei</t>
  </si>
  <si>
    <t>Sentron</t>
  </si>
  <si>
    <t>Sharp</t>
  </si>
  <si>
    <t>Sharper Image</t>
  </si>
  <si>
    <t>Silicon Valley Peripheral</t>
  </si>
  <si>
    <t>SKYTEX</t>
  </si>
  <si>
    <t>Sonim</t>
  </si>
  <si>
    <t>Sony</t>
  </si>
  <si>
    <t>Star Manufacturing</t>
  </si>
  <si>
    <t>Stinger</t>
  </si>
  <si>
    <t>SumacLife</t>
  </si>
  <si>
    <t>Sungale</t>
  </si>
  <si>
    <t>Supersonic</t>
  </si>
  <si>
    <t>Supersonic Software</t>
  </si>
  <si>
    <t>Sylvania</t>
  </si>
  <si>
    <t>T-Max</t>
  </si>
  <si>
    <t>TAB</t>
  </si>
  <si>
    <t>TallyGenicom</t>
  </si>
  <si>
    <t>Team Products</t>
  </si>
  <si>
    <t>Tiger Interactive</t>
  </si>
  <si>
    <t>Time</t>
  </si>
  <si>
    <t>Tiny Computers</t>
  </si>
  <si>
    <t>Tivax</t>
  </si>
  <si>
    <t>Toshiba</t>
  </si>
  <si>
    <t>Toy Watch</t>
  </si>
  <si>
    <t>Value Plus</t>
  </si>
  <si>
    <t>Velocity</t>
  </si>
  <si>
    <t>Velocity Micro</t>
  </si>
  <si>
    <t>Venstar</t>
  </si>
  <si>
    <t>Venus</t>
  </si>
  <si>
    <t>Vera Bradley</t>
  </si>
  <si>
    <t>VIA</t>
  </si>
  <si>
    <t>ViewSonic</t>
  </si>
  <si>
    <t>Vinci</t>
  </si>
  <si>
    <t>Vision</t>
  </si>
  <si>
    <t>Visual Land</t>
  </si>
  <si>
    <t>vitalASC</t>
  </si>
  <si>
    <t>Vivitar</t>
  </si>
  <si>
    <t>Vizio</t>
  </si>
  <si>
    <t>Wacom</t>
  </si>
  <si>
    <t>Weil Paris</t>
  </si>
  <si>
    <t>Workshop</t>
  </si>
  <si>
    <t>Xelio</t>
  </si>
  <si>
    <t>XOVision</t>
  </si>
  <si>
    <t>airports</t>
  </si>
  <si>
    <t>Abruzzo</t>
  </si>
  <si>
    <t>Albenga, Savona</t>
  </si>
  <si>
    <t>Alghero, Sassari</t>
  </si>
  <si>
    <t>Ancona</t>
  </si>
  <si>
    <t>Aosta</t>
  </si>
  <si>
    <t>Arezzo</t>
  </si>
  <si>
    <t>Asiago, Vicenza</t>
  </si>
  <si>
    <t>Aviano, Pordenone</t>
  </si>
  <si>
    <t>Bari</t>
  </si>
  <si>
    <t>Belluno</t>
  </si>
  <si>
    <t>Bergamo</t>
  </si>
  <si>
    <t>Biella</t>
  </si>
  <si>
    <t>Bologna</t>
  </si>
  <si>
    <t>Bolzano</t>
  </si>
  <si>
    <t>Brescia</t>
  </si>
  <si>
    <t>Brindisi / Salento</t>
  </si>
  <si>
    <t>Cagliari</t>
  </si>
  <si>
    <t>Cameri, Novara</t>
  </si>
  <si>
    <t>Campoformido, Udine</t>
  </si>
  <si>
    <t>Capua</t>
  </si>
  <si>
    <t>Carpi</t>
  </si>
  <si>
    <t>Caserta</t>
  </si>
  <si>
    <t>Catania</t>
  </si>
  <si>
    <t>Centocelle (it), Rome</t>
  </si>
  <si>
    <t>Cervia, Ravenna</t>
  </si>
  <si>
    <t>Codroipo, Udine</t>
  </si>
  <si>
    <t>Comiso</t>
  </si>
  <si>
    <t>Cremona</t>
  </si>
  <si>
    <t>Crotone</t>
  </si>
  <si>
    <t>Cuneo</t>
  </si>
  <si>
    <t>Decimomannu, Cagliari</t>
  </si>
  <si>
    <t>Ferrara</t>
  </si>
  <si>
    <t>Florence (Firenze)</t>
  </si>
  <si>
    <t>Foggia</t>
  </si>
  <si>
    <t>Foligno</t>
  </si>
  <si>
    <t>Forlì</t>
  </si>
  <si>
    <t>Frosinone</t>
  </si>
  <si>
    <t>Genoa (Genova) / Sestri Ponente</t>
  </si>
  <si>
    <t>Ghedi, Brescia</t>
  </si>
  <si>
    <t>Gioia del Colle, Bari</t>
  </si>
  <si>
    <t>Grosseto</t>
  </si>
  <si>
    <t>Guidonia Montecelio, Rome</t>
  </si>
  <si>
    <t>Lamezia Terme, Catanzaro</t>
  </si>
  <si>
    <t>Lampedusa</t>
  </si>
  <si>
    <t>Latina</t>
  </si>
  <si>
    <t>Lecce</t>
  </si>
  <si>
    <t>Lucca</t>
  </si>
  <si>
    <t>Lugo di Romagna, Ravenna</t>
  </si>
  <si>
    <t>Marina di Campo, Elba</t>
  </si>
  <si>
    <t>Martina Franca, Taranto</t>
  </si>
  <si>
    <t>Milan</t>
  </si>
  <si>
    <t>Modena</t>
  </si>
  <si>
    <t>Naples</t>
  </si>
  <si>
    <t>Olbia, Olbia-Tempio</t>
  </si>
  <si>
    <t>Oristano</t>
  </si>
  <si>
    <t>Padua (Padova)</t>
  </si>
  <si>
    <t>Palermo</t>
  </si>
  <si>
    <t>Pantelleria, Trapani</t>
  </si>
  <si>
    <t>Parma</t>
  </si>
  <si>
    <t>Perugia</t>
  </si>
  <si>
    <t>Pescara</t>
  </si>
  <si>
    <t>Piacenza</t>
  </si>
  <si>
    <t>Pisa</t>
  </si>
  <si>
    <t>Pisticci</t>
  </si>
  <si>
    <t>Pomezia, Rome</t>
  </si>
  <si>
    <t>Pontedera, Pisa</t>
  </si>
  <si>
    <t>Ravenna</t>
  </si>
  <si>
    <t>Reggio Calabria</t>
  </si>
  <si>
    <t>Reggio Emilia</t>
  </si>
  <si>
    <t>Rieti</t>
  </si>
  <si>
    <t>Rimini</t>
  </si>
  <si>
    <t>Rome</t>
  </si>
  <si>
    <t>Ronchi dei Legionari / Trieste</t>
  </si>
  <si>
    <t>Salerno</t>
  </si>
  <si>
    <t>Sarzana, La Spezia</t>
  </si>
  <si>
    <t>Siena</t>
  </si>
  <si>
    <t>Sigonella</t>
  </si>
  <si>
    <t>Taranto</t>
  </si>
  <si>
    <t>Toblach (Dobbiaco)</t>
  </si>
  <si>
    <t>Tortolì / Arbatax, Ogliastra</t>
  </si>
  <si>
    <t>Trapani</t>
  </si>
  <si>
    <t>Trento</t>
  </si>
  <si>
    <t>Treviso</t>
  </si>
  <si>
    <t>Turin (Torino)</t>
  </si>
  <si>
    <t>Varese</t>
  </si>
  <si>
    <t>Venice (Venezia)</t>
  </si>
  <si>
    <t>Vergiate, Varese</t>
  </si>
  <si>
    <t>Verona</t>
  </si>
  <si>
    <t>Vicenza</t>
  </si>
  <si>
    <t>Viterbo</t>
  </si>
  <si>
    <t>Voghera, Pavia</t>
  </si>
  <si>
    <t>animals</t>
  </si>
  <si>
    <t>Acanthocephala</t>
  </si>
  <si>
    <t>Acoelomorpha</t>
  </si>
  <si>
    <t>Annelida</t>
  </si>
  <si>
    <t>Arthropoda</t>
  </si>
  <si>
    <t>Brachiopoda</t>
  </si>
  <si>
    <t>Bryozoa</t>
  </si>
  <si>
    <t>Chaetognatha</t>
  </si>
  <si>
    <t>Chordata</t>
  </si>
  <si>
    <t>Cnidaria</t>
  </si>
  <si>
    <t>Ctenophora</t>
  </si>
  <si>
    <t>Cycliophora</t>
  </si>
  <si>
    <t>Echinodermata</t>
  </si>
  <si>
    <t>Entoprocta</t>
  </si>
  <si>
    <t>Gastrotricha</t>
  </si>
  <si>
    <t>Gnathostomulida</t>
  </si>
  <si>
    <t>Hemichordata</t>
  </si>
  <si>
    <t>Kinorhyncha</t>
  </si>
  <si>
    <t>Loricifera</t>
  </si>
  <si>
    <t>Micrognathozoa</t>
  </si>
  <si>
    <t>Mollusca</t>
  </si>
  <si>
    <t>Nematoda</t>
  </si>
  <si>
    <t>Nematomorpha</t>
  </si>
  <si>
    <t>Nemertea</t>
  </si>
  <si>
    <t>Onychophora</t>
  </si>
  <si>
    <t>Orthonectida</t>
  </si>
  <si>
    <t>Phoronida</t>
  </si>
  <si>
    <t>Placozoa</t>
  </si>
  <si>
    <t>Platyhelminthes</t>
  </si>
  <si>
    <t>Porifera</t>
  </si>
  <si>
    <t>Priapulida</t>
  </si>
  <si>
    <t>Rhombozoa</t>
  </si>
  <si>
    <t>Rotifera</t>
  </si>
  <si>
    <t>Sipuncula</t>
  </si>
  <si>
    <t>Tardigrada</t>
  </si>
  <si>
    <t>Xenoturbellida</t>
  </si>
  <si>
    <t>git</t>
  </si>
  <si>
    <t>Cretaceous</t>
  </si>
  <si>
    <t>Jurassic</t>
  </si>
  <si>
    <t>Triassic</t>
  </si>
  <si>
    <t>Bahamas</t>
  </si>
  <si>
    <t>Belgium</t>
  </si>
  <si>
    <t>Belize</t>
  </si>
  <si>
    <t>Bosnia and Herzegovina</t>
  </si>
  <si>
    <t>Brazil</t>
  </si>
  <si>
    <t>Cameroon</t>
  </si>
  <si>
    <t>China</t>
  </si>
  <si>
    <t>Croatia</t>
  </si>
  <si>
    <t>Cuba</t>
  </si>
  <si>
    <t>Czech Republic</t>
  </si>
  <si>
    <t>Democratic Republic of the Congo</t>
  </si>
  <si>
    <t>Dominica</t>
  </si>
  <si>
    <t>Dominican Republic</t>
  </si>
  <si>
    <t>Estonia</t>
  </si>
  <si>
    <t>Finland</t>
  </si>
  <si>
    <t>Gabon</t>
  </si>
  <si>
    <t>Great Britain  England</t>
  </si>
  <si>
    <t>Great Britain  Scotland</t>
  </si>
  <si>
    <t>Guyana</t>
  </si>
  <si>
    <t>Haiti</t>
  </si>
  <si>
    <t>Iceland</t>
  </si>
  <si>
    <t>Iran</t>
  </si>
  <si>
    <t>Ireland</t>
  </si>
  <si>
    <t>Jamaica</t>
  </si>
  <si>
    <t>Latvia</t>
  </si>
  <si>
    <t>Libya</t>
  </si>
  <si>
    <t>Lithuania</t>
  </si>
  <si>
    <t>Macedonia</t>
  </si>
  <si>
    <t>Mali</t>
  </si>
  <si>
    <t>Montenegro</t>
  </si>
  <si>
    <t>Netherlands</t>
  </si>
  <si>
    <t>Nigeria</t>
  </si>
  <si>
    <t>Norway</t>
  </si>
  <si>
    <t>Panama</t>
  </si>
  <si>
    <t>Poland</t>
  </si>
  <si>
    <t>Puerto Rico</t>
  </si>
  <si>
    <t>Qatar</t>
  </si>
  <si>
    <t>Romania</t>
  </si>
  <si>
    <t>Russia</t>
  </si>
  <si>
    <t>Senegal</t>
  </si>
  <si>
    <t>Serbia</t>
  </si>
  <si>
    <t>Slovakia</t>
  </si>
  <si>
    <t>South Korea</t>
  </si>
  <si>
    <t>South Sudan</t>
  </si>
  <si>
    <t>Sudan</t>
  </si>
  <si>
    <t>Sweden</t>
  </si>
  <si>
    <t>Tanzania</t>
  </si>
  <si>
    <t>Trinidad and Tobago</t>
  </si>
  <si>
    <t>Turkey</t>
  </si>
  <si>
    <t>Ukraine</t>
  </si>
  <si>
    <t>United States</t>
  </si>
  <si>
    <t>U.S. Virgin Islands</t>
  </si>
  <si>
    <t>Venezuela</t>
  </si>
  <si>
    <t>Center</t>
  </si>
  <si>
    <t>Center/Forward</t>
  </si>
  <si>
    <t>Forward</t>
  </si>
  <si>
    <t>Forward/Center</t>
  </si>
  <si>
    <t>Forward/Guard</t>
  </si>
  <si>
    <t>Guard</t>
  </si>
  <si>
    <t>Guard/Forward</t>
  </si>
  <si>
    <t>Atlanta Hawks</t>
  </si>
  <si>
    <t>Baltimore</t>
  </si>
  <si>
    <t>Baltimore Bullets</t>
  </si>
  <si>
    <t>Boston Celtics</t>
  </si>
  <si>
    <t>Buffalo Braves</t>
  </si>
  <si>
    <t>Capital</t>
  </si>
  <si>
    <t>Charlotte Hornets</t>
  </si>
  <si>
    <t>Chicago Bulls</t>
  </si>
  <si>
    <t>Cincinnati Royals</t>
  </si>
  <si>
    <t>Cleveland Cavaliers</t>
  </si>
  <si>
    <t>Detroit Pistons</t>
  </si>
  <si>
    <t>Golden State Warriors</t>
  </si>
  <si>
    <t>Houston Rockets</t>
  </si>
  <si>
    <t>Kansas City Kings</t>
  </si>
  <si>
    <t>Kansas City-Omaha</t>
  </si>
  <si>
    <t>Los Angeles Clippers</t>
  </si>
  <si>
    <t>Los Angeles Lakers</t>
  </si>
  <si>
    <t>Miami Heat</t>
  </si>
  <si>
    <t>Milwaukee</t>
  </si>
  <si>
    <t>Milwaukee Bucks</t>
  </si>
  <si>
    <t>Minneapolis</t>
  </si>
  <si>
    <t>Minneapolis Lakers</t>
  </si>
  <si>
    <t>New Orleans</t>
  </si>
  <si>
    <t>New York Knicks</t>
  </si>
  <si>
    <t>New York Nets</t>
  </si>
  <si>
    <t>Orlando Magic</t>
  </si>
  <si>
    <t>Philadelphia</t>
  </si>
  <si>
    <t>Philadelphia 76ers</t>
  </si>
  <si>
    <t>Philadelphia Warriors</t>
  </si>
  <si>
    <t>Phoenix Suns</t>
  </si>
  <si>
    <t>Portland Trail Blazers</t>
  </si>
  <si>
    <t>San Antonio Spurs</t>
  </si>
  <si>
    <t>San Diego</t>
  </si>
  <si>
    <t>San Francisco</t>
  </si>
  <si>
    <t>San Francisco Warriors</t>
  </si>
  <si>
    <t>Seattle SuperSonics</t>
  </si>
  <si>
    <t>St. Louis Hawks</t>
  </si>
  <si>
    <t>Syracuse Nationals</t>
  </si>
  <si>
    <t>Toronto Raptors</t>
  </si>
  <si>
    <t>Utah Jazz</t>
  </si>
  <si>
    <t>Washington Bullets</t>
  </si>
  <si>
    <t>Washington Capitols</t>
  </si>
  <si>
    <t>Washington Wizards</t>
  </si>
  <si>
    <t>Denmark</t>
  </si>
  <si>
    <t>Luxembourg</t>
  </si>
  <si>
    <t>Manchukuo</t>
  </si>
  <si>
    <t>Republic of China</t>
  </si>
  <si>
    <t>Republic of the Congo</t>
  </si>
  <si>
    <t>Saint Vincent and the Grenadines</t>
  </si>
  <si>
    <t>Soviet Union</t>
  </si>
  <si>
    <t>Sudan (now  South Sudan)</t>
  </si>
  <si>
    <t>Weimar Republic</t>
  </si>
  <si>
    <t>West Germany</t>
  </si>
  <si>
    <t>books</t>
  </si>
  <si>
    <t>Bossidy, Larry</t>
  </si>
  <si>
    <t>Dell, Michael</t>
  </si>
  <si>
    <t>Eisner, Michael</t>
  </si>
  <si>
    <t>Gates, Bill</t>
  </si>
  <si>
    <t>Grove, Andrew</t>
  </si>
  <si>
    <t>Iacocca, Lee</t>
  </si>
  <si>
    <t>Kroc, Ray</t>
  </si>
  <si>
    <t>Monaghan, Tom</t>
  </si>
  <si>
    <t>Packard, David</t>
  </si>
  <si>
    <t>R. M. Lala</t>
  </si>
  <si>
    <t>Rodgers, TJ</t>
  </si>
  <si>
    <t>Rosenberg, William</t>
  </si>
  <si>
    <t>Schultz, Howard</t>
  </si>
  <si>
    <t>Sloan, Alfred</t>
  </si>
  <si>
    <t>Stewart, Martha</t>
  </si>
  <si>
    <t>Thomas, Dave</t>
  </si>
  <si>
    <t>Walton, Sam</t>
  </si>
  <si>
    <t>Watson, Jr., Thomas J.</t>
  </si>
  <si>
    <t>Welch, Jack</t>
  </si>
  <si>
    <t>Chinese</t>
  </si>
  <si>
    <t>Dutch</t>
  </si>
  <si>
    <t>English</t>
  </si>
  <si>
    <t>French</t>
  </si>
  <si>
    <t>German</t>
  </si>
  <si>
    <t>Italian</t>
  </si>
  <si>
    <t>Norwegian</t>
  </si>
  <si>
    <t>Portuguese</t>
  </si>
  <si>
    <t>Russian</t>
  </si>
  <si>
    <t>Spanish</t>
  </si>
  <si>
    <t>Swedish</t>
  </si>
  <si>
    <t>Agatha Christie</t>
  </si>
  <si>
    <t>Anna Sewell</t>
  </si>
  <si>
    <t>Anne Frank</t>
  </si>
  <si>
    <t>Antoine de Saint-Exupéry</t>
  </si>
  <si>
    <t>Beatrix Potter</t>
  </si>
  <si>
    <t>Cao Xueqin</t>
  </si>
  <si>
    <t>Carlo Collodi</t>
  </si>
  <si>
    <t>Charles Dickens</t>
  </si>
  <si>
    <t>Charles M. Sheldon</t>
  </si>
  <si>
    <t>Colleen McCullough</t>
  </si>
  <si>
    <t>C. S. Lewis</t>
  </si>
  <si>
    <t>Dan Brown</t>
  </si>
  <si>
    <t>Dr. Benjamin Spock</t>
  </si>
  <si>
    <t>E.B. White</t>
  </si>
  <si>
    <t>Elbert Hubbard</t>
  </si>
  <si>
    <t>Ellen G. White</t>
  </si>
  <si>
    <t>Eric Carle</t>
  </si>
  <si>
    <t>Gabriel García Márquez</t>
  </si>
  <si>
    <t>Hal Lindsey, C. C. Carlson</t>
  </si>
  <si>
    <t>Harper Lee</t>
  </si>
  <si>
    <t>H. Rider Haggard</t>
  </si>
  <si>
    <t>Jack Higgins</t>
  </si>
  <si>
    <t>Jacqueline Susann</t>
  </si>
  <si>
    <t>J. D. Salinger</t>
  </si>
  <si>
    <t>Jeffrey Archer</t>
  </si>
  <si>
    <t>J. K. Rowling</t>
  </si>
  <si>
    <t>Johanna Spyri</t>
  </si>
  <si>
    <t>Jostein Gaarder</t>
  </si>
  <si>
    <t>J. P. Donleavy</t>
  </si>
  <si>
    <t>J. R. R. Tolkien</t>
  </si>
  <si>
    <t>Leo Tolstoy</t>
  </si>
  <si>
    <t>Louise Hay</t>
  </si>
  <si>
    <t>Lucy Maud Montgomery</t>
  </si>
  <si>
    <t>Margaret Mitchell</t>
  </si>
  <si>
    <t>Napoleon Hill</t>
  </si>
  <si>
    <t>Nikolai Ostrovsky</t>
  </si>
  <si>
    <t>Paulo Coelho</t>
  </si>
  <si>
    <t>Richard Adams</t>
  </si>
  <si>
    <t>Richard Bach</t>
  </si>
  <si>
    <t>Rick Warren</t>
  </si>
  <si>
    <t>Robert James Waller</t>
  </si>
  <si>
    <t>Shere Hite</t>
  </si>
  <si>
    <t>Stieg Larsson</t>
  </si>
  <si>
    <t>Umberto Eco</t>
  </si>
  <si>
    <t>V. C. Andrews</t>
  </si>
  <si>
    <t>Vladimir Nabokov</t>
  </si>
  <si>
    <t>Wayne Dyer</t>
  </si>
  <si>
    <t>William Bradford Huie</t>
  </si>
  <si>
    <t>companies</t>
  </si>
  <si>
    <t>India</t>
  </si>
  <si>
    <t>Saudi Arabia</t>
  </si>
  <si>
    <t>Singapore</t>
  </si>
  <si>
    <t>Taiwan</t>
  </si>
  <si>
    <t>United Kingdom</t>
  </si>
  <si>
    <t>Aerospace &amp;amp; Defence</t>
  </si>
  <si>
    <t>Agricultural equipment</t>
  </si>
  <si>
    <t>Aluminium</t>
  </si>
  <si>
    <t>Automotive</t>
  </si>
  <si>
    <t>Automotive components</t>
  </si>
  <si>
    <t>Automotive, Electronics</t>
  </si>
  <si>
    <t>Building materials</t>
  </si>
  <si>
    <t>Chemicals</t>
  </si>
  <si>
    <t>Construction equipment</t>
  </si>
  <si>
    <t>Consumer durables</t>
  </si>
  <si>
    <t>Consumer goods</t>
  </si>
  <si>
    <t>Cosmetics</t>
  </si>
  <si>
    <t>Defence</t>
  </si>
  <si>
    <t>Electrical cable</t>
  </si>
  <si>
    <t>Electronics</t>
  </si>
  <si>
    <t>Engineering, various</t>
  </si>
  <si>
    <t>Food &amp;amp; Beverages</t>
  </si>
  <si>
    <t>Luxury goods</t>
  </si>
  <si>
    <t>Metals</t>
  </si>
  <si>
    <t>Personal care products</t>
  </si>
  <si>
    <t>Pharmaceuticals</t>
  </si>
  <si>
    <t>Pharmaceuticals, Medical equipment</t>
  </si>
  <si>
    <t>Photographic equipment</t>
  </si>
  <si>
    <t>Pulp &amp;amp; Paper</t>
  </si>
  <si>
    <t>Shipbuilding</t>
  </si>
  <si>
    <t>Steel</t>
  </si>
  <si>
    <t>Telecommunications equipment</t>
  </si>
  <si>
    <t>Telecommunications equipment, Electronics</t>
  </si>
  <si>
    <t>Tobacco</t>
  </si>
  <si>
    <t>Tyres</t>
  </si>
  <si>
    <t>governments</t>
  </si>
  <si>
    <t>Democratic</t>
  </si>
  <si>
    <t>Federalist</t>
  </si>
  <si>
    <t>Independent</t>
  </si>
  <si>
    <t>Republican</t>
  </si>
  <si>
    <t>Whig</t>
  </si>
  <si>
    <t>Abraham Lincoln</t>
  </si>
  <si>
    <t>Andrew Jackson</t>
  </si>
  <si>
    <t>Andrew Johnson</t>
  </si>
  <si>
    <t>Barack Obama</t>
  </si>
  <si>
    <t>Benjamin Harrison</t>
  </si>
  <si>
    <t>Bill Clinton</t>
  </si>
  <si>
    <t>Calvin Coolidge</t>
  </si>
  <si>
    <t>Chester A. Arthur</t>
  </si>
  <si>
    <t>Dwight D. Eisenhower</t>
  </si>
  <si>
    <t>Franklin D. Roosevelt</t>
  </si>
  <si>
    <t>Franklin Pierce</t>
  </si>
  <si>
    <t>George H. W. Bush</t>
  </si>
  <si>
    <t>George Washington</t>
  </si>
  <si>
    <t>George W. Bush</t>
  </si>
  <si>
    <t>Gerald Ford</t>
  </si>
  <si>
    <t>Grover Cleveland</t>
  </si>
  <si>
    <t>Harry S. Truman</t>
  </si>
  <si>
    <t>Herbert Hoover</t>
  </si>
  <si>
    <t>James A. Garfield</t>
  </si>
  <si>
    <t>James Buchanan</t>
  </si>
  <si>
    <t>James K. Polk</t>
  </si>
  <si>
    <t>James Madison</t>
  </si>
  <si>
    <t>James Monroe</t>
  </si>
  <si>
    <t>Jimmy Carter</t>
  </si>
  <si>
    <t>John Adams</t>
  </si>
  <si>
    <t>John F. Kennedy</t>
  </si>
  <si>
    <t>John Quincy Adams</t>
  </si>
  <si>
    <t>John Tyler</t>
  </si>
  <si>
    <t>Lyndon B. Johnson</t>
  </si>
  <si>
    <t>Martin Van Buren</t>
  </si>
  <si>
    <t>Millard Fillmore</t>
  </si>
  <si>
    <t>Richard Nixon</t>
  </si>
  <si>
    <t>Ronald Reagan</t>
  </si>
  <si>
    <t>Rutherford B. Hayes</t>
  </si>
  <si>
    <t>Theodore Roosevelt</t>
  </si>
  <si>
    <t>Thomas Jefferson</t>
  </si>
  <si>
    <t>Ulysses S. Grant</t>
  </si>
  <si>
    <t>Warren G. Harding</t>
  </si>
  <si>
    <t>William Henry Harrison</t>
  </si>
  <si>
    <t>William Howard Taft</t>
  </si>
  <si>
    <t>William McKinley</t>
  </si>
  <si>
    <t>Woodrow Wilson</t>
  </si>
  <si>
    <t>Zachary Taylor</t>
  </si>
  <si>
    <t>Canningite and Whig</t>
  </si>
  <si>
    <t>Coalition</t>
  </si>
  <si>
    <t>Conservative</t>
  </si>
  <si>
    <t>Conservative and Unionist</t>
  </si>
  <si>
    <t>Labour</t>
  </si>
  <si>
    <t>Liberal</t>
  </si>
  <si>
    <t>National</t>
  </si>
  <si>
    <t>Tory</t>
  </si>
  <si>
    <t>Whig and Peelite</t>
  </si>
  <si>
    <t>Andrew Bonar Law</t>
  </si>
  <si>
    <t>Arthur Balfour</t>
  </si>
  <si>
    <t>Benjamin Disraeli</t>
  </si>
  <si>
    <t>Clement Attlee</t>
  </si>
  <si>
    <t>David Cameron</t>
  </si>
  <si>
    <t>David Lloyd George</t>
  </si>
  <si>
    <t>Edward Heath</t>
  </si>
  <si>
    <t>George Canning</t>
  </si>
  <si>
    <t>George Grenville</t>
  </si>
  <si>
    <t>Gordon Brown</t>
  </si>
  <si>
    <t>Harold Macmillan</t>
  </si>
  <si>
    <t>Harold Wilson</t>
  </si>
  <si>
    <t>Henry Addington</t>
  </si>
  <si>
    <t>Henry Pelham</t>
  </si>
  <si>
    <t>Herbert Henry Asquith</t>
  </si>
  <si>
    <t>James Callaghan</t>
  </si>
  <si>
    <t>John Major</t>
  </si>
  <si>
    <t>Lord John Russell</t>
  </si>
  <si>
    <t>Lord North</t>
  </si>
  <si>
    <t>Margaret Thatcher</t>
  </si>
  <si>
    <t>Neville Chamberlain</t>
  </si>
  <si>
    <t>Ramsay MacDonald</t>
  </si>
  <si>
    <t>Robert Harley</t>
  </si>
  <si>
    <t>Sir Alec Douglas-Home</t>
  </si>
  <si>
    <t>Sir Anthony Eden</t>
  </si>
  <si>
    <t>Sir Henry Campbell-Bannerman</t>
  </si>
  <si>
    <t>Sir Robert Peel</t>
  </si>
  <si>
    <t>Sir Robert Walpole</t>
  </si>
  <si>
    <t>Sir Winston Churchill</t>
  </si>
  <si>
    <t>Spencer Perceval</t>
  </si>
  <si>
    <t>Stanley Baldwin</t>
  </si>
  <si>
    <t>The Duke of Devonshire</t>
  </si>
  <si>
    <t>The Duke of Grafton</t>
  </si>
  <si>
    <t>The Duke of Newcastle</t>
  </si>
  <si>
    <t>The Duke of Portland</t>
  </si>
  <si>
    <t>The Duke of Wellington</t>
  </si>
  <si>
    <t>The Earl Grey</t>
  </si>
  <si>
    <t>The Earl of Aberdeen</t>
  </si>
  <si>
    <t>The Earl of Bute</t>
  </si>
  <si>
    <t>The Earl of Chatham</t>
  </si>
  <si>
    <t>The Earl of Derby</t>
  </si>
  <si>
    <t>The Earl of Godolphin</t>
  </si>
  <si>
    <t>The Earl of Liverpool</t>
  </si>
  <si>
    <t>The Earl of Rosebery</t>
  </si>
  <si>
    <t>The Earl of Shelburne</t>
  </si>
  <si>
    <t>The Earl of Wilmington</t>
  </si>
  <si>
    <t>The Earl Russell</t>
  </si>
  <si>
    <t>The Earl Stanhope</t>
  </si>
  <si>
    <t>The Lord Grenville</t>
  </si>
  <si>
    <t>The Marquess of Rockingham</t>
  </si>
  <si>
    <t>The Marquess of Salisbury</t>
  </si>
  <si>
    <t>The Viscount Goderich</t>
  </si>
  <si>
    <t>The Viscount Melbourne</t>
  </si>
  <si>
    <t>The Viscount Townshend</t>
  </si>
  <si>
    <t>Tony Blair</t>
  </si>
  <si>
    <t>Viscount Palmerston</t>
  </si>
  <si>
    <t>William Ewart Gladstone</t>
  </si>
  <si>
    <t>William Pitt the Younger</t>
  </si>
  <si>
    <t>Winston Churchill</t>
  </si>
  <si>
    <t>Alfonso Bedoya</t>
  </si>
  <si>
    <t>Ali MacGraw</t>
  </si>
  <si>
    <t>Al Jolson</t>
  </si>
  <si>
    <t>Al Pacino</t>
  </si>
  <si>
    <t>Andy Serkis</t>
  </si>
  <si>
    <t>Anthony Hopkins</t>
  </si>
  <si>
    <t>Anthony Perkins</t>
  </si>
  <si>
    <t>Arnold Schwarzenegger</t>
  </si>
  <si>
    <t>Barbra Streisand</t>
  </si>
  <si>
    <t>Basil Rathbone</t>
  </si>
  <si>
    <t>Bela Lugosi</t>
  </si>
  <si>
    <t>Bette Davis</t>
  </si>
  <si>
    <t>Bill Murray</t>
  </si>
  <si>
    <t>Brandon De Wilde</t>
  </si>
  <si>
    <t>Bud Abbott</t>
  </si>
  <si>
    <t>Charlton Heston</t>
  </si>
  <si>
    <t>Cher</t>
  </si>
  <si>
    <t>Clark Gable</t>
  </si>
  <si>
    <t>Claude Rains</t>
  </si>
  <si>
    <t>Clint Eastwood</t>
  </si>
  <si>
    <t>Colin Clive</t>
  </si>
  <si>
    <t>Cuba Gooding, Jr.</t>
  </si>
  <si>
    <t>Diane Keaton</t>
  </si>
  <si>
    <t>Dustin Hoffman</t>
  </si>
  <si>
    <t>Edward G. Robinson</t>
  </si>
  <si>
    <t>Estelle Reiner</t>
  </si>
  <si>
    <t>Faye Dunaway</t>
  </si>
  <si>
    <t>Gary Cooper</t>
  </si>
  <si>
    <t>Gloria Swanson</t>
  </si>
  <si>
    <t>Greta Garbo</t>
  </si>
  <si>
    <t>Groucho Marx</t>
  </si>
  <si>
    <t>Haley Joel Osment</t>
  </si>
  <si>
    <t>Harrison Ford</t>
  </si>
  <si>
    <t>Humphrey Bogart</t>
  </si>
  <si>
    <t>Ingrid Bergman</t>
  </si>
  <si>
    <t>Jack Nicholson</t>
  </si>
  <si>
    <t>James Cagney</t>
  </si>
  <si>
    <t>Joe E. Brown</t>
  </si>
  <si>
    <t>Joe Mantell</t>
  </si>
  <si>
    <t>John Belushi</t>
  </si>
  <si>
    <t>Judy Garland</t>
  </si>
  <si>
    <t>Katharine Hepburn</t>
  </si>
  <si>
    <t>Keir Dullea</t>
  </si>
  <si>
    <t>Lauren Bacall</t>
  </si>
  <si>
    <t>Laurence Olivier</t>
  </si>
  <si>
    <t>Leonardo DiCaprio</t>
  </si>
  <si>
    <t>Mae West</t>
  </si>
  <si>
    <t>Margaret Hamilton</t>
  </si>
  <si>
    <t>Marlon Brando</t>
  </si>
  <si>
    <t>Michael Douglas</t>
  </si>
  <si>
    <t>Oliver Hardy</t>
  </si>
  <si>
    <t>Orson Welles</t>
  </si>
  <si>
    <t>Patrick Swayze</t>
  </si>
  <si>
    <t>Pat Welsh</t>
  </si>
  <si>
    <t>Peter Finch</t>
  </si>
  <si>
    <t>Peter Sellers</t>
  </si>
  <si>
    <t>Ray Liotta (voice)</t>
  </si>
  <si>
    <t>Renée Zellweger</t>
  </si>
  <si>
    <t>Robert Armstrong</t>
  </si>
  <si>
    <t>Robert De Niro</t>
  </si>
  <si>
    <t>Robert Duvall</t>
  </si>
  <si>
    <t>Robert Hays and Leslie Nielsen</t>
  </si>
  <si>
    <t>Robin Williams</t>
  </si>
  <si>
    <t>Rosalind Russell</t>
  </si>
  <si>
    <t>Roy Scheider</t>
  </si>
  <si>
    <t>Sean Connery</t>
  </si>
  <si>
    <t>Sidney Poitier</t>
  </si>
  <si>
    <t>Strother Martin</t>
  </si>
  <si>
    <t>Sylvester Stallone</t>
  </si>
  <si>
    <t>Tom Cruise and Anthony Edwards</t>
  </si>
  <si>
    <t>Tom Hanks</t>
  </si>
  <si>
    <t>Vivien Leigh</t>
  </si>
  <si>
    <t>Walter Brooke</t>
  </si>
  <si>
    <t>Warner Baxter</t>
  </si>
  <si>
    <t>Warren Beatty</t>
  </si>
  <si>
    <t>Annie Hall</t>
  </si>
  <si>
    <t>Benjamin Braddock</t>
  </si>
  <si>
    <t>Blanche DuBois</t>
  </si>
  <si>
    <t>Captain</t>
  </si>
  <si>
    <t>Capt. Geoffrey T. Spaulding</t>
  </si>
  <si>
    <t>Capt. Louis Renault</t>
  </si>
  <si>
    <t>Carl Denham</t>
  </si>
  <si>
    <t>Carl Spackler</t>
  </si>
  <si>
    <t>Carol Anne Freeling</t>
  </si>
  <si>
    <t>Charles Foster Kane</t>
  </si>
  <si>
    <t>Charlotte Vale</t>
  </si>
  <si>
    <t>Clyde Barrow</t>
  </si>
  <si>
    <t>Cole Sear</t>
  </si>
  <si>
    <t>Col. Nathan R. Jessup</t>
  </si>
  <si>
    <t>Count Dracula</t>
  </si>
  <si>
    <t>Customer</t>
  </si>
  <si>
    <t>Dave Bowman</t>
  </si>
  <si>
    <t>Det. Robert Thorn</t>
  </si>
  <si>
    <t>Dexter</t>
  </si>
  <si>
    <t>Dorothy Boyd</t>
  </si>
  <si>
    <t>Dorothy Gale</t>
  </si>
  <si>
    <t>Dr. Christian Szell</t>
  </si>
  <si>
    <t>E.T.</t>
  </si>
  <si>
    <t>Ethel Thayer</t>
  </si>
  <si>
    <t>Fanny Brice</t>
  </si>
  <si>
    <t>Forrest Gump</t>
  </si>
  <si>
    <t>George M. Cohan</t>
  </si>
  <si>
    <t>George Taylor</t>
  </si>
  <si>
    <t>Gollum</t>
  </si>
  <si>
    <t>Gordon Gekko</t>
  </si>
  <si>
    <t>Grusinskaya</t>
  </si>
  <si>
    <t>Hannibal Lecter</t>
  </si>
  <si>
    <t>Han Solo</t>
  </si>
  <si>
    <t>Harry Callahan</t>
  </si>
  <si>
    <t>Henry Frankenstein</t>
  </si>
  <si>
    <t>Howard Beale</t>
  </si>
  <si>
    <t>Ilsa Lund</t>
  </si>
  <si>
    <t>Jack Dawson</t>
  </si>
  <si>
    <t>Jack Torrance</t>
  </si>
  <si>
    <t>Jakie Rabinowitz/Jack Robin</t>
  </si>
  <si>
    <t>James Bond</t>
  </si>
  <si>
    <t>Jennifer Cavilleri Barrett</t>
  </si>
  <si>
    <t>Jim Lovell</t>
  </si>
  <si>
    <t>Jimmy Dugan</t>
  </si>
  <si>
    <t>Joan Crawford</t>
  </si>
  <si>
    <t>Joey Starrett</t>
  </si>
  <si>
    <t>John Keating</t>
  </si>
  <si>
    <t>Johnny Castle</t>
  </si>
  <si>
    <t>Julian Marsh</t>
  </si>
  <si>
    <t>Knute Rockne</t>
  </si>
  <si>
    <t>Lady Lou</t>
  </si>
  <si>
    <t>Lawrence Walsh</t>
  </si>
  <si>
    <t>Loretta Castorini</t>
  </si>
  <si>
    <t>Lou Gehrig</t>
  </si>
  <si>
    <t>Lt. Col. Bill Kilgore</t>
  </si>
  <si>
    <t>Mame Dennis</t>
  </si>
  <si>
    <t>Margo Channing</t>
  </si>
  <si>
    <t>Martin Brody</t>
  </si>
  <si>
    <t>Michael Corleone</t>
  </si>
  <si>
    <t>Mr. Maguire</t>
  </si>
  <si>
    <t>Norma Desmond</t>
  </si>
  <si>
    <t>Norman Bates</t>
  </si>
  <si>
    <t>Oliver</t>
  </si>
  <si>
    <t>Osgood Fielding III</t>
  </si>
  <si>
    <t>President Merkin Muffley</t>
  </si>
  <si>
    <t>Rhett Butler</t>
  </si>
  <si>
    <t>Rick Blaine</t>
  </si>
  <si>
    <t>Rocky Balboa</t>
  </si>
  <si>
    <t>Rod Tidwell</t>
  </si>
  <si>
    <t>Rosa Moline</t>
  </si>
  <si>
    <t>Sam Spade</t>
  </si>
  <si>
    <t>Sherlock Holmes</t>
  </si>
  <si>
    <t>Shoeless Joe Jackson</t>
  </si>
  <si>
    <t>Sonny Wortzik</t>
  </si>
  <si>
    <t>Stanley Kowalski</t>
  </si>
  <si>
    <t>Ted Striker and Dr. Rumack</t>
  </si>
  <si>
    <t>Terry Malloy</t>
  </si>
  <si>
    <t>The Terminator</t>
  </si>
  <si>
    <t>Tony Montana</t>
  </si>
  <si>
    <t>Travis Bickle</t>
  </si>
  <si>
    <t>Virgil Tibbs</t>
  </si>
  <si>
    <t>Vito Corleone</t>
  </si>
  <si>
    <t>Wicked Witch of the West</t>
  </si>
  <si>
    <t>20th Century Fox</t>
  </si>
  <si>
    <t>Allied Artists</t>
  </si>
  <si>
    <t>Columbia</t>
  </si>
  <si>
    <t>Columbia Pictures</t>
  </si>
  <si>
    <t>Disney</t>
  </si>
  <si>
    <t>Pixal</t>
  </si>
  <si>
    <t>DreamWorks</t>
  </si>
  <si>
    <t>Horizon</t>
  </si>
  <si>
    <t>ITC Entertainment</t>
  </si>
  <si>
    <t>Metro-Goldwyn-Mayer</t>
  </si>
  <si>
    <t>Miramax</t>
  </si>
  <si>
    <t>New Line Cinema</t>
  </si>
  <si>
    <t>Orion Pictures</t>
  </si>
  <si>
    <t>Paramount</t>
  </si>
  <si>
    <t>RKO</t>
  </si>
  <si>
    <t>Triangle</t>
  </si>
  <si>
    <t>United Artists</t>
  </si>
  <si>
    <t>Universal</t>
  </si>
  <si>
    <t>Warner Brothers</t>
  </si>
  <si>
    <t>Alexander Dovzhenko</t>
  </si>
  <si>
    <t>Carl Theodor Dreyer</t>
  </si>
  <si>
    <t>Charles Chaplin</t>
  </si>
  <si>
    <t>D. W. Griffith</t>
  </si>
  <si>
    <t>Erich von Stroheim</t>
  </si>
  <si>
    <t>F.W. Murnau</t>
  </si>
  <si>
    <t>Jean Renoir</t>
  </si>
  <si>
    <t>Robert Wiene</t>
  </si>
  <si>
    <t>Sergei Eisenstein</t>
  </si>
  <si>
    <t>Vittorio De Sica</t>
  </si>
  <si>
    <t>Vsevolod Pudovkin</t>
  </si>
  <si>
    <t>Shania Twain</t>
  </si>
  <si>
    <t>Led Zeppelin</t>
  </si>
  <si>
    <t>Meat Loaf</t>
  </si>
  <si>
    <t>Alanis Morissette</t>
  </si>
  <si>
    <t>The Beatles</t>
  </si>
  <si>
    <t>Eagles</t>
  </si>
  <si>
    <t>Mariah Carey</t>
  </si>
  <si>
    <t>Bruce Springsteen</t>
  </si>
  <si>
    <t>Celine Dion</t>
  </si>
  <si>
    <t>Dire Straits</t>
  </si>
  <si>
    <t>Whitney Houston</t>
  </si>
  <si>
    <t>James Horner</t>
  </si>
  <si>
    <t>Madonna</t>
  </si>
  <si>
    <t>Metallica</t>
  </si>
  <si>
    <t>Michael Jackson</t>
  </si>
  <si>
    <t>Pink Floyd</t>
  </si>
  <si>
    <t>Santana</t>
  </si>
  <si>
    <t>Guns and Roses</t>
  </si>
  <si>
    <t>musical instruments</t>
  </si>
  <si>
    <t>Ancient civilizations</t>
  </si>
  <si>
    <t>Ancient Rome</t>
  </si>
  <si>
    <t>Arabia</t>
  </si>
  <si>
    <t>Armenia</t>
  </si>
  <si>
    <t>Azerbaijan</t>
  </si>
  <si>
    <t>Azerbaijan, Iran</t>
  </si>
  <si>
    <t>Balkans, Southeast Europe</t>
  </si>
  <si>
    <t>Bolivia</t>
  </si>
  <si>
    <t>Cambodia</t>
  </si>
  <si>
    <t>Catalonia</t>
  </si>
  <si>
    <t>Celtic</t>
  </si>
  <si>
    <t>Central Europe</t>
  </si>
  <si>
    <t>England</t>
  </si>
  <si>
    <t>Ethiopia</t>
  </si>
  <si>
    <t>Etruscan</t>
  </si>
  <si>
    <t>Europe</t>
  </si>
  <si>
    <t>Ghana</t>
  </si>
  <si>
    <t>Hawaii</t>
  </si>
  <si>
    <t>Indonesia/Philippines</t>
  </si>
  <si>
    <t>Korea</t>
  </si>
  <si>
    <t>Laos</t>
  </si>
  <si>
    <t>Latin America</t>
  </si>
  <si>
    <t>Madagascar</t>
  </si>
  <si>
    <t>North America</t>
  </si>
  <si>
    <t>Northern Africa</t>
  </si>
  <si>
    <t>North India</t>
  </si>
  <si>
    <t>Peru</t>
  </si>
  <si>
    <t>Philippines</t>
  </si>
  <si>
    <t>Polynesia</t>
  </si>
  <si>
    <t>Polynesia, Africa, East Asia</t>
  </si>
  <si>
    <t>Sardinia</t>
  </si>
  <si>
    <t>Scandinavia</t>
  </si>
  <si>
    <t>Sicily</t>
  </si>
  <si>
    <t>South-Africa</t>
  </si>
  <si>
    <t>South America</t>
  </si>
  <si>
    <t>South India</t>
  </si>
  <si>
    <t>Thailand</t>
  </si>
  <si>
    <t>Tibet</t>
  </si>
  <si>
    <t>US</t>
  </si>
  <si>
    <t>Vietnam</t>
  </si>
  <si>
    <t>Western Europe</t>
  </si>
  <si>
    <t>Western Europe/North America</t>
  </si>
  <si>
    <t>politicians</t>
  </si>
  <si>
    <t>Democratic-Republican</t>
  </si>
  <si>
    <t>National Union</t>
  </si>
  <si>
    <t>television shows</t>
  </si>
  <si>
    <t>Barbara Adler</t>
  </si>
  <si>
    <t>Brenda Hsueh</t>
  </si>
  <si>
    <t>Carter Bays</t>
  </si>
  <si>
    <t>Chris Harris</t>
  </si>
  <si>
    <t>Chris Marcil</t>
  </si>
  <si>
    <t>Chris Miller</t>
  </si>
  <si>
    <t>Chuck Tatham</t>
  </si>
  <si>
    <t>Craig Gerard</t>
  </si>
  <si>
    <t>Craig Thomas</t>
  </si>
  <si>
    <t>Dan Gregor</t>
  </si>
  <si>
    <t>David Hemingson</t>
  </si>
  <si>
    <t>Doug Mand</t>
  </si>
  <si>
    <t>Eric Falconer</t>
  </si>
  <si>
    <t>George Sloan</t>
  </si>
  <si>
    <t>Gloria Calderon Kellett</t>
  </si>
  <si>
    <t>Greg Malins</t>
  </si>
  <si>
    <t>Ira Ungerleider</t>
  </si>
  <si>
    <t>Jamie Rhonheimer</t>
  </si>
  <si>
    <t>Jennifer Hendriks</t>
  </si>
  <si>
    <t>Joe Kelly</t>
  </si>
  <si>
    <t>Jonathan Groff</t>
  </si>
  <si>
    <t>Kourtney Kang</t>
  </si>
  <si>
    <t>Kristen Newman</t>
  </si>
  <si>
    <t>Maria Farrari</t>
  </si>
  <si>
    <t>Martynas Prusevicius</t>
  </si>
  <si>
    <t>Matthew Zinman</t>
  </si>
  <si>
    <t>Matt Kuhn</t>
  </si>
  <si>
    <t>Matt Sorrentino</t>
  </si>
  <si>
    <t>Phil Lord</t>
  </si>
  <si>
    <t>Rachel Axler</t>
  </si>
  <si>
    <t>Robia Rashid</t>
  </si>
  <si>
    <t>Romanski</t>
  </si>
  <si>
    <t>Sam Johnson</t>
  </si>
  <si>
    <t>Stephen Lloyd</t>
  </si>
  <si>
    <t>Tami Sagher</t>
  </si>
  <si>
    <t>Theresa Mulligan Rosenthal</t>
  </si>
  <si>
    <t>Tom Ruprecht</t>
  </si>
  <si>
    <t>Pilot</t>
  </si>
  <si>
    <t>Purple Giraffe</t>
  </si>
  <si>
    <t>Sweet Taste of Liberty</t>
  </si>
  <si>
    <t>Return of the Shirt</t>
  </si>
  <si>
    <t>Okay Awesome</t>
  </si>
  <si>
    <t>Slutty Pumpkin</t>
  </si>
  <si>
    <t>Matchmaker</t>
  </si>
  <si>
    <t>The Duel</t>
  </si>
  <si>
    <t>Belly Full of Turkey</t>
  </si>
  <si>
    <t>The Pineapple Incident</t>
  </si>
  <si>
    <t>The Limo</t>
  </si>
  <si>
    <t>The Wedding</t>
  </si>
  <si>
    <t>Drumroll, Please</t>
  </si>
  <si>
    <t>Zip, Zip, Zip</t>
  </si>
  <si>
    <t>Game Night</t>
  </si>
  <si>
    <t>Cupcake</t>
  </si>
  <si>
    <t>Life Among the Gorillas</t>
  </si>
  <si>
    <t>Nothing Good Happens After 2 A.M.</t>
  </si>
  <si>
    <t>Mary the Paralegal</t>
  </si>
  <si>
    <t>Best Prom Ever</t>
  </si>
  <si>
    <t>Milk</t>
  </si>
  <si>
    <t>Come On</t>
  </si>
  <si>
    <t>Where Were We?</t>
  </si>
  <si>
    <t>The Scorpion and the Toad</t>
  </si>
  <si>
    <t>Brunch</t>
  </si>
  <si>
    <t>Ted Mosby: Architect</t>
  </si>
  <si>
    <t>World's Greatest Couple</t>
  </si>
  <si>
    <t>Aldrin Justice</t>
  </si>
  <si>
    <t>Swarley</t>
  </si>
  <si>
    <t>Atlantic City</t>
  </si>
  <si>
    <t>Slap Bet</t>
  </si>
  <si>
    <t>Single Stamina</t>
  </si>
  <si>
    <t>How Lily Stole Christmas</t>
  </si>
  <si>
    <t>First Time in New York</t>
  </si>
  <si>
    <t>Columns</t>
  </si>
  <si>
    <t>Monday Night Football</t>
  </si>
  <si>
    <t>Lucky Penny</t>
  </si>
  <si>
    <t>Stuff</t>
  </si>
  <si>
    <t>Arrivederci, Fiero</t>
  </si>
  <si>
    <t>Moving Day</t>
  </si>
  <si>
    <t>Bachelor Party</t>
  </si>
  <si>
    <t>Showdown</t>
  </si>
  <si>
    <t>Something Borrowed</t>
  </si>
  <si>
    <t>Something Blue</t>
  </si>
  <si>
    <t>Wait for It</t>
  </si>
  <si>
    <t>We're Not from Here</t>
  </si>
  <si>
    <t>Third Wheel</t>
  </si>
  <si>
    <t>Little Boys</t>
  </si>
  <si>
    <t>How I Met Everyone Else</t>
  </si>
  <si>
    <t>I'm Not That Guy</t>
  </si>
  <si>
    <t>Dowisetrepla</t>
  </si>
  <si>
    <t>Spoiler Alert</t>
  </si>
  <si>
    <t>Slapsgiving</t>
  </si>
  <si>
    <t>The Yips</t>
  </si>
  <si>
    <t>The Platinum Rule</t>
  </si>
  <si>
    <t>No Tomorrow</t>
  </si>
  <si>
    <t>Ten Sessions</t>
  </si>
  <si>
    <t>The Bracket</t>
  </si>
  <si>
    <t>The Chain of Screaming</t>
  </si>
  <si>
    <t>Sandcastles in the Sand</t>
  </si>
  <si>
    <t>The Goat</t>
  </si>
  <si>
    <t>Rebound Bro</t>
  </si>
  <si>
    <t>Everything Must Go</t>
  </si>
  <si>
    <t>Miracles</t>
  </si>
  <si>
    <t>Do I Know You?</t>
  </si>
  <si>
    <t>The Best Burger in New York</t>
  </si>
  <si>
    <t>I Heart NJ</t>
  </si>
  <si>
    <t>Intervention</t>
  </si>
  <si>
    <t>Shelter Island</t>
  </si>
  <si>
    <t>Happily Ever After</t>
  </si>
  <si>
    <t>Not a Father's Day</t>
  </si>
  <si>
    <t>Woooo!</t>
  </si>
  <si>
    <t>The Naked Man</t>
  </si>
  <si>
    <t>The Fight</t>
  </si>
  <si>
    <t>Little Minnesota</t>
  </si>
  <si>
    <t>Benefits</t>
  </si>
  <si>
    <t>Three Days of Snow</t>
  </si>
  <si>
    <t>The Possimpible</t>
  </si>
  <si>
    <t>The Stinsons</t>
  </si>
  <si>
    <t>Sorry, Bro</t>
  </si>
  <si>
    <t>The Front Porch</t>
  </si>
  <si>
    <t>Old King Clancy</t>
  </si>
  <si>
    <t>Murtaugh</t>
  </si>
  <si>
    <t>Mosbius Designs</t>
  </si>
  <si>
    <t>The Three Days Rule</t>
  </si>
  <si>
    <t>Right Place, Right Time</t>
  </si>
  <si>
    <t>As Fast as She Can</t>
  </si>
  <si>
    <t>The Leap</t>
  </si>
  <si>
    <t>Michael Shea</t>
  </si>
  <si>
    <t>Neil Patrick Harris</t>
  </si>
  <si>
    <t>Pamela Fryman</t>
  </si>
  <si>
    <t>Rob Greenberg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</si>
</sst>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right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15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3" activeCellId="0" pane="topLeft" sqref="C3"/>
    </sheetView>
  </sheetViews>
  <cols>
    <col collapsed="false" hidden="false" max="1" min="1" style="0" width="44.5607843137255"/>
    <col collapsed="false" hidden="false" max="2" min="2" style="1" width="17.1137254901961"/>
    <col collapsed="false" hidden="false" max="3" min="3" style="0" width="18.3764705882353"/>
    <col collapsed="false" hidden="false" max="4" min="4" style="0" width="19.0823529411765"/>
    <col collapsed="false" hidden="false" max="1025" min="5" style="0" width="11.6313725490196"/>
  </cols>
  <sheetData>
    <row collapsed="false" customFormat="false" customHeight="true" hidden="false" ht="12.1" outlineLevel="0" r="1">
      <c r="A1" s="0" t="s">
        <v>0</v>
      </c>
    </row>
    <row collapsed="false" customFormat="false" customHeight="true" hidden="false" ht="12.1" outlineLevel="0" r="3">
      <c r="A3" s="0" t="n">
        <v>1689442184</v>
      </c>
      <c r="B3" s="1" t="s">
        <v>1</v>
      </c>
      <c r="C3" s="0" t="str">
        <f aca="false">HYPERLINK("http://www.imdb.com/genre", "View context")</f>
        <v>View context</v>
      </c>
    </row>
    <row collapsed="false" customFormat="false" customHeight="true" hidden="false" ht="12.1" outlineLevel="0" r="4">
      <c r="A4" s="0" t="s">
        <v>2</v>
      </c>
      <c r="B4" s="1" t="s">
        <v>3</v>
      </c>
      <c r="C4" s="0" t="s">
        <v>4</v>
      </c>
      <c r="D4" s="0" t="s">
        <v>5</v>
      </c>
      <c r="E4" s="0" t="s">
        <v>6</v>
      </c>
    </row>
    <row collapsed="false" customFormat="false" customHeight="true" hidden="false" ht="12.1" outlineLevel="0" r="5">
      <c r="A5" s="0" t="s">
        <v>7</v>
      </c>
      <c r="B5" s="1" t="s">
        <v>8</v>
      </c>
      <c r="C5" s="0" t="s">
        <v>9</v>
      </c>
      <c r="D5" s="0" t="s">
        <v>10</v>
      </c>
      <c r="E5" s="0" t="s">
        <v>11</v>
      </c>
    </row>
    <row collapsed="false" customFormat="false" customHeight="true" hidden="false" ht="12.65" outlineLevel="0" r="6">
      <c r="A6" s="0" t="s">
        <v>12</v>
      </c>
      <c r="B6" s="1" t="s">
        <v>13</v>
      </c>
      <c r="C6" s="0" t="s">
        <v>14</v>
      </c>
      <c r="D6" s="0" t="s">
        <v>15</v>
      </c>
      <c r="E6" s="0" t="s">
        <v>16</v>
      </c>
    </row>
    <row collapsed="false" customFormat="false" customHeight="true" hidden="false" ht="12.65" outlineLevel="0" r="7">
      <c r="A7" s="0" t="s">
        <v>17</v>
      </c>
      <c r="B7" s="1" t="s">
        <v>18</v>
      </c>
      <c r="C7" s="0" t="s">
        <v>19</v>
      </c>
      <c r="D7" s="0" t="s">
        <v>20</v>
      </c>
      <c r="E7" s="0" t="s">
        <v>21</v>
      </c>
    </row>
    <row collapsed="false" customFormat="false" customHeight="true" hidden="false" ht="12.1" outlineLevel="0" r="8">
      <c r="A8" s="0" t="s">
        <v>22</v>
      </c>
    </row>
    <row collapsed="false" customFormat="false" customHeight="true" hidden="false" ht="12.1" outlineLevel="0" r="9">
      <c r="A9" s="0" t="str">
        <f aca="false">HYPERLINK("http://dbpedia.org/property/quote")</f>
        <v>http://dbpedia.org/property/quote</v>
      </c>
      <c r="B9" s="2" t="n">
        <v>0</v>
      </c>
      <c r="C9" s="0" t="str">
        <f aca="false">HYPERLINK("http://dbpedia.org/sparql?default-graph-uri=http%3A%2F%2Fdbpedia.org&amp;query=select+distinct+%3Fs+%3Fo+where+{%3Fs+%3Chttp%3A%2F%2Fdbpedia.org%2Fproperty%2Fquote%3E+%3Fo}+LIMIT+100&amp;format=text%2Fhtml&amp;timeout=30000&amp;debug=on", "View on DBPedia")</f>
        <v>View on DBPedia</v>
      </c>
    </row>
    <row collapsed="false" customFormat="false" customHeight="true" hidden="false" ht="12.1" outlineLevel="0" r="10">
      <c r="A10" s="0" t="str">
        <f aca="false">HYPERLINK("http://xmlns.com/foaf/0.1/name")</f>
        <v>http://xmlns.com/foaf/0.1/name</v>
      </c>
      <c r="B10" s="2" t="n">
        <v>0</v>
      </c>
      <c r="C10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11">
      <c r="A11" s="0" t="str">
        <f aca="false">HYPERLINK("http://dbpedia.org/property/genre")</f>
        <v>http://dbpedia.org/property/genre</v>
      </c>
      <c r="B11" s="2" t="n">
        <v>1</v>
      </c>
      <c r="C11" s="0" t="str">
        <f aca="false">HYPERLINK("http://dbpedia.org/sparql?default-graph-uri=http%3A%2F%2Fdbpedia.org&amp;query=select+distinct+%3Fs+%3Fo+where+{%3Fs+%3Chttp%3A%2F%2Fdbpedia.org%2Fproperty%2Fgenre%3E+%3Fo}+LIMIT+100&amp;format=text%2Fhtml&amp;timeout=30000&amp;debug=on", "View on DBPedia")</f>
        <v>View on DBPedia</v>
      </c>
    </row>
    <row collapsed="false" customFormat="false" customHeight="true" hidden="false" ht="12.1" outlineLevel="0" r="12">
      <c r="A12" s="0" t="str">
        <f aca="false">HYPERLINK("http://dbpedia.org/property/name")</f>
        <v>http://dbpedia.org/property/name</v>
      </c>
      <c r="B12" s="2" t="n">
        <v>0</v>
      </c>
      <c r="C12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13">
      <c r="A13" s="0" t="str">
        <f aca="false">HYPERLINK("http://dbpedia.org/property/format")</f>
        <v>http://dbpedia.org/property/format</v>
      </c>
      <c r="B13" s="2" t="n">
        <v>0</v>
      </c>
      <c r="C13" s="0" t="str">
        <f aca="false">HYPERLINK("http://dbpedia.org/sparql?default-graph-uri=http%3A%2F%2Fdbpedia.org&amp;query=select+distinct+%3Fs+%3Fo+where+{%3Fs+%3Chttp%3A%2F%2Fdbpedia.org%2Fproperty%2Fformat%3E+%3Fo}+LIMIT+100&amp;format=text%2Fhtml&amp;timeout=30000&amp;debug=on", "View on DBPedia")</f>
        <v>View on DBPedia</v>
      </c>
    </row>
    <row collapsed="false" customFormat="false" customHeight="true" hidden="false" ht="12.1" outlineLevel="0" r="14">
      <c r="A14" s="0" t="str">
        <f aca="false">HYPERLINK("http://dbpedia.org/property/title")</f>
        <v>http://dbpedia.org/property/title</v>
      </c>
      <c r="B14" s="2" t="n">
        <v>0</v>
      </c>
      <c r="C14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15">
      <c r="A15" s="0" t="str">
        <f aca="false">HYPERLINK("http://dbpedia.org/property/caption")</f>
        <v>http://dbpedia.org/property/caption</v>
      </c>
      <c r="B15" s="2" t="n">
        <v>0</v>
      </c>
      <c r="C15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16">
      <c r="A16" s="0" t="str">
        <f aca="false">HYPERLINK("http://dbpedia.org/property/studio")</f>
        <v>http://dbpedia.org/property/studio</v>
      </c>
      <c r="B16" s="2" t="n">
        <v>0</v>
      </c>
      <c r="C16" s="0" t="str">
        <f aca="false">HYPERLINK("http://dbpedia.org/sparql?default-graph-uri=http%3A%2F%2Fdbpedia.org&amp;query=select+distinct+%3Fs+%3Fo+where+{%3Fs+%3Chttp%3A%2F%2Fdbpedia.org%2Fproperty%2Fstudio%3E+%3Fo}+LIMIT+100&amp;format=text%2Fhtml&amp;timeout=30000&amp;debug=on", "View on DBPedia")</f>
        <v>View on DBPedia</v>
      </c>
    </row>
    <row collapsed="false" customFormat="false" customHeight="true" hidden="false" ht="12.1" outlineLevel="0" r="17">
      <c r="A17" s="0" t="str">
        <f aca="false">HYPERLINK("http://dbpedia.org/property/shortsummary")</f>
        <v>http://dbpedia.org/property/shortsummary</v>
      </c>
      <c r="B17" s="2" t="n">
        <v>0</v>
      </c>
      <c r="C17" s="0" t="str">
        <f aca="false">HYPERLINK("http://dbpedia.org/sparql?default-graph-uri=http%3A%2F%2Fdbpedia.org&amp;query=select+distinct+%3Fs+%3Fo+where+{%3Fs+%3Chttp%3A%2F%2Fdbpedia.org%2Fproperty%2Fshortsummary%3E+%3Fo}+LIMIT+100&amp;format=text%2Fhtml&amp;timeout=30000&amp;debug=on", "View on DBPedia")</f>
        <v>View on DBPedia</v>
      </c>
    </row>
    <row collapsed="false" customFormat="false" customHeight="true" hidden="false" ht="12.1" outlineLevel="0" r="18">
      <c r="A18" s="0" t="str">
        <f aca="false">HYPERLINK("http://dbpedia.org/property/alt")</f>
        <v>http://dbpedia.org/property/alt</v>
      </c>
      <c r="B18" s="2" t="n">
        <v>0</v>
      </c>
      <c r="C18" s="0" t="str">
        <f aca="false">HYPERLINK("http://dbpedia.org/sparql?default-graph-uri=http%3A%2F%2Fdbpedia.org&amp;query=select+distinct+%3Fs+%3Fo+where+{%3Fs+%3Chttp%3A%2F%2Fdbpedia.org%2Fproperty%2Falt%3E+%3Fo}+LIMIT+100&amp;format=text%2Fhtml&amp;timeout=30000&amp;debug=on", "View on DBPedia")</f>
        <v>View on DBPedia</v>
      </c>
    </row>
    <row collapsed="false" customFormat="false" customHeight="true" hidden="false" ht="12.1" outlineLevel="0" r="19">
      <c r="A19" s="0" t="str">
        <f aca="false">HYPERLINK("http://dbpedia.org/property/distributor")</f>
        <v>http://dbpedia.org/property/distributor</v>
      </c>
      <c r="B19" s="2" t="n">
        <v>0</v>
      </c>
      <c r="C19" s="0" t="str">
        <f aca="false">HYPERLINK("http://dbpedia.org/sparql?default-graph-uri=http%3A%2F%2Fdbpedia.org&amp;query=select+distinct+%3Fs+%3Fo+where+{%3Fs+%3Chttp%3A%2F%2Fdbpedia.org%2Fproperty%2Fdistributor%3E+%3Fo}+LIMIT+100&amp;format=text%2Fhtml&amp;timeout=30000&amp;debug=on", "View on DBPedia")</f>
        <v>View on DBPedia</v>
      </c>
    </row>
    <row collapsed="false" customFormat="false" customHeight="true" hidden="false" ht="12.1" outlineLevel="0" r="20">
      <c r="A20" s="0" t="str">
        <f aca="false">HYPERLINK("http://dbpedia.org/property/basedOn")</f>
        <v>http://dbpedia.org/property/basedOn</v>
      </c>
      <c r="B20" s="2" t="n">
        <v>0</v>
      </c>
      <c r="C20" s="0" t="str">
        <f aca="false">HYPERLINK("http://dbpedia.org/sparql?default-graph-uri=http%3A%2F%2Fdbpedia.org&amp;query=select+distinct+%3Fs+%3Fo+where+{%3Fs+%3Chttp%3A%2F%2Fdbpedia.org%2Fproperty%2FbasedOn%3E+%3Fo}+LIMIT+100&amp;format=text%2Fhtml&amp;timeout=30000&amp;debug=on", "View on DBPedia")</f>
        <v>View on DBPedia</v>
      </c>
    </row>
    <row collapsed="false" customFormat="false" customHeight="true" hidden="false" ht="12.1" outlineLevel="0" r="21">
      <c r="A21" s="0" t="str">
        <f aca="false">HYPERLINK("http://dbpedia.org/ontology/distributor")</f>
        <v>http://dbpedia.org/ontology/distributor</v>
      </c>
      <c r="B21" s="2" t="n">
        <v>0</v>
      </c>
      <c r="C21" s="0" t="str">
        <f aca="false">HYPERLINK("http://dbpedia.org/sparql?default-graph-uri=http%3A%2F%2Fdbpedia.org&amp;query=select+distinct+%3Fs+%3Fo+where+{%3Fs+%3Chttp%3A%2F%2Fdbpedia.org%2Fontology%2Fdistributor%3E+%3Fo}+LIMIT+100&amp;format=text%2Fhtml&amp;timeout=30000&amp;debug=on", "View on DBPedia")</f>
        <v>View on DBPedia</v>
      </c>
    </row>
    <row collapsed="false" customFormat="false" customHeight="true" hidden="false" ht="12.1" outlineLevel="0" r="22">
      <c r="A22" s="0" t="str">
        <f aca="false">HYPERLINK("http://dbpedia.org/property/awards")</f>
        <v>http://dbpedia.org/property/awards</v>
      </c>
      <c r="B22" s="2" t="n">
        <v>0</v>
      </c>
      <c r="C22" s="0" t="str">
        <f aca="false">HYPERLINK("http://dbpedia.org/sparql?default-graph-uri=http%3A%2F%2Fdbpedia.org&amp;query=select+distinct+%3Fs+%3Fo+where+{%3Fs+%3Chttp%3A%2F%2Fdbpedia.org%2Fproperty%2Fawards%3E+%3Fo}+LIMIT+100&amp;format=text%2Fhtml&amp;timeout=30000&amp;debug=on", "View on DBPedia")</f>
        <v>View on DBPedia</v>
      </c>
    </row>
    <row collapsed="false" customFormat="false" customHeight="true" hidden="false" ht="12.1" outlineLevel="0" r="23">
      <c r="A23" s="0" t="str">
        <f aca="false">HYPERLINK("http://dbpedia.org/property/producer")</f>
        <v>http://dbpedia.org/property/producer</v>
      </c>
      <c r="B23" s="2" t="n">
        <v>0</v>
      </c>
      <c r="C23" s="0" t="str">
        <f aca="false">HYPERLINK("http://dbpedia.org/sparql?default-graph-uri=http%3A%2F%2Fdbpedia.org&amp;query=select+distinct+%3Fs+%3Fo+where+{%3Fs+%3Chttp%3A%2F%2Fdbpedia.org%2Fproperty%2Fproducer%3E+%3Fo}+LIMIT+100&amp;format=text%2Fhtml&amp;timeout=30000&amp;debug=on", "View on DBPedia")</f>
        <v>View on DBPedia</v>
      </c>
    </row>
    <row collapsed="false" customFormat="false" customHeight="true" hidden="false" ht="12.1" outlineLevel="0" r="24">
      <c r="A24" s="0" t="str">
        <f aca="false">HYPERLINK("http://dbpedia.org/property/writer")</f>
        <v>http://dbpedia.org/property/writer</v>
      </c>
      <c r="B24" s="2" t="n">
        <v>0</v>
      </c>
      <c r="C24" s="0" t="str">
        <f aca="false">HYPERLINK("http://dbpedia.org/sparql?default-graph-uri=http%3A%2F%2Fdbpedia.org&amp;query=select+distinct+%3Fs+%3Fo+where+{%3Fs+%3Chttp%3A%2F%2Fdbpedia.org%2Fproperty%2Fwriter%3E+%3Fo}+LIMIT+100&amp;format=text%2Fhtml&amp;timeout=30000&amp;debug=on", "View on DBPedia")</f>
        <v>View on DBPedia</v>
      </c>
    </row>
    <row collapsed="false" customFormat="false" customHeight="true" hidden="false" ht="12.1" outlineLevel="0" r="25">
      <c r="A25" s="0" t="str">
        <f aca="false">HYPERLINK("http://dbpedia.org/ontology/genre")</f>
        <v>http://dbpedia.org/ontology/genre</v>
      </c>
      <c r="B25" s="2" t="n">
        <v>1</v>
      </c>
      <c r="C25" s="0" t="str">
        <f aca="false">HYPERLINK("http://dbpedia.org/sparql?default-graph-uri=http%3A%2F%2Fdbpedia.org&amp;query=select+distinct+%3Fs+%3Fo+where+{%3Fs+%3Chttp%3A%2F%2Fdbpedia.org%2Fontology%2Fgenre%3E+%3Fo}+LIMIT+100&amp;format=text%2Fhtml&amp;timeout=30000&amp;debug=on", "View on DBPedia")</f>
        <v>View on DBPedia</v>
      </c>
    </row>
    <row collapsed="false" customFormat="false" customHeight="true" hidden="false" ht="12.1" outlineLevel="0" r="26">
      <c r="A26" s="0" t="str">
        <f aca="false">HYPERLINK("http://dbpedia.org/property/source")</f>
        <v>http://dbpedia.org/property/source</v>
      </c>
      <c r="B26" s="2" t="n">
        <v>0</v>
      </c>
      <c r="C26" s="0" t="str">
        <f aca="false">HYPERLINK("http://dbpedia.org/sparql?default-graph-uri=http%3A%2F%2Fdbpedia.org&amp;query=select+distinct+%3Fs+%3Fo+where+{%3Fs+%3Chttp%3A%2F%2Fdbpedia.org%2Fproperty%2Fsource%3E+%3Fo}+LIMIT+100&amp;format=text%2Fhtml&amp;timeout=30000&amp;debug=on", "View on DBPedia")</f>
        <v>View on DBPedia</v>
      </c>
    </row>
    <row collapsed="false" customFormat="false" customHeight="true" hidden="false" ht="12.1" outlineLevel="0" r="27">
      <c r="A27" s="0" t="str">
        <f aca="false">HYPERLINK("http://dbpedia.org/property/lastAlbum")</f>
        <v>http://dbpedia.org/property/lastAlbum</v>
      </c>
      <c r="B27" s="2" t="n">
        <v>0</v>
      </c>
      <c r="C27" s="0" t="str">
        <f aca="false">HYPERLINK("http://dbpedia.org/sparql?default-graph-uri=http%3A%2F%2Fdbpedia.org&amp;query=select+distinct+%3Fs+%3Fo+where+{%3Fs+%3Chttp%3A%2F%2Fdbpedia.org%2Fproperty%2FlastAlbum%3E+%3Fo}+LIMIT+100&amp;format=text%2Fhtml&amp;timeout=30000&amp;debug=on", "View on DBPedia")</f>
        <v>View on DBPedia</v>
      </c>
    </row>
    <row collapsed="false" customFormat="false" customHeight="true" hidden="false" ht="12.1" outlineLevel="0" r="28">
      <c r="A28" s="0" t="str">
        <f aca="false">HYPERLINK("http://dbpedia.org/ontology/writer")</f>
        <v>http://dbpedia.org/ontology/writer</v>
      </c>
      <c r="B28" s="2" t="n">
        <v>0</v>
      </c>
      <c r="C28" s="0" t="str">
        <f aca="false">HYPERLINK("http://dbpedia.org/sparql?default-graph-uri=http%3A%2F%2Fdbpedia.org&amp;query=select+distinct+%3Fs+%3Fo+where+{%3Fs+%3Chttp%3A%2F%2Fdbpedia.org%2Fontology%2Fwriter%3E+%3Fo}+LIMIT+100&amp;format=text%2Fhtml&amp;timeout=30000&amp;debug=on", "View on DBPedia")</f>
        <v>View on DBPedia</v>
      </c>
    </row>
    <row collapsed="false" customFormat="false" customHeight="true" hidden="false" ht="12.1" outlineLevel="0" r="29">
      <c r="A29" s="0" t="str">
        <f aca="false">HYPERLINK("http://dbpedia.org/property/id")</f>
        <v>http://dbpedia.org/property/id</v>
      </c>
      <c r="B29" s="2" t="n">
        <v>0</v>
      </c>
      <c r="C29" s="0" t="str">
        <f aca="false">HYPERLINK("http://dbpedia.org/sparql?default-graph-uri=http%3A%2F%2Fdbpedia.org&amp;query=select+distinct+%3Fs+%3Fo+where+{%3Fs+%3Chttp%3A%2F%2Fdbpedia.org%2Fproperty%2Fid%3E+%3Fo}+LIMIT+100&amp;format=text%2Fhtml&amp;timeout=30000&amp;debug=on", "View on DBPedia")</f>
        <v>View on DBPedia</v>
      </c>
    </row>
    <row collapsed="false" customFormat="false" customHeight="true" hidden="false" ht="12.1" outlineLevel="0" r="30">
      <c r="A30" s="0" t="str">
        <f aca="false">HYPERLINK("http://dbpedia.org/ontology/basedOn")</f>
        <v>http://dbpedia.org/ontology/basedOn</v>
      </c>
      <c r="B30" s="2" t="n">
        <v>0</v>
      </c>
      <c r="C30" s="0" t="str">
        <f aca="false">HYPERLINK("http://dbpedia.org/sparql?default-graph-uri=http%3A%2F%2Fdbpedia.org&amp;query=select+distinct+%3Fs+%3Fo+where+{%3Fs+%3Chttp%3A%2F%2Fdbpedia.org%2Fontology%2FbasedOn%3E+%3Fo}+LIMIT+100&amp;format=text%2Fhtml&amp;timeout=30000&amp;debug=on", "View on DBPedia")</f>
        <v>View on DBPedia</v>
      </c>
    </row>
    <row collapsed="false" customFormat="false" customHeight="true" hidden="false" ht="12.1" outlineLevel="0" r="31">
      <c r="A31" s="0" t="str">
        <f aca="false">HYPERLINK("http://dbpedia.org/ontology/sisterStation")</f>
        <v>http://dbpedia.org/ontology/sisterStation</v>
      </c>
      <c r="B31" s="2" t="n">
        <v>0</v>
      </c>
      <c r="C31" s="0" t="str">
        <f aca="false">HYPERLINK("http://dbpedia.org/sparql?default-graph-uri=http%3A%2F%2Fdbpedia.org&amp;query=select+distinct+%3Fs+%3Fo+where+{%3Fs+%3Chttp%3A%2F%2Fdbpedia.org%2Fontology%2FsisterStation%3E+%3Fo}+LIMIT+100&amp;format=text%2Fhtml&amp;timeout=30000&amp;debug=on", "View on DBPedia")</f>
        <v>View on DBPedia</v>
      </c>
    </row>
    <row collapsed="false" customFormat="false" customHeight="true" hidden="false" ht="12.1" outlineLevel="0" r="32">
      <c r="A32" s="0" t="str">
        <f aca="false">HYPERLINK("http://dbpedia.org/property/sisterNames")</f>
        <v>http://dbpedia.org/property/sisterNames</v>
      </c>
      <c r="B32" s="2" t="n">
        <v>0</v>
      </c>
      <c r="C32" s="0" t="str">
        <f aca="false">HYPERLINK("http://dbpedia.org/sparql?default-graph-uri=http%3A%2F%2Fdbpedia.org&amp;query=select+distinct+%3Fs+%3Fo+where+{%3Fs+%3Chttp%3A%2F%2Fdbpedia.org%2Fproperty%2FsisterNames%3E+%3Fo}+LIMIT+100&amp;format=text%2Fhtml&amp;timeout=30000&amp;debug=on", "View on DBPedia")</f>
        <v>View on DBPedia</v>
      </c>
    </row>
    <row collapsed="false" customFormat="false" customHeight="true" hidden="false" ht="12.1" outlineLevel="0" r="33">
      <c r="A33" s="0" t="str">
        <f aca="false">HYPERLINK("http://dbpedia.org/ontology/format")</f>
        <v>http://dbpedia.org/ontology/format</v>
      </c>
      <c r="B33" s="2" t="n">
        <v>0</v>
      </c>
      <c r="C33" s="0" t="str">
        <f aca="false">HYPERLINK("http://dbpedia.org/sparql?default-graph-uri=http%3A%2F%2Fdbpedia.org&amp;query=select+distinct+%3Fs+%3Fo+where+{%3Fs+%3Chttp%3A%2F%2Fdbpedia.org%2Fontology%2Fformat%3E+%3Fo}+LIMIT+100&amp;format=text%2Fhtml&amp;timeout=30000&amp;debug=on", "View on DBPedia")</f>
        <v>View on DBPedia</v>
      </c>
    </row>
    <row collapsed="false" customFormat="false" customHeight="true" hidden="false" ht="12.1" outlineLevel="0" r="34">
      <c r="A34" s="0" t="str">
        <f aca="false">HYPERLINK("http://dbpedia.org/property/followedBy")</f>
        <v>http://dbpedia.org/property/followedBy</v>
      </c>
      <c r="B34" s="2" t="n">
        <v>0</v>
      </c>
      <c r="C34" s="0" t="str">
        <f aca="false">HYPERLINK("http://dbpedia.org/sparql?default-graph-uri=http%3A%2F%2Fdbpedia.org&amp;query=select+distinct+%3Fs+%3Fo+where+{%3Fs+%3Chttp%3A%2F%2Fdbpedia.org%2Fproperty%2FfollowedBy%3E+%3Fo}+LIMIT+100&amp;format=text%2Fhtml&amp;timeout=30000&amp;debug=on", "View on DBPedia")</f>
        <v>View on DBPedia</v>
      </c>
    </row>
    <row collapsed="false" customFormat="false" customHeight="true" hidden="false" ht="12.1" outlineLevel="0" r="35">
      <c r="A35" s="0" t="str">
        <f aca="false">HYPERLINK("http://dbpedia.org/property/starring")</f>
        <v>http://dbpedia.org/property/starring</v>
      </c>
      <c r="B35" s="2" t="n">
        <v>0</v>
      </c>
      <c r="C35" s="0" t="str">
        <f aca="false">HYPERLINK("http://dbpedia.org/sparql?default-graph-uri=http%3A%2F%2Fdbpedia.org&amp;query=select+distinct+%3Fs+%3Fo+where+{%3Fs+%3Chttp%3A%2F%2Fdbpedia.org%2Fproperty%2Fstarring%3E+%3Fo}+LIMIT+100&amp;format=text%2Fhtml&amp;timeout=30000&amp;debug=on", "View on DBPedia")</f>
        <v>View on DBPedia</v>
      </c>
    </row>
    <row collapsed="false" customFormat="false" customHeight="true" hidden="false" ht="12.1" outlineLevel="0" r="36">
      <c r="A36" s="0" t="str">
        <f aca="false">HYPERLINK("http://dbpedia.org/ontology/starring")</f>
        <v>http://dbpedia.org/ontology/starring</v>
      </c>
      <c r="B36" s="2" t="n">
        <v>0</v>
      </c>
      <c r="C36" s="0" t="str">
        <f aca="false">HYPERLINK("http://dbpedia.org/sparql?default-graph-uri=http%3A%2F%2Fdbpedia.org&amp;query=select+distinct+%3Fs+%3Fo+where+{%3Fs+%3Chttp%3A%2F%2Fdbpedia.org%2Fontology%2Fstarring%3E+%3Fo}+LIMIT+100&amp;format=text%2Fhtml&amp;timeout=30000&amp;debug=on", "View on DBPedia")</f>
        <v>View on DBPedia</v>
      </c>
    </row>
    <row collapsed="false" customFormat="false" customHeight="true" hidden="false" ht="12.1" outlineLevel="0" r="37">
      <c r="A37" s="0" t="str">
        <f aca="false">HYPERLINK("http://dbpedia.org/property/extra")</f>
        <v>http://dbpedia.org/property/extra</v>
      </c>
      <c r="B37" s="2" t="n">
        <v>0</v>
      </c>
      <c r="C37" s="0" t="str">
        <f aca="false">HYPERLINK("http://dbpedia.org/sparql?default-graph-uri=http%3A%2F%2Fdbpedia.org&amp;query=select+distinct+%3Fs+%3Fo+where+{%3Fs+%3Chttp%3A%2F%2Fdbpedia.org%2Fproperty%2Fextra%3E+%3Fo}+LIMIT+100&amp;format=text%2Fhtml&amp;timeout=30000&amp;debug=on", "View on DBPedia")</f>
        <v>View on DBPedia</v>
      </c>
    </row>
    <row collapsed="false" customFormat="false" customHeight="true" hidden="false" ht="12.1" outlineLevel="0" r="38">
      <c r="A38" s="0" t="str">
        <f aca="false">HYPERLINK("http://dbpedia.org/property/precededBy")</f>
        <v>http://dbpedia.org/property/precededBy</v>
      </c>
      <c r="B38" s="2" t="n">
        <v>0</v>
      </c>
      <c r="C38" s="0" t="str">
        <f aca="false">HYPERLINK("http://dbpedia.org/sparql?default-graph-uri=http%3A%2F%2Fdbpedia.org&amp;query=select+distinct+%3Fs+%3Fo+where+{%3Fs+%3Chttp%3A%2F%2Fdbpedia.org%2Fproperty%2FprecededBy%3E+%3Fo}+LIMIT+100&amp;format=text%2Fhtml&amp;timeout=30000&amp;debug=on", "View on DBPedia")</f>
        <v>View on DBPedia</v>
      </c>
    </row>
    <row collapsed="false" customFormat="false" customHeight="true" hidden="false" ht="12.1" outlineLevel="0" r="39">
      <c r="A39" s="0" t="str">
        <f aca="false">HYPERLINK("http://dbpedia.org/property/before")</f>
        <v>http://dbpedia.org/property/before</v>
      </c>
      <c r="B39" s="2" t="n">
        <v>0</v>
      </c>
      <c r="C39" s="0" t="str">
        <f aca="false">HYPERLINK("http://dbpedia.org/sparql?default-graph-uri=http%3A%2F%2Fdbpedia.org&amp;query=select+distinct+%3Fs+%3Fo+where+{%3Fs+%3Chttp%3A%2F%2Fdbpedia.org%2Fproperty%2Fbefore%3E+%3Fo}+LIMIT+100&amp;format=text%2Fhtml&amp;timeout=30000&amp;debug=on", "View on DBPedia")</f>
        <v>View on DBPedia</v>
      </c>
    </row>
    <row collapsed="false" customFormat="false" customHeight="true" hidden="false" ht="12.1" outlineLevel="0" r="40">
      <c r="A40" s="0" t="str">
        <f aca="false">HYPERLINK("http://dbpedia.org/ontology/producer")</f>
        <v>http://dbpedia.org/ontology/producer</v>
      </c>
      <c r="B40" s="2" t="n">
        <v>0</v>
      </c>
      <c r="C40" s="0" t="str">
        <f aca="false">HYPERLINK("http://dbpedia.org/sparql?default-graph-uri=http%3A%2F%2Fdbpedia.org&amp;query=select+distinct+%3Fs+%3Fo+where+{%3Fs+%3Chttp%3A%2F%2Fdbpedia.org%2Fontology%2Fproducer%3E+%3Fo}+LIMIT+100&amp;format=text%2Fhtml&amp;timeout=30000&amp;debug=on", "View on DBPedia")</f>
        <v>View on DBPedia</v>
      </c>
    </row>
    <row collapsed="false" customFormat="false" customHeight="true" hidden="false" ht="12.1" outlineLevel="0" r="41">
      <c r="A41" s="0" t="str">
        <f aca="false">HYPERLINK("http://dbpedia.org/property/thisAlbum")</f>
        <v>http://dbpedia.org/property/thisAlbum</v>
      </c>
      <c r="B41" s="2" t="n">
        <v>0</v>
      </c>
      <c r="C41" s="0" t="str">
        <f aca="false">HYPERLINK("http://dbpedia.org/sparql?default-graph-uri=http%3A%2F%2Fdbpedia.org&amp;query=select+distinct+%3Fs+%3Fo+where+{%3Fs+%3Chttp%3A%2F%2Fdbpedia.org%2Fproperty%2FthisAlbum%3E+%3Fo}+LIMIT+100&amp;format=text%2Fhtml&amp;timeout=30000&amp;debug=on", "View on DBPedia")</f>
        <v>View on DBPedia</v>
      </c>
    </row>
    <row collapsed="false" customFormat="false" customHeight="true" hidden="false" ht="12.1" outlineLevel="0" r="42">
      <c r="A42" s="0" t="str">
        <f aca="false">HYPERLINK("http://dbpedia.org/property/music")</f>
        <v>http://dbpedia.org/property/music</v>
      </c>
      <c r="B42" s="2" t="n">
        <v>0</v>
      </c>
      <c r="C42" s="0" t="str">
        <f aca="false">HYPERLINK("http://dbpedia.org/sparql?default-graph-uri=http%3A%2F%2Fdbpedia.org&amp;query=select+distinct+%3Fs+%3Fo+where+{%3Fs+%3Chttp%3A%2F%2Fdbpedia.org%2Fproperty%2Fmusic%3E+%3Fo}+LIMIT+100&amp;format=text%2Fhtml&amp;timeout=30000&amp;debug=on", "View on DBPedia")</f>
        <v>View on DBPedia</v>
      </c>
    </row>
    <row collapsed="false" customFormat="false" customHeight="true" hidden="false" ht="12.1" outlineLevel="0" r="43">
      <c r="A43" s="0" t="str">
        <f aca="false">HYPERLINK("http://dbpedia.org/ontology/country")</f>
        <v>http://dbpedia.org/ontology/country</v>
      </c>
      <c r="B43" s="2" t="n">
        <v>0</v>
      </c>
      <c r="C43" s="0" t="str">
        <f aca="false">HYPERLINK("http://dbpedia.org/sparql?default-graph-uri=http%3A%2F%2Fdbpedia.org&amp;query=select+distinct+%3Fs+%3Fo+where+{%3Fs+%3Chttp%3A%2F%2Fdbpedia.org%2Fontology%2Fcountry%3E+%3Fo}+LIMIT+100&amp;format=text%2Fhtml&amp;timeout=30000&amp;debug=on", "View on DBPedia")</f>
        <v>View on DBPedia</v>
      </c>
    </row>
    <row collapsed="false" customFormat="false" customHeight="true" hidden="false" ht="12.1" outlineLevel="0" r="44">
      <c r="A44" s="0" t="str">
        <f aca="false">HYPERLINK("http://dbpedia.org/property/text")</f>
        <v>http://dbpedia.org/property/text</v>
      </c>
      <c r="B44" s="2" t="n">
        <v>0</v>
      </c>
      <c r="C44" s="0" t="str">
        <f aca="false">HYPERLINK("http://dbpedia.org/sparql?default-graph-uri=http%3A%2F%2Fdbpedia.org&amp;query=select+distinct+%3Fs+%3Fo+where+{%3Fs+%3Chttp%3A%2F%2Fdbpedia.org%2Fproperty%2Ftext%3E+%3Fo}+LIMIT+100&amp;format=text%2Fhtml&amp;timeout=30000&amp;debug=on", "View on DBPedia")</f>
        <v>View on DBPedia</v>
      </c>
    </row>
    <row collapsed="false" customFormat="false" customHeight="true" hidden="false" ht="12.1" outlineLevel="0" r="45">
      <c r="A45" s="0" t="str">
        <f aca="false">HYPERLINK("http://dbpedia.org/property/network")</f>
        <v>http://dbpedia.org/property/network</v>
      </c>
      <c r="B45" s="2" t="n">
        <v>0</v>
      </c>
      <c r="C45" s="0" t="str">
        <f aca="false">HYPERLINK("http://dbpedia.org/sparql?default-graph-uri=http%3A%2F%2Fdbpedia.org&amp;query=select+distinct+%3Fs+%3Fo+where+{%3Fs+%3Chttp%3A%2F%2Fdbpedia.org%2Fproperty%2Fnetwork%3E+%3Fo}+LIMIT+100&amp;format=text%2Fhtml&amp;timeout=30000&amp;debug=on", "View on DBPedia")</f>
        <v>View on DBPedia</v>
      </c>
    </row>
    <row collapsed="false" customFormat="false" customHeight="true" hidden="false" ht="12.1" outlineLevel="0" r="46">
      <c r="A46" s="0" t="str">
        <f aca="false">HYPERLINK("http://dbpedia.org/property/after")</f>
        <v>http://dbpedia.org/property/after</v>
      </c>
      <c r="B46" s="2" t="n">
        <v>0</v>
      </c>
      <c r="C46" s="0" t="str">
        <f aca="false">HYPERLINK("http://dbpedia.org/sparql?default-graph-uri=http%3A%2F%2Fdbpedia.org&amp;query=select+distinct+%3Fs+%3Fo+where+{%3Fs+%3Chttp%3A%2F%2Fdbpedia.org%2Fproperty%2Fafter%3E+%3Fo}+LIMIT+100&amp;format=text%2Fhtml&amp;timeout=30000&amp;debug=on", "View on DBPedia")</f>
        <v>View on DBPedia</v>
      </c>
    </row>
    <row collapsed="false" customFormat="false" customHeight="true" hidden="false" ht="12.1" outlineLevel="0" r="47">
      <c r="A47" s="0" t="str">
        <f aca="false">HYPERLINK("http://dbpedia.org/property/nextAlbum")</f>
        <v>http://dbpedia.org/property/nextAlbum</v>
      </c>
      <c r="B47" s="2" t="n">
        <v>0</v>
      </c>
      <c r="C47" s="0" t="str">
        <f aca="false">HYPERLINK("http://dbpedia.org/sparql?default-graph-uri=http%3A%2F%2Fdbpedia.org&amp;query=select+distinct+%3Fs+%3Fo+where+{%3Fs+%3Chttp%3A%2F%2Fdbpedia.org%2Fproperty%2FnextAlbum%3E+%3Fo}+LIMIT+100&amp;format=text%2Fhtml&amp;timeout=30000&amp;debug=on", "View on DBPedia")</f>
        <v>View on DBPedia</v>
      </c>
    </row>
    <row collapsed="false" customFormat="false" customHeight="true" hidden="false" ht="12.1" outlineLevel="0" r="48">
      <c r="A48" s="0" t="str">
        <f aca="false">HYPERLINK("http://dbpedia.org/property/tagline")</f>
        <v>http://dbpedia.org/property/tagline</v>
      </c>
      <c r="B48" s="2" t="n">
        <v>0</v>
      </c>
      <c r="C48" s="0" t="str">
        <f aca="false">HYPERLINK("http://dbpedia.org/sparql?default-graph-uri=http%3A%2F%2Fdbpedia.org&amp;query=select+distinct+%3Fs+%3Fo+where+{%3Fs+%3Chttp%3A%2F%2Fdbpedia.org%2Fproperty%2Ftagline%3E+%3Fo}+LIMIT+100&amp;format=text%2Fhtml&amp;timeout=30000&amp;debug=on", "View on DBPedia")</f>
        <v>View on DBPedia</v>
      </c>
    </row>
    <row collapsed="false" customFormat="false" customHeight="true" hidden="false" ht="12.1" outlineLevel="0" r="49">
      <c r="A49" s="0" t="str">
        <f aca="false">HYPERLINK("http://dbpedia.org/property/director")</f>
        <v>http://dbpedia.org/property/director</v>
      </c>
      <c r="B49" s="2" t="n">
        <v>0</v>
      </c>
      <c r="C49" s="0" t="str">
        <f aca="false">HYPERLINK("http://dbpedia.org/sparql?default-graph-uri=http%3A%2F%2Fdbpedia.org&amp;query=select+distinct+%3Fs+%3Fo+where+{%3Fs+%3Chttp%3A%2F%2Fdbpedia.org%2Fproperty%2Fdirector%3E+%3Fo}+LIMIT+100&amp;format=text%2Fhtml&amp;timeout=30000&amp;debug=on", "View on DBPedia")</f>
        <v>View on DBPedia</v>
      </c>
    </row>
    <row collapsed="false" customFormat="false" customHeight="true" hidden="false" ht="12.1" outlineLevel="0" r="50">
      <c r="A50" s="0" t="str">
        <f aca="false">HYPERLINK("http://dbpedia.org/ontology/musicComposer")</f>
        <v>http://dbpedia.org/ontology/musicComposer</v>
      </c>
      <c r="B50" s="2" t="n">
        <v>0</v>
      </c>
      <c r="C50" s="0" t="str">
        <f aca="false">HYPERLINK("http://dbpedia.org/sparql?default-graph-uri=http%3A%2F%2Fdbpedia.org&amp;query=select+distinct+%3Fs+%3Fo+where+{%3Fs+%3Chttp%3A%2F%2Fdbpedia.org%2Fontology%2FmusicComposer%3E+%3Fo}+LIMIT+100&amp;format=text%2Fhtml&amp;timeout=30000&amp;debug=on", "View on DBPedia")</f>
        <v>View on DBPedia</v>
      </c>
    </row>
    <row collapsed="false" customFormat="false" customHeight="true" hidden="false" ht="12.1" outlineLevel="0" r="51">
      <c r="A51" s="0" t="str">
        <f aca="false">HYPERLINK("http://dbpedia.org/property/note")</f>
        <v>http://dbpedia.org/property/note</v>
      </c>
      <c r="B51" s="2" t="n">
        <v>0</v>
      </c>
      <c r="C51" s="0" t="str">
        <f aca="false">HYPERLINK("http://dbpedia.org/sparql?default-graph-uri=http%3A%2F%2Fdbpedia.org&amp;query=select+distinct+%3Fs+%3Fo+where+{%3Fs+%3Chttp%3A%2F%2Fdbpedia.org%2Fproperty%2Fnote%3E+%3Fo}+LIMIT+100&amp;format=text%2Fhtml&amp;timeout=30000&amp;debug=on", "View on DBPedia")</f>
        <v>View on DBPedia</v>
      </c>
    </row>
    <row collapsed="false" customFormat="false" customHeight="true" hidden="false" ht="12.1" outlineLevel="0" r="52">
      <c r="A52" s="0" t="str">
        <f aca="false">HYPERLINK("http://dbpedia.org/property/description")</f>
        <v>http://dbpedia.org/property/description</v>
      </c>
      <c r="B52" s="2" t="n">
        <v>0</v>
      </c>
      <c r="C52" s="0" t="str">
        <f aca="false">HYPERLINK("http://dbpedia.org/sparql?default-graph-uri=http%3A%2F%2Fdbpedia.org&amp;query=select+distinct+%3Fs+%3Fo+where+{%3Fs+%3Chttp%3A%2F%2Fdbpedia.org%2Fproperty%2Fdescription%3E+%3Fo}+LIMIT+100&amp;format=text%2Fhtml&amp;timeout=30000&amp;debug=on", "View on DBPedia")</f>
        <v>View on DBPedia</v>
      </c>
    </row>
    <row collapsed="false" customFormat="false" customHeight="true" hidden="false" ht="12.1" outlineLevel="0" r="53">
      <c r="A53" s="0" t="str">
        <f aca="false">HYPERLINK("http://dbpedia.org/property/type")</f>
        <v>http://dbpedia.org/property/type</v>
      </c>
      <c r="B53" s="2" t="n">
        <v>0</v>
      </c>
      <c r="C53" s="0" t="str">
        <f aca="false">HYPERLINK("http://dbpedia.org/sparql?default-graph-uri=http%3A%2F%2Fdbpedia.org&amp;query=select+distinct+%3Fs+%3Fo+where+{%3Fs+%3Chttp%3A%2F%2Fdbpedia.org%2Fproperty%2Ftype%3E+%3Fo}+LIMIT+100&amp;format=text%2Fhtml&amp;timeout=30000&amp;debug=on", "View on DBPedia")</f>
        <v>View on DBPedia</v>
      </c>
    </row>
    <row collapsed="false" customFormat="false" customHeight="true" hidden="false" ht="12.1" outlineLevel="0" r="54">
      <c r="A54" s="0" t="str">
        <f aca="false">HYPERLINK("http://dbpedia.org/property/list")</f>
        <v>http://dbpedia.org/property/list</v>
      </c>
      <c r="B54" s="2" t="n">
        <v>0</v>
      </c>
      <c r="C54" s="0" t="str">
        <f aca="false">HYPERLINK("http://dbpedia.org/sparql?default-graph-uri=http%3A%2F%2Fdbpedia.org&amp;query=select+distinct+%3Fs+%3Fo+where+{%3Fs+%3Chttp%3A%2F%2Fdbpedia.org%2Fproperty%2Flist%3E+%3Fo}+LIMIT+100&amp;format=text%2Fhtml&amp;timeout=30000&amp;debug=on", "View on DBPedia")</f>
        <v>View on DBPedia</v>
      </c>
    </row>
    <row collapsed="false" customFormat="false" customHeight="true" hidden="false" ht="12.1" outlineLevel="0" r="55">
      <c r="A55" s="0" t="str">
        <f aca="false">HYPERLINK("http://dbpedia.org/property/editing")</f>
        <v>http://dbpedia.org/property/editing</v>
      </c>
      <c r="B55" s="2" t="n">
        <v>0</v>
      </c>
      <c r="C55" s="0" t="str">
        <f aca="false">HYPERLINK("http://dbpedia.org/sparql?default-graph-uri=http%3A%2F%2Fdbpedia.org&amp;query=select+distinct+%3Fs+%3Fo+where+{%3Fs+%3Chttp%3A%2F%2Fdbpedia.org%2Fproperty%2Fediting%3E+%3Fo}+LIMIT+100&amp;format=text%2Fhtml&amp;timeout=30000&amp;debug=on", "View on DBPedia")</f>
        <v>View on DBPedia</v>
      </c>
    </row>
    <row collapsed="false" customFormat="false" customHeight="true" hidden="false" ht="12.1" outlineLevel="0" r="56">
      <c r="A56" s="0" t="str">
        <f aca="false">HYPERLINK("http://dbpedia.org/ontology/language")</f>
        <v>http://dbpedia.org/ontology/language</v>
      </c>
      <c r="B56" s="2" t="n">
        <v>0</v>
      </c>
      <c r="C56" s="0" t="str">
        <f aca="false">HYPERLINK("http://dbpedia.org/sparql?default-graph-uri=http%3A%2F%2Fdbpedia.org&amp;query=select+distinct+%3Fs+%3Fo+where+{%3Fs+%3Chttp%3A%2F%2Fdbpedia.org%2Fontology%2Flanguage%3E+%3Fo}+LIMIT+100&amp;format=text%2Fhtml&amp;timeout=30000&amp;debug=on", "View on DBPedia")</f>
        <v>View on DBPedia</v>
      </c>
    </row>
    <row collapsed="false" customFormat="false" customHeight="true" hidden="false" ht="12.1" outlineLevel="0" r="57">
      <c r="A57" s="0" t="str">
        <f aca="false">HYPERLINK("http://dbpedia.org/ontology/director")</f>
        <v>http://dbpedia.org/ontology/director</v>
      </c>
      <c r="B57" s="2" t="n">
        <v>0</v>
      </c>
      <c r="C57" s="0" t="str">
        <f aca="false">HYPERLINK("http://dbpedia.org/sparql?default-graph-uri=http%3A%2F%2Fdbpedia.org&amp;query=select+distinct+%3Fs+%3Fo+where+{%3Fs+%3Chttp%3A%2F%2Fdbpedia.org%2Fontology%2Fdirector%3E+%3Fo}+LIMIT+100&amp;format=text%2Fhtml&amp;timeout=30000&amp;debug=on", "View on DBPedia")</f>
        <v>View on DBPedia</v>
      </c>
    </row>
    <row collapsed="false" customFormat="false" customHeight="true" hidden="false" ht="12.1" outlineLevel="0" r="58">
      <c r="A58" s="0" t="str">
        <f aca="false">HYPERLINK("http://dbpedia.org/property/logofile")</f>
        <v>http://dbpedia.org/property/logofile</v>
      </c>
      <c r="B58" s="2" t="n">
        <v>0</v>
      </c>
      <c r="C58" s="0" t="str">
        <f aca="false">HYPERLINK("http://dbpedia.org/sparql?default-graph-uri=http%3A%2F%2Fdbpedia.org&amp;query=select+distinct+%3Fs+%3Fo+where+{%3Fs+%3Chttp%3A%2F%2Fdbpedia.org%2Fproperty%2Flogofile%3E+%3Fo}+LIMIT+100&amp;format=text%2Fhtml&amp;timeout=30000&amp;debug=on", "View on DBPedia")</f>
        <v>View on DBPedia</v>
      </c>
    </row>
    <row collapsed="false" customFormat="false" customHeight="true" hidden="false" ht="12.1" outlineLevel="0" r="59">
      <c r="A59" s="0" t="str">
        <f aca="false">HYPERLINK("http://dbpedia.org/property/genres")</f>
        <v>http://dbpedia.org/property/genres</v>
      </c>
      <c r="B59" s="2" t="n">
        <v>0.5</v>
      </c>
      <c r="C59" s="0" t="str">
        <f aca="false">HYPERLINK("http://dbpedia.org/sparql?default-graph-uri=http%3A%2F%2Fdbpedia.org&amp;query=select+distinct+%3Fs+%3Fo+where+{%3Fs+%3Chttp%3A%2F%2Fdbpedia.org%2Fproperty%2Fgenres%3E+%3Fo}+LIMIT+100&amp;format=text%2Fhtml&amp;timeout=30000&amp;debug=on", "View on DBPedia")</f>
        <v>View on DBPedia</v>
      </c>
    </row>
    <row collapsed="false" customFormat="false" customHeight="true" hidden="false" ht="12.1" outlineLevel="0" r="60">
      <c r="A60" s="0" t="str">
        <f aca="false">HYPERLINK("http://dbpedia.org/property/cover")</f>
        <v>http://dbpedia.org/property/cover</v>
      </c>
      <c r="B60" s="2" t="n">
        <v>0</v>
      </c>
      <c r="C60" s="0" t="str">
        <f aca="false">HYPERLINK("http://dbpedia.org/sparql?default-graph-uri=http%3A%2F%2Fdbpedia.org&amp;query=select+distinct+%3Fs+%3Fo+where+{%3Fs+%3Chttp%3A%2F%2Fdbpedia.org%2Fproperty%2Fcover%3E+%3Fo}+LIMIT+100&amp;format=text%2Fhtml&amp;timeout=30000&amp;debug=on", "View on DBPedia")</f>
        <v>View on DBPedia</v>
      </c>
    </row>
    <row collapsed="false" customFormat="false" customHeight="true" hidden="false" ht="12.1" outlineLevel="0" r="61">
      <c r="A61" s="0" t="str">
        <f aca="false">HYPERLINK("http://dbpedia.org/property/headline")</f>
        <v>http://dbpedia.org/property/headline</v>
      </c>
      <c r="B61" s="2" t="n">
        <v>0</v>
      </c>
      <c r="C61" s="0" t="str">
        <f aca="false">HYPERLINK("http://dbpedia.org/sparql?default-graph-uri=http%3A%2F%2Fdbpedia.org&amp;query=select+distinct+%3Fs+%3Fo+where+{%3Fs+%3Chttp%3A%2F%2Fdbpedia.org%2Fproperty%2Fheadline%3E+%3Fo}+LIMIT+100&amp;format=text%2Fhtml&amp;timeout=30000&amp;debug=on", "View on DBPedia")</f>
        <v>View on DBPedia</v>
      </c>
    </row>
    <row collapsed="false" customFormat="false" customHeight="true" hidden="false" ht="12.1" outlineLevel="0" r="62">
      <c r="A62" s="0" t="str">
        <f aca="false">HYPERLINK("http://dbpedia.org/ontology/cinematography")</f>
        <v>http://dbpedia.org/ontology/cinematography</v>
      </c>
      <c r="B62" s="2" t="n">
        <v>0</v>
      </c>
      <c r="C62" s="0" t="str">
        <f aca="false">HYPERLINK("http://dbpedia.org/sparql?default-graph-uri=http%3A%2F%2Fdbpedia.org&amp;query=select+distinct+%3Fs+%3Fo+where+{%3Fs+%3Chttp%3A%2F%2Fdbpedia.org%2Fontology%2Fcinematography%3E+%3Fo}+LIMIT+100&amp;format=text%2Fhtml&amp;timeout=30000&amp;debug=on", "View on DBPedia")</f>
        <v>View on DBPedia</v>
      </c>
    </row>
    <row collapsed="false" customFormat="false" customHeight="true" hidden="false" ht="12.1" outlineLevel="0" r="63">
      <c r="A63" s="0" t="str">
        <f aca="false">HYPERLINK("http://dbpedia.org/property/years")</f>
        <v>http://dbpedia.org/property/years</v>
      </c>
      <c r="B63" s="2" t="n">
        <v>0</v>
      </c>
      <c r="C63" s="0" t="str">
        <f aca="false">HYPERLINK("http://dbpedia.org/sparql?default-graph-uri=http%3A%2F%2Fdbpedia.org&amp;query=select+distinct+%3Fs+%3Fo+where+{%3Fs+%3Chttp%3A%2F%2Fdbpedia.org%2Fproperty%2Fyears%3E+%3Fo}+LIMIT+100&amp;format=text%2Fhtml&amp;timeout=30000&amp;debug=on", "View on DBPedia")</f>
        <v>View on DBPedia</v>
      </c>
    </row>
    <row collapsed="false" customFormat="false" customHeight="true" hidden="false" ht="12.1" outlineLevel="0" r="64">
      <c r="A64" s="0" t="str">
        <f aca="false">HYPERLINK("http://dbpedia.org/property/language")</f>
        <v>http://dbpedia.org/property/language</v>
      </c>
      <c r="B64" s="2" t="n">
        <v>0</v>
      </c>
      <c r="C64" s="0" t="str">
        <f aca="false">HYPERLINK("http://dbpedia.org/sparql?default-graph-uri=http%3A%2F%2Fdbpedia.org&amp;query=select+distinct+%3Fs+%3Fo+where+{%3Fs+%3Chttp%3A%2F%2Fdbpedia.org%2Fproperty%2Flanguage%3E+%3Fo}+LIMIT+100&amp;format=text%2Fhtml&amp;timeout=30000&amp;debug=on", "View on DBPedia")</f>
        <v>View on DBPedia</v>
      </c>
    </row>
    <row collapsed="false" customFormat="false" customHeight="true" hidden="false" ht="12.1" outlineLevel="0" r="65">
      <c r="A65" s="0" t="str">
        <f aca="false">HYPERLINK("http://dbpedia.org/property/voices")</f>
        <v>http://dbpedia.org/property/voices</v>
      </c>
      <c r="B65" s="2" t="n">
        <v>0</v>
      </c>
      <c r="C65" s="0" t="str">
        <f aca="false">HYPERLINK("http://dbpedia.org/sparql?default-graph-uri=http%3A%2F%2Fdbpedia.org&amp;query=select+distinct+%3Fs+%3Fo+where+{%3Fs+%3Chttp%3A%2F%2Fdbpedia.org%2Fproperty%2Fvoices%3E+%3Fo}+LIMIT+100&amp;format=text%2Fhtml&amp;timeout=30000&amp;debug=on", "View on DBPedia")</f>
        <v>View on DBPedia</v>
      </c>
    </row>
    <row collapsed="false" customFormat="false" customHeight="true" hidden="false" ht="12.1" outlineLevel="0" r="66">
      <c r="A66" s="0" t="str">
        <f aca="false">HYPERLINK("http://dbpedia.org/property/showName")</f>
        <v>http://dbpedia.org/property/showName</v>
      </c>
      <c r="B66" s="2" t="n">
        <v>0</v>
      </c>
      <c r="C66" s="0" t="str">
        <f aca="false">HYPERLINK("http://dbpedia.org/sparql?default-graph-uri=http%3A%2F%2Fdbpedia.org&amp;query=select+distinct+%3Fs+%3Fo+where+{%3Fs+%3Chttp%3A%2F%2Fdbpedia.org%2Fproperty%2FshowName%3E+%3Fo}+LIMIT+100&amp;format=text%2Fhtml&amp;timeout=30000&amp;debug=on", "View on DBPedia")</f>
        <v>View on DBPedia</v>
      </c>
    </row>
    <row collapsed="false" customFormat="false" customHeight="true" hidden="false" ht="12.1" outlineLevel="0" r="67">
      <c r="A67" s="0" t="str">
        <f aca="false">HYPERLINK("http://dbpedia.org/property/label")</f>
        <v>http://dbpedia.org/property/label</v>
      </c>
      <c r="B67" s="2" t="n">
        <v>0</v>
      </c>
      <c r="C67" s="0" t="str">
        <f aca="false">HYPERLINK("http://dbpedia.org/sparql?default-graph-uri=http%3A%2F%2Fdbpedia.org&amp;query=select+distinct+%3Fs+%3Fo+where+{%3Fs+%3Chttp%3A%2F%2Fdbpedia.org%2Fproperty%2Flabel%3E+%3Fo}+LIMIT+100&amp;format=text%2Fhtml&amp;timeout=30000&amp;debug=on", "View on DBPedia")</f>
        <v>View on DBPedia</v>
      </c>
    </row>
    <row collapsed="false" customFormat="false" customHeight="true" hidden="false" ht="12.1" outlineLevel="0" r="68">
      <c r="A68" s="0" t="str">
        <f aca="false">HYPERLINK("http://dbpedia.org/property/series")</f>
        <v>http://dbpedia.org/property/series</v>
      </c>
      <c r="B68" s="2" t="n">
        <v>0</v>
      </c>
      <c r="C68" s="0" t="str">
        <f aca="false">HYPERLINK("http://dbpedia.org/sparql?default-graph-uri=http%3A%2F%2Fdbpedia.org&amp;query=select+distinct+%3Fs+%3Fo+where+{%3Fs+%3Chttp%3A%2F%2Fdbpedia.org%2Fproperty%2Fseries%3E+%3Fo}+LIMIT+100&amp;format=text%2Fhtml&amp;timeout=30000&amp;debug=on", "View on DBPedia")</f>
        <v>View on DBPedia</v>
      </c>
    </row>
    <row collapsed="false" customFormat="false" customHeight="true" hidden="false" ht="12.1" outlineLevel="0" r="69">
      <c r="A69" s="0" t="str">
        <f aca="false">HYPERLINK("http://dbpedia.org/property/genere")</f>
        <v>http://dbpedia.org/property/genere</v>
      </c>
      <c r="B69" s="2" t="n">
        <v>0.5</v>
      </c>
      <c r="C69" s="0" t="str">
        <f aca="false">HYPERLINK("http://dbpedia.org/sparql?default-graph-uri=http%3A%2F%2Fdbpedia.org&amp;query=select+distinct+%3Fs+%3Fo+where+{%3Fs+%3Chttp%3A%2F%2Fdbpedia.org%2Fproperty%2Fgenere%3E+%3Fo}+LIMIT+100&amp;format=text%2Fhtml&amp;timeout=30000&amp;debug=on", "View on DBPedia")</f>
        <v>View on DBPedia</v>
      </c>
    </row>
    <row collapsed="false" customFormat="false" customHeight="true" hidden="false" ht="12.1" outlineLevel="0" r="70">
      <c r="A70" s="0" t="str">
        <f aca="false">HYPERLINK("http://dbpedia.org/property/cinematography")</f>
        <v>http://dbpedia.org/property/cinematography</v>
      </c>
      <c r="B70" s="2" t="n">
        <v>0</v>
      </c>
      <c r="C70" s="0" t="str">
        <f aca="false">HYPERLINK("http://dbpedia.org/sparql?default-graph-uri=http%3A%2F%2Fdbpedia.org&amp;query=select+distinct+%3Fs+%3Fo+where+{%3Fs+%3Chttp%3A%2F%2Fdbpedia.org%2Fproperty%2Fcinematography%3E+%3Fo}+LIMIT+100&amp;format=text%2Fhtml&amp;timeout=30000&amp;debug=on", "View on DBPedia")</f>
        <v>View on DBPedia</v>
      </c>
    </row>
    <row collapsed="false" customFormat="false" customHeight="true" hidden="false" ht="12.1" outlineLevel="0" r="71">
      <c r="A71" s="0" t="str">
        <f aca="false">HYPERLINK("http://dbpedia.org/property/genre(s)_")</f>
        <v>http://dbpedia.org/property/genre(s)_</v>
      </c>
      <c r="B71" s="2" t="n">
        <v>0.5</v>
      </c>
      <c r="C71" s="0" t="str">
        <f aca="false">HYPERLINK("http://dbpedia.org/sparql?default-graph-uri=http%3A%2F%2Fdbpedia.org&amp;query=select+distinct+%3Fs+%3Fo+where+{%3Fs+%3Chttp%3A%2F%2Fdbpedia.org%2Fproperty%2Fgenre%28s%29_%3E+%3Fo}+LIMIT+100&amp;format=text%2Fhtml&amp;timeout=30000&amp;debug=on", "View on DBPedia")</f>
        <v>View on DBPedia</v>
      </c>
    </row>
    <row collapsed="false" customFormat="false" customHeight="true" hidden="false" ht="12.1" outlineLevel="0" r="72">
      <c r="A72" s="0" t="str">
        <f aca="false">HYPERLINK("http://dbpedia.org/property/occupation")</f>
        <v>http://dbpedia.org/property/occupation</v>
      </c>
      <c r="B72" s="2" t="n">
        <v>0</v>
      </c>
      <c r="C72" s="0" t="str">
        <f aca="false">HYPERLINK("http://dbpedia.org/sparql?default-graph-uri=http%3A%2F%2Fdbpedia.org&amp;query=select+distinct+%3Fs+%3Fo+where+{%3Fs+%3Chttp%3A%2F%2Fdbpedia.org%2Fproperty%2Foccupation%3E+%3Fo}+LIMIT+100&amp;format=text%2Fhtml&amp;timeout=30000&amp;debug=on", "View on DBPedia")</f>
        <v>View on DBPedia</v>
      </c>
    </row>
    <row collapsed="false" customFormat="false" customHeight="true" hidden="false" ht="12.1" outlineLevel="0" r="73">
      <c r="A73" s="0" t="str">
        <f aca="false">HYPERLINK("http://dbpedia.org/ontology/currentlyUsedFor")</f>
        <v>http://dbpedia.org/ontology/currentlyUsedFor</v>
      </c>
      <c r="B73" s="2" t="n">
        <v>0</v>
      </c>
      <c r="C73" s="0" t="str">
        <f aca="false">HYPERLINK("http://dbpedia.org/sparql?default-graph-uri=http%3A%2F%2Fdbpedia.org&amp;query=select+distinct+%3Fs+%3Fo+where+{%3Fs+%3Chttp%3A%2F%2Fdbpedia.org%2Fontology%2FcurrentlyUsedFor%3E+%3Fo}+LIMIT+100&amp;format=text%2Fhtml&amp;timeout=30000&amp;debug=on", "View on DBPedia")</f>
        <v>View on DBPedia</v>
      </c>
    </row>
    <row collapsed="false" customFormat="false" customHeight="true" hidden="false" ht="12.1" outlineLevel="0" r="74">
      <c r="A74" s="0" t="str">
        <f aca="false">HYPERLINK("http://dbpedia.org/property/production")</f>
        <v>http://dbpedia.org/property/production</v>
      </c>
      <c r="B74" s="2" t="n">
        <v>0</v>
      </c>
      <c r="C74" s="0" t="str">
        <f aca="false">HYPERLINK("http://dbpedia.org/sparql?default-graph-uri=http%3A%2F%2Fdbpedia.org&amp;query=select+distinct+%3Fs+%3Fo+where+{%3Fs+%3Chttp%3A%2F%2Fdbpedia.org%2Fproperty%2Fproduction%3E+%3Fo}+LIMIT+100&amp;format=text%2Fhtml&amp;timeout=30000&amp;debug=on", "View on DBPedia")</f>
        <v>View on DBPedia</v>
      </c>
    </row>
    <row collapsed="false" customFormat="false" customHeight="true" hidden="false" ht="12.1" outlineLevel="0" r="75">
      <c r="A75" s="0" t="str">
        <f aca="false">HYPERLINK("http://dbpedia.org/property/genera")</f>
        <v>http://dbpedia.org/property/genera</v>
      </c>
      <c r="B75" s="2" t="n">
        <v>0</v>
      </c>
      <c r="C75" s="0" t="str">
        <f aca="false">HYPERLINK("http://dbpedia.org/sparql?default-graph-uri=http%3A%2F%2Fdbpedia.org&amp;query=select+distinct+%3Fs+%3Fo+where+{%3Fs+%3Chttp%3A%2F%2Fdbpedia.org%2Fproperty%2Fgenera%3E+%3Fo}+LIMIT+100&amp;format=text%2Fhtml&amp;timeout=30000&amp;debug=on", "View on DBPedia")</f>
        <v>View on DBPedia</v>
      </c>
    </row>
    <row collapsed="false" customFormat="false" customHeight="true" hidden="false" ht="12.1" outlineLevel="0" r="76">
      <c r="A76" s="0" t="str">
        <f aca="false">HYPERLINK("http://dbpedia.org/ontology/occupation")</f>
        <v>http://dbpedia.org/ontology/occupation</v>
      </c>
      <c r="B76" s="2" t="n">
        <v>0</v>
      </c>
      <c r="C76" s="0" t="str">
        <f aca="false">HYPERLINK("http://dbpedia.org/sparql?default-graph-uri=http%3A%2F%2Fdbpedia.org&amp;query=select+distinct+%3Fs+%3Fo+where+{%3Fs+%3Chttp%3A%2F%2Fdbpedia.org%2Fontology%2Foccupation%3E+%3Fo}+LIMIT+100&amp;format=text%2Fhtml&amp;timeout=30000&amp;debug=on", "View on DBPedia")</f>
        <v>View on DBPedia</v>
      </c>
    </row>
    <row collapsed="false" customFormat="false" customHeight="true" hidden="false" ht="12.1" outlineLevel="0" r="77">
      <c r="A77" s="0" t="str">
        <f aca="false">HYPERLINK("http://dbpedia.org/property/currentuse")</f>
        <v>http://dbpedia.org/property/currentuse</v>
      </c>
      <c r="B77" s="2" t="n">
        <v>0</v>
      </c>
      <c r="C77" s="0" t="str">
        <f aca="false">HYPERLINK("http://dbpedia.org/sparql?default-graph-uri=http%3A%2F%2Fdbpedia.org&amp;query=select+distinct+%3Fs+%3Fo+where+{%3Fs+%3Chttp%3A%2F%2Fdbpedia.org%2Fproperty%2Fcurrentuse%3E+%3Fo}+LIMIT+100&amp;format=text%2Fhtml&amp;timeout=30000&amp;debug=on", "View on DBPedia")</f>
        <v>View on DBPedia</v>
      </c>
    </row>
    <row collapsed="false" customFormat="false" customHeight="true" hidden="false" ht="12.1" outlineLevel="0" r="78">
      <c r="A78" s="0" t="str">
        <f aca="false">HYPERLINK("http://dbpedia.org/property/footer")</f>
        <v>http://dbpedia.org/property/footer</v>
      </c>
      <c r="B78" s="2" t="n">
        <v>0</v>
      </c>
      <c r="C78" s="0" t="str">
        <f aca="false">HYPERLINK("http://dbpedia.org/sparql?default-graph-uri=http%3A%2F%2Fdbpedia.org&amp;query=select+distinct+%3Fs+%3Fo+where+{%3Fs+%3Chttp%3A%2F%2Fdbpedia.org%2Fproperty%2Ffooter%3E+%3Fo}+LIMIT+100&amp;format=text%2Fhtml&amp;timeout=30000&amp;debug=on", "View on DBPedia")</f>
        <v>View on DBPedia</v>
      </c>
    </row>
    <row collapsed="false" customFormat="false" customHeight="true" hidden="false" ht="12.1" outlineLevel="0" r="79">
      <c r="A79" s="0" t="str">
        <f aca="false">HYPERLINK("http://dbpedia.org/property/country")</f>
        <v>http://dbpedia.org/property/country</v>
      </c>
      <c r="B79" s="2" t="n">
        <v>0</v>
      </c>
      <c r="C79" s="0" t="str">
        <f aca="false">HYPERLINK("http://dbpedia.org/sparql?default-graph-uri=http%3A%2F%2Fdbpedia.org&amp;query=select+distinct+%3Fs+%3Fo+where+{%3Fs+%3Chttp%3A%2F%2Fdbpedia.org%2Fproperty%2Fcountry%3E+%3Fo}+LIMIT+100&amp;format=text%2Fhtml&amp;timeout=30000&amp;debug=on", "View on DBPedia")</f>
        <v>View on DBPedia</v>
      </c>
    </row>
    <row collapsed="false" customFormat="false" customHeight="true" hidden="false" ht="12.1" outlineLevel="0" r="80">
      <c r="A80" s="0" t="str">
        <f aca="false">HYPERLINK("http://dbpedia.org/property/bestPicture")</f>
        <v>http://dbpedia.org/property/bestPicture</v>
      </c>
      <c r="B80" s="2" t="n">
        <v>0</v>
      </c>
      <c r="C80" s="0" t="str">
        <f aca="false">HYPERLINK("http://dbpedia.org/sparql?default-graph-uri=http%3A%2F%2Fdbpedia.org&amp;query=select+distinct+%3Fs+%3Fo+where+{%3Fs+%3Chttp%3A%2F%2Fdbpedia.org%2Fproperty%2FbestPicture%3E+%3Fo}+LIMIT+100&amp;format=text%2Fhtml&amp;timeout=30000&amp;debug=on", "View on DBPedia")</f>
        <v>View on DBPedia</v>
      </c>
    </row>
    <row collapsed="false" customFormat="false" customHeight="true" hidden="false" ht="12.1" outlineLevel="0" r="81">
      <c r="A81" s="0" t="str">
        <f aca="false">HYPERLINK("http://dbpedia.org/property/l")</f>
        <v>http://dbpedia.org/property/l</v>
      </c>
      <c r="B81" s="2" t="n">
        <v>0</v>
      </c>
      <c r="C81" s="0" t="str">
        <f aca="false">HYPERLINK("http://dbpedia.org/sparql?default-graph-uri=http%3A%2F%2Fdbpedia.org&amp;query=select+distinct+%3Fs+%3Fo+where+{%3Fs+%3Chttp%3A%2F%2Fdbpedia.org%2Fproperty%2Fl%3E+%3Fo}+LIMIT+100&amp;format=text%2Fhtml&amp;timeout=30000&amp;debug=on", "View on DBPedia")</f>
        <v>View on DBPedia</v>
      </c>
    </row>
    <row collapsed="false" customFormat="false" customHeight="true" hidden="false" ht="12.1" outlineLevel="0" r="82">
      <c r="A82" s="0" t="str">
        <f aca="false">HYPERLINK("http://dbpedia.org/property/story")</f>
        <v>http://dbpedia.org/property/story</v>
      </c>
      <c r="B82" s="2" t="n">
        <v>0</v>
      </c>
      <c r="C82" s="0" t="str">
        <f aca="false">HYPERLINK("http://dbpedia.org/sparql?default-graph-uri=http%3A%2F%2Fdbpedia.org&amp;query=select+distinct+%3Fs+%3Fo+where+{%3Fs+%3Chttp%3A%2F%2Fdbpedia.org%2Fproperty%2Fstory%3E+%3Fo}+LIMIT+100&amp;format=text%2Fhtml&amp;timeout=30000&amp;debug=on", "View on DBPedia")</f>
        <v>View on DBPedia</v>
      </c>
    </row>
    <row collapsed="false" customFormat="false" customHeight="true" hidden="false" ht="12.1" outlineLevel="0" r="83">
      <c r="A83" s="0" t="str">
        <f aca="false">HYPERLINK("http://dbpedia.org/property/chronology")</f>
        <v>http://dbpedia.org/property/chronology</v>
      </c>
      <c r="B83" s="2" t="n">
        <v>0</v>
      </c>
      <c r="C83" s="0" t="str">
        <f aca="false">HYPERLINK("http://dbpedia.org/sparql?default-graph-uri=http%3A%2F%2Fdbpedia.org&amp;query=select+distinct+%3Fs+%3Fo+where+{%3Fs+%3Chttp%3A%2F%2Fdbpedia.org%2Fproperty%2Fchronology%3E+%3Fo}+LIMIT+100&amp;format=text%2Fhtml&amp;timeout=30000&amp;debug=on", "View on DBPedia")</f>
        <v>View on DBPedia</v>
      </c>
    </row>
    <row collapsed="false" customFormat="false" customHeight="true" hidden="false" ht="12.1" outlineLevel="0" r="84">
      <c r="A84" s="0" t="str">
        <f aca="false">HYPERLINK("http://dbpedia.org/property/company")</f>
        <v>http://dbpedia.org/property/company</v>
      </c>
      <c r="B84" s="2" t="n">
        <v>0</v>
      </c>
      <c r="C84" s="0" t="str">
        <f aca="false">HYPERLINK("http://dbpedia.org/sparql?default-graph-uri=http%3A%2F%2Fdbpedia.org&amp;query=select+distinct+%3Fs+%3Fo+where+{%3Fs+%3Chttp%3A%2F%2Fdbpedia.org%2Fproperty%2Fcompany%3E+%3Fo}+LIMIT+100&amp;format=text%2Fhtml&amp;timeout=30000&amp;debug=on", "View on DBPedia")</f>
        <v>View on DBPedia</v>
      </c>
    </row>
    <row collapsed="false" customFormat="false" customHeight="true" hidden="false" ht="12.1" outlineLevel="0" r="85">
      <c r="A85" s="0" t="str">
        <f aca="false">HYPERLINK("http://dbpedia.org/property/executiveProducer")</f>
        <v>http://dbpedia.org/property/executiveProducer</v>
      </c>
      <c r="B85" s="2" t="n">
        <v>0</v>
      </c>
      <c r="C85" s="0" t="str">
        <f aca="false">HYPERLINK("http://dbpedia.org/sparql?default-graph-uri=http%3A%2F%2Fdbpedia.org&amp;query=select+distinct+%3Fs+%3Fo+where+{%3Fs+%3Chttp%3A%2F%2Fdbpedia.org%2Fproperty%2FexecutiveProducer%3E+%3Fo}+LIMIT+100&amp;format=text%2Fhtml&amp;timeout=30000&amp;debug=on", "View on DBPedia")</f>
        <v>View on DBPedia</v>
      </c>
    </row>
    <row collapsed="false" customFormat="false" customHeight="true" hidden="false" ht="12.1" outlineLevel="0" r="86">
      <c r="A86" s="0" t="str">
        <f aca="false">HYPERLINK("http://dbpedia.org/property/titles")</f>
        <v>http://dbpedia.org/property/titles</v>
      </c>
      <c r="B86" s="2" t="n">
        <v>0</v>
      </c>
      <c r="C86" s="0" t="str">
        <f aca="false">HYPERLINK("http://dbpedia.org/sparql?default-graph-uri=http%3A%2F%2Fdbpedia.org&amp;query=select+distinct+%3Fs+%3Fo+where+{%3Fs+%3Chttp%3A%2F%2Fdbpedia.org%2Fproperty%2Ftitles%3E+%3Fo}+LIMIT+100&amp;format=text%2Fhtml&amp;timeout=30000&amp;debug=on", "View on DBPedia")</f>
        <v>View on DBPedia</v>
      </c>
    </row>
    <row collapsed="false" customFormat="false" customHeight="true" hidden="false" ht="12.1" outlineLevel="0" r="87">
      <c r="A87" s="0" t="str">
        <f aca="false">HYPERLINK("http://dbpedia.org/property/satChan")</f>
        <v>http://dbpedia.org/property/satChan</v>
      </c>
      <c r="B87" s="2" t="n">
        <v>0</v>
      </c>
      <c r="C87" s="0" t="str">
        <f aca="false">HYPERLINK("http://dbpedia.org/sparql?default-graph-uri=http%3A%2F%2Fdbpedia.org&amp;query=select+distinct+%3Fs+%3Fo+where+{%3Fs+%3Chttp%3A%2F%2Fdbpedia.org%2Fproperty%2FsatChan%3E+%3Fo}+LIMIT+100&amp;format=text%2Fhtml&amp;timeout=30000&amp;debug=on", "View on DBPedia")</f>
        <v>View on DBPedia</v>
      </c>
    </row>
    <row collapsed="false" customFormat="false" customHeight="true" hidden="false" ht="12.1" outlineLevel="0" r="88">
      <c r="A88" s="0" t="str">
        <f aca="false">HYPERLINK("http://dbpedia.org/property/influences")</f>
        <v>http://dbpedia.org/property/influences</v>
      </c>
      <c r="B88" s="2" t="n">
        <v>0</v>
      </c>
      <c r="C88" s="0" t="str">
        <f aca="false">HYPERLINK("http://dbpedia.org/sparql?default-graph-uri=http%3A%2F%2Fdbpedia.org&amp;query=select+distinct+%3Fs+%3Fo+where+{%3Fs+%3Chttp%3A%2F%2Fdbpedia.org%2Fproperty%2Finfluences%3E+%3Fo}+LIMIT+100&amp;format=text%2Fhtml&amp;timeout=30000&amp;debug=on", "View on DBPedia")</f>
        <v>View on DBPedia</v>
      </c>
    </row>
    <row collapsed="false" customFormat="false" customHeight="true" hidden="false" ht="12.1" outlineLevel="0" r="89">
      <c r="A89" s="0" t="str">
        <f aca="false">HYPERLINK("http://dbpedia.org/property/prev")</f>
        <v>http://dbpedia.org/property/prev</v>
      </c>
      <c r="B89" s="2" t="n">
        <v>0</v>
      </c>
      <c r="C89" s="0" t="str">
        <f aca="false">HYPERLINK("http://dbpedia.org/sparql?default-graph-uri=http%3A%2F%2Fdbpedia.org&amp;query=select+distinct+%3Fs+%3Fo+where+{%3Fs+%3Chttp%3A%2F%2Fdbpedia.org%2Fproperty%2Fprev%3E+%3Fo}+LIMIT+100&amp;format=text%2Fhtml&amp;timeout=30000&amp;debug=on", "View on DBPedia")</f>
        <v>View on DBPedia</v>
      </c>
    </row>
    <row collapsed="false" customFormat="false" customHeight="true" hidden="false" ht="12.1" outlineLevel="0" r="90">
      <c r="A90" s="0" t="str">
        <f aca="false">HYPERLINK("http://dbpedia.org/ontology/award")</f>
        <v>http://dbpedia.org/ontology/award</v>
      </c>
      <c r="B90" s="2" t="n">
        <v>0</v>
      </c>
      <c r="C90" s="0" t="str">
        <f aca="false">HYPERLINK("http://dbpedia.org/sparql?default-graph-uri=http%3A%2F%2Fdbpedia.org&amp;query=select+distinct+%3Fs+%3Fo+where+{%3Fs+%3Chttp%3A%2F%2Fdbpedia.org%2Fontology%2Faward%3E+%3Fo}+LIMIT+100&amp;format=text%2Fhtml&amp;timeout=30000&amp;debug=on", "View on DBPedia")</f>
        <v>View on DBPedia</v>
      </c>
    </row>
    <row collapsed="false" customFormat="false" customHeight="true" hidden="false" ht="12.1" outlineLevel="0" r="91">
      <c r="A91" s="0" t="str">
        <f aca="false">HYPERLINK("http://dbpedia.org/ontology/editing")</f>
        <v>http://dbpedia.org/ontology/editing</v>
      </c>
      <c r="B91" s="2" t="n">
        <v>0</v>
      </c>
      <c r="C91" s="0" t="str">
        <f aca="false">HYPERLINK("http://dbpedia.org/sparql?default-graph-uri=http%3A%2F%2Fdbpedia.org&amp;query=select+distinct+%3Fs+%3Fo+where+{%3Fs+%3Chttp%3A%2F%2Fdbpedia.org%2Fontology%2Fediting%3E+%3Fo}+LIMIT+100&amp;format=text%2Fhtml&amp;timeout=30000&amp;debug=on", "View on DBPedia")</f>
        <v>View on DBPedia</v>
      </c>
    </row>
    <row collapsed="false" customFormat="false" customHeight="true" hidden="false" ht="12.1" outlineLevel="0" r="92">
      <c r="A92" s="0" t="str">
        <f aca="false">HYPERLINK("http://dbpedia.org/property/header")</f>
        <v>http://dbpedia.org/property/header</v>
      </c>
      <c r="B92" s="2" t="n">
        <v>0</v>
      </c>
      <c r="C92" s="0" t="str">
        <f aca="false">HYPERLINK("http://dbpedia.org/sparql?default-graph-uri=http%3A%2F%2Fdbpedia.org&amp;query=select+distinct+%3Fs+%3Fo+where+{%3Fs+%3Chttp%3A%2F%2Fdbpedia.org%2Fproperty%2Fheader%3E+%3Fo}+LIMIT+100&amp;format=text%2Fhtml&amp;timeout=30000&amp;debug=on", "View on DBPedia")</f>
        <v>View on DBPedia</v>
      </c>
    </row>
    <row collapsed="false" customFormat="false" customHeight="true" hidden="false" ht="12.1" outlineLevel="0" r="93">
      <c r="A93" s="0" t="str">
        <f aca="false">HYPERLINK("http://dbpedia.org/property/directedby")</f>
        <v>http://dbpedia.org/property/directedby</v>
      </c>
      <c r="B93" s="2" t="n">
        <v>0</v>
      </c>
      <c r="C93" s="0" t="str">
        <f aca="false">HYPERLINK("http://dbpedia.org/sparql?default-graph-uri=http%3A%2F%2Fdbpedia.org&amp;query=select+distinct+%3Fs+%3Fo+where+{%3Fs+%3Chttp%3A%2F%2Fdbpedia.org%2Fproperty%2Fdirectedby%3E+%3Fo}+LIMIT+100&amp;format=text%2Fhtml&amp;timeout=30000&amp;debug=on", "View on DBPedia")</f>
        <v>View on DBPedia</v>
      </c>
    </row>
    <row collapsed="false" customFormat="false" customHeight="true" hidden="false" ht="12.1" outlineLevel="0" r="94">
      <c r="A94" s="0" t="str">
        <f aca="false">HYPERLINK("http://dbpedia.org/property/budget")</f>
        <v>http://dbpedia.org/property/budget</v>
      </c>
      <c r="B94" s="2" t="n">
        <v>0</v>
      </c>
      <c r="C94" s="0" t="str">
        <f aca="false">HYPERLINK("http://dbpedia.org/sparql?default-graph-uri=http%3A%2F%2Fdbpedia.org&amp;query=select+distinct+%3Fs+%3Fo+where+{%3Fs+%3Chttp%3A%2F%2Fdbpedia.org%2Fproperty%2Fbudget%3E+%3Fo}+LIMIT+100&amp;format=text%2Fhtml&amp;timeout=30000&amp;debug=on", "View on DBPedia")</f>
        <v>View on DBPedia</v>
      </c>
    </row>
    <row collapsed="false" customFormat="false" customHeight="true" hidden="false" ht="12.1" outlineLevel="0" r="95">
      <c r="A95" s="0" t="str">
        <f aca="false">HYPERLINK("http://dbpedia.org/property/forhelvedDLabel")</f>
        <v>http://dbpedia.org/property/forhelvedDLabel</v>
      </c>
      <c r="B95" s="2" t="n">
        <v>0</v>
      </c>
      <c r="C95" s="0" t="str">
        <f aca="false">HYPERLINK("http://dbpedia.org/sparql?default-graph-uri=http%3A%2F%2Fdbpedia.org&amp;query=select+distinct+%3Fs+%3Fo+where+{%3Fs+%3Chttp%3A%2F%2Fdbpedia.org%2Fproperty%2FforhelvedDLabel%3E+%3Fo}+LIMIT+100&amp;format=text%2Fhtml&amp;timeout=30000&amp;debug=on", "View on DBPedia")</f>
        <v>View on DBPedia</v>
      </c>
    </row>
    <row collapsed="false" customFormat="false" customHeight="true" hidden="false" ht="12.1" outlineLevel="0" r="96">
      <c r="A96" s="0" t="str">
        <f aca="false">HYPERLINK("http://dbpedia.org/property/rating")</f>
        <v>http://dbpedia.org/property/rating</v>
      </c>
      <c r="B96" s="2" t="n">
        <v>0</v>
      </c>
      <c r="C96" s="0" t="str">
        <f aca="false">HYPERLINK("http://dbpedia.org/sparql?default-graph-uri=http%3A%2F%2Fdbpedia.org&amp;query=select+distinct+%3Fs+%3Fo+where+{%3Fs+%3Chttp%3A%2F%2Fdbpedia.org%2Fproperty%2Frating%3E+%3Fo}+LIMIT+100&amp;format=text%2Fhtml&amp;timeout=30000&amp;debug=on", "View on DBPedia")</f>
        <v>View on DBPedia</v>
      </c>
    </row>
    <row collapsed="false" customFormat="false" customHeight="true" hidden="false" ht="12.1" outlineLevel="0" r="97">
      <c r="A97" s="0" t="str">
        <f aca="false">HYPERLINK("http://dbpedia.org/ontology/narrator")</f>
        <v>http://dbpedia.org/ontology/narrator</v>
      </c>
      <c r="B97" s="2" t="n">
        <v>0</v>
      </c>
      <c r="C97" s="0" t="str">
        <f aca="false">HYPERLINK("http://dbpedia.org/sparql?default-graph-uri=http%3A%2F%2Fdbpedia.org&amp;query=select+distinct+%3Fs+%3Fo+where+{%3Fs+%3Chttp%3A%2F%2Fdbpedia.org%2Fontology%2Fnarrator%3E+%3Fo}+LIMIT+100&amp;format=text%2Fhtml&amp;timeout=30000&amp;debug=on", "View on DBPedia")</f>
        <v>View on DBPedia</v>
      </c>
    </row>
    <row collapsed="false" customFormat="false" customHeight="true" hidden="false" ht="12.1" outlineLevel="0" r="98">
      <c r="A98" s="0" t="str">
        <f aca="false">HYPERLINK("http://dbpedia.org/property/subject")</f>
        <v>http://dbpedia.org/property/subject</v>
      </c>
      <c r="B98" s="2" t="n">
        <v>0</v>
      </c>
      <c r="C98" s="0" t="str">
        <f aca="false">HYPERLINK("http://dbpedia.org/sparql?default-graph-uri=http%3A%2F%2Fdbpedia.org&amp;query=select+distinct+%3Fs+%3Fo+where+{%3Fs+%3Chttp%3A%2F%2Fdbpedia.org%2Fproperty%2Fsubject%3E+%3Fo}+LIMIT+100&amp;format=text%2Fhtml&amp;timeout=30000&amp;debug=on", "View on DBPedia")</f>
        <v>View on DBPedia</v>
      </c>
    </row>
    <row collapsed="false" customFormat="false" customHeight="true" hidden="false" ht="12.1" outlineLevel="0" r="99">
      <c r="A99" s="0" t="str">
        <f aca="false">HYPERLINK("http://dbpedia.org/property/developer")</f>
        <v>http://dbpedia.org/property/developer</v>
      </c>
      <c r="B99" s="2" t="n">
        <v>0</v>
      </c>
      <c r="C99" s="0" t="str">
        <f aca="false">HYPERLINK("http://dbpedia.org/sparql?default-graph-uri=http%3A%2F%2Fdbpedia.org&amp;query=select+distinct+%3Fs+%3Fo+where+{%3Fs+%3Chttp%3A%2F%2Fdbpedia.org%2Fproperty%2Fdeveloper%3E+%3Fo}+LIMIT+100&amp;format=text%2Fhtml&amp;timeout=30000&amp;debug=on", "View on DBPedia")</f>
        <v>View on DBPedia</v>
      </c>
    </row>
    <row collapsed="false" customFormat="false" customHeight="true" hidden="false" ht="12.1" outlineLevel="0" r="100">
      <c r="A100" s="0" t="str">
        <f aca="false">HYPERLINK("http://dbpedia.org/property/artist")</f>
        <v>http://dbpedia.org/property/artist</v>
      </c>
      <c r="B100" s="2" t="n">
        <v>0</v>
      </c>
      <c r="C100" s="0" t="str">
        <f aca="false">HYPERLINK("http://dbpedia.org/sparql?default-graph-uri=http%3A%2F%2Fdbpedia.org&amp;query=select+distinct+%3Fs+%3Fo+where+{%3Fs+%3Chttp%3A%2F%2Fdbpedia.org%2Fproperty%2Fartist%3E+%3Fo}+LIMIT+100&amp;format=text%2Fhtml&amp;timeout=30000&amp;debug=on", "View on DBPedia")</f>
        <v>View on DBPedia</v>
      </c>
    </row>
    <row collapsed="false" customFormat="false" customHeight="true" hidden="false" ht="12.1" outlineLevel="0" r="101">
      <c r="A101" s="0" t="str">
        <f aca="false">HYPERLINK("http://dbpedia.org/property/screenplay")</f>
        <v>http://dbpedia.org/property/screenplay</v>
      </c>
      <c r="B101" s="2" t="n">
        <v>0</v>
      </c>
      <c r="C101" s="0" t="str">
        <f aca="false">HYPERLINK("http://dbpedia.org/sparql?default-graph-uri=http%3A%2F%2Fdbpedia.org&amp;query=select+distinct+%3Fs+%3Fo+where+{%3Fs+%3Chttp%3A%2F%2Fdbpedia.org%2Fproperty%2Fscreenplay%3E+%3Fo}+LIMIT+100&amp;format=text%2Fhtml&amp;timeout=30000&amp;debug=on", "View on DBPedia")</f>
        <v>View on DBPedia</v>
      </c>
    </row>
    <row collapsed="false" customFormat="false" customHeight="true" hidden="false" ht="12.1" outlineLevel="0" r="102">
      <c r="A102" s="0" t="str">
        <f aca="false">HYPERLINK("http://dbpedia.org/property/recorded")</f>
        <v>http://dbpedia.org/property/recorded</v>
      </c>
      <c r="B102" s="2" t="n">
        <v>0</v>
      </c>
      <c r="C102" s="0" t="str">
        <f aca="false">HYPERLINK("http://dbpedia.org/sparql?default-graph-uri=http%3A%2F%2Fdbpedia.org&amp;query=select+distinct+%3Fs+%3Fo+where+{%3Fs+%3Chttp%3A%2F%2Fdbpedia.org%2Fproperty%2Frecorded%3E+%3Fo}+LIMIT+100&amp;format=text%2Fhtml&amp;timeout=30000&amp;debug=on", "View on DBPedia")</f>
        <v>View on DBPedia</v>
      </c>
    </row>
    <row collapsed="false" customFormat="false" customHeight="true" hidden="false" ht="12.1" outlineLevel="0" r="103">
      <c r="A103" s="0" t="str">
        <f aca="false">HYPERLINK("http://dbpedia.org/property/album")</f>
        <v>http://dbpedia.org/property/album</v>
      </c>
      <c r="B103" s="2" t="n">
        <v>0</v>
      </c>
      <c r="C103" s="0" t="str">
        <f aca="false">HYPERLINK("http://dbpedia.org/sparql?default-graph-uri=http%3A%2F%2Fdbpedia.org&amp;query=select+distinct+%3Fs+%3Fo+where+{%3Fs+%3Chttp%3A%2F%2Fdbpedia.org%2Fproperty%2Falbum%3E+%3Fo}+LIMIT+100&amp;format=text%2Fhtml&amp;timeout=30000&amp;debug=on", "View on DBPedia")</f>
        <v>View on DBPedia</v>
      </c>
    </row>
    <row collapsed="false" customFormat="false" customHeight="true" hidden="false" ht="12.1" outlineLevel="0" r="104">
      <c r="A104" s="0" t="str">
        <f aca="false">HYPERLINK("http://dbpedia.org/property/creator")</f>
        <v>http://dbpedia.org/property/creator</v>
      </c>
      <c r="B104" s="2" t="n">
        <v>0</v>
      </c>
      <c r="C104" s="0" t="str">
        <f aca="false">HYPERLINK("http://dbpedia.org/sparql?default-graph-uri=http%3A%2F%2Fdbpedia.org&amp;query=select+distinct+%3Fs+%3Fo+where+{%3Fs+%3Chttp%3A%2F%2Fdbpedia.org%2Fproperty%2Fcreator%3E+%3Fo}+LIMIT+100&amp;format=text%2Fhtml&amp;timeout=30000&amp;debug=on", "View on DBPedia")</f>
        <v>View on DBPedia</v>
      </c>
    </row>
    <row collapsed="false" customFormat="false" customHeight="true" hidden="false" ht="12.1" outlineLevel="0" r="105">
      <c r="A105" s="0" t="str">
        <f aca="false">HYPERLINK("http://dbpedia.org/property/longtype")</f>
        <v>http://dbpedia.org/property/longtype</v>
      </c>
      <c r="B105" s="2" t="n">
        <v>0</v>
      </c>
      <c r="C105" s="0" t="str">
        <f aca="false">HYPERLINK("http://dbpedia.org/sparql?default-graph-uri=http%3A%2F%2Fdbpedia.org&amp;query=select+distinct+%3Fs+%3Fo+where+{%3Fs+%3Chttp%3A%2F%2Fdbpedia.org%2Fproperty%2Flongtype%3E+%3Fo}+LIMIT+100&amp;format=text%2Fhtml&amp;timeout=30000&amp;debug=on", "View on DBPedia")</f>
        <v>View on DBPedia</v>
      </c>
    </row>
    <row collapsed="false" customFormat="false" customHeight="true" hidden="false" ht="12.1" outlineLevel="0" r="106">
      <c r="A106" s="0" t="str">
        <f aca="false">HYPERLINK("http://dbpedia.org/property/keyPeople")</f>
        <v>http://dbpedia.org/property/keyPeople</v>
      </c>
      <c r="B106" s="2" t="n">
        <v>0</v>
      </c>
      <c r="C106" s="0" t="str">
        <f aca="false">HYPERLINK("http://dbpedia.org/sparql?default-graph-uri=http%3A%2F%2Fdbpedia.org&amp;query=select+distinct+%3Fs+%3Fo+where+{%3Fs+%3Chttp%3A%2F%2Fdbpedia.org%2Fproperty%2FkeyPeople%3E+%3Fo}+LIMIT+100&amp;format=text%2Fhtml&amp;timeout=30000&amp;debug=on", "View on DBPedia")</f>
        <v>View on DBPedia</v>
      </c>
    </row>
    <row collapsed="false" customFormat="false" customHeight="true" hidden="false" ht="12.1" outlineLevel="0" r="107">
      <c r="A107" s="0" t="str">
        <f aca="false">HYPERLINK("http://dbpedia.org/property/services")</f>
        <v>http://dbpedia.org/property/services</v>
      </c>
      <c r="B107" s="2" t="n">
        <v>0</v>
      </c>
      <c r="C107" s="0" t="str">
        <f aca="false">HYPERLINK("http://dbpedia.org/sparql?default-graph-uri=http%3A%2F%2Fdbpedia.org&amp;query=select+distinct+%3Fs+%3Fo+where+{%3Fs+%3Chttp%3A%2F%2Fdbpedia.org%2Fproperty%2Fservices%3E+%3Fo}+LIMIT+100&amp;format=text%2Fhtml&amp;timeout=30000&amp;debug=on", "View on DBPedia")</f>
        <v>View on DBPedia</v>
      </c>
    </row>
    <row collapsed="false" customFormat="false" customHeight="true" hidden="false" ht="12.1" outlineLevel="0" r="108">
      <c r="A108" s="0" t="str">
        <f aca="false">HYPERLINK("http://dbpedia.org/property/goldenglobeawards")</f>
        <v>http://dbpedia.org/property/goldenglobeawards</v>
      </c>
      <c r="B108" s="2" t="n">
        <v>0</v>
      </c>
      <c r="C108" s="0" t="str">
        <f aca="false">HYPERLINK("http://dbpedia.org/sparql?default-graph-uri=http%3A%2F%2Fdbpedia.org&amp;query=select+distinct+%3Fs+%3Fo+where+{%3Fs+%3Chttp%3A%2F%2Fdbpedia.org%2Fproperty%2Fgoldenglobeawards%3E+%3Fo}+LIMIT+100&amp;format=text%2Fhtml&amp;timeout=30000&amp;debug=on", "View on DBPedia")</f>
        <v>View on DBPedia</v>
      </c>
    </row>
    <row collapsed="false" customFormat="false" customHeight="true" hidden="false" ht="12.1" outlineLevel="0" r="109">
      <c r="A109" s="0" t="str">
        <f aca="false">HYPERLINK("http://dbpedia.org/ontology/previousWork")</f>
        <v>http://dbpedia.org/ontology/previousWork</v>
      </c>
      <c r="B109" s="2" t="n">
        <v>0</v>
      </c>
      <c r="C109" s="0" t="str">
        <f aca="false">HYPERLINK("http://dbpedia.org/sparql?default-graph-uri=http%3A%2F%2Fdbpedia.org&amp;query=select+distinct+%3Fs+%3Fo+where+{%3Fs+%3Chttp%3A%2F%2Fdbpedia.org%2Fontology%2FpreviousWork%3E+%3Fo}+LIMIT+100&amp;format=text%2Fhtml&amp;timeout=30000&amp;debug=on", "View on DBPedia")</f>
        <v>View on DBPedia</v>
      </c>
    </row>
    <row collapsed="false" customFormat="false" customHeight="true" hidden="false" ht="12.1" outlineLevel="0" r="110">
      <c r="A110" s="0" t="str">
        <f aca="false">HYPERLINK("http://dbpedia.org/property/productionCompany")</f>
        <v>http://dbpedia.org/property/productionCompany</v>
      </c>
      <c r="B110" s="2" t="n">
        <v>0</v>
      </c>
      <c r="C110" s="0" t="str">
        <f aca="false">HYPERLINK("http://dbpedia.org/sparql?default-graph-uri=http%3A%2F%2Fdbpedia.org&amp;query=select+distinct+%3Fs+%3Fo+where+{%3Fs+%3Chttp%3A%2F%2Fdbpedia.org%2Fproperty%2FproductionCompany%3E+%3Fo}+LIMIT+100&amp;format=text%2Fhtml&amp;timeout=30000&amp;debug=on", "View on DBPedia")</f>
        <v>View on DBPedia</v>
      </c>
    </row>
    <row collapsed="false" customFormat="false" customHeight="true" hidden="false" ht="12.1" outlineLevel="0" r="111">
      <c r="A111" s="0" t="str">
        <f aca="false">HYPERLINK("http://dbpedia.org/property/rev")</f>
        <v>http://dbpedia.org/property/rev</v>
      </c>
      <c r="B111" s="2" t="n">
        <v>0</v>
      </c>
      <c r="C111" s="0" t="str">
        <f aca="false">HYPERLINK("http://dbpedia.org/sparql?default-graph-uri=http%3A%2F%2Fdbpedia.org&amp;query=select+distinct+%3Fs+%3Fo+where+{%3Fs+%3Chttp%3A%2F%2Fdbpedia.org%2Fproperty%2Frev%3E+%3Fo}+LIMIT+100&amp;format=text%2Fhtml&amp;timeout=30000&amp;debug=on", "View on DBPedia")</f>
        <v>View on DBPedia</v>
      </c>
    </row>
    <row collapsed="false" customFormat="false" customHeight="true" hidden="false" ht="12.1" outlineLevel="0" r="112">
      <c r="A112" s="0" t="str">
        <f aca="false">HYPERLINK("http://dbpedia.org/property/distributors")</f>
        <v>http://dbpedia.org/property/distributors</v>
      </c>
      <c r="B112" s="2" t="n">
        <v>0</v>
      </c>
      <c r="C112" s="0" t="str">
        <f aca="false">HYPERLINK("http://dbpedia.org/sparql?default-graph-uri=http%3A%2F%2Fdbpedia.org&amp;query=select+distinct+%3Fs+%3Fo+where+{%3Fs+%3Chttp%3A%2F%2Fdbpedia.org%2Fproperty%2Fdistributors%3E+%3Fo}+LIMIT+100&amp;format=text%2Fhtml&amp;timeout=30000&amp;debug=on", "View on DBPedia")</f>
        <v>View on DBPedia</v>
      </c>
    </row>
    <row collapsed="false" customFormat="false" customHeight="true" hidden="false" ht="12.1" outlineLevel="0" r="113">
      <c r="A113" s="0" t="str">
        <f aca="false">HYPERLINK("http://dbpedia.org/property/topic")</f>
        <v>http://dbpedia.org/property/topic</v>
      </c>
      <c r="B113" s="2" t="n">
        <v>0</v>
      </c>
      <c r="C113" s="0" t="str">
        <f aca="false">HYPERLINK("http://dbpedia.org/sparql?default-graph-uri=http%3A%2F%2Fdbpedia.org&amp;query=select+distinct+%3Fs+%3Fo+where+{%3Fs+%3Chttp%3A%2F%2Fdbpedia.org%2Fproperty%2Ftopic%3E+%3Fo}+LIMIT+100&amp;format=text%2Fhtml&amp;timeout=30000&amp;debug=on", "View on DBPedia")</f>
        <v>View on DBPedia</v>
      </c>
    </row>
    <row collapsed="false" customFormat="false" customHeight="true" hidden="false" ht="12.1" outlineLevel="0" r="114">
      <c r="A114" s="0" t="str">
        <f aca="false">HYPERLINK("http://dbpedia.org/property/soundtrack")</f>
        <v>http://dbpedia.org/property/soundtrack</v>
      </c>
      <c r="B114" s="2" t="n">
        <v>0</v>
      </c>
      <c r="C114" s="0" t="str">
        <f aca="false">HYPERLINK("http://dbpedia.org/sparql?default-graph-uri=http%3A%2F%2Fdbpedia.org&amp;query=select+distinct+%3Fs+%3Fo+where+{%3Fs+%3Chttp%3A%2F%2Fdbpedia.org%2Fproperty%2Fsoundtrack%3E+%3Fo}+LIMIT+100&amp;format=text%2Fhtml&amp;timeout=30000&amp;debug=on", "View on DBPedia")</f>
        <v>View on DBPedia</v>
      </c>
    </row>
    <row collapsed="false" customFormat="false" customHeight="true" hidden="false" ht="12.1" outlineLevel="0" r="116">
      <c r="A116" s="0" t="n">
        <v>1744816435</v>
      </c>
      <c r="B116" s="1" t="s">
        <v>23</v>
      </c>
      <c r="C116" s="0" t="str">
        <f aca="false">HYPERLINK("http://www.allstarnba.es/players/players-by-draft-pick.htm", "View context")</f>
        <v>View context</v>
      </c>
    </row>
    <row collapsed="false" customFormat="false" customHeight="true" hidden="false" ht="12.1" outlineLevel="0" r="117">
      <c r="A117" s="0" t="n">
        <v>1948</v>
      </c>
      <c r="B117" s="1" t="n">
        <v>1949</v>
      </c>
      <c r="C117" s="0" t="n">
        <v>1950</v>
      </c>
      <c r="D117" s="0" t="n">
        <v>1951</v>
      </c>
      <c r="E117" s="0" t="n">
        <v>1952</v>
      </c>
    </row>
    <row collapsed="false" customFormat="false" customHeight="true" hidden="false" ht="12.1" outlineLevel="0" r="118">
      <c r="A118" s="0" t="n">
        <v>1953</v>
      </c>
      <c r="B118" s="1" t="n">
        <v>1954</v>
      </c>
      <c r="C118" s="0" t="n">
        <v>1955</v>
      </c>
      <c r="D118" s="0" t="n">
        <v>1956</v>
      </c>
      <c r="E118" s="0" t="n">
        <v>1957</v>
      </c>
    </row>
    <row collapsed="false" customFormat="false" customHeight="true" hidden="false" ht="12.1" outlineLevel="0" r="119">
      <c r="A119" s="0" t="n">
        <v>1958</v>
      </c>
      <c r="B119" s="1" t="n">
        <v>1959</v>
      </c>
      <c r="C119" s="0" t="n">
        <v>1960</v>
      </c>
      <c r="D119" s="0" t="n">
        <v>1961</v>
      </c>
      <c r="E119" s="0" t="n">
        <v>1962</v>
      </c>
    </row>
    <row collapsed="false" customFormat="false" customHeight="true" hidden="false" ht="12.1" outlineLevel="0" r="120">
      <c r="A120" s="0" t="n">
        <v>1963</v>
      </c>
      <c r="B120" s="1" t="n">
        <v>1964</v>
      </c>
      <c r="C120" s="0" t="n">
        <v>1965</v>
      </c>
      <c r="D120" s="0" t="n">
        <v>1966</v>
      </c>
      <c r="E120" s="0" t="n">
        <v>1967</v>
      </c>
    </row>
    <row collapsed="false" customFormat="false" customHeight="true" hidden="false" ht="12.1" outlineLevel="0" r="121">
      <c r="A121" s="0" t="n">
        <v>1968</v>
      </c>
      <c r="B121" s="1" t="n">
        <v>1969</v>
      </c>
      <c r="C121" s="0" t="n">
        <v>1970</v>
      </c>
      <c r="D121" s="0" t="n">
        <v>1971</v>
      </c>
      <c r="E121" s="0" t="n">
        <v>1972</v>
      </c>
    </row>
    <row collapsed="false" customFormat="false" customHeight="true" hidden="false" ht="12.1" outlineLevel="0" r="122">
      <c r="A122" s="0" t="n">
        <v>1973</v>
      </c>
      <c r="B122" s="1" t="n">
        <v>1974</v>
      </c>
      <c r="C122" s="0" t="n">
        <v>1975</v>
      </c>
      <c r="D122" s="0" t="n">
        <v>1976</v>
      </c>
      <c r="E122" s="0" t="n">
        <v>1977</v>
      </c>
    </row>
    <row collapsed="false" customFormat="false" customHeight="true" hidden="false" ht="12.1" outlineLevel="0" r="123">
      <c r="A123" s="0" t="n">
        <v>1978</v>
      </c>
      <c r="B123" s="1" t="n">
        <v>1979</v>
      </c>
      <c r="C123" s="0" t="n">
        <v>1980</v>
      </c>
      <c r="D123" s="0" t="n">
        <v>1981</v>
      </c>
      <c r="E123" s="0" t="n">
        <v>1982</v>
      </c>
    </row>
    <row collapsed="false" customFormat="false" customHeight="true" hidden="false" ht="12.1" outlineLevel="0" r="124">
      <c r="A124" s="0" t="n">
        <v>1983</v>
      </c>
      <c r="B124" s="1" t="n">
        <v>1984</v>
      </c>
      <c r="C124" s="0" t="n">
        <v>1985</v>
      </c>
      <c r="D124" s="0" t="n">
        <v>1986</v>
      </c>
      <c r="E124" s="0" t="n">
        <v>1987</v>
      </c>
    </row>
    <row collapsed="false" customFormat="false" customHeight="true" hidden="false" ht="12.1" outlineLevel="0" r="125">
      <c r="A125" s="0" t="n">
        <v>1988</v>
      </c>
      <c r="B125" s="1" t="n">
        <v>1989</v>
      </c>
      <c r="C125" s="0" t="n">
        <v>1990</v>
      </c>
      <c r="D125" s="0" t="n">
        <v>1991</v>
      </c>
      <c r="E125" s="0" t="n">
        <v>1992</v>
      </c>
    </row>
    <row collapsed="false" customFormat="false" customHeight="true" hidden="false" ht="12.1" outlineLevel="0" r="126">
      <c r="A126" s="0" t="n">
        <v>1993</v>
      </c>
      <c r="B126" s="1" t="n">
        <v>1994</v>
      </c>
      <c r="C126" s="0" t="n">
        <v>1995</v>
      </c>
      <c r="D126" s="0" t="n">
        <v>1996</v>
      </c>
      <c r="E126" s="0" t="n">
        <v>1997</v>
      </c>
    </row>
    <row collapsed="false" customFormat="false" customHeight="true" hidden="false" ht="12.1" outlineLevel="0" r="127">
      <c r="A127" s="0" t="n">
        <v>1998</v>
      </c>
      <c r="B127" s="1" t="n">
        <v>1999</v>
      </c>
      <c r="C127" s="0" t="n">
        <v>2000</v>
      </c>
      <c r="D127" s="0" t="n">
        <v>2001</v>
      </c>
      <c r="E127" s="0" t="n">
        <v>2002</v>
      </c>
    </row>
    <row collapsed="false" customFormat="false" customHeight="true" hidden="false" ht="12.1" outlineLevel="0" r="128">
      <c r="A128" s="0" t="n">
        <v>2003</v>
      </c>
      <c r="B128" s="1" t="n">
        <v>2004</v>
      </c>
      <c r="C128" s="0" t="n">
        <v>2005</v>
      </c>
      <c r="D128" s="0" t="n">
        <v>2006</v>
      </c>
      <c r="E128" s="0" t="n">
        <v>2007</v>
      </c>
    </row>
    <row collapsed="false" customFormat="false" customHeight="true" hidden="false" ht="12.1" outlineLevel="0" r="129">
      <c r="A129" s="0" t="n">
        <v>2008</v>
      </c>
      <c r="B129" s="1" t="n">
        <v>2009</v>
      </c>
      <c r="C129" s="0" t="n">
        <v>2010</v>
      </c>
      <c r="D129" s="0" t="n">
        <v>2011</v>
      </c>
      <c r="E129" s="0" t="n">
        <v>2012</v>
      </c>
    </row>
    <row collapsed="false" customFormat="false" customHeight="true" hidden="false" ht="12.1" outlineLevel="0" r="130">
      <c r="A130" s="0" t="str">
        <f aca="false">HYPERLINK("http://dbpedia.org/property/year1start")</f>
        <v>http://dbpedia.org/property/year1start</v>
      </c>
      <c r="B130" s="2" t="n">
        <v>0.5</v>
      </c>
      <c r="C130" s="0" t="str">
        <f aca="false">HYPERLINK("http://dbpedia.org/sparql?default-graph-uri=http%3A%2F%2Fdbpedia.org&amp;query=select+distinct+%3Fs+%3Fo+where+{%3Fs+%3Chttp%3A%2F%2Fdbpedia.org%2Fproperty%2Fyear1start%3E+%3Fo}+LIMIT+100&amp;format=text%2Fhtml&amp;timeout=30000&amp;debug=on", "View on DBPedia")</f>
        <v>View on DBPedia</v>
      </c>
    </row>
    <row collapsed="false" customFormat="false" customHeight="true" hidden="false" ht="12.1" outlineLevel="0" r="131">
      <c r="A131" s="0" t="str">
        <f aca="false">HYPERLINK("http://dbpedia.org/property/year")</f>
        <v>http://dbpedia.org/property/year</v>
      </c>
      <c r="B131" s="2" t="n">
        <v>0.5</v>
      </c>
      <c r="C131" s="0" t="str">
        <f aca="false">HYPERLINK("http://dbpedia.org/sparql?default-graph-uri=http%3A%2F%2Fdbpedia.org&amp;query=select+distinct+%3Fs+%3Fo+where+{%3Fs+%3Chttp%3A%2F%2Fdbpedia.org%2Fproperty%2Fyear%3E+%3Fo}+LIMIT+100&amp;format=text%2Fhtml&amp;timeout=30000&amp;debug=on", "View on DBPedia")</f>
        <v>View on DBPedia</v>
      </c>
    </row>
    <row collapsed="false" customFormat="false" customHeight="true" hidden="false" ht="12.1" outlineLevel="0" r="132">
      <c r="A132" s="0" t="str">
        <f aca="false">HYPERLINK("http://dbpedia.org/property/awards")</f>
        <v>http://dbpedia.org/property/awards</v>
      </c>
      <c r="B132" s="2" t="n">
        <v>0</v>
      </c>
      <c r="C132" s="0" t="str">
        <f aca="false">HYPERLINK("http://dbpedia.org/sparql?default-graph-uri=http%3A%2F%2Fdbpedia.org&amp;query=select+distinct+%3Fs+%3Fo+where+{%3Fs+%3Chttp%3A%2F%2Fdbpedia.org%2Fproperty%2Fawards%3E+%3Fo}+LIMIT+100&amp;format=text%2Fhtml&amp;timeout=30000&amp;debug=on", "View on DBPedia")</f>
        <v>View on DBPedia</v>
      </c>
    </row>
    <row collapsed="false" customFormat="false" customHeight="true" hidden="false" ht="12.1" outlineLevel="0" r="133">
      <c r="A133" s="0" t="str">
        <f aca="false">HYPERLINK("http://dbpedia.org/property/prevYear")</f>
        <v>http://dbpedia.org/property/prevYear</v>
      </c>
      <c r="B133" s="2" t="n">
        <v>0.5</v>
      </c>
      <c r="C133" s="0" t="str">
        <f aca="false">HYPERLINK("http://dbpedia.org/sparql?default-graph-uri=http%3A%2F%2Fdbpedia.org&amp;query=select+distinct+%3Fs+%3Fo+where+{%3Fs+%3Chttp%3A%2F%2Fdbpedia.org%2Fproperty%2FprevYear%3E+%3Fo}+LIMIT+100&amp;format=text%2Fhtml&amp;timeout=30000&amp;debug=on", "View on DBPedia")</f>
        <v>View on DBPedia</v>
      </c>
    </row>
    <row collapsed="false" customFormat="false" customHeight="true" hidden="false" ht="12.1" outlineLevel="0" r="134">
      <c r="A134" s="0" t="str">
        <f aca="false">HYPERLINK("http://dbpedia.org/property/title")</f>
        <v>http://dbpedia.org/property/title</v>
      </c>
      <c r="B134" s="2" t="n">
        <v>0</v>
      </c>
      <c r="C134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135">
      <c r="A135" s="0" t="str">
        <f aca="false">HYPERLINK("http://dbpedia.org/property/finalyear")</f>
        <v>http://dbpedia.org/property/finalyear</v>
      </c>
      <c r="B135" s="2" t="n">
        <v>0.5</v>
      </c>
      <c r="C135" s="0" t="str">
        <f aca="false">HYPERLINK("http://dbpedia.org/sparql?default-graph-uri=http%3A%2F%2Fdbpedia.org&amp;query=select+distinct+%3Fs+%3Fo+where+{%3Fs+%3Chttp%3A%2F%2Fdbpedia.org%2Fproperty%2Ffinalyear%3E+%3Fo}+LIMIT+100&amp;format=text%2Fhtml&amp;timeout=30000&amp;debug=on", "View on DBPedia")</f>
        <v>View on DBPedia</v>
      </c>
    </row>
    <row collapsed="false" customFormat="false" customHeight="true" hidden="false" ht="12.1" outlineLevel="0" r="136">
      <c r="A136" s="0" t="str">
        <f aca="false">HYPERLINK("http://dbpedia.org/property/playingYears")</f>
        <v>http://dbpedia.org/property/playingYears</v>
      </c>
      <c r="B136" s="2" t="n">
        <v>0</v>
      </c>
      <c r="C136" s="0" t="str">
        <f aca="false">HYPERLINK("http://dbpedia.org/sparql?default-graph-uri=http%3A%2F%2Fdbpedia.org&amp;query=select+distinct+%3Fs+%3Fo+where+{%3Fs+%3Chttp%3A%2F%2Fdbpedia.org%2Fproperty%2FplayingYears%3E+%3Fo}+LIMIT+100&amp;format=text%2Fhtml&amp;timeout=30000&amp;debug=on", "View on DBPedia")</f>
        <v>View on DBPedia</v>
      </c>
    </row>
    <row collapsed="false" customFormat="false" customHeight="true" hidden="false" ht="12.1" outlineLevel="0" r="137">
      <c r="A137" s="0" t="str">
        <f aca="false">HYPERLINK("http://dbpedia.org/property/dateOfDeath")</f>
        <v>http://dbpedia.org/property/dateOfDeath</v>
      </c>
      <c r="B137" s="2" t="n">
        <v>0.5</v>
      </c>
      <c r="C137" s="0" t="str">
        <f aca="false">HYPERLINK("http://dbpedia.org/sparql?default-graph-uri=http%3A%2F%2Fdbpedia.org&amp;query=select+distinct+%3Fs+%3Fo+where+{%3Fs+%3Chttp%3A%2F%2Fdbpedia.org%2Fproperty%2FdateOfDeath%3E+%3Fo}+LIMIT+100&amp;format=text%2Fhtml&amp;timeout=30000&amp;debug=on", "View on DBPedia")</f>
        <v>View on DBPedia</v>
      </c>
    </row>
    <row collapsed="false" customFormat="false" customHeight="true" hidden="false" ht="12.1" outlineLevel="0" r="138">
      <c r="A138" s="0" t="str">
        <f aca="false">HYPERLINK("http://dbpedia.org/property/founded")</f>
        <v>http://dbpedia.org/property/founded</v>
      </c>
      <c r="B138" s="2" t="n">
        <v>0</v>
      </c>
      <c r="C138" s="0" t="str">
        <f aca="false">HYPERLINK("http://dbpedia.org/sparql?default-graph-uri=http%3A%2F%2Fdbpedia.org&amp;query=select+distinct+%3Fs+%3Fo+where+{%3Fs+%3Chttp%3A%2F%2Fdbpedia.org%2Fproperty%2Ffounded%3E+%3Fo}+LIMIT+100&amp;format=text%2Fhtml&amp;timeout=30000&amp;debug=on", "View on DBPedia")</f>
        <v>View on DBPedia</v>
      </c>
    </row>
    <row collapsed="false" customFormat="false" customHeight="true" hidden="false" ht="12.1" outlineLevel="0" r="139">
      <c r="A139" s="0" t="str">
        <f aca="false">HYPERLINK("http://dbpedia.org/property/careerStart")</f>
        <v>http://dbpedia.org/property/careerStart</v>
      </c>
      <c r="B139" s="2" t="n">
        <v>0.5</v>
      </c>
      <c r="C139" s="0" t="str">
        <f aca="false">HYPERLINK("http://dbpedia.org/sparql?default-graph-uri=http%3A%2F%2Fdbpedia.org&amp;query=select+distinct+%3Fs+%3Fo+where+{%3Fs+%3Chttp%3A%2F%2Fdbpedia.org%2Fproperty%2FcareerStart%3E+%3Fo}+LIMIT+100&amp;format=text%2Fhtml&amp;timeout=30000&amp;debug=on", "View on DBPedia")</f>
        <v>View on DBPedia</v>
      </c>
    </row>
    <row collapsed="false" customFormat="false" customHeight="true" hidden="false" ht="12.1" outlineLevel="0" r="140">
      <c r="A140" s="0" t="str">
        <f aca="false">HYPERLINK("http://dbpedia.org/property/coachYears")</f>
        <v>http://dbpedia.org/property/coachYears</v>
      </c>
      <c r="B140" s="2" t="n">
        <v>0</v>
      </c>
      <c r="C140" s="0" t="str">
        <f aca="false">HYPERLINK("http://dbpedia.org/sparql?default-graph-uri=http%3A%2F%2Fdbpedia.org&amp;query=select+distinct+%3Fs+%3Fo+where+{%3Fs+%3Chttp%3A%2F%2Fdbpedia.org%2Fproperty%2FcoachYears%3E+%3Fo}+LIMIT+100&amp;format=text%2Fhtml&amp;timeout=30000&amp;debug=on", "View on DBPedia")</f>
        <v>View on DBPedia</v>
      </c>
    </row>
    <row collapsed="false" customFormat="false" customHeight="true" hidden="false" ht="12.1" outlineLevel="0" r="141">
      <c r="A141" s="0" t="str">
        <f aca="false">HYPERLINK("http://dbpedia.org/ontology/activeYearsEndDate")</f>
        <v>http://dbpedia.org/ontology/activeYearsEndDate</v>
      </c>
      <c r="B141" s="2" t="n">
        <v>0.5</v>
      </c>
      <c r="C141" s="0" t="str">
        <f aca="false">HYPERLINK("http://dbpedia.org/sparql?default-graph-uri=http%3A%2F%2Fdbpedia.org&amp;query=select+distinct+%3Fs+%3Fo+where+{%3Fs+%3Chttp%3A%2F%2Fdbpedia.org%2Fontology%2FactiveYearsEndDate%3E+%3Fo}+LIMIT+100&amp;format=text%2Fhtml&amp;timeout=30000&amp;debug=on", "View on DBPedia")</f>
        <v>View on DBPedia</v>
      </c>
    </row>
    <row collapsed="false" customFormat="false" customHeight="true" hidden="false" ht="12.1" outlineLevel="0" r="142">
      <c r="A142" s="0" t="str">
        <f aca="false">HYPERLINK("http://dbpedia.org/property/coachingYears")</f>
        <v>http://dbpedia.org/property/coachingYears</v>
      </c>
      <c r="B142" s="2" t="n">
        <v>0</v>
      </c>
      <c r="C142" s="0" t="str">
        <f aca="false">HYPERLINK("http://dbpedia.org/sparql?default-graph-uri=http%3A%2F%2Fdbpedia.org&amp;query=select+distinct+%3Fs+%3Fo+where+{%3Fs+%3Chttp%3A%2F%2Fdbpedia.org%2Fproperty%2FcoachingYears%3E+%3Fo}+LIMIT+100&amp;format=text%2Fhtml&amp;timeout=30000&amp;debug=on", "View on DBPedia")</f>
        <v>View on DBPedia</v>
      </c>
    </row>
    <row collapsed="false" customFormat="false" customHeight="true" hidden="false" ht="12.1" outlineLevel="0" r="143">
      <c r="A143" s="0" t="str">
        <f aca="false">HYPERLINK("http://dbpedia.org/property/championships")</f>
        <v>http://dbpedia.org/property/championships</v>
      </c>
      <c r="B143" s="2" t="n">
        <v>0</v>
      </c>
      <c r="C143" s="0" t="str">
        <f aca="false">HYPERLINK("http://dbpedia.org/sparql?default-graph-uri=http%3A%2F%2Fdbpedia.org&amp;query=select+distinct+%3Fs+%3Fo+where+{%3Fs+%3Chttp%3A%2F%2Fdbpedia.org%2Fproperty%2Fchampionships%3E+%3Fo}+LIMIT+100&amp;format=text%2Fhtml&amp;timeout=30000&amp;debug=on", "View on DBPedia")</f>
        <v>View on DBPedia</v>
      </c>
    </row>
    <row collapsed="false" customFormat="false" customHeight="true" hidden="false" ht="12.1" outlineLevel="0" r="144">
      <c r="A144" s="0" t="str">
        <f aca="false">HYPERLINK("http://dbpedia.org/property/postseason")</f>
        <v>http://dbpedia.org/property/postseason</v>
      </c>
      <c r="B144" s="2" t="n">
        <v>0</v>
      </c>
      <c r="C144" s="0" t="str">
        <f aca="false">HYPERLINK("http://dbpedia.org/sparql?default-graph-uri=http%3A%2F%2Fdbpedia.org&amp;query=select+distinct+%3Fs+%3Fo+where+{%3Fs+%3Chttp%3A%2F%2Fdbpedia.org%2Fproperty%2Fpostseason%3E+%3Fo}+LIMIT+100&amp;format=text%2Fhtml&amp;timeout=30000&amp;debug=on", "View on DBPedia")</f>
        <v>View on DBPedia</v>
      </c>
    </row>
    <row collapsed="false" customFormat="false" customHeight="true" hidden="false" ht="12.1" outlineLevel="0" r="145">
      <c r="A145" s="0" t="str">
        <f aca="false">HYPERLINK("http://dbpedia.org/property/wusopen")</f>
        <v>http://dbpedia.org/property/wusopen</v>
      </c>
      <c r="B145" s="2" t="n">
        <v>0</v>
      </c>
      <c r="C145" s="0" t="str">
        <f aca="false">HYPERLINK("http://dbpedia.org/sparql?default-graph-uri=http%3A%2F%2Fdbpedia.org&amp;query=select+distinct+%3Fs+%3Fo+where+{%3Fs+%3Chttp%3A%2F%2Fdbpedia.org%2Fproperty%2Fwusopen%3E+%3Fo}+LIMIT+100&amp;format=text%2Fhtml&amp;timeout=30000&amp;debug=on", "View on DBPedia")</f>
        <v>View on DBPedia</v>
      </c>
    </row>
    <row collapsed="false" customFormat="false" customHeight="true" hidden="false" ht="12.1" outlineLevel="0" r="146">
      <c r="A146" s="0" t="str">
        <f aca="false">HYPERLINK("http://dbpedia.org/property/nextseasonYear")</f>
        <v>http://dbpedia.org/property/nextseasonYear</v>
      </c>
      <c r="B146" s="2" t="n">
        <v>0</v>
      </c>
      <c r="C146" s="0" t="str">
        <f aca="false">HYPERLINK("http://dbpedia.org/sparql?default-graph-uri=http%3A%2F%2Fdbpedia.org&amp;query=select+distinct+%3Fs+%3Fo+where+{%3Fs+%3Chttp%3A%2F%2Fdbpedia.org%2Fproperty%2FnextseasonYear%3E+%3Fo}+LIMIT+100&amp;format=text%2Fhtml&amp;timeout=30000&amp;debug=on", "View on DBPedia")</f>
        <v>View on DBPedia</v>
      </c>
    </row>
    <row collapsed="false" customFormat="false" customHeight="true" hidden="false" ht="12.1" outlineLevel="0" r="147">
      <c r="A147" s="0" t="str">
        <f aca="false">HYPERLINK("http://dbpedia.org/property/deathDate")</f>
        <v>http://dbpedia.org/property/deathDate</v>
      </c>
      <c r="B147" s="2" t="n">
        <v>0.5</v>
      </c>
      <c r="C147" s="0" t="str">
        <f aca="false">HYPERLINK("http://dbpedia.org/sparql?default-graph-uri=http%3A%2F%2Fdbpedia.org&amp;query=select+distinct+%3Fs+%3Fo+where+{%3Fs+%3Chttp%3A%2F%2Fdbpedia.org%2Fproperty%2FdeathDate%3E+%3Fo}+LIMIT+100&amp;format=text%2Fhtml&amp;timeout=30000&amp;debug=on", "View on DBPedia")</f>
        <v>View on DBPedia</v>
      </c>
    </row>
    <row collapsed="false" customFormat="false" customHeight="true" hidden="false" ht="12.1" outlineLevel="0" r="148">
      <c r="A148" s="0" t="str">
        <f aca="false">HYPERLINK("http://dbpedia.org/property/yearpro")</f>
        <v>http://dbpedia.org/property/yearpro</v>
      </c>
      <c r="B148" s="2" t="n">
        <v>0</v>
      </c>
      <c r="C148" s="0" t="str">
        <f aca="false">HYPERLINK("http://dbpedia.org/sparql?default-graph-uri=http%3A%2F%2Fdbpedia.org&amp;query=select+distinct+%3Fs+%3Fo+where+{%3Fs+%3Chttp%3A%2F%2Fdbpedia.org%2Fproperty%2Fyearpro%3E+%3Fo}+LIMIT+100&amp;format=text%2Fhtml&amp;timeout=30000&amp;debug=on", "View on DBPedia")</f>
        <v>View on DBPedia</v>
      </c>
    </row>
    <row collapsed="false" customFormat="false" customHeight="true" hidden="false" ht="12.1" outlineLevel="0" r="149">
      <c r="A149" s="0" t="str">
        <f aca="false">HYPERLINK("http://dbpedia.org/ontology/deathDate")</f>
        <v>http://dbpedia.org/ontology/deathDate</v>
      </c>
      <c r="B149" s="2" t="n">
        <v>0.5</v>
      </c>
      <c r="C149" s="0" t="str">
        <f aca="false">HYPERLINK("http://dbpedia.org/sparql?default-graph-uri=http%3A%2F%2Fdbpedia.org&amp;query=select+distinct+%3Fs+%3Fo+where+{%3Fs+%3Chttp%3A%2F%2Fdbpedia.org%2Fontology%2FdeathDate%3E+%3Fo}+LIMIT+100&amp;format=text%2Fhtml&amp;timeout=30000&amp;debug=on", "View on DBPedia")</f>
        <v>View on DBPedia</v>
      </c>
    </row>
    <row collapsed="false" customFormat="false" customHeight="true" hidden="false" ht="12.1" outlineLevel="0" r="150">
      <c r="A150" s="0" t="str">
        <f aca="false">HYPERLINK("http://dbpedia.org/property/masters")</f>
        <v>http://dbpedia.org/property/masters</v>
      </c>
      <c r="B150" s="2" t="n">
        <v>0</v>
      </c>
      <c r="C150" s="0" t="str">
        <f aca="false">HYPERLINK("http://dbpedia.org/sparql?default-graph-uri=http%3A%2F%2Fdbpedia.org&amp;query=select+distinct+%3Fs+%3Fo+where+{%3Fs+%3Chttp%3A%2F%2Fdbpedia.org%2Fproperty%2Fmasters%3E+%3Fo}+LIMIT+100&amp;format=text%2Fhtml&amp;timeout=30000&amp;debug=on", "View on DBPedia")</f>
        <v>View on DBPedia</v>
      </c>
    </row>
    <row collapsed="false" customFormat="false" customHeight="true" hidden="false" ht="12.1" outlineLevel="0" r="151">
      <c r="A151" s="0" t="str">
        <f aca="false">HYPERLINK("http://dbpedia.org/property/honors")</f>
        <v>http://dbpedia.org/property/honors</v>
      </c>
      <c r="B151" s="2" t="n">
        <v>0</v>
      </c>
      <c r="C151" s="0" t="str">
        <f aca="false">HYPERLINK("http://dbpedia.org/sparql?default-graph-uri=http%3A%2F%2Fdbpedia.org&amp;query=select+distinct+%3Fs+%3Fo+where+{%3Fs+%3Chttp%3A%2F%2Fdbpedia.org%2Fproperty%2Fhonors%3E+%3Fo}+LIMIT+100&amp;format=text%2Fhtml&amp;timeout=30000&amp;debug=on", "View on DBPedia")</f>
        <v>View on DBPedia</v>
      </c>
    </row>
    <row collapsed="false" customFormat="false" customHeight="true" hidden="false" ht="12.1" outlineLevel="0" r="152">
      <c r="A152" s="0" t="str">
        <f aca="false">HYPERLINK("http://dbpedia.org/property/manageryears")</f>
        <v>http://dbpedia.org/property/manageryears</v>
      </c>
      <c r="B152" s="2" t="n">
        <v>0</v>
      </c>
      <c r="C152" s="0" t="str">
        <f aca="false">HYPERLINK("http://dbpedia.org/sparql?default-graph-uri=http%3A%2F%2Fdbpedia.org&amp;query=select+distinct+%3Fs+%3Fo+where+{%3Fs+%3Chttp%3A%2F%2Fdbpedia.org%2Fproperty%2Fmanageryears%3E+%3Fo}+LIMIT+100&amp;format=text%2Fhtml&amp;timeout=30000&amp;debug=on", "View on DBPedia")</f>
        <v>View on DBPedia</v>
      </c>
    </row>
    <row collapsed="false" customFormat="false" customHeight="true" hidden="false" ht="12.1" outlineLevel="0" r="153">
      <c r="A153" s="0" t="str">
        <f aca="false">HYPERLINK("http://dbpedia.org/property/startyear")</f>
        <v>http://dbpedia.org/property/startyear</v>
      </c>
      <c r="B153" s="2" t="n">
        <v>0.5</v>
      </c>
      <c r="C153" s="0" t="str">
        <f aca="false">HYPERLINK("http://dbpedia.org/sparql?default-graph-uri=http%3A%2F%2Fdbpedia.org&amp;query=select+distinct+%3Fs+%3Fo+where+{%3Fs+%3Chttp%3A%2F%2Fdbpedia.org%2Fproperty%2Fstartyear%3E+%3Fo}+LIMIT+100&amp;format=text%2Fhtml&amp;timeout=30000&amp;debug=on", "View on DBPedia")</f>
        <v>View on DBPedia</v>
      </c>
    </row>
    <row collapsed="false" customFormat="false" customHeight="true" hidden="false" ht="12.1" outlineLevel="0" r="154">
      <c r="A154" s="0" t="str">
        <f aca="false">HYPERLINK("http://dbpedia.org/property/season")</f>
        <v>http://dbpedia.org/property/season</v>
      </c>
      <c r="B154" s="2" t="n">
        <v>0</v>
      </c>
      <c r="C154" s="0" t="str">
        <f aca="false">HYPERLINK("http://dbpedia.org/sparql?default-graph-uri=http%3A%2F%2Fdbpedia.org&amp;query=select+distinct+%3Fs+%3Fo+where+{%3Fs+%3Chttp%3A%2F%2Fdbpedia.org%2Fproperty%2Fseason%3E+%3Fo}+LIMIT+100&amp;format=text%2Fhtml&amp;timeout=30000&amp;debug=on", "View on DBPedia")</f>
        <v>View on DBPedia</v>
      </c>
    </row>
    <row collapsed="false" customFormat="false" customHeight="true" hidden="false" ht="12.1" outlineLevel="0" r="155">
      <c r="A155" s="0" t="str">
        <f aca="false">HYPERLINK("http://dbpedia.org/ontology/draftYear")</f>
        <v>http://dbpedia.org/ontology/draftYear</v>
      </c>
      <c r="B155" s="2" t="n">
        <v>1</v>
      </c>
      <c r="C155" s="0" t="str">
        <f aca="false">HYPERLINK("http://dbpedia.org/sparql?default-graph-uri=http%3A%2F%2Fdbpedia.org&amp;query=select+distinct+%3Fs+%3Fo+where+{%3Fs+%3Chttp%3A%2F%2Fdbpedia.org%2Fontology%2FdraftYear%3E+%3Fo}+LIMIT+100&amp;format=text%2Fhtml&amp;timeout=30000&amp;debug=on", "View on DBPedia")</f>
        <v>View on DBPedia</v>
      </c>
    </row>
    <row collapsed="false" customFormat="false" customHeight="true" hidden="false" ht="12.1" outlineLevel="0" r="156">
      <c r="A156" s="0" t="str">
        <f aca="false">HYPERLINK("http://dbpedia.org/ontology/year")</f>
        <v>http://dbpedia.org/ontology/year</v>
      </c>
      <c r="B156" s="2" t="n">
        <v>0.5</v>
      </c>
      <c r="C156" s="0" t="str">
        <f aca="false">HYPERLINK("http://dbpedia.org/sparql?default-graph-uri=http%3A%2F%2Fdbpedia.org&amp;query=select+distinct+%3Fs+%3Fo+where+{%3Fs+%3Chttp%3A%2F%2Fdbpedia.org%2Fontology%2Fyear%3E+%3Fo}+LIMIT+100&amp;format=text%2Fhtml&amp;timeout=30000&amp;debug=on", "View on DBPedia")</f>
        <v>View on DBPedia</v>
      </c>
    </row>
    <row collapsed="false" customFormat="false" customHeight="true" hidden="false" ht="12.1" outlineLevel="0" r="157">
      <c r="A157" s="0" t="str">
        <f aca="false">HYPERLINK("http://dbpedia.org/property/bowltourney")</f>
        <v>http://dbpedia.org/property/bowltourney</v>
      </c>
      <c r="B157" s="2" t="n">
        <v>0</v>
      </c>
      <c r="C157" s="0" t="str">
        <f aca="false">HYPERLINK("http://dbpedia.org/sparql?default-graph-uri=http%3A%2F%2Fdbpedia.org&amp;query=select+distinct+%3Fs+%3Fo+where+{%3Fs+%3Chttp%3A%2F%2Fdbpedia.org%2Fproperty%2Fbowltourney%3E+%3Fo}+LIMIT+100&amp;format=text%2Fhtml&amp;timeout=30000&amp;debug=on", "View on DBPedia")</f>
        <v>View on DBPedia</v>
      </c>
    </row>
    <row collapsed="false" customFormat="false" customHeight="true" hidden="false" ht="12.1" outlineLevel="0" r="158">
      <c r="A158" s="0" t="str">
        <f aca="false">HYPERLINK("http://dbpedia.org/property/nationalyears")</f>
        <v>http://dbpedia.org/property/nationalyears</v>
      </c>
      <c r="B158" s="2" t="n">
        <v>0</v>
      </c>
      <c r="C158" s="0" t="str">
        <f aca="false">HYPERLINK("http://dbpedia.org/sparql?default-graph-uri=http%3A%2F%2Fdbpedia.org&amp;query=select+distinct+%3Fs+%3Fo+where+{%3Fs+%3Chttp%3A%2F%2Fdbpedia.org%2Fproperty%2Fnationalyears%3E+%3Fo}+LIMIT+100&amp;format=text%2Fhtml&amp;timeout=30000&amp;debug=on", "View on DBPedia")</f>
        <v>View on DBPedia</v>
      </c>
    </row>
    <row collapsed="false" customFormat="false" customHeight="true" hidden="false" ht="12.1" outlineLevel="0" r="159">
      <c r="A159" s="0" t="str">
        <f aca="false">HYPERLINK("http://dbpedia.org/ontology/foundingYear")</f>
        <v>http://dbpedia.org/ontology/foundingYear</v>
      </c>
      <c r="B159" s="2" t="n">
        <v>0</v>
      </c>
      <c r="C159" s="0" t="str">
        <f aca="false">HYPERLINK("http://dbpedia.org/sparql?default-graph-uri=http%3A%2F%2Fdbpedia.org&amp;query=select+distinct+%3Fs+%3Fo+where+{%3Fs+%3Chttp%3A%2F%2Fdbpedia.org%2Fontology%2FfoundingYear%3E+%3Fo}+LIMIT+100&amp;format=text%2Fhtml&amp;timeout=30000&amp;debug=on", "View on DBPedia")</f>
        <v>View on DBPedia</v>
      </c>
    </row>
    <row collapsed="false" customFormat="false" customHeight="true" hidden="false" ht="12.1" outlineLevel="0" r="160">
      <c r="A160" s="0" t="str">
        <f aca="false">HYPERLINK("http://dbpedia.org/property/endyear")</f>
        <v>http://dbpedia.org/property/endyear</v>
      </c>
      <c r="B160" s="2" t="n">
        <v>0.5</v>
      </c>
      <c r="C160" s="0" t="str">
        <f aca="false">HYPERLINK("http://dbpedia.org/sparql?default-graph-uri=http%3A%2F%2Fdbpedia.org&amp;query=select+distinct+%3Fs+%3Fo+where+{%3Fs+%3Chttp%3A%2F%2Fdbpedia.org%2Fproperty%2Fendyear%3E+%3Fo}+LIMIT+100&amp;format=text%2Fhtml&amp;timeout=30000&amp;debug=on", "View on DBPedia")</f>
        <v>View on DBPedia</v>
      </c>
    </row>
    <row collapsed="false" customFormat="false" customHeight="true" hidden="false" ht="12.1" outlineLevel="0" r="161">
      <c r="A161" s="0" t="str">
        <f aca="false">HYPERLINK("http://dbpedia.org/property/termStart")</f>
        <v>http://dbpedia.org/property/termStart</v>
      </c>
      <c r="B161" s="2" t="n">
        <v>0</v>
      </c>
      <c r="C161" s="0" t="str">
        <f aca="false">HYPERLINK("http://dbpedia.org/sparql?default-graph-uri=http%3A%2F%2Fdbpedia.org&amp;query=select+distinct+%3Fs+%3Fo+where+{%3Fs+%3Chttp%3A%2F%2Fdbpedia.org%2Fproperty%2FtermStart%3E+%3Fo}+LIMIT+100&amp;format=text%2Fhtml&amp;timeout=30000&amp;debug=on", "View on DBPedia")</f>
        <v>View on DBPedia</v>
      </c>
    </row>
    <row collapsed="false" customFormat="false" customHeight="true" hidden="false" ht="12.1" outlineLevel="0" r="162">
      <c r="A162" s="0" t="str">
        <f aca="false">HYPERLINK("http://dbpedia.org/property/bowlname")</f>
        <v>http://dbpedia.org/property/bowlname</v>
      </c>
      <c r="B162" s="2" t="n">
        <v>0</v>
      </c>
      <c r="C162" s="0" t="str">
        <f aca="false">HYPERLINK("http://dbpedia.org/sparql?default-graph-uri=http%3A%2F%2Fdbpedia.org&amp;query=select+distinct+%3Fs+%3Fo+where+{%3Fs+%3Chttp%3A%2F%2Fdbpedia.org%2Fproperty%2Fbowlname%3E+%3Fo}+LIMIT+100&amp;format=text%2Fhtml&amp;timeout=30000&amp;debug=on", "View on DBPedia")</f>
        <v>View on DBPedia</v>
      </c>
    </row>
    <row collapsed="false" customFormat="false" customHeight="true" hidden="false" ht="12.1" outlineLevel="0" r="163">
      <c r="A163" s="0" t="str">
        <f aca="false">HYPERLINK("http://dbpedia.org/property/years")</f>
        <v>http://dbpedia.org/property/years</v>
      </c>
      <c r="B163" s="2" t="n">
        <v>0</v>
      </c>
      <c r="C163" s="0" t="str">
        <f aca="false">HYPERLINK("http://dbpedia.org/sparql?default-graph-uri=http%3A%2F%2Fdbpedia.org&amp;query=select+distinct+%3Fs+%3Fo+where+{%3Fs+%3Chttp%3A%2F%2Fdbpedia.org%2Fproperty%2Fyears%3E+%3Fo}+LIMIT+100&amp;format=text%2Fhtml&amp;timeout=30000&amp;debug=on", "View on DBPedia")</f>
        <v>View on DBPedia</v>
      </c>
    </row>
    <row collapsed="false" customFormat="false" customHeight="true" hidden="false" ht="12.1" outlineLevel="0" r="164">
      <c r="A164" s="0" t="str">
        <f aca="false">HYPERLINK("http://dbpedia.org/property/caption")</f>
        <v>http://dbpedia.org/property/caption</v>
      </c>
      <c r="B164" s="2" t="n">
        <v>0</v>
      </c>
      <c r="C164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165">
      <c r="A165" s="0" t="str">
        <f aca="false">HYPERLINK("http://dbpedia.org/property/careerEnd")</f>
        <v>http://dbpedia.org/property/careerEnd</v>
      </c>
      <c r="B165" s="2" t="n">
        <v>0.5</v>
      </c>
      <c r="C165" s="0" t="str">
        <f aca="false">HYPERLINK("http://dbpedia.org/sparql?default-graph-uri=http%3A%2F%2Fdbpedia.org&amp;query=select+distinct+%3Fs+%3Fo+where+{%3Fs+%3Chttp%3A%2F%2Fdbpedia.org%2Fproperty%2FcareerEnd%3E+%3Fo}+LIMIT+100&amp;format=text%2Fhtml&amp;timeout=30000&amp;debug=on", "View on DBPedia")</f>
        <v>View on DBPedia</v>
      </c>
    </row>
    <row collapsed="false" customFormat="false" customHeight="true" hidden="false" ht="12.1" outlineLevel="0" r="166">
      <c r="A166" s="0" t="str">
        <f aca="false">HYPERLINK("http://dbpedia.org/property/statsend")</f>
        <v>http://dbpedia.org/property/statsend</v>
      </c>
      <c r="B166" s="2" t="n">
        <v>0</v>
      </c>
      <c r="C166" s="0" t="str">
        <f aca="false">HYPERLINK("http://dbpedia.org/sparql?default-graph-uri=http%3A%2F%2Fdbpedia.org&amp;query=select+distinct+%3Fs+%3Fo+where+{%3Fs+%3Chttp%3A%2F%2Fdbpedia.org%2Fproperty%2Fstatsend%3E+%3Fo}+LIMIT+100&amp;format=text%2Fhtml&amp;timeout=30000&amp;debug=on", "View on DBPedia")</f>
        <v>View on DBPedia</v>
      </c>
    </row>
    <row collapsed="false" customFormat="false" customHeight="true" hidden="false" ht="12.1" outlineLevel="0" r="167">
      <c r="A167" s="0" t="str">
        <f aca="false">HYPERLINK("http://dbpedia.org/property/nextYear")</f>
        <v>http://dbpedia.org/property/nextYear</v>
      </c>
      <c r="B167" s="2" t="n">
        <v>0</v>
      </c>
      <c r="C167" s="0" t="str">
        <f aca="false">HYPERLINK("http://dbpedia.org/sparql?default-graph-uri=http%3A%2F%2Fdbpedia.org&amp;query=select+distinct+%3Fs+%3Fo+where+{%3Fs+%3Chttp%3A%2F%2Fdbpedia.org%2Fproperty%2FnextYear%3E+%3Fo}+LIMIT+100&amp;format=text%2Fhtml&amp;timeout=30000&amp;debug=on", "View on DBPedia")</f>
        <v>View on DBPedia</v>
      </c>
    </row>
    <row collapsed="false" customFormat="false" customHeight="true" hidden="false" ht="12.1" outlineLevel="0" r="168">
      <c r="A168" s="0" t="str">
        <f aca="false">HYPERLINK("http://dbpedia.org/property/clyears")</f>
        <v>http://dbpedia.org/property/clyears</v>
      </c>
      <c r="B168" s="2" t="n">
        <v>0</v>
      </c>
      <c r="C168" s="0" t="str">
        <f aca="false">HYPERLINK("http://dbpedia.org/sparql?default-graph-uri=http%3A%2F%2Fdbpedia.org&amp;query=select+distinct+%3Fs+%3Fo+where+{%3Fs+%3Chttp%3A%2F%2Fdbpedia.org%2Fproperty%2Fclyears%3E+%3Fo}+LIMIT+100&amp;format=text%2Fhtml&amp;timeout=30000&amp;debug=on", "View on DBPedia")</f>
        <v>View on DBPedia</v>
      </c>
    </row>
    <row collapsed="false" customFormat="false" customHeight="true" hidden="false" ht="12.1" outlineLevel="0" r="169">
      <c r="A169" s="0" t="str">
        <f aca="false">HYPERLINK("http://dbpedia.org/property/adminYears")</f>
        <v>http://dbpedia.org/property/adminYears</v>
      </c>
      <c r="B169" s="2" t="n">
        <v>0</v>
      </c>
      <c r="C169" s="0" t="str">
        <f aca="false">HYPERLINK("http://dbpedia.org/sparql?default-graph-uri=http%3A%2F%2Fdbpedia.org&amp;query=select+distinct+%3Fs+%3Fo+where+{%3Fs+%3Chttp%3A%2F%2Fdbpedia.org%2Fproperty%2FadminYears%3E+%3Fo}+LIMIT+100&amp;format=text%2Fhtml&amp;timeout=30000&amp;debug=on", "View on DBPedia")</f>
        <v>View on DBPedia</v>
      </c>
    </row>
    <row collapsed="false" customFormat="false" customHeight="true" hidden="false" ht="12.1" outlineLevel="0" r="170">
      <c r="A170" s="0" t="str">
        <f aca="false">HYPERLINK("http://dbpedia.org/property/playoffsLink")</f>
        <v>http://dbpedia.org/property/playoffsLink</v>
      </c>
      <c r="B170" s="2" t="n">
        <v>0</v>
      </c>
      <c r="C170" s="0" t="str">
        <f aca="false">HYPERLINK("http://dbpedia.org/sparql?default-graph-uri=http%3A%2F%2Fdbpedia.org&amp;query=select+distinct+%3Fs+%3Fo+where+{%3Fs+%3Chttp%3A%2F%2Fdbpedia.org%2Fproperty%2FplayoffsLink%3E+%3Fo}+LIMIT+100&amp;format=text%2Fhtml&amp;timeout=30000&amp;debug=on", "View on DBPedia")</f>
        <v>View on DBPedia</v>
      </c>
    </row>
    <row collapsed="false" customFormat="false" customHeight="true" hidden="false" ht="12.1" outlineLevel="0" r="171">
      <c r="A171" s="0" t="str">
        <f aca="false">HYPERLINK("http://dbpedia.org/property/name")</f>
        <v>http://dbpedia.org/property/name</v>
      </c>
      <c r="B171" s="2" t="n">
        <v>0</v>
      </c>
      <c r="C171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172">
      <c r="A172" s="0" t="str">
        <f aca="false">HYPERLINK("http://dbpedia.org/ontology/activeYearsStartYear")</f>
        <v>http://dbpedia.org/ontology/activeYearsStartYear</v>
      </c>
      <c r="B172" s="2" t="n">
        <v>0.5</v>
      </c>
      <c r="C172" s="0" t="str">
        <f aca="false">HYPERLINK("http://dbpedia.org/sparql?default-graph-uri=http%3A%2F%2Fdbpedia.org&amp;query=select+distinct+%3Fs+%3Fo+where+{%3Fs+%3Chttp%3A%2F%2Fdbpedia.org%2Fontology%2FactiveYearsStartYear%3E+%3Fo}+LIMIT+100&amp;format=text%2Fhtml&amp;timeout=30000&amp;debug=on", "View on DBPedia")</f>
        <v>View on DBPedia</v>
      </c>
    </row>
    <row collapsed="false" customFormat="false" customHeight="true" hidden="false" ht="12.1" outlineLevel="0" r="173">
      <c r="A173" s="0" t="str">
        <f aca="false">HYPERLINK("http://dbpedia.org/property/pga")</f>
        <v>http://dbpedia.org/property/pga</v>
      </c>
      <c r="B173" s="2" t="n">
        <v>0</v>
      </c>
      <c r="C173" s="0" t="str">
        <f aca="false">HYPERLINK("http://dbpedia.org/sparql?default-graph-uri=http%3A%2F%2Fdbpedia.org&amp;query=select+distinct+%3Fs+%3Fo+where+{%3Fs+%3Chttp%3A%2F%2Fdbpedia.org%2Fproperty%2Fpga%3E+%3Fo}+LIMIT+100&amp;format=text%2Fhtml&amp;timeout=30000&amp;debug=on", "View on DBPedia")</f>
        <v>View on DBPedia</v>
      </c>
    </row>
    <row collapsed="false" customFormat="false" customHeight="true" hidden="false" ht="12.1" outlineLevel="0" r="174">
      <c r="A174" s="0" t="str">
        <f aca="false">HYPERLINK("http://dbpedia.org/ontology/activeYearsStartDate")</f>
        <v>http://dbpedia.org/ontology/activeYearsStartDate</v>
      </c>
      <c r="B174" s="2" t="n">
        <v>0.5</v>
      </c>
      <c r="C174" s="0" t="str">
        <f aca="false">HYPERLINK("http://dbpedia.org/sparql?default-graph-uri=http%3A%2F%2Fdbpedia.org&amp;query=select+distinct+%3Fs+%3Fo+where+{%3Fs+%3Chttp%3A%2F%2Fdbpedia.org%2Fontology%2FactiveYearsStartDate%3E+%3Fo}+LIMIT+100&amp;format=text%2Fhtml&amp;timeout=30000&amp;debug=on", "View on DBPedia")</f>
        <v>View on DBPedia</v>
      </c>
    </row>
    <row collapsed="false" customFormat="false" customHeight="true" hidden="false" ht="12.1" outlineLevel="0" r="175">
      <c r="A175" s="0" t="str">
        <f aca="false">HYPERLINK("http://dbpedia.org/property/usopen")</f>
        <v>http://dbpedia.org/property/usopen</v>
      </c>
      <c r="B175" s="2" t="n">
        <v>0</v>
      </c>
      <c r="C175" s="0" t="str">
        <f aca="false">HYPERLINK("http://dbpedia.org/sparql?default-graph-uri=http%3A%2F%2Fdbpedia.org&amp;query=select+distinct+%3Fs+%3Fo+where+{%3Fs+%3Chttp%3A%2F%2Fdbpedia.org%2Fproperty%2Fusopen%3E+%3Fo}+LIMIT+100&amp;format=text%2Fhtml&amp;timeout=30000&amp;debug=on", "View on DBPedia")</f>
        <v>View on DBPedia</v>
      </c>
    </row>
    <row collapsed="false" customFormat="false" customHeight="true" hidden="false" ht="12.1" outlineLevel="0" r="176">
      <c r="A176" s="0" t="str">
        <f aca="false">HYPERLINK("http://dbpedia.org/property/year3start")</f>
        <v>http://dbpedia.org/property/year3start</v>
      </c>
      <c r="B176" s="2" t="n">
        <v>0</v>
      </c>
      <c r="C176" s="0" t="str">
        <f aca="false">HYPERLINK("http://dbpedia.org/sparql?default-graph-uri=http%3A%2F%2Fdbpedia.org&amp;query=select+distinct+%3Fs+%3Fo+where+{%3Fs+%3Chttp%3A%2F%2Fdbpedia.org%2Fproperty%2Fyear3start%3E+%3Fo}+LIMIT+100&amp;format=text%2Fhtml&amp;timeout=30000&amp;debug=on", "View on DBPedia")</f>
        <v>View on DBPedia</v>
      </c>
    </row>
    <row collapsed="false" customFormat="false" customHeight="true" hidden="false" ht="12.1" outlineLevel="0" r="177">
      <c r="A177" s="0" t="str">
        <f aca="false">HYPERLINK("http://dbpedia.org/property/highlights")</f>
        <v>http://dbpedia.org/property/highlights</v>
      </c>
      <c r="B177" s="2" t="n">
        <v>0</v>
      </c>
      <c r="C177" s="0" t="str">
        <f aca="false">HYPERLINK("http://dbpedia.org/sparql?default-graph-uri=http%3A%2F%2Fdbpedia.org&amp;query=select+distinct+%3Fs+%3Fo+where+{%3Fs+%3Chttp%3A%2F%2Fdbpedia.org%2Fproperty%2Fhighlights%3E+%3Fo}+LIMIT+100&amp;format=text%2Fhtml&amp;timeout=30000&amp;debug=on", "View on DBPedia")</f>
        <v>View on DBPedia</v>
      </c>
    </row>
    <row collapsed="false" customFormat="false" customHeight="true" hidden="false" ht="12.1" outlineLevel="0" r="178">
      <c r="A178" s="0" t="str">
        <f aca="false">HYPERLINK("http://dbpedia.org/property/turnedpro")</f>
        <v>http://dbpedia.org/property/turnedpro</v>
      </c>
      <c r="B178" s="2" t="n">
        <v>0</v>
      </c>
      <c r="C178" s="0" t="str">
        <f aca="false">HYPERLINK("http://dbpedia.org/sparql?default-graph-uri=http%3A%2F%2Fdbpedia.org&amp;query=select+distinct+%3Fs+%3Fo+where+{%3Fs+%3Chttp%3A%2F%2Fdbpedia.org%2Fproperty%2Fturnedpro%3E+%3Fo}+LIMIT+100&amp;format=text%2Fhtml&amp;timeout=30000&amp;debug=on", "View on DBPedia")</f>
        <v>View on DBPedia</v>
      </c>
    </row>
    <row collapsed="false" customFormat="false" customHeight="true" hidden="false" ht="12.1" outlineLevel="0" r="179">
      <c r="A179" s="0" t="str">
        <f aca="false">HYPERLINK("http://dbpedia.org/property/date")</f>
        <v>http://dbpedia.org/property/date</v>
      </c>
      <c r="B179" s="2" t="n">
        <v>0</v>
      </c>
      <c r="C179" s="0" t="str">
        <f aca="false">HYPERLINK("http://dbpedia.org/sparql?default-graph-uri=http%3A%2F%2Fdbpedia.org&amp;query=select+distinct+%3Fs+%3Fo+where+{%3Fs+%3Chttp%3A%2F%2Fdbpedia.org%2Fproperty%2Fdate%3E+%3Fo}+LIMIT+100&amp;format=text%2Fhtml&amp;timeout=30000&amp;debug=on", "View on DBPedia")</f>
        <v>View on DBPedia</v>
      </c>
    </row>
    <row collapsed="false" customFormat="false" customHeight="true" hidden="false" ht="12.1" outlineLevel="0" r="180">
      <c r="A180" s="0" t="str">
        <f aca="false">HYPERLINK("http://dbpedia.org/property/open")</f>
        <v>http://dbpedia.org/property/open</v>
      </c>
      <c r="B180" s="2" t="n">
        <v>0</v>
      </c>
      <c r="C180" s="0" t="str">
        <f aca="false">HYPERLINK("http://dbpedia.org/sparql?default-graph-uri=http%3A%2F%2Fdbpedia.org&amp;query=select+distinct+%3Fs+%3Fo+where+{%3Fs+%3Chttp%3A%2F%2Fdbpedia.org%2Fproperty%2Fopen%3E+%3Fo}+LIMIT+100&amp;format=text%2Fhtml&amp;timeout=30000&amp;debug=on", "View on DBPedia")</f>
        <v>View on DBPedia</v>
      </c>
    </row>
    <row collapsed="false" customFormat="false" customHeight="true" hidden="false" ht="12.1" outlineLevel="0" r="181">
      <c r="A181" s="0" t="str">
        <f aca="false">HYPERLINK("http://dbpedia.org/property/youthyears")</f>
        <v>http://dbpedia.org/property/youthyears</v>
      </c>
      <c r="B181" s="2" t="n">
        <v>0</v>
      </c>
      <c r="C181" s="0" t="str">
        <f aca="false">HYPERLINK("http://dbpedia.org/sparql?default-graph-uri=http%3A%2F%2Fdbpedia.org&amp;query=select+distinct+%3Fs+%3Fo+where+{%3Fs+%3Chttp%3A%2F%2Fdbpedia.org%2Fproperty%2Fyouthyears%3E+%3Fo}+LIMIT+100&amp;format=text%2Fhtml&amp;timeout=30000&amp;debug=on", "View on DBPedia")</f>
        <v>View on DBPedia</v>
      </c>
    </row>
    <row collapsed="false" customFormat="false" customHeight="true" hidden="false" ht="12.1" outlineLevel="0" r="182">
      <c r="A182" s="0" t="str">
        <f aca="false">HYPERLINK("http://dbpedia.org/property/yearbstart")</f>
        <v>http://dbpedia.org/property/yearbstart</v>
      </c>
      <c r="B182" s="2" t="n">
        <v>0</v>
      </c>
      <c r="C182" s="0" t="str">
        <f aca="false">HYPERLINK("http://dbpedia.org/sparql?default-graph-uri=http%3A%2F%2Fdbpedia.org&amp;query=select+distinct+%3Fs+%3Fo+where+{%3Fs+%3Chttp%3A%2F%2Fdbpedia.org%2Fproperty%2Fyearbstart%3E+%3Fo}+LIMIT+100&amp;format=text%2Fhtml&amp;timeout=30000&amp;debug=on", "View on DBPedia")</f>
        <v>View on DBPedia</v>
      </c>
    </row>
    <row collapsed="false" customFormat="false" customHeight="true" hidden="false" ht="12.1" outlineLevel="0" r="183">
      <c r="A183" s="0" t="str">
        <f aca="false">HYPERLINK("http://dbpedia.org/property/nfldraftedyear")</f>
        <v>http://dbpedia.org/property/nfldraftedyear</v>
      </c>
      <c r="B183" s="2" t="n">
        <v>0</v>
      </c>
      <c r="C183" s="0" t="str">
        <f aca="false">HYPERLINK("http://dbpedia.org/sparql?default-graph-uri=http%3A%2F%2Fdbpedia.org&amp;query=select+distinct+%3Fs+%3Fo+where+{%3Fs+%3Chttp%3A%2F%2Fdbpedia.org%2Fproperty%2Fnfldraftedyear%3E+%3Fo}+LIMIT+100&amp;format=text%2Fhtml&amp;timeout=30000&amp;debug=on", "View on DBPedia")</f>
        <v>View on DBPedia</v>
      </c>
    </row>
    <row collapsed="false" customFormat="false" customHeight="true" hidden="false" ht="12.1" outlineLevel="0" r="184">
      <c r="A184" s="0" t="str">
        <f aca="false">HYPERLINK("http://dbpedia.org/property/draftyear")</f>
        <v>http://dbpedia.org/property/draftyear</v>
      </c>
      <c r="B184" s="2" t="n">
        <v>1</v>
      </c>
      <c r="C184" s="0" t="str">
        <f aca="false">HYPERLINK("http://dbpedia.org/sparql?default-graph-uri=http%3A%2F%2Fdbpedia.org&amp;query=select+distinct+%3Fs+%3Fo+where+{%3Fs+%3Chttp%3A%2F%2Fdbpedia.org%2Fproperty%2Fdraftyear%3E+%3Fo}+LIMIT+100&amp;format=text%2Fhtml&amp;timeout=30000&amp;debug=on", "View on DBPedia")</f>
        <v>View on DBPedia</v>
      </c>
    </row>
    <row collapsed="false" customFormat="false" customHeight="true" hidden="false" ht="12.1" outlineLevel="0" r="185">
      <c r="A185" s="0" t="str">
        <f aca="false">HYPERLINK("http://dbpedia.org/property/finalsLink")</f>
        <v>http://dbpedia.org/property/finalsLink</v>
      </c>
      <c r="B185" s="2" t="n">
        <v>0</v>
      </c>
      <c r="C185" s="0" t="str">
        <f aca="false">HYPERLINK("http://dbpedia.org/sparql?default-graph-uri=http%3A%2F%2Fdbpedia.org&amp;query=select+distinct+%3Fs+%3Fo+where+{%3Fs+%3Chttp%3A%2F%2Fdbpedia.org%2Fproperty%2FfinalsLink%3E+%3Fo}+LIMIT+100&amp;format=text%2Fhtml&amp;timeout=30000&amp;debug=on", "View on DBPedia")</f>
        <v>View on DBPedia</v>
      </c>
    </row>
    <row collapsed="false" customFormat="false" customHeight="true" hidden="false" ht="12.1" outlineLevel="0" r="186">
      <c r="A186" s="0" t="str">
        <f aca="false">HYPERLINK("http://dbpedia.org/property/ruNationalyears")</f>
        <v>http://dbpedia.org/property/ruNationalyears</v>
      </c>
      <c r="B186" s="2" t="n">
        <v>0</v>
      </c>
      <c r="C186" s="0" t="str">
        <f aca="false">HYPERLINK("http://dbpedia.org/sparql?default-graph-uri=http%3A%2F%2Fdbpedia.org&amp;query=select+distinct+%3Fs+%3Fo+where+{%3Fs+%3Chttp%3A%2F%2Fdbpedia.org%2Fproperty%2FruNationalyears%3E+%3Fo}+LIMIT+100&amp;format=text%2Fhtml&amp;timeout=30000&amp;debug=on", "View on DBPedia")</f>
        <v>View on DBPedia</v>
      </c>
    </row>
    <row collapsed="false" customFormat="false" customHeight="true" hidden="false" ht="12.1" outlineLevel="0" r="187">
      <c r="A187" s="0" t="str">
        <f aca="false">HYPERLINK("http://dbpedia.org/property/prevseasonYear")</f>
        <v>http://dbpedia.org/property/prevseasonYear</v>
      </c>
      <c r="B187" s="2" t="n">
        <v>0</v>
      </c>
      <c r="C187" s="0" t="str">
        <f aca="false">HYPERLINK("http://dbpedia.org/sparql?default-graph-uri=http%3A%2F%2Fdbpedia.org&amp;query=select+distinct+%3Fs+%3Fo+where+{%3Fs+%3Chttp%3A%2F%2Fdbpedia.org%2Fproperty%2FprevseasonYear%3E+%3Fo}+LIMIT+100&amp;format=text%2Fhtml&amp;timeout=30000&amp;debug=on", "View on DBPedia")</f>
        <v>View on DBPedia</v>
      </c>
    </row>
    <row collapsed="false" customFormat="false" customHeight="true" hidden="false" ht="12.1" outlineLevel="0" r="188">
      <c r="A188" s="0" t="str">
        <f aca="false">HYPERLINK("http://dbpedia.org/property/icyears")</f>
        <v>http://dbpedia.org/property/icyears</v>
      </c>
      <c r="B188" s="2" t="n">
        <v>0</v>
      </c>
      <c r="C188" s="0" t="str">
        <f aca="false">HYPERLINK("http://dbpedia.org/sparql?default-graph-uri=http%3A%2F%2Fdbpedia.org&amp;query=select+distinct+%3Fs+%3Fo+where+{%3Fs+%3Chttp%3A%2F%2Fdbpedia.org%2Fproperty%2Ficyears%3E+%3Fo}+LIMIT+100&amp;format=text%2Fhtml&amp;timeout=30000&amp;debug=on", "View on DBPedia")</f>
        <v>View on DBPedia</v>
      </c>
    </row>
    <row collapsed="false" customFormat="false" customHeight="true" hidden="false" ht="12.1" outlineLevel="0" r="189">
      <c r="A189" s="0" t="str">
        <f aca="false">HYPERLINK("http://dbpedia.org/property/year2start")</f>
        <v>http://dbpedia.org/property/year2start</v>
      </c>
      <c r="B189" s="2" t="n">
        <v>0</v>
      </c>
      <c r="C189" s="0" t="str">
        <f aca="false">HYPERLINK("http://dbpedia.org/sparql?default-graph-uri=http%3A%2F%2Fdbpedia.org&amp;query=select+distinct+%3Fs+%3Fo+where+{%3Fs+%3Chttp%3A%2F%2Fdbpedia.org%2Fproperty%2Fyear2start%3E+%3Fo}+LIMIT+100&amp;format=text%2Fhtml&amp;timeout=30000&amp;debug=on", "View on DBPedia")</f>
        <v>View on DBPedia</v>
      </c>
    </row>
    <row collapsed="false" customFormat="false" customHeight="true" hidden="false" ht="12.1" outlineLevel="0" r="190">
      <c r="A190" s="0" t="str">
        <f aca="false">HYPERLINK("http://dbpedia.org/ontology/deathYear")</f>
        <v>http://dbpedia.org/ontology/deathYear</v>
      </c>
      <c r="B190" s="2" t="n">
        <v>0.5</v>
      </c>
      <c r="C190" s="0" t="str">
        <f aca="false">HYPERLINK("http://dbpedia.org/sparql?default-graph-uri=http%3A%2F%2Fdbpedia.org&amp;query=select+distinct+%3Fs+%3Fo+where+{%3Fs+%3Chttp%3A%2F%2Fdbpedia.org%2Fontology%2FdeathYear%3E+%3Fo}+LIMIT+100&amp;format=text%2Fhtml&amp;timeout=30000&amp;debug=on", "View on DBPedia")</f>
        <v>View on DBPedia</v>
      </c>
    </row>
    <row collapsed="false" customFormat="false" customHeight="true" hidden="false" ht="12.1" outlineLevel="0" r="191">
      <c r="A191" s="0" t="str">
        <f aca="false">HYPERLINK("http://dbpedia.org/ontology/activeYearsEndYear")</f>
        <v>http://dbpedia.org/ontology/activeYearsEndYear</v>
      </c>
      <c r="B191" s="2" t="n">
        <v>0.5</v>
      </c>
      <c r="C191" s="0" t="str">
        <f aca="false">HYPERLINK("http://dbpedia.org/sparql?default-graph-uri=http%3A%2F%2Fdbpedia.org&amp;query=select+distinct+%3Fs+%3Fo+where+{%3Fs+%3Chttp%3A%2F%2Fdbpedia.org%2Fontology%2FactiveYearsEndYear%3E+%3Fo}+LIMIT+100&amp;format=text%2Fhtml&amp;timeout=30000&amp;debug=on", "View on DBPedia")</f>
        <v>View on DBPedia</v>
      </c>
    </row>
    <row collapsed="false" customFormat="false" customHeight="true" hidden="false" ht="12.1" outlineLevel="0" r="192">
      <c r="A192" s="0" t="str">
        <f aca="false">HYPERLINK("http://dbpedia.org/property/careerhighlights")</f>
        <v>http://dbpedia.org/property/careerhighlights</v>
      </c>
      <c r="B192" s="2" t="n">
        <v>0</v>
      </c>
      <c r="C192" s="0" t="str">
        <f aca="false">HYPERLINK("http://dbpedia.org/sparql?default-graph-uri=http%3A%2F%2Fdbpedia.org&amp;query=select+distinct+%3Fs+%3Fo+where+{%3Fs+%3Chttp%3A%2F%2Fdbpedia.org%2Fproperty%2Fcareerhighlights%3E+%3Fo}+LIMIT+100&amp;format=text%2Fhtml&amp;timeout=30000&amp;debug=on", "View on DBPedia")</f>
        <v>View on DBPedia</v>
      </c>
    </row>
    <row collapsed="false" customFormat="false" customHeight="true" hidden="false" ht="12.1" outlineLevel="0" r="193">
      <c r="A193" s="0" t="str">
        <f aca="false">HYPERLINK("http://dbpedia.org/property/termEnd")</f>
        <v>http://dbpedia.org/property/termEnd</v>
      </c>
      <c r="B193" s="2" t="n">
        <v>0</v>
      </c>
      <c r="C193" s="0" t="str">
        <f aca="false">HYPERLINK("http://dbpedia.org/sparql?default-graph-uri=http%3A%2F%2Fdbpedia.org&amp;query=select+distinct+%3Fs+%3Fo+where+{%3Fs+%3Chttp%3A%2F%2Fdbpedia.org%2Fproperty%2FtermEnd%3E+%3Fo}+LIMIT+100&amp;format=text%2Fhtml&amp;timeout=30000&amp;debug=on", "View on DBPedia")</f>
        <v>View on DBPedia</v>
      </c>
    </row>
    <row collapsed="false" customFormat="false" customHeight="true" hidden="false" ht="12.1" outlineLevel="0" r="194">
      <c r="A194" s="0" t="str">
        <f aca="false">HYPERLINK("http://dbpedia.org/property/draftYear")</f>
        <v>http://dbpedia.org/property/draftYear</v>
      </c>
      <c r="B194" s="2" t="n">
        <v>1</v>
      </c>
      <c r="C194" s="0" t="str">
        <f aca="false">HYPERLINK("http://dbpedia.org/sparql?default-graph-uri=http%3A%2F%2Fdbpedia.org&amp;query=select+distinct+%3Fs+%3Fo+where+{%3Fs+%3Chttp%3A%2F%2Fdbpedia.org%2Fproperty%2FdraftYear%3E+%3Fo}+LIMIT+100&amp;format=text%2Fhtml&amp;timeout=30000&amp;debug=on", "View on DBPedia")</f>
        <v>View on DBPedia</v>
      </c>
    </row>
    <row collapsed="false" customFormat="false" customHeight="true" hidden="false" ht="12.1" outlineLevel="0" r="195">
      <c r="A195" s="0" t="str">
        <f aca="false">HYPERLINK("http://dbpedia.org/property/prevseasonLink")</f>
        <v>http://dbpedia.org/property/prevseasonLink</v>
      </c>
      <c r="B195" s="2" t="n">
        <v>0</v>
      </c>
      <c r="C195" s="0" t="str">
        <f aca="false">HYPERLINK("http://dbpedia.org/sparql?default-graph-uri=http%3A%2F%2Fdbpedia.org&amp;query=select+distinct+%3Fs+%3Fo+where+{%3Fs+%3Chttp%3A%2F%2Fdbpedia.org%2Fproperty%2FprevseasonLink%3E+%3Fo}+LIMIT+100&amp;format=text%2Fhtml&amp;timeout=30000&amp;debug=on", "View on DBPedia")</f>
        <v>View on DBPedia</v>
      </c>
    </row>
    <row collapsed="false" customFormat="false" customHeight="true" hidden="false" ht="12.1" outlineLevel="0" r="196">
      <c r="A196" s="0" t="str">
        <f aca="false">HYPERLINK("http://dbpedia.org/property/debutyear")</f>
        <v>http://dbpedia.org/property/debutyear</v>
      </c>
      <c r="B196" s="2" t="n">
        <v>0.5</v>
      </c>
      <c r="C196" s="0" t="str">
        <f aca="false">HYPERLINK("http://dbpedia.org/sparql?default-graph-uri=http%3A%2F%2Fdbpedia.org&amp;query=select+distinct+%3Fs+%3Fo+where+{%3Fs+%3Chttp%3A%2F%2Fdbpedia.org%2Fproperty%2Fdebutyear%3E+%3Fo}+LIMIT+100&amp;format=text%2Fhtml&amp;timeout=30000&amp;debug=on", "View on DBPedia")</f>
        <v>View on DBPedia</v>
      </c>
    </row>
    <row collapsed="false" customFormat="false" customHeight="true" hidden="false" ht="12.1" outlineLevel="0" r="197">
      <c r="A197" s="0" t="str">
        <f aca="false">HYPERLINK("http://dbpedia.org/property/yearastart")</f>
        <v>http://dbpedia.org/property/yearastart</v>
      </c>
      <c r="B197" s="2" t="n">
        <v>0</v>
      </c>
      <c r="C197" s="0" t="str">
        <f aca="false">HYPERLINK("http://dbpedia.org/sparql?default-graph-uri=http%3A%2F%2Fdbpedia.org&amp;query=select+distinct+%3Fs+%3Fo+where+{%3Fs+%3Chttp%3A%2F%2Fdbpedia.org%2Fproperty%2Fyearastart%3E+%3Fo}+LIMIT+100&amp;format=text%2Fhtml&amp;timeout=30000&amp;debug=on", "View on DBPedia")</f>
        <v>View on DBPedia</v>
      </c>
    </row>
    <row collapsed="false" customFormat="false" customHeight="true" hidden="false" ht="12.1" outlineLevel="0" r="198">
      <c r="A198" s="0" t="str">
        <f aca="false">HYPERLINK("http://dbpedia.org/property/nextseasonLink")</f>
        <v>http://dbpedia.org/property/nextseasonLink</v>
      </c>
      <c r="B198" s="2" t="n">
        <v>0</v>
      </c>
      <c r="C198" s="0" t="str">
        <f aca="false">HYPERLINK("http://dbpedia.org/sparql?default-graph-uri=http%3A%2F%2Fdbpedia.org&amp;query=select+distinct+%3Fs+%3Fo+where+{%3Fs+%3Chttp%3A%2F%2Fdbpedia.org%2Fproperty%2FnextseasonLink%3E+%3Fo}+LIMIT+100&amp;format=text%2Fhtml&amp;timeout=30000&amp;debug=on", "View on DBPedia")</f>
        <v>View on DBPedia</v>
      </c>
    </row>
    <row collapsed="false" customFormat="false" customHeight="true" hidden="false" ht="12.1" outlineLevel="0" r="199">
      <c r="A199" s="0" t="str">
        <f aca="false">HYPERLINK("http://dbpedia.org/property/yearcstart")</f>
        <v>http://dbpedia.org/property/yearcstart</v>
      </c>
      <c r="B199" s="2" t="n">
        <v>0</v>
      </c>
      <c r="C199" s="0" t="str">
        <f aca="false">HYPERLINK("http://dbpedia.org/sparql?default-graph-uri=http%3A%2F%2Fdbpedia.org&amp;query=select+distinct+%3Fs+%3Fo+where+{%3Fs+%3Chttp%3A%2F%2Fdbpedia.org%2Fproperty%2Fyearcstart%3E+%3Fo}+LIMIT+100&amp;format=text%2Fhtml&amp;timeout=30000&amp;debug=on", "View on DBPedia")</f>
        <v>View on DBPedia</v>
      </c>
    </row>
    <row collapsed="false" customFormat="false" customHeight="true" hidden="false" ht="12.1" outlineLevel="0" r="200">
      <c r="A200" s="0" t="str">
        <f aca="false">HYPERLINK("http://dbpedia.org/property/statseason")</f>
        <v>http://dbpedia.org/property/statseason</v>
      </c>
      <c r="B200" s="2" t="n">
        <v>0</v>
      </c>
      <c r="C200" s="0" t="str">
        <f aca="false">HYPERLINK("http://dbpedia.org/sparql?default-graph-uri=http%3A%2F%2Fdbpedia.org&amp;query=select+distinct+%3Fs+%3Fo+where+{%3Fs+%3Chttp%3A%2F%2Fdbpedia.org%2Fproperty%2Fstatseason%3E+%3Fo}+LIMIT+100&amp;format=text%2Fhtml&amp;timeout=30000&amp;debug=on", "View on DBPedia")</f>
        <v>View on DBPedia</v>
      </c>
    </row>
    <row collapsed="false" customFormat="false" customHeight="true" hidden="false" ht="12.1" outlineLevel="0" r="201">
      <c r="A201" s="0" t="str">
        <f aca="false">HYPERLINK("http://dbpedia.org/property/brokeGround")</f>
        <v>http://dbpedia.org/property/brokeGround</v>
      </c>
      <c r="B201" s="2" t="n">
        <v>0</v>
      </c>
      <c r="C201" s="0" t="str">
        <f aca="false">HYPERLINK("http://dbpedia.org/sparql?default-graph-uri=http%3A%2F%2Fdbpedia.org&amp;query=select+distinct+%3Fs+%3Fo+where+{%3Fs+%3Chttp%3A%2F%2Fdbpedia.org%2Fproperty%2FbrokeGround%3E+%3Fo}+LIMIT+100&amp;format=text%2Fhtml&amp;timeout=30000&amp;debug=on", "View on DBPedia")</f>
        <v>View on DBPedia</v>
      </c>
    </row>
    <row collapsed="false" customFormat="false" customHeight="true" hidden="false" ht="12.1" outlineLevel="0" r="202">
      <c r="A202" s="0" t="str">
        <f aca="false">HYPERLINK("http://dbpedia.org/property/conferenceSeason")</f>
        <v>http://dbpedia.org/property/conferenceSeason</v>
      </c>
      <c r="B202" s="2" t="n">
        <v>0</v>
      </c>
      <c r="C202" s="0" t="str">
        <f aca="false">HYPERLINK("http://dbpedia.org/sparql?default-graph-uri=http%3A%2F%2Fdbpedia.org&amp;query=select+distinct+%3Fs+%3Fo+where+{%3Fs+%3Chttp%3A%2F%2Fdbpedia.org%2Fproperty%2FconferenceSeason%3E+%3Fo}+LIMIT+100&amp;format=text%2Fhtml&amp;timeout=30000&amp;debug=on", "View on DBPedia")</f>
        <v>View on DBPedia</v>
      </c>
    </row>
    <row collapsed="false" customFormat="false" customHeight="true" hidden="false" ht="12.1" outlineLevel="0" r="203">
      <c r="A203" s="0" t="str">
        <f aca="false">HYPERLINK("http://dbpedia.org/property/coachingyears")</f>
        <v>http://dbpedia.org/property/coachingyears</v>
      </c>
      <c r="B203" s="2" t="n">
        <v>0</v>
      </c>
      <c r="C203" s="0" t="str">
        <f aca="false">HYPERLINK("http://dbpedia.org/sparql?default-graph-uri=http%3A%2F%2Fdbpedia.org&amp;query=select+distinct+%3Fs+%3Fo+where+{%3Fs+%3Chttp%3A%2F%2Fdbpedia.org%2Fproperty%2Fcoachingyears%3E+%3Fo}+LIMIT+100&amp;format=text%2Fhtml&amp;timeout=30000&amp;debug=on", "View on DBPedia")</f>
        <v>View on DBPedia</v>
      </c>
    </row>
    <row collapsed="false" customFormat="false" customHeight="true" hidden="false" ht="12.1" outlineLevel="0" r="204">
      <c r="A204" s="0" t="str">
        <f aca="false">HYPERLINK("http://dbpedia.org/property/debutdate")</f>
        <v>http://dbpedia.org/property/debutdate</v>
      </c>
      <c r="B204" s="2" t="n">
        <v>0.5</v>
      </c>
      <c r="C204" s="0" t="str">
        <f aca="false">HYPERLINK("http://dbpedia.org/sparql?default-graph-uri=http%3A%2F%2Fdbpedia.org&amp;query=select+distinct+%3Fs+%3Fo+where+{%3Fs+%3Chttp%3A%2F%2Fdbpedia.org%2Fproperty%2Fdebutdate%3E+%3Fo}+LIMIT+100&amp;format=text%2Fhtml&amp;timeout=30000&amp;debug=on", "View on DBPedia")</f>
        <v>View on DBPedia</v>
      </c>
    </row>
    <row collapsed="false" customFormat="false" customHeight="true" hidden="false" ht="12.1" outlineLevel="0" r="205">
      <c r="A205" s="0" t="str">
        <f aca="false">HYPERLINK("http://dbpedia.org/ontology/openingDate")</f>
        <v>http://dbpedia.org/ontology/openingDate</v>
      </c>
      <c r="B205" s="2" t="n">
        <v>0</v>
      </c>
      <c r="C205" s="0" t="str">
        <f aca="false">HYPERLINK("http://dbpedia.org/sparql?default-graph-uri=http%3A%2F%2Fdbpedia.org&amp;query=select+distinct+%3Fs+%3Fo+where+{%3Fs+%3Chttp%3A%2F%2Fdbpedia.org%2Fontology%2FopeningDate%3E+%3Fo}+LIMIT+100&amp;format=text%2Fhtml&amp;timeout=30000&amp;debug=on", "View on DBPedia")</f>
        <v>View on DBPedia</v>
      </c>
    </row>
    <row collapsed="false" customFormat="false" customHeight="true" hidden="false" ht="12.1" outlineLevel="0" r="206">
      <c r="A206" s="0" t="str">
        <f aca="false">HYPERLINK("http://dbpedia.org/property/opened")</f>
        <v>http://dbpedia.org/property/opened</v>
      </c>
      <c r="B206" s="2" t="n">
        <v>0</v>
      </c>
      <c r="C206" s="0" t="str">
        <f aca="false">HYPERLINK("http://dbpedia.org/sparql?default-graph-uri=http%3A%2F%2Fdbpedia.org&amp;query=select+distinct+%3Fs+%3Fo+where+{%3Fs+%3Chttp%3A%2F%2Fdbpedia.org%2Fproperty%2Fopened%3E+%3Fo}+LIMIT+100&amp;format=text%2Fhtml&amp;timeout=30000&amp;debug=on", "View on DBPedia")</f>
        <v>View on DBPedia</v>
      </c>
    </row>
    <row collapsed="false" customFormat="false" customHeight="true" hidden="false" ht="12.1" outlineLevel="0" r="207">
      <c r="A207" s="0" t="str">
        <f aca="false">HYPERLINK("http://dbpedia.org/property/yearsActive")</f>
        <v>http://dbpedia.org/property/yearsActive</v>
      </c>
      <c r="B207" s="2" t="n">
        <v>0</v>
      </c>
      <c r="C207" s="0" t="str">
        <f aca="false">HYPERLINK("http://dbpedia.org/sparql?default-graph-uri=http%3A%2F%2Fdbpedia.org&amp;query=select+distinct+%3Fs+%3Fo+where+{%3Fs+%3Chttp%3A%2F%2Fdbpedia.org%2Fproperty%2FyearsActive%3E+%3Fo}+LIMIT+100&amp;format=text%2Fhtml&amp;timeout=30000&amp;debug=on", "View on DBPedia")</f>
        <v>View on DBPedia</v>
      </c>
    </row>
    <row collapsed="false" customFormat="false" customHeight="true" hidden="false" ht="12.1" outlineLevel="0" r="208">
      <c r="A208" s="0" t="str">
        <f aca="false">HYPERLINK("http://dbpedia.org/property/ruAmateuryears")</f>
        <v>http://dbpedia.org/property/ruAmateuryears</v>
      </c>
      <c r="B208" s="2" t="n">
        <v>0</v>
      </c>
      <c r="C208" s="0" t="str">
        <f aca="false">HYPERLINK("http://dbpedia.org/sparql?default-graph-uri=http%3A%2F%2Fdbpedia.org&amp;query=select+distinct+%3Fs+%3Fo+where+{%3Fs+%3Chttp%3A%2F%2Fdbpedia.org%2Fproperty%2FruAmateuryears%3E+%3Fo}+LIMIT+100&amp;format=text%2Fhtml&amp;timeout=30000&amp;debug=on", "View on DBPedia")</f>
        <v>View on DBPedia</v>
      </c>
    </row>
    <row collapsed="false" customFormat="false" customHeight="true" hidden="false" ht="12.1" outlineLevel="0" r="209">
      <c r="A209" s="0" t="str">
        <f aca="false">HYPERLINK("http://dbpedia.org/ontology/team")</f>
        <v>http://dbpedia.org/ontology/team</v>
      </c>
      <c r="B209" s="2" t="n">
        <v>0</v>
      </c>
      <c r="C209" s="0" t="str">
        <f aca="false">HYPERLINK("http://dbpedia.org/sparql?default-graph-uri=http%3A%2F%2Fdbpedia.org&amp;query=select+distinct+%3Fs+%3Fo+where+{%3Fs+%3Chttp%3A%2F%2Fdbpedia.org%2Fontology%2Fteam%3E+%3Fo}+LIMIT+100&amp;format=text%2Fhtml&amp;timeout=30000&amp;debug=on", "View on DBPedia")</f>
        <v>View on DBPedia</v>
      </c>
    </row>
    <row collapsed="false" customFormat="false" customHeight="true" hidden="false" ht="12.1" outlineLevel="0" r="210">
      <c r="A210" s="0" t="str">
        <f aca="false">HYPERLINK("http://dbpedia.org/property/history")</f>
        <v>http://dbpedia.org/property/history</v>
      </c>
      <c r="B210" s="2" t="n">
        <v>0</v>
      </c>
      <c r="C210" s="0" t="str">
        <f aca="false">HYPERLINK("http://dbpedia.org/sparql?default-graph-uri=http%3A%2F%2Fdbpedia.org&amp;query=select+distinct+%3Fs+%3Fo+where+{%3Fs+%3Chttp%3A%2F%2Fdbpedia.org%2Fproperty%2Fhistory%3E+%3Fo}+LIMIT+100&amp;format=text%2Fhtml&amp;timeout=30000&amp;debug=on", "View on DBPedia")</f>
        <v>View on DBPedia</v>
      </c>
    </row>
    <row collapsed="false" customFormat="false" customHeight="true" hidden="false" ht="12.1" outlineLevel="0" r="211">
      <c r="A211" s="0" t="str">
        <f aca="false">HYPERLINK("http://dbpedia.org/property/year1end")</f>
        <v>http://dbpedia.org/property/year1end</v>
      </c>
      <c r="B211" s="2" t="n">
        <v>0</v>
      </c>
      <c r="C211" s="0" t="str">
        <f aca="false">HYPERLINK("http://dbpedia.org/sparql?default-graph-uri=http%3A%2F%2Fdbpedia.org&amp;query=select+distinct+%3Fs+%3Fo+where+{%3Fs+%3Chttp%3A%2F%2Fdbpedia.org%2Fproperty%2Fyear1end%3E+%3Fo}+LIMIT+100&amp;format=text%2Fhtml&amp;timeout=30000&amp;debug=on", "View on DBPedia")</f>
        <v>View on DBPedia</v>
      </c>
    </row>
    <row collapsed="false" customFormat="false" customHeight="true" hidden="false" ht="12.1" outlineLevel="0" r="212">
      <c r="A212" s="0" t="str">
        <f aca="false">HYPERLINK("http://dbpedia.org/property/before")</f>
        <v>http://dbpedia.org/property/before</v>
      </c>
      <c r="B212" s="2" t="n">
        <v>0</v>
      </c>
      <c r="C212" s="0" t="str">
        <f aca="false">HYPERLINK("http://dbpedia.org/sparql?default-graph-uri=http%3A%2F%2Fdbpedia.org&amp;query=select+distinct+%3Fs+%3Fo+where+{%3Fs+%3Chttp%3A%2F%2Fdbpedia.org%2Fproperty%2Fbefore%3E+%3Fo}+LIMIT+100&amp;format=text%2Fhtml&amp;timeout=30000&amp;debug=on", "View on DBPedia")</f>
        <v>View on DBPedia</v>
      </c>
    </row>
    <row collapsed="false" customFormat="false" customHeight="true" hidden="false" ht="12.1" outlineLevel="0" r="213">
      <c r="A213" s="0" t="str">
        <f aca="false">HYPERLINK("http://dbpedia.org/property/ruProvinceyears")</f>
        <v>http://dbpedia.org/property/ruProvinceyears</v>
      </c>
      <c r="B213" s="2" t="n">
        <v>0</v>
      </c>
      <c r="C213" s="0" t="str">
        <f aca="false">HYPERLINK("http://dbpedia.org/sparql?default-graph-uri=http%3A%2F%2Fdbpedia.org&amp;query=select+distinct+%3Fs+%3Fo+where+{%3Fs+%3Chttp%3A%2F%2Fdbpedia.org%2Fproperty%2FruProvinceyears%3E+%3Fo}+LIMIT+100&amp;format=text%2Fhtml&amp;timeout=30000&amp;debug=on", "View on DBPedia")</f>
        <v>View on DBPedia</v>
      </c>
    </row>
    <row collapsed="false" customFormat="false" customHeight="true" hidden="false" ht="12.1" outlineLevel="0" r="214">
      <c r="A214" s="0" t="str">
        <f aca="false">HYPERLINK("http://dbpedia.org/property/careerHighlights")</f>
        <v>http://dbpedia.org/property/careerHighlights</v>
      </c>
      <c r="B214" s="2" t="n">
        <v>0</v>
      </c>
      <c r="C214" s="0" t="str">
        <f aca="false">HYPERLINK("http://dbpedia.org/sparql?default-graph-uri=http%3A%2F%2Fdbpedia.org&amp;query=select+distinct+%3Fs+%3Fo+where+{%3Fs+%3Chttp%3A%2F%2Fdbpedia.org%2Fproperty%2FcareerHighlights%3E+%3Fo}+LIMIT+100&amp;format=text%2Fhtml&amp;timeout=30000&amp;debug=on", "View on DBPedia")</f>
        <v>View on DBPedia</v>
      </c>
    </row>
    <row collapsed="false" customFormat="false" customHeight="true" hidden="false" ht="12.1" outlineLevel="0" r="215">
      <c r="A215" s="0" t="str">
        <f aca="false">HYPERLINK("http://dbpedia.org/property/coachyears")</f>
        <v>http://dbpedia.org/property/coachyears</v>
      </c>
      <c r="B215" s="2" t="n">
        <v>0</v>
      </c>
      <c r="C215" s="0" t="str">
        <f aca="false">HYPERLINK("http://dbpedia.org/sparql?default-graph-uri=http%3A%2F%2Fdbpedia.org&amp;query=select+distinct+%3Fs+%3Fo+where+{%3Fs+%3Chttp%3A%2F%2Fdbpedia.org%2Fproperty%2Fcoachyears%3E+%3Fo}+LIMIT+100&amp;format=text%2Fhtml&amp;timeout=30000&amp;debug=on", "View on DBPedia")</f>
        <v>View on DBPedia</v>
      </c>
    </row>
    <row collapsed="false" customFormat="false" customHeight="true" hidden="false" ht="12.1" outlineLevel="0" r="216">
      <c r="A216" s="0" t="str">
        <f aca="false">HYPERLINK("http://dbpedia.org/property/after")</f>
        <v>http://dbpedia.org/property/after</v>
      </c>
      <c r="B216" s="2" t="n">
        <v>0</v>
      </c>
      <c r="C216" s="0" t="str">
        <f aca="false">HYPERLINK("http://dbpedia.org/sparql?default-graph-uri=http%3A%2F%2Fdbpedia.org&amp;query=select+distinct+%3Fs+%3Fo+where+{%3Fs+%3Chttp%3A%2F%2Fdbpedia.org%2Fproperty%2Fafter%3E+%3Fo}+LIMIT+100&amp;format=text%2Fhtml&amp;timeout=30000&amp;debug=on", "View on DBPedia")</f>
        <v>View on DBPedia</v>
      </c>
    </row>
    <row collapsed="false" customFormat="false" customHeight="true" hidden="false" ht="12.1" outlineLevel="0" r="217">
      <c r="A217" s="0" t="str">
        <f aca="false">HYPERLINK("http://dbpedia.org/property/playerYears")</f>
        <v>http://dbpedia.org/property/playerYears</v>
      </c>
      <c r="B217" s="2" t="n">
        <v>0</v>
      </c>
      <c r="C217" s="0" t="str">
        <f aca="false">HYPERLINK("http://dbpedia.org/sparql?default-graph-uri=http%3A%2F%2Fdbpedia.org&amp;query=select+distinct+%3Fs+%3Fo+where+{%3Fs+%3Chttp%3A%2F%2Fdbpedia.org%2Fproperty%2FplayerYears%3E+%3Fo}+LIMIT+100&amp;format=text%2Fhtml&amp;timeout=30000&amp;debug=on", "View on DBPedia")</f>
        <v>View on DBPedia</v>
      </c>
    </row>
    <row collapsed="false" customFormat="false" customHeight="true" hidden="false" ht="12.1" outlineLevel="0" r="218">
      <c r="A218" s="0" t="str">
        <f aca="false">HYPERLINK("http://dbpedia.org/property/yearaend")</f>
        <v>http://dbpedia.org/property/yearaend</v>
      </c>
      <c r="B218" s="2" t="n">
        <v>0</v>
      </c>
      <c r="C218" s="0" t="str">
        <f aca="false">HYPERLINK("http://dbpedia.org/sparql?default-graph-uri=http%3A%2F%2Fdbpedia.org&amp;query=select+distinct+%3Fs+%3Fo+where+{%3Fs+%3Chttp%3A%2F%2Fdbpedia.org%2Fproperty%2Fyearaend%3E+%3Fo}+LIMIT+100&amp;format=text%2Fhtml&amp;timeout=30000&amp;debug=on", "View on DBPedia")</f>
        <v>View on DBPedia</v>
      </c>
    </row>
    <row collapsed="false" customFormat="false" customHeight="true" hidden="false" ht="12.1" outlineLevel="0" r="219">
      <c r="A219" s="0" t="str">
        <f aca="false">HYPERLINK("http://dbpedia.org/property/coachyear1start")</f>
        <v>http://dbpedia.org/property/coachyear1start</v>
      </c>
      <c r="B219" s="2" t="n">
        <v>0</v>
      </c>
      <c r="C219" s="0" t="str">
        <f aca="false">HYPERLINK("http://dbpedia.org/sparql?default-graph-uri=http%3A%2F%2Fdbpedia.org&amp;query=select+distinct+%3Fs+%3Fo+where+{%3Fs+%3Chttp%3A%2F%2Fdbpedia.org%2Fproperty%2Fcoachyear1start%3E+%3Fo}+LIMIT+100&amp;format=text%2Fhtml&amp;timeout=30000&amp;debug=on", "View on DBPedia")</f>
        <v>View on DBPedia</v>
      </c>
    </row>
    <row collapsed="false" customFormat="false" customHeight="true" hidden="false" ht="12.1" outlineLevel="0" r="220">
      <c r="A220" s="0" t="str">
        <f aca="false">HYPERLINK("http://dbpedia.org/property/cyears")</f>
        <v>http://dbpedia.org/property/cyears</v>
      </c>
      <c r="B220" s="2" t="n">
        <v>0</v>
      </c>
      <c r="C220" s="0" t="str">
        <f aca="false">HYPERLINK("http://dbpedia.org/sparql?default-graph-uri=http%3A%2F%2Fdbpedia.org&amp;query=select+distinct+%3Fs+%3Fo+where+{%3Fs+%3Chttp%3A%2F%2Fdbpedia.org%2Fproperty%2Fcyears%3E+%3Fo}+LIMIT+100&amp;format=text%2Fhtml&amp;timeout=30000&amp;debug=on", "View on DBPedia")</f>
        <v>View on DBPedia</v>
      </c>
    </row>
    <row collapsed="false" customFormat="false" customHeight="true" hidden="false" ht="12.1" outlineLevel="0" r="221">
      <c r="A221" s="0" t="str">
        <f aca="false">HYPERLINK("http://dbpedia.org/property/cfbhofYear")</f>
        <v>http://dbpedia.org/property/cfbhofYear</v>
      </c>
      <c r="B221" s="2" t="n">
        <v>0</v>
      </c>
      <c r="C221" s="0" t="str">
        <f aca="false">HYPERLINK("http://dbpedia.org/sparql?default-graph-uri=http%3A%2F%2Fdbpedia.org&amp;query=select+distinct+%3Fs+%3Fo+where+{%3Fs+%3Chttp%3A%2F%2Fdbpedia.org%2Fproperty%2FcfbhofYear%3E+%3Fo}+LIMIT+100&amp;format=text%2Fhtml&amp;timeout=30000&amp;debug=on", "View on DBPedia")</f>
        <v>View on DBPedia</v>
      </c>
    </row>
    <row collapsed="false" customFormat="false" customHeight="true" hidden="false" ht="12.1" outlineLevel="0" r="222">
      <c r="A222" s="0" t="str">
        <f aca="false">HYPERLINK("http://dbpedia.org/property/bowltourneyresult")</f>
        <v>http://dbpedia.org/property/bowltourneyresult</v>
      </c>
      <c r="B222" s="2" t="n">
        <v>0</v>
      </c>
      <c r="C222" s="0" t="str">
        <f aca="false">HYPERLINK("http://dbpedia.org/sparql?default-graph-uri=http%3A%2F%2Fdbpedia.org&amp;query=select+distinct+%3Fs+%3Fo+where+{%3Fs+%3Chttp%3A%2F%2Fdbpedia.org%2Fproperty%2Fbowltourneyresult%3E+%3Fo}+LIMIT+100&amp;format=text%2Fhtml&amp;timeout=30000&amp;debug=on", "View on DBPedia")</f>
        <v>View on DBPedia</v>
      </c>
    </row>
    <row collapsed="false" customFormat="false" customHeight="true" hidden="false" ht="12.1" outlineLevel="0" r="223">
      <c r="A223" s="0" t="str">
        <f aca="false">HYPERLINK("http://dbpedia.org/property/draftedyear")</f>
        <v>http://dbpedia.org/property/draftedyear</v>
      </c>
      <c r="B223" s="2" t="n">
        <v>1</v>
      </c>
      <c r="C223" s="0" t="str">
        <f aca="false">HYPERLINK("http://dbpedia.org/sparql?default-graph-uri=http%3A%2F%2Fdbpedia.org&amp;query=select+distinct+%3Fs+%3Fo+where+{%3Fs+%3Chttp%3A%2F%2Fdbpedia.org%2Fproperty%2Fdraftedyear%3E+%3Fo}+LIMIT+100&amp;format=text%2Fhtml&amp;timeout=30000&amp;debug=on", "View on DBPedia")</f>
        <v>View on DBPedia</v>
      </c>
    </row>
    <row collapsed="false" customFormat="false" customHeight="true" hidden="false" ht="12.1" outlineLevel="0" r="224">
      <c r="A224" s="0" t="str">
        <f aca="false">HYPERLINK("http://dbpedia.org/property/retired")</f>
        <v>http://dbpedia.org/property/retired</v>
      </c>
      <c r="B224" s="2" t="n">
        <v>0.5</v>
      </c>
      <c r="C224" s="0" t="str">
        <f aca="false">HYPERLINK("http://dbpedia.org/sparql?default-graph-uri=http%3A%2F%2Fdbpedia.org&amp;query=select+distinct+%3Fs+%3Fo+where+{%3Fs+%3Chttp%3A%2F%2Fdbpedia.org%2Fproperty%2Fretired%3E+%3Fo}+LIMIT+100&amp;format=text%2Fhtml&amp;timeout=30000&amp;debug=on", "View on DBPedia")</f>
        <v>View on DBPedia</v>
      </c>
    </row>
    <row collapsed="false" customFormat="false" customHeight="true" hidden="false" ht="12.1" outlineLevel="0" r="225">
      <c r="A225" s="0" t="str">
        <f aca="false">HYPERLINK("http://dbpedia.org/property/nextseason")</f>
        <v>http://dbpedia.org/property/nextseason</v>
      </c>
      <c r="B225" s="2" t="n">
        <v>0</v>
      </c>
      <c r="C225" s="0" t="str">
        <f aca="false">HYPERLINK("http://dbpedia.org/sparql?default-graph-uri=http%3A%2F%2Fdbpedia.org&amp;query=select+distinct+%3Fs+%3Fo+where+{%3Fs+%3Chttp%3A%2F%2Fdbpedia.org%2Fproperty%2Fnextseason%3E+%3Fo}+LIMIT+100&amp;format=text%2Fhtml&amp;timeout=30000&amp;debug=on", "View on DBPedia")</f>
        <v>View on DBPedia</v>
      </c>
    </row>
    <row collapsed="false" customFormat="false" customHeight="true" hidden="false" ht="12.1" outlineLevel="0" r="226">
      <c r="A226" s="0" t="str">
        <f aca="false">HYPERLINK("http://dbpedia.org/property/undraftedyear")</f>
        <v>http://dbpedia.org/property/undraftedyear</v>
      </c>
      <c r="B226" s="2" t="n">
        <v>0</v>
      </c>
      <c r="C226" s="0" t="str">
        <f aca="false">HYPERLINK("http://dbpedia.org/sparql?default-graph-uri=http%3A%2F%2Fdbpedia.org&amp;query=select+distinct+%3Fs+%3Fo+where+{%3Fs+%3Chttp%3A%2F%2Fdbpedia.org%2Fproperty%2Fundraftedyear%3E+%3Fo}+LIMIT+100&amp;format=text%2Fhtml&amp;timeout=30000&amp;debug=on", "View on DBPedia")</f>
        <v>View on DBPedia</v>
      </c>
    </row>
    <row collapsed="false" customFormat="false" customHeight="true" hidden="false" ht="12.1" outlineLevel="0" r="227">
      <c r="A227" s="0" t="str">
        <f aca="false">HYPERLINK("http://dbpedia.org/property/yearbend")</f>
        <v>http://dbpedia.org/property/yearbend</v>
      </c>
      <c r="B227" s="2" t="n">
        <v>0</v>
      </c>
      <c r="C227" s="0" t="str">
        <f aca="false">HYPERLINK("http://dbpedia.org/sparql?default-graph-uri=http%3A%2F%2Fdbpedia.org&amp;query=select+distinct+%3Fs+%3Fo+where+{%3Fs+%3Chttp%3A%2F%2Fdbpedia.org%2Fproperty%2Fyearbend%3E+%3Fo}+LIMIT+100&amp;format=text%2Fhtml&amp;timeout=30000&amp;debug=on", "View on DBPedia")</f>
        <v>View on DBPedia</v>
      </c>
    </row>
    <row collapsed="false" customFormat="false" customHeight="true" hidden="false" ht="12.1" outlineLevel="0" r="228">
      <c r="A228" s="0" t="str">
        <f aca="false">HYPERLINK("http://dbpedia.org/ontology/undraftedYear")</f>
        <v>http://dbpedia.org/ontology/undraftedYear</v>
      </c>
      <c r="B228" s="2" t="n">
        <v>0</v>
      </c>
      <c r="C228" s="0" t="str">
        <f aca="false">HYPERLINK("http://dbpedia.org/sparql?default-graph-uri=http%3A%2F%2Fdbpedia.org&amp;query=select+distinct+%3Fs+%3Fo+where+{%3Fs+%3Chttp%3A%2F%2Fdbpedia.org%2Fontology%2FundraftedYear%3E+%3Fo}+LIMIT+100&amp;format=text%2Fhtml&amp;timeout=30000&amp;debug=on", "View on DBPedia")</f>
        <v>View on DBPedia</v>
      </c>
    </row>
    <row collapsed="false" customFormat="false" customHeight="true" hidden="false" ht="12.1" outlineLevel="0" r="229">
      <c r="A229" s="0" t="str">
        <f aca="false">HYPERLINK("http://dbpedia.org/property/birthDate")</f>
        <v>http://dbpedia.org/property/birthDate</v>
      </c>
      <c r="B229" s="2" t="n">
        <v>0</v>
      </c>
      <c r="C229" s="0" t="str">
        <f aca="false">HYPERLINK("http://dbpedia.org/sparql?default-graph-uri=http%3A%2F%2Fdbpedia.org&amp;query=select+distinct+%3Fs+%3Fo+where+{%3Fs+%3Chttp%3A%2F%2Fdbpedia.org%2Fproperty%2FbirthDate%3E+%3Fo}+LIMIT+100&amp;format=text%2Fhtml&amp;timeout=30000&amp;debug=on", "View on DBPedia")</f>
        <v>View on DBPedia</v>
      </c>
    </row>
    <row collapsed="false" customFormat="false" customHeight="true" hidden="false" ht="12.1" outlineLevel="0" r="230">
      <c r="A230" s="0" t="str">
        <f aca="false">HYPERLINK("http://dbpedia.org/ontology/formerName")</f>
        <v>http://dbpedia.org/ontology/formerName</v>
      </c>
      <c r="B230" s="2" t="n">
        <v>0</v>
      </c>
      <c r="C230" s="0" t="str">
        <f aca="false">HYPERLINK("http://dbpedia.org/sparql?default-graph-uri=http%3A%2F%2Fdbpedia.org&amp;query=select+distinct+%3Fs+%3Fo+where+{%3Fs+%3Chttp%3A%2F%2Fdbpedia.org%2Fontology%2FformerName%3E+%3Fo}+LIMIT+100&amp;format=text%2Fhtml&amp;timeout=30000&amp;debug=on", "View on DBPedia")</f>
        <v>View on DBPedia</v>
      </c>
    </row>
    <row collapsed="false" customFormat="false" customHeight="true" hidden="false" ht="12.1" outlineLevel="0" r="231">
      <c r="A231" s="0" t="str">
        <f aca="false">HYPERLINK("http://dbpedia.org/property/teams")</f>
        <v>http://dbpedia.org/property/teams</v>
      </c>
      <c r="B231" s="2" t="n">
        <v>0</v>
      </c>
      <c r="C231" s="0" t="str">
        <f aca="false">HYPERLINK("http://dbpedia.org/sparql?default-graph-uri=http%3A%2F%2Fdbpedia.org&amp;query=select+distinct+%3Fs+%3Fo+where+{%3Fs+%3Chttp%3A%2F%2Fdbpedia.org%2Fproperty%2Fteams%3E+%3Fo}+LIMIT+100&amp;format=text%2Fhtml&amp;timeout=30000&amp;debug=on", "View on DBPedia")</f>
        <v>View on DBPedia</v>
      </c>
    </row>
    <row collapsed="false" customFormat="false" customHeight="true" hidden="false" ht="12.1" outlineLevel="0" r="232">
      <c r="A232" s="0" t="str">
        <f aca="false">HYPERLINK("http://dbpedia.org/property/year4start")</f>
        <v>http://dbpedia.org/property/year4start</v>
      </c>
      <c r="B232" s="2" t="n">
        <v>0</v>
      </c>
      <c r="C232" s="0" t="str">
        <f aca="false">HYPERLINK("http://dbpedia.org/sparql?default-graph-uri=http%3A%2F%2Fdbpedia.org&amp;query=select+distinct+%3Fs+%3Fo+where+{%3Fs+%3Chttp%3A%2F%2Fdbpedia.org%2Fproperty%2Fyear4start%3E+%3Fo}+LIMIT+100&amp;format=text%2Fhtml&amp;timeout=30000&amp;debug=on", "View on DBPedia")</f>
        <v>View on DBPedia</v>
      </c>
    </row>
    <row collapsed="false" customFormat="false" customHeight="true" hidden="false" ht="12.1" outlineLevel="0" r="233">
      <c r="A233" s="0" t="str">
        <f aca="false">HYPERLINK("http://dbpedia.org/ontology/title")</f>
        <v>http://dbpedia.org/ontology/title</v>
      </c>
      <c r="B233" s="2" t="n">
        <v>0</v>
      </c>
      <c r="C233" s="0" t="str">
        <f aca="false">HYPERLINK("http://dbpedia.org/sparql?default-graph-uri=http%3A%2F%2Fdbpedia.org&amp;query=select+distinct+%3Fs+%3Fo+where+{%3Fs+%3Chttp%3A%2F%2Fdbpedia.org%2Fontology%2Ftitle%3E+%3Fo}+LIMIT+100&amp;format=text%2Fhtml&amp;timeout=30000&amp;debug=on", "View on DBPedia")</f>
        <v>View on DBPedia</v>
      </c>
    </row>
    <row collapsed="false" customFormat="false" customHeight="true" hidden="false" ht="12.1" outlineLevel="0" r="234">
      <c r="A234" s="0" t="str">
        <f aca="false">HYPERLINK("http://dbpedia.org/property/sooyears")</f>
        <v>http://dbpedia.org/property/sooyears</v>
      </c>
      <c r="B234" s="2" t="n">
        <v>0</v>
      </c>
      <c r="C234" s="0" t="str">
        <f aca="false">HYPERLINK("http://dbpedia.org/sparql?default-graph-uri=http%3A%2F%2Fdbpedia.org&amp;query=select+distinct+%3Fs+%3Fo+where+{%3Fs+%3Chttp%3A%2F%2Fdbpedia.org%2Fproperty%2Fsooyears%3E+%3Fo}+LIMIT+100&amp;format=text%2Fhtml&amp;timeout=30000&amp;debug=on", "View on DBPedia")</f>
        <v>View on DBPedia</v>
      </c>
    </row>
    <row collapsed="false" customFormat="false" customHeight="true" hidden="false" ht="12.1" outlineLevel="0" r="235">
      <c r="A235" s="0" t="str">
        <f aca="false">HYPERLINK("http://dbpedia.org/property/lpga")</f>
        <v>http://dbpedia.org/property/lpga</v>
      </c>
      <c r="B235" s="2" t="n">
        <v>0</v>
      </c>
      <c r="C235" s="0" t="str">
        <f aca="false">HYPERLINK("http://dbpedia.org/sparql?default-graph-uri=http%3A%2F%2Fdbpedia.org&amp;query=select+distinct+%3Fs+%3Fo+where+{%3Fs+%3Chttp%3A%2F%2Fdbpedia.org%2Fproperty%2Flpga%3E+%3Fo}+LIMIT+100&amp;format=text%2Fhtml&amp;timeout=30000&amp;debug=on", "View on DBPedia")</f>
        <v>View on DBPedia</v>
      </c>
    </row>
    <row collapsed="false" customFormat="false" customHeight="true" hidden="false" ht="12.1" outlineLevel="0" r="236">
      <c r="A236" s="0" t="str">
        <f aca="false">HYPERLINK("http://dbpedia.org/ontology/birthDate")</f>
        <v>http://dbpedia.org/ontology/birthDate</v>
      </c>
      <c r="B236" s="2" t="n">
        <v>0.5</v>
      </c>
      <c r="C236" s="0" t="str">
        <f aca="false">HYPERLINK("http://dbpedia.org/sparql?default-graph-uri=http%3A%2F%2Fdbpedia.org&amp;query=select+distinct+%3Fs+%3Fo+where+{%3Fs+%3Chttp%3A%2F%2Fdbpedia.org%2Fontology%2FbirthDate%3E+%3Fo}+LIMIT+100&amp;format=text%2Fhtml&amp;timeout=30000&amp;debug=on", "View on DBPedia")</f>
        <v>View on DBPedia</v>
      </c>
    </row>
    <row collapsed="false" customFormat="false" customHeight="true" hidden="false" ht="12.1" outlineLevel="0" r="237">
      <c r="A237" s="0" t="str">
        <f aca="false">HYPERLINK("http://dbpedia.org/ontology/hallOfFame")</f>
        <v>http://dbpedia.org/ontology/hallOfFame</v>
      </c>
      <c r="B237" s="2" t="n">
        <v>0</v>
      </c>
      <c r="C237" s="0" t="str">
        <f aca="false">HYPERLINK("http://dbpedia.org/sparql?default-graph-uri=http%3A%2F%2Fdbpedia.org&amp;query=select+distinct+%3Fs+%3Fo+where+{%3Fs+%3Chttp%3A%2F%2Fdbpedia.org%2Fontology%2FhallOfFame%3E+%3Fo}+LIMIT+100&amp;format=text%2Fhtml&amp;timeout=30000&amp;debug=on", "View on DBPedia")</f>
        <v>View on DBPedia</v>
      </c>
    </row>
    <row collapsed="false" customFormat="false" customHeight="true" hidden="false" ht="12.1" outlineLevel="0" r="238">
      <c r="A238" s="0" t="str">
        <f aca="false">HYPERLINK("http://dbpedia.org/property/dateOfBirth")</f>
        <v>http://dbpedia.org/property/dateOfBirth</v>
      </c>
      <c r="B238" s="2" t="n">
        <v>0.5</v>
      </c>
      <c r="C238" s="0" t="str">
        <f aca="false">HYPERLINK("http://dbpedia.org/sparql?default-graph-uri=http%3A%2F%2Fdbpedia.org&amp;query=select+distinct+%3Fs+%3Fo+where+{%3Fs+%3Chttp%3A%2F%2Fdbpedia.org%2Fproperty%2FdateOfBirth%3E+%3Fo}+LIMIT+100&amp;format=text%2Fhtml&amp;timeout=30000&amp;debug=on", "View on DBPedia")</f>
        <v>View on DBPedia</v>
      </c>
    </row>
    <row collapsed="false" customFormat="false" customHeight="true" hidden="false" ht="12.1" outlineLevel="0" r="239">
      <c r="A239" s="0" t="str">
        <f aca="false">HYPERLINK("http://dbpedia.org/property/halloffame")</f>
        <v>http://dbpedia.org/property/halloffame</v>
      </c>
      <c r="B239" s="2" t="n">
        <v>0</v>
      </c>
      <c r="C239" s="0" t="str">
        <f aca="false">HYPERLINK("http://dbpedia.org/sparql?default-graph-uri=http%3A%2F%2Fdbpedia.org&amp;query=select+distinct+%3Fs+%3Fo+where+{%3Fs+%3Chttp%3A%2F%2Fdbpedia.org%2Fproperty%2Fhalloffame%3E+%3Fo}+LIMIT+100&amp;format=text%2Fhtml&amp;timeout=30000&amp;debug=on", "View on DBPedia")</f>
        <v>View on DBPedia</v>
      </c>
    </row>
    <row collapsed="false" customFormat="false" customHeight="true" hidden="false" ht="12.1" outlineLevel="0" r="240">
      <c r="A240" s="0" t="str">
        <f aca="false">HYPERLINK("http://dbpedia.org/property/prevseason")</f>
        <v>http://dbpedia.org/property/prevseason</v>
      </c>
      <c r="B240" s="2" t="n">
        <v>0</v>
      </c>
      <c r="C240" s="0" t="str">
        <f aca="false">HYPERLINK("http://dbpedia.org/sparql?default-graph-uri=http%3A%2F%2Fdbpedia.org&amp;query=select+distinct+%3Fs+%3Fo+where+{%3Fs+%3Chttp%3A%2F%2Fdbpedia.org%2Fproperty%2Fprevseason%3E+%3Fo}+LIMIT+100&amp;format=text%2Fhtml&amp;timeout=30000&amp;debug=on", "View on DBPedia")</f>
        <v>View on DBPedia</v>
      </c>
    </row>
    <row collapsed="false" customFormat="false" customHeight="true" hidden="false" ht="12.1" outlineLevel="0" r="241">
      <c r="A241" s="0" t="str">
        <f aca="false">HYPERLINK("http://dbpedia.org/ontology/formerTeam")</f>
        <v>http://dbpedia.org/ontology/formerTeam</v>
      </c>
      <c r="B241" s="2" t="n">
        <v>0</v>
      </c>
      <c r="C241" s="0" t="str">
        <f aca="false">HYPERLINK("http://dbpedia.org/sparql?default-graph-uri=http%3A%2F%2Fdbpedia.org&amp;query=select+distinct+%3Fs+%3Fo+where+{%3Fs+%3Chttp%3A%2F%2Fdbpedia.org%2Fontology%2FformerTeam%3E+%3Fo}+LIMIT+100&amp;format=text%2Fhtml&amp;timeout=30000&amp;debug=on", "View on DBPedia")</f>
        <v>View on DBPedia</v>
      </c>
    </row>
    <row collapsed="false" customFormat="false" customHeight="true" hidden="false" ht="12.1" outlineLevel="0" r="242">
      <c r="A242" s="0" t="str">
        <f aca="false">HYPERLINK("http://dbpedia.org/property/rd")</f>
        <v>http://dbpedia.org/property/rd</v>
      </c>
      <c r="B242" s="2" t="n">
        <v>0</v>
      </c>
      <c r="C242" s="0" t="str">
        <f aca="false">HYPERLINK("http://dbpedia.org/sparql?default-graph-uri=http%3A%2F%2Fdbpedia.org&amp;query=select+distinct+%3Fs+%3Fo+where+{%3Fs+%3Chttp%3A%2F%2Fdbpedia.org%2Fproperty%2Frd%3E+%3Fo}+LIMIT+100&amp;format=text%2Fhtml&amp;timeout=30000&amp;debug=on", "View on DBPedia")</f>
        <v>View on DBPedia</v>
      </c>
    </row>
    <row collapsed="false" customFormat="false" customHeight="true" hidden="false" ht="12.1" outlineLevel="0" r="243">
      <c r="A243" s="0" t="str">
        <f aca="false">HYPERLINK("http://dbpedia.org/property/tennishofyear")</f>
        <v>http://dbpedia.org/property/tennishofyear</v>
      </c>
      <c r="B243" s="2" t="n">
        <v>0</v>
      </c>
      <c r="C243" s="0" t="str">
        <f aca="false">HYPERLINK("http://dbpedia.org/sparql?default-graph-uri=http%3A%2F%2Fdbpedia.org&amp;query=select+distinct+%3Fs+%3Fo+where+{%3Fs+%3Chttp%3A%2F%2Fdbpedia.org%2Fproperty%2Ftennishofyear%3E+%3Fo}+LIMIT+100&amp;format=text%2Fhtml&amp;timeout=30000&amp;debug=on", "View on DBPedia")</f>
        <v>View on DBPedia</v>
      </c>
    </row>
    <row collapsed="false" customFormat="false" customHeight="true" hidden="false" ht="12.1" outlineLevel="0" r="244">
      <c r="A244" s="0" t="str">
        <f aca="false">HYPERLINK("http://dbpedia.org/property/year2end")</f>
        <v>http://dbpedia.org/property/year2end</v>
      </c>
      <c r="B244" s="2" t="n">
        <v>0</v>
      </c>
      <c r="C244" s="0" t="str">
        <f aca="false">HYPERLINK("http://dbpedia.org/sparql?default-graph-uri=http%3A%2F%2Fdbpedia.org&amp;query=select+distinct+%3Fs+%3Fo+where+{%3Fs+%3Chttp%3A%2F%2Fdbpedia.org%2Fproperty%2Fyear2end%3E+%3Fo}+LIMIT+100&amp;format=text%2Fhtml&amp;timeout=30000&amp;debug=on", "View on DBPedia")</f>
        <v>View on DBPedia</v>
      </c>
    </row>
    <row collapsed="false" customFormat="false" customHeight="true" hidden="false" ht="12.1" outlineLevel="0" r="245">
      <c r="A245" s="0" t="str">
        <f aca="false">HYPERLINK("http://dbpedia.org/property/ruClubyears")</f>
        <v>http://dbpedia.org/property/ruClubyears</v>
      </c>
      <c r="B245" s="2" t="n">
        <v>0</v>
      </c>
      <c r="C245" s="0" t="str">
        <f aca="false">HYPERLINK("http://dbpedia.org/sparql?default-graph-uri=http%3A%2F%2Fdbpedia.org&amp;query=select+distinct+%3Fs+%3Fo+where+{%3Fs+%3Chttp%3A%2F%2Fdbpedia.org%2Fproperty%2FruClubyears%3E+%3Fo}+LIMIT+100&amp;format=text%2Fhtml&amp;timeout=30000&amp;debug=on", "View on DBPedia")</f>
        <v>View on DBPedia</v>
      </c>
    </row>
    <row collapsed="false" customFormat="false" customHeight="true" hidden="false" ht="12.1" outlineLevel="0" r="246">
      <c r="A246" s="0" t="str">
        <f aca="false">HYPERLINK("http://dbpedia.org/property/attend")</f>
        <v>http://dbpedia.org/property/attend</v>
      </c>
      <c r="B246" s="2" t="n">
        <v>0</v>
      </c>
      <c r="C246" s="0" t="str">
        <f aca="false">HYPERLINK("http://dbpedia.org/sparql?default-graph-uri=http%3A%2F%2Fdbpedia.org&amp;query=select+distinct+%3Fs+%3Fo+where+{%3Fs+%3Chttp%3A%2F%2Fdbpedia.org%2Fproperty%2Fattend%3E+%3Fo}+LIMIT+100&amp;format=text%2Fhtml&amp;timeout=30000&amp;debug=on", "View on DBPedia")</f>
        <v>View on DBPedia</v>
      </c>
    </row>
    <row collapsed="false" customFormat="false" customHeight="true" hidden="false" ht="12.1" outlineLevel="0" r="247">
      <c r="A247" s="0" t="str">
        <f aca="false">HYPERLINK("http://dbpedia.org/property/endYear")</f>
        <v>http://dbpedia.org/property/endYear</v>
      </c>
      <c r="B247" s="2" t="n">
        <v>0</v>
      </c>
      <c r="C247" s="0" t="str">
        <f aca="false">HYPERLINK("http://dbpedia.org/sparql?default-graph-uri=http%3A%2F%2Fdbpedia.org&amp;query=select+distinct+%3Fs+%3Fo+where+{%3Fs+%3Chttp%3A%2F%2Fdbpedia.org%2Fproperty%2FendYear%3E+%3Fo}+LIMIT+100&amp;format=text%2Fhtml&amp;timeout=30000&amp;debug=on", "View on DBPedia")</f>
        <v>View on DBPedia</v>
      </c>
    </row>
    <row collapsed="false" customFormat="false" customHeight="true" hidden="false" ht="12.1" outlineLevel="0" r="248">
      <c r="A248" s="0" t="str">
        <f aca="false">HYPERLINK("http://dbpedia.org/property/ruYearastart")</f>
        <v>http://dbpedia.org/property/ruYearastart</v>
      </c>
      <c r="B248" s="2" t="n">
        <v>0</v>
      </c>
      <c r="C248" s="0" t="str">
        <f aca="false">HYPERLINK("http://dbpedia.org/sparql?default-graph-uri=http%3A%2F%2Fdbpedia.org&amp;query=select+distinct+%3Fs+%3Fo+where+{%3Fs+%3Chttp%3A%2F%2Fdbpedia.org%2Fproperty%2FruYearastart%3E+%3Fo}+LIMIT+100&amp;format=text%2Fhtml&amp;timeout=30000&amp;debug=on", "View on DBPedia")</f>
        <v>View on DBPedia</v>
      </c>
    </row>
    <row collapsed="false" customFormat="false" customHeight="true" hidden="false" ht="12.1" outlineLevel="0" r="249">
      <c r="A249" s="0" t="str">
        <f aca="false">HYPERLINK("http://dbpedia.org/ontology/buildingStartDate")</f>
        <v>http://dbpedia.org/ontology/buildingStartDate</v>
      </c>
      <c r="B249" s="2" t="n">
        <v>0</v>
      </c>
      <c r="C249" s="0" t="str">
        <f aca="false">HYPERLINK("http://dbpedia.org/sparql?default-graph-uri=http%3A%2F%2Fdbpedia.org&amp;query=select+distinct+%3Fs+%3Fo+where+{%3Fs+%3Chttp%3A%2F%2Fdbpedia.org%2Fontology%2FbuildingStartDate%3E+%3Fo}+LIMIT+100&amp;format=text%2Fhtml&amp;timeout=30000&amp;debug=on", "View on DBPedia")</f>
        <v>View on DBPedia</v>
      </c>
    </row>
    <row collapsed="false" customFormat="false" customHeight="true" hidden="false" ht="12.1" outlineLevel="0" r="250">
      <c r="A250" s="0" t="str">
        <f aca="false">HYPERLINK("http://dbpedia.org/property/playoffs")</f>
        <v>http://dbpedia.org/property/playoffs</v>
      </c>
      <c r="B250" s="2" t="n">
        <v>0</v>
      </c>
      <c r="C250" s="0" t="str">
        <f aca="false">HYPERLINK("http://dbpedia.org/sparql?default-graph-uri=http%3A%2F%2Fdbpedia.org&amp;query=select+distinct+%3Fs+%3Fo+where+{%3Fs+%3Chttp%3A%2F%2Fdbpedia.org%2Fproperty%2Fplayoffs%3E+%3Fo}+LIMIT+100&amp;format=text%2Fhtml&amp;timeout=30000&amp;debug=on", "View on DBPedia")</f>
        <v>View on DBPedia</v>
      </c>
    </row>
    <row collapsed="false" customFormat="false" customHeight="true" hidden="false" ht="12.1" outlineLevel="0" r="251">
      <c r="A251" s="0" t="str">
        <f aca="false">HYPERLINK("http://dbpedia.org/property/clubs")</f>
        <v>http://dbpedia.org/property/clubs</v>
      </c>
      <c r="B251" s="2" t="n">
        <v>0</v>
      </c>
      <c r="C251" s="0" t="str">
        <f aca="false">HYPERLINK("http://dbpedia.org/sparql?default-graph-uri=http%3A%2F%2Fdbpedia.org&amp;query=select+distinct+%3Fs+%3Fo+where+{%3Fs+%3Chttp%3A%2F%2Fdbpedia.org%2Fproperty%2Fclubs%3E+%3Fo}+LIMIT+100&amp;format=text%2Fhtml&amp;timeout=30000&amp;debug=on", "View on DBPedia")</f>
        <v>View on DBPedia</v>
      </c>
    </row>
    <row collapsed="false" customFormat="false" customHeight="true" hidden="false" ht="12.1" outlineLevel="0" r="252">
      <c r="A252" s="0" t="str">
        <f aca="false">HYPERLINK("http://dbpedia.org/property/yearsactive")</f>
        <v>http://dbpedia.org/property/yearsactive</v>
      </c>
      <c r="B252" s="2" t="n">
        <v>0</v>
      </c>
      <c r="C252" s="0" t="str">
        <f aca="false">HYPERLINK("http://dbpedia.org/sparql?default-graph-uri=http%3A%2F%2Fdbpedia.org&amp;query=select+distinct+%3Fs+%3Fo+where+{%3Fs+%3Chttp%3A%2F%2Fdbpedia.org%2Fproperty%2Fyearsactive%3E+%3Fo}+LIMIT+100&amp;format=text%2Fhtml&amp;timeout=30000&amp;debug=on", "View on DBPedia")</f>
        <v>View on DBPedia</v>
      </c>
    </row>
    <row collapsed="false" customFormat="false" customHeight="true" hidden="false" ht="12.1" outlineLevel="0" r="253">
      <c r="A253" s="0" t="str">
        <f aca="false">HYPERLINK("http://dbpedia.org/property/coachyear2start")</f>
        <v>http://dbpedia.org/property/coachyear2start</v>
      </c>
      <c r="B253" s="2" t="n">
        <v>0</v>
      </c>
      <c r="C253" s="0" t="str">
        <f aca="false">HYPERLINK("http://dbpedia.org/sparql?default-graph-uri=http%3A%2F%2Fdbpedia.org&amp;query=select+distinct+%3Fs+%3Fo+where+{%3Fs+%3Chttp%3A%2F%2Fdbpedia.org%2Fproperty%2Fcoachyear2start%3E+%3Fo}+LIMIT+100&amp;format=text%2Fhtml&amp;timeout=30000&amp;debug=on", "View on DBPedia")</f>
        <v>View on DBPedia</v>
      </c>
    </row>
    <row collapsed="false" customFormat="false" customHeight="true" hidden="false" ht="12.1" outlineLevel="0" r="254">
      <c r="A254" s="0" t="str">
        <f aca="false">HYPERLINK("http://dbpedia.org/property/lasttestyear")</f>
        <v>http://dbpedia.org/property/lasttestyear</v>
      </c>
      <c r="B254" s="2" t="n">
        <v>0</v>
      </c>
      <c r="C254" s="0" t="str">
        <f aca="false">HYPERLINK("http://dbpedia.org/sparql?default-graph-uri=http%3A%2F%2Fdbpedia.org&amp;query=select+distinct+%3Fs+%3Fo+where+{%3Fs+%3Chttp%3A%2F%2Fdbpedia.org%2Fproperty%2Flasttestyear%3E+%3Fo}+LIMIT+100&amp;format=text%2Fhtml&amp;timeout=30000&amp;debug=on", "View on DBPedia")</f>
        <v>View on DBPedia</v>
      </c>
    </row>
    <row collapsed="false" customFormat="false" customHeight="true" hidden="false" ht="12.1" outlineLevel="0" r="255">
      <c r="A255" s="0" t="str">
        <f aca="false">HYPERLINK("http://dbpedia.org/property/year5start")</f>
        <v>http://dbpedia.org/property/year5start</v>
      </c>
      <c r="B255" s="2" t="n">
        <v>0</v>
      </c>
      <c r="C255" s="0" t="str">
        <f aca="false">HYPERLINK("http://dbpedia.org/sparql?default-graph-uri=http%3A%2F%2Fdbpedia.org&amp;query=select+distinct+%3Fs+%3Fo+where+{%3Fs+%3Chttp%3A%2F%2Fdbpedia.org%2Fproperty%2Fyear5start%3E+%3Fo}+LIMIT+100&amp;format=text%2Fhtml&amp;timeout=30000&amp;debug=on", "View on DBPedia")</f>
        <v>View on DBPedia</v>
      </c>
    </row>
    <row collapsed="false" customFormat="false" customHeight="true" hidden="false" ht="12.1" outlineLevel="0" r="256">
      <c r="A256" s="0" t="str">
        <f aca="false">HYPERLINK("http://dbpedia.org/property/ruYear1start")</f>
        <v>http://dbpedia.org/property/ruYear1start</v>
      </c>
      <c r="B256" s="2" t="n">
        <v>0</v>
      </c>
      <c r="C256" s="0" t="str">
        <f aca="false">HYPERLINK("http://dbpedia.org/sparql?default-graph-uri=http%3A%2F%2Fdbpedia.org&amp;query=select+distinct+%3Fs+%3Fo+where+{%3Fs+%3Chttp%3A%2F%2Fdbpedia.org%2Fproperty%2FruYear1start%3E+%3Fo}+LIMIT+100&amp;format=text%2Fhtml&amp;timeout=30000&amp;debug=on", "View on DBPedia")</f>
        <v>View on DBPedia</v>
      </c>
    </row>
    <row collapsed="false" customFormat="false" customHeight="true" hidden="false" ht="12.1" outlineLevel="0" r="257">
      <c r="A257" s="0" t="str">
        <f aca="false">HYPERLINK("http://dbpedia.org/property/formerTeams")</f>
        <v>http://dbpedia.org/property/formerTeams</v>
      </c>
      <c r="B257" s="2" t="n">
        <v>0</v>
      </c>
      <c r="C257" s="0" t="str">
        <f aca="false">HYPERLINK("http://dbpedia.org/sparql?default-graph-uri=http%3A%2F%2Fdbpedia.org&amp;query=select+distinct+%3Fs+%3Fo+where+{%3Fs+%3Chttp%3A%2F%2Fdbpedia.org%2Fproperty%2FformerTeams%3E+%3Fo}+LIMIT+100&amp;format=text%2Fhtml&amp;timeout=30000&amp;debug=on", "View on DBPedia")</f>
        <v>View on DBPedia</v>
      </c>
    </row>
    <row collapsed="false" customFormat="false" customHeight="true" hidden="false" ht="12.1" outlineLevel="0" r="258">
      <c r="A258" s="0" t="str">
        <f aca="false">HYPERLINK("http://dbpedia.org/property/pastcoaching")</f>
        <v>http://dbpedia.org/property/pastcoaching</v>
      </c>
      <c r="B258" s="2" t="n">
        <v>0</v>
      </c>
      <c r="C258" s="0" t="str">
        <f aca="false">HYPERLINK("http://dbpedia.org/sparql?default-graph-uri=http%3A%2F%2Fdbpedia.org&amp;query=select+distinct+%3Fs+%3Fo+where+{%3Fs+%3Chttp%3A%2F%2Fdbpedia.org%2Fproperty%2Fpastcoaching%3E+%3Fo}+LIMIT+100&amp;format=text%2Fhtml&amp;timeout=30000&amp;debug=on", "View on DBPedia")</f>
        <v>View on DBPedia</v>
      </c>
    </row>
    <row collapsed="false" customFormat="false" customHeight="true" hidden="false" ht="12.1" outlineLevel="0" r="259">
      <c r="A259" s="0" t="str">
        <f aca="false">HYPERLINK("http://dbpedia.org/ontology/award")</f>
        <v>http://dbpedia.org/ontology/award</v>
      </c>
      <c r="B259" s="2" t="n">
        <v>0</v>
      </c>
      <c r="C259" s="0" t="str">
        <f aca="false">HYPERLINK("http://dbpedia.org/sparql?default-graph-uri=http%3A%2F%2Fdbpedia.org&amp;query=select+distinct+%3Fs+%3Fo+where+{%3Fs+%3Chttp%3A%2F%2Fdbpedia.org%2Fontology%2Faward%3E+%3Fo}+LIMIT+100&amp;format=text%2Fhtml&amp;timeout=30000&amp;debug=on", "View on DBPedia")</f>
        <v>View on DBPedia</v>
      </c>
    </row>
    <row collapsed="false" customFormat="false" customHeight="true" hidden="false" ht="12.1" outlineLevel="0" r="260">
      <c r="A260" s="0" t="str">
        <f aca="false">HYPERLINK("http://dbpedia.org/property/rlClubyears")</f>
        <v>http://dbpedia.org/property/rlClubyears</v>
      </c>
      <c r="B260" s="2" t="n">
        <v>0</v>
      </c>
      <c r="C260" s="0" t="str">
        <f aca="false">HYPERLINK("http://dbpedia.org/sparql?default-graph-uri=http%3A%2F%2Fdbpedia.org&amp;query=select+distinct+%3Fs+%3Fo+where+{%3Fs+%3Chttp%3A%2F%2Fdbpedia.org%2Fproperty%2FrlClubyears%3E+%3Fo}+LIMIT+100&amp;format=text%2Fhtml&amp;timeout=30000&amp;debug=on", "View on DBPedia")</f>
        <v>View on DBPedia</v>
      </c>
    </row>
    <row collapsed="false" customFormat="false" customHeight="true" hidden="false" ht="12.1" outlineLevel="0" r="261">
      <c r="A261" s="0" t="str">
        <f aca="false">HYPERLINK("http://dbpedia.org/ontology/birthYear")</f>
        <v>http://dbpedia.org/ontology/birthYear</v>
      </c>
      <c r="B261" s="2" t="n">
        <v>0.5</v>
      </c>
      <c r="C261" s="0" t="str">
        <f aca="false">HYPERLINK("http://dbpedia.org/sparql?default-graph-uri=http%3A%2F%2Fdbpedia.org&amp;query=select+distinct+%3Fs+%3Fo+where+{%3Fs+%3Chttp%3A%2F%2Fdbpedia.org%2Fontology%2FbirthYear%3E+%3Fo}+LIMIT+100&amp;format=text%2Fhtml&amp;timeout=30000&amp;debug=on", "View on DBPedia")</f>
        <v>View on DBPedia</v>
      </c>
    </row>
    <row collapsed="false" customFormat="false" customHeight="true" hidden="false" ht="12.1" outlineLevel="0" r="262">
      <c r="A262" s="0" t="str">
        <f aca="false">HYPERLINK("http://dbpedia.org/property/cfhofyear")</f>
        <v>http://dbpedia.org/property/cfhofyear</v>
      </c>
      <c r="B262" s="2" t="n">
        <v>0</v>
      </c>
      <c r="C262" s="0" t="str">
        <f aca="false">HYPERLINK("http://dbpedia.org/sparql?default-graph-uri=http%3A%2F%2Fdbpedia.org&amp;query=select+distinct+%3Fs+%3Fo+where+{%3Fs+%3Chttp%3A%2F%2Fdbpedia.org%2Fproperty%2Fcfhofyear%3E+%3Fo}+LIMIT+100&amp;format=text%2Fhtml&amp;timeout=30000&amp;debug=on", "View on DBPedia")</f>
        <v>View on DBPedia</v>
      </c>
    </row>
    <row collapsed="false" customFormat="false" customHeight="true" hidden="false" ht="12.1" outlineLevel="0" r="263">
      <c r="A263" s="0" t="str">
        <f aca="false">HYPERLINK("http://dbpedia.org/property/yearcend")</f>
        <v>http://dbpedia.org/property/yearcend</v>
      </c>
      <c r="B263" s="2" t="n">
        <v>0</v>
      </c>
      <c r="C263" s="0" t="str">
        <f aca="false">HYPERLINK("http://dbpedia.org/sparql?default-graph-uri=http%3A%2F%2Fdbpedia.org&amp;query=select+distinct+%3Fs+%3Fo+where+{%3Fs+%3Chttp%3A%2F%2Fdbpedia.org%2Fproperty%2Fyearcend%3E+%3Fo}+LIMIT+100&amp;format=text%2Fhtml&amp;timeout=30000&amp;debug=on", "View on DBPedia")</f>
        <v>View on DBPedia</v>
      </c>
    </row>
    <row collapsed="false" customFormat="false" customHeight="true" hidden="false" ht="12.1" outlineLevel="0" r="264">
      <c r="A264" s="0" t="str">
        <f aca="false">HYPERLINK("http://dbpedia.org/property/professional")</f>
        <v>http://dbpedia.org/property/professional</v>
      </c>
      <c r="B264" s="2" t="n">
        <v>0</v>
      </c>
      <c r="C264" s="0" t="str">
        <f aca="false">HYPERLINK("http://dbpedia.org/sparql?default-graph-uri=http%3A%2F%2Fdbpedia.org&amp;query=select+distinct+%3Fs+%3Fo+where+{%3Fs+%3Chttp%3A%2F%2Fdbpedia.org%2Fproperty%2Fprofessional%3E+%3Fo}+LIMIT+100&amp;format=text%2Fhtml&amp;timeout=30000&amp;debug=on", "View on DBPedia")</f>
        <v>View on DBPedia</v>
      </c>
    </row>
    <row collapsed="false" customFormat="false" customHeight="true" hidden="false" ht="12.1" outlineLevel="0" r="265">
      <c r="A265" s="0" t="str">
        <f aca="false">HYPERLINK("http://dbpedia.org/property/repyears")</f>
        <v>http://dbpedia.org/property/repyears</v>
      </c>
      <c r="B265" s="2" t="n">
        <v>0</v>
      </c>
      <c r="C265" s="0" t="str">
        <f aca="false">HYPERLINK("http://dbpedia.org/sparql?default-graph-uri=http%3A%2F%2Fdbpedia.org&amp;query=select+distinct+%3Fs+%3Fo+where+{%3Fs+%3Chttp%3A%2F%2Fdbpedia.org%2Fproperty%2Frepyears%3E+%3Fo}+LIMIT+100&amp;format=text%2Fhtml&amp;timeout=30000&amp;debug=on", "View on DBPedia")</f>
        <v>View on DBPedia</v>
      </c>
    </row>
    <row collapsed="false" customFormat="false" customHeight="true" hidden="false" ht="12.1" outlineLevel="0" r="266">
      <c r="A266" s="0" t="str">
        <f aca="false">HYPERLINK("http://dbpedia.org/property/cfldraftedyear")</f>
        <v>http://dbpedia.org/property/cfldraftedyear</v>
      </c>
      <c r="B266" s="2" t="n">
        <v>0</v>
      </c>
      <c r="C266" s="0" t="str">
        <f aca="false">HYPERLINK("http://dbpedia.org/sparql?default-graph-uri=http%3A%2F%2Fdbpedia.org&amp;query=select+distinct+%3Fs+%3Fo+where+{%3Fs+%3Chttp%3A%2F%2Fdbpedia.org%2Fproperty%2Fcfldraftedyear%3E+%3Fo}+LIMIT+100&amp;format=text%2Fhtml&amp;timeout=30000&amp;debug=on", "View on DBPedia")</f>
        <v>View on DBPedia</v>
      </c>
    </row>
    <row collapsed="false" customFormat="false" customHeight="true" hidden="false" ht="12.1" outlineLevel="0" r="267">
      <c r="A267" s="0" t="str">
        <f aca="false">HYPERLINK("http://dbpedia.org/property/yeardstart")</f>
        <v>http://dbpedia.org/property/yeardstart</v>
      </c>
      <c r="B267" s="2" t="n">
        <v>0</v>
      </c>
      <c r="C267" s="0" t="str">
        <f aca="false">HYPERLINK("http://dbpedia.org/sparql?default-graph-uri=http%3A%2F%2Fdbpedia.org&amp;query=select+distinct+%3Fs+%3Fo+where+{%3Fs+%3Chttp%3A%2F%2Fdbpedia.org%2Fproperty%2Fyeardstart%3E+%3Fo}+LIMIT+100&amp;format=text%2Fhtml&amp;timeout=30000&amp;debug=on", "View on DBPedia")</f>
        <v>View on DBPedia</v>
      </c>
    </row>
    <row collapsed="false" customFormat="false" customHeight="true" hidden="false" ht="12.1" outlineLevel="0" r="268">
      <c r="A268" s="0" t="str">
        <f aca="false">HYPERLINK("http://dbpedia.org/property/tenants")</f>
        <v>http://dbpedia.org/property/tenants</v>
      </c>
      <c r="B268" s="2" t="n">
        <v>0</v>
      </c>
      <c r="C268" s="0" t="str">
        <f aca="false">HYPERLINK("http://dbpedia.org/sparql?default-graph-uri=http%3A%2F%2Fdbpedia.org&amp;query=select+distinct+%3Fs+%3Fo+where+{%3Fs+%3Chttp%3A%2F%2Fdbpedia.org%2Fproperty%2Ftenants%3E+%3Fo}+LIMIT+100&amp;format=text%2Fhtml&amp;timeout=30000&amp;debug=on", "View on DBPedia")</f>
        <v>View on DBPedia</v>
      </c>
    </row>
    <row collapsed="false" customFormat="false" customHeight="true" hidden="false" ht="12.1" outlineLevel="0" r="269">
      <c r="A269" s="0" t="str">
        <f aca="false">HYPERLINK("http://dbpedia.org/property/testdebutyear")</f>
        <v>http://dbpedia.org/property/testdebutyear</v>
      </c>
      <c r="B269" s="2" t="n">
        <v>0</v>
      </c>
      <c r="C269" s="0" t="str">
        <f aca="false">HYPERLINK("http://dbpedia.org/sparql?default-graph-uri=http%3A%2F%2Fdbpedia.org&amp;query=select+distinct+%3Fs+%3Fo+where+{%3Fs+%3Chttp%3A%2F%2Fdbpedia.org%2Fproperty%2Ftestdebutyear%3E+%3Fo}+LIMIT+100&amp;format=text%2Fhtml&amp;timeout=30000&amp;debug=on", "View on DBPedia")</f>
        <v>View on DBPedia</v>
      </c>
    </row>
    <row collapsed="false" customFormat="false" customHeight="true" hidden="false" ht="12.1" outlineLevel="0" r="270">
      <c r="A270" s="0" t="str">
        <f aca="false">HYPERLINK("http://dbpedia.org/property/coachyearastart")</f>
        <v>http://dbpedia.org/property/coachyearastart</v>
      </c>
      <c r="B270" s="2" t="n">
        <v>0</v>
      </c>
      <c r="C270" s="0" t="str">
        <f aca="false">HYPERLINK("http://dbpedia.org/sparql?default-graph-uri=http%3A%2F%2Fdbpedia.org&amp;query=select+distinct+%3Fs+%3Fo+where+{%3Fs+%3Chttp%3A%2F%2Fdbpedia.org%2Fproperty%2Fcoachyearastart%3E+%3Fo}+LIMIT+100&amp;format=text%2Fhtml&amp;timeout=30000&amp;debug=on", "View on DBPedia")</f>
        <v>View on DBPedia</v>
      </c>
    </row>
    <row collapsed="false" customFormat="false" customHeight="true" hidden="false" ht="12.1" outlineLevel="0" r="271">
      <c r="A271" s="0" t="str">
        <f aca="false">HYPERLINK("http://dbpedia.org/property/year3end")</f>
        <v>http://dbpedia.org/property/year3end</v>
      </c>
      <c r="B271" s="2" t="n">
        <v>0</v>
      </c>
      <c r="C271" s="0" t="str">
        <f aca="false">HYPERLINK("http://dbpedia.org/sparql?default-graph-uri=http%3A%2F%2Fdbpedia.org&amp;query=select+distinct+%3Fs+%3Fo+where+{%3Fs+%3Chttp%3A%2F%2Fdbpedia.org%2Fproperty%2Fyear3end%3E+%3Fo}+LIMIT+100&amp;format=text%2Fhtml&amp;timeout=30000&amp;debug=on", "View on DBPedia")</f>
        <v>View on DBPedia</v>
      </c>
    </row>
    <row collapsed="false" customFormat="false" customHeight="true" hidden="false" ht="12.1" outlineLevel="0" r="272">
      <c r="A272" s="0" t="str">
        <f aca="false">HYPERLINK("http://dbpedia.org/property/ruCoachyears")</f>
        <v>http://dbpedia.org/property/ruCoachyears</v>
      </c>
      <c r="B272" s="2" t="n">
        <v>0</v>
      </c>
      <c r="C272" s="0" t="str">
        <f aca="false">HYPERLINK("http://dbpedia.org/sparql?default-graph-uri=http%3A%2F%2Fdbpedia.org&amp;query=select+distinct+%3Fs+%3Fo+where+{%3Fs+%3Chttp%3A%2F%2Fdbpedia.org%2Fproperty%2FruCoachyears%3E+%3Fo}+LIMIT+100&amp;format=text%2Fhtml&amp;timeout=30000&amp;debug=on", "View on DBPedia")</f>
        <v>View on DBPedia</v>
      </c>
    </row>
    <row collapsed="false" customFormat="false" customHeight="true" hidden="false" ht="12.1" outlineLevel="0" r="273">
      <c r="A273" s="0" t="str">
        <f aca="false">HYPERLINK("http://dbpedia.org/property/debut")</f>
        <v>http://dbpedia.org/property/debut</v>
      </c>
      <c r="B273" s="2" t="n">
        <v>0.5</v>
      </c>
      <c r="C273" s="0" t="str">
        <f aca="false">HYPERLINK("http://dbpedia.org/sparql?default-graph-uri=http%3A%2F%2Fdbpedia.org&amp;query=select+distinct+%3Fs+%3Fo+where+{%3Fs+%3Chttp%3A%2F%2Fdbpedia.org%2Fproperty%2Fdebut%3E+%3Fo}+LIMIT+100&amp;format=text%2Fhtml&amp;timeout=30000&amp;debug=on", "View on DBPedia")</f>
        <v>View on DBPedia</v>
      </c>
    </row>
    <row collapsed="false" customFormat="false" customHeight="true" hidden="false" ht="12.1" outlineLevel="0" r="274">
      <c r="A274" s="0" t="str">
        <f aca="false">HYPERLINK("http://dbpedia.org/ontology/releaseDate")</f>
        <v>http://dbpedia.org/ontology/releaseDate</v>
      </c>
      <c r="B274" s="2" t="n">
        <v>0</v>
      </c>
      <c r="C274" s="0" t="str">
        <f aca="false">HYPERLINK("http://dbpedia.org/sparql?default-graph-uri=http%3A%2F%2Fdbpedia.org&amp;query=select+distinct+%3Fs+%3Fo+where+{%3Fs+%3Chttp%3A%2F%2Fdbpedia.org%2Fontology%2FreleaseDate%3E+%3Fo}+LIMIT+100&amp;format=text%2Fhtml&amp;timeout=30000&amp;debug=on", "View on DBPedia")</f>
        <v>View on DBPedia</v>
      </c>
    </row>
    <row collapsed="false" customFormat="false" customHeight="true" hidden="false" ht="12.1" outlineLevel="0" r="275">
      <c r="A275" s="0" t="str">
        <f aca="false">HYPERLINK("http://dbpedia.org/property/coachdebutyear")</f>
        <v>http://dbpedia.org/property/coachdebutyear</v>
      </c>
      <c r="B275" s="2" t="n">
        <v>0</v>
      </c>
      <c r="C275" s="0" t="str">
        <f aca="false">HYPERLINK("http://dbpedia.org/sparql?default-graph-uri=http%3A%2F%2Fdbpedia.org&amp;query=select+distinct+%3Fs+%3Fo+where+{%3Fs+%3Chttp%3A%2F%2Fdbpedia.org%2Fproperty%2Fcoachdebutyear%3E+%3Fo}+LIMIT+100&amp;format=text%2Fhtml&amp;timeout=30000&amp;debug=on", "View on DBPedia")</f>
        <v>View on DBPedia</v>
      </c>
    </row>
    <row collapsed="false" customFormat="false" customHeight="true" hidden="false" ht="12.1" outlineLevel="0" r="276">
      <c r="A276" s="0" t="str">
        <f aca="false">HYPERLINK("http://dbpedia.org/property/hofdate")</f>
        <v>http://dbpedia.org/property/hofdate</v>
      </c>
      <c r="B276" s="2" t="n">
        <v>0</v>
      </c>
      <c r="C276" s="0" t="str">
        <f aca="false">HYPERLINK("http://dbpedia.org/sparql?default-graph-uri=http%3A%2F%2Fdbpedia.org&amp;query=select+distinct+%3Fs+%3Fo+where+{%3Fs+%3Chttp%3A%2F%2Fdbpedia.org%2Fproperty%2Fhofdate%3E+%3Fo}+LIMIT+100&amp;format=text%2Fhtml&amp;timeout=30000&amp;debug=on", "View on DBPedia")</f>
        <v>View on DBPedia</v>
      </c>
    </row>
    <row collapsed="false" customFormat="false" customHeight="true" hidden="false" ht="12.1" outlineLevel="0" r="277">
      <c r="A277" s="0" t="str">
        <f aca="false">HYPERLINK("http://dbpedia.org/property/built")</f>
        <v>http://dbpedia.org/property/built</v>
      </c>
      <c r="B277" s="2" t="n">
        <v>0</v>
      </c>
      <c r="C277" s="0" t="str">
        <f aca="false">HYPERLINK("http://dbpedia.org/sparql?default-graph-uri=http%3A%2F%2Fdbpedia.org&amp;query=select+distinct+%3Fs+%3Fo+where+{%3Fs+%3Chttp%3A%2F%2Fdbpedia.org%2Fproperty%2Fbuilt%3E+%3Fo}+LIMIT+100&amp;format=text%2Fhtml&amp;timeout=30000&amp;debug=on", "View on DBPedia")</f>
        <v>View on DBPedia</v>
      </c>
    </row>
    <row collapsed="false" customFormat="false" customHeight="true" hidden="false" ht="12.1" outlineLevel="0" r="278">
      <c r="A278" s="0" t="str">
        <f aca="false">HYPERLINK("http://dbpedia.org/property/year6start")</f>
        <v>http://dbpedia.org/property/year6start</v>
      </c>
      <c r="B278" s="2" t="n">
        <v>0</v>
      </c>
      <c r="C278" s="0" t="str">
        <f aca="false">HYPERLINK("http://dbpedia.org/sparql?default-graph-uri=http%3A%2F%2Fdbpedia.org&amp;query=select+distinct+%3Fs+%3Fo+where+{%3Fs+%3Chttp%3A%2F%2Fdbpedia.org%2Fproperty%2Fyear6start%3E+%3Fo}+LIMIT+100&amp;format=text%2Fhtml&amp;timeout=30000&amp;debug=on", "View on DBPedia")</f>
        <v>View on DBPedia</v>
      </c>
    </row>
    <row collapsed="false" customFormat="false" customHeight="true" hidden="false" ht="12.1" outlineLevel="0" r="279">
      <c r="A279" s="0" t="str">
        <f aca="false">HYPERLINK("http://dbpedia.org/property/released")</f>
        <v>http://dbpedia.org/property/released</v>
      </c>
      <c r="B279" s="2" t="n">
        <v>0</v>
      </c>
      <c r="C279" s="0" t="str">
        <f aca="false">HYPERLINK("http://dbpedia.org/sparql?default-graph-uri=http%3A%2F%2Fdbpedia.org&amp;query=select+distinct+%3Fs+%3Fo+where+{%3Fs+%3Chttp%3A%2F%2Fdbpedia.org%2Fproperty%2Freleased%3E+%3Fo}+LIMIT+100&amp;format=text%2Fhtml&amp;timeout=30000&amp;debug=on", "View on DBPedia")</f>
        <v>View on DBPedia</v>
      </c>
    </row>
    <row collapsed="false" customFormat="false" customHeight="true" hidden="false" ht="12.1" outlineLevel="0" r="280">
      <c r="A280" s="0" t="str">
        <f aca="false">HYPERLINK("http://dbpedia.org/property/probowls")</f>
        <v>http://dbpedia.org/property/probowls</v>
      </c>
      <c r="B280" s="2" t="n">
        <v>0</v>
      </c>
      <c r="C280" s="0" t="str">
        <f aca="false">HYPERLINK("http://dbpedia.org/sparql?default-graph-uri=http%3A%2F%2Fdbpedia.org&amp;query=select+distinct+%3Fs+%3Fo+where+{%3Fs+%3Chttp%3A%2F%2Fdbpedia.org%2Fproperty%2Fprobowls%3E+%3Fo}+LIMIT+100&amp;format=text%2Fhtml&amp;timeout=30000&amp;debug=on", "View on DBPedia")</f>
        <v>View on DBPedia</v>
      </c>
    </row>
    <row collapsed="false" customFormat="false" customHeight="true" hidden="false" ht="12.1" outlineLevel="0" r="281">
      <c r="A281" s="0" t="str">
        <f aca="false">HYPERLINK("http://dbpedia.org/property/coach")</f>
        <v>http://dbpedia.org/property/coach</v>
      </c>
      <c r="B281" s="2" t="n">
        <v>0</v>
      </c>
      <c r="C281" s="0" t="str">
        <f aca="false">HYPERLINK("http://dbpedia.org/sparql?default-graph-uri=http%3A%2F%2Fdbpedia.org&amp;query=select+distinct+%3Fs+%3Fo+where+{%3Fs+%3Chttp%3A%2F%2Fdbpedia.org%2Fproperty%2Fcoach%3E+%3Fo}+LIMIT+100&amp;format=text%2Fhtml&amp;timeout=30000&amp;debug=on", "View on DBPedia")</f>
        <v>View on DBPedia</v>
      </c>
    </row>
    <row collapsed="false" customFormat="false" customHeight="true" hidden="false" ht="12.1" outlineLevel="0" r="282">
      <c r="A282" s="0" t="str">
        <f aca="false">HYPERLINK("http://dbpedia.org/property/wsopMainEventBestFinishYear")</f>
        <v>http://dbpedia.org/property/wsopMainEventBestFinishYear</v>
      </c>
      <c r="B282" s="2" t="n">
        <v>0</v>
      </c>
      <c r="C282" s="0" t="str">
        <f aca="false">HYPERLINK("http://dbpedia.org/sparql?default-graph-uri=http%3A%2F%2Fdbpedia.org&amp;query=select+distinct+%3Fs+%3Fo+where+{%3Fs+%3Chttp%3A%2F%2Fdbpedia.org%2Fproperty%2FwsopMainEventBestFinishYear%3E+%3Fo}+LIMIT+100&amp;format=text%2Fhtml&amp;timeout=30000&amp;debug=on", "View on DBPedia")</f>
        <v>View on DBPedia</v>
      </c>
    </row>
    <row collapsed="false" customFormat="false" customHeight="true" hidden="false" ht="12.1" outlineLevel="0" r="283">
      <c r="A283" s="0" t="str">
        <f aca="false">HYPERLINK("http://dbpedia.org/ontology/tenant")</f>
        <v>http://dbpedia.org/ontology/tenant</v>
      </c>
      <c r="B283" s="2" t="n">
        <v>0</v>
      </c>
      <c r="C283" s="0" t="str">
        <f aca="false">HYPERLINK("http://dbpedia.org/sparql?default-graph-uri=http%3A%2F%2Fdbpedia.org&amp;query=select+distinct+%3Fs+%3Fo+where+{%3Fs+%3Chttp%3A%2F%2Fdbpedia.org%2Fontology%2Ftenant%3E+%3Fo}+LIMIT+100&amp;format=text%2Fhtml&amp;timeout=30000&amp;debug=on", "View on DBPedia")</f>
        <v>View on DBPedia</v>
      </c>
    </row>
    <row collapsed="false" customFormat="false" customHeight="true" hidden="false" ht="12.1" outlineLevel="0" r="284">
      <c r="A284" s="0" t="str">
        <f aca="false">HYPERLINK("http://dbpedia.org/ontology/worldChampionTitleYear")</f>
        <v>http://dbpedia.org/ontology/worldChampionTitleYear</v>
      </c>
      <c r="B284" s="2" t="n">
        <v>0</v>
      </c>
      <c r="C284" s="0" t="str">
        <f aca="false">HYPERLINK("http://dbpedia.org/sparql?default-graph-uri=http%3A%2F%2Fdbpedia.org&amp;query=select+distinct+%3Fs+%3Fo+where+{%3Fs+%3Chttp%3A%2F%2Fdbpedia.org%2Fontology%2FworldChampionTitleYear%3E+%3Fo}+LIMIT+100&amp;format=text%2Fhtml&amp;timeout=30000&amp;debug=on", "View on DBPedia")</f>
        <v>View on DBPedia</v>
      </c>
    </row>
    <row collapsed="false" customFormat="false" customHeight="true" hidden="false" ht="12.1" outlineLevel="0" r="285">
      <c r="A285" s="0" t="str">
        <f aca="false">HYPERLINK("http://dbpedia.org/ontology/managerClub")</f>
        <v>http://dbpedia.org/ontology/managerClub</v>
      </c>
      <c r="B285" s="2" t="n">
        <v>0</v>
      </c>
      <c r="C285" s="0" t="str">
        <f aca="false">HYPERLINK("http://dbpedia.org/sparql?default-graph-uri=http%3A%2F%2Fdbpedia.org&amp;query=select+distinct+%3Fs+%3Fo+where+{%3Fs+%3Chttp%3A%2F%2Fdbpedia.org%2Fontology%2FmanagerClub%3E+%3Fo}+LIMIT+100&amp;format=text%2Fhtml&amp;timeout=30000&amp;debug=on", "View on DBPedia")</f>
        <v>View on DBPedia</v>
      </c>
    </row>
    <row collapsed="false" customFormat="false" customHeight="true" hidden="false" ht="12.1" outlineLevel="0" r="286">
      <c r="A286" s="0" t="str">
        <f aca="false">HYPERLINK("http://dbpedia.org/property/managerclubs")</f>
        <v>http://dbpedia.org/property/managerclubs</v>
      </c>
      <c r="B286" s="2" t="n">
        <v>0</v>
      </c>
      <c r="C286" s="0" t="str">
        <f aca="false">HYPERLINK("http://dbpedia.org/sparql?default-graph-uri=http%3A%2F%2Fdbpedia.org&amp;query=select+distinct+%3Fs+%3Fo+where+{%3Fs+%3Chttp%3A%2F%2Fdbpedia.org%2Fproperty%2Fmanagerclubs%3E+%3Fo}+LIMIT+100&amp;format=text%2Fhtml&amp;timeout=30000&amp;debug=on", "View on DBPedia")</f>
        <v>View on DBPedia</v>
      </c>
    </row>
    <row collapsed="false" customFormat="false" customHeight="true" hidden="false" ht="12.1" outlineLevel="0" r="287">
      <c r="A287" s="0" t="str">
        <f aca="false">HYPERLINK("http://dbpedia.org/property/inaugural")</f>
        <v>http://dbpedia.org/property/inaugural</v>
      </c>
      <c r="B287" s="2" t="n">
        <v>0</v>
      </c>
      <c r="C287" s="0" t="str">
        <f aca="false">HYPERLINK("http://dbpedia.org/sparql?default-graph-uri=http%3A%2F%2Fdbpedia.org&amp;query=select+distinct+%3Fs+%3Fo+where+{%3Fs+%3Chttp%3A%2F%2Fdbpedia.org%2Fproperty%2Finaugural%3E+%3Fo}+LIMIT+100&amp;format=text%2Fhtml&amp;timeout=30000&amp;debug=on", "View on DBPedia")</f>
        <v>View on DBPedia</v>
      </c>
    </row>
    <row collapsed="false" customFormat="false" customHeight="true" hidden="false" ht="12.1" outlineLevel="0" r="288">
      <c r="A288" s="0" t="str">
        <f aca="false">HYPERLINK("http://dbpedia.org/property/administratingYears")</f>
        <v>http://dbpedia.org/property/administratingYears</v>
      </c>
      <c r="B288" s="2" t="n">
        <v>0</v>
      </c>
      <c r="C288" s="0" t="str">
        <f aca="false">HYPERLINK("http://dbpedia.org/sparql?default-graph-uri=http%3A%2F%2Fdbpedia.org&amp;query=select+distinct+%3Fs+%3Fo+where+{%3Fs+%3Chttp%3A%2F%2Fdbpedia.org%2Fproperty%2FadministratingYears%3E+%3Fo}+LIMIT+100&amp;format=text%2Fhtml&amp;timeout=30000&amp;debug=on", "View on DBPedia")</f>
        <v>View on DBPedia</v>
      </c>
    </row>
    <row collapsed="false" customFormat="false" customHeight="true" hidden="false" ht="12.1" outlineLevel="0" r="289">
      <c r="A289" s="0" t="str">
        <f aca="false">HYPERLINK("http://dbpedia.org/property/source")</f>
        <v>http://dbpedia.org/property/source</v>
      </c>
      <c r="B289" s="2" t="n">
        <v>0</v>
      </c>
      <c r="C289" s="0" t="str">
        <f aca="false">HYPERLINK("http://dbpedia.org/sparql?default-graph-uri=http%3A%2F%2Fdbpedia.org&amp;query=select+distinct+%3Fs+%3Fo+where+{%3Fs+%3Chttp%3A%2F%2Fdbpedia.org%2Fproperty%2Fsource%3E+%3Fo}+LIMIT+100&amp;format=text%2Fhtml&amp;timeout=30000&amp;debug=on", "View on DBPedia")</f>
        <v>View on DBPedia</v>
      </c>
    </row>
    <row collapsed="false" customFormat="false" customHeight="true" hidden="false" ht="12.1" outlineLevel="0" r="290">
      <c r="A290" s="0" t="str">
        <f aca="false">HYPERLINK("http://dbpedia.org/property/conferenceTournament")</f>
        <v>http://dbpedia.org/property/conferenceTournament</v>
      </c>
      <c r="B290" s="2" t="n">
        <v>0</v>
      </c>
      <c r="C290" s="0" t="str">
        <f aca="false">HYPERLINK("http://dbpedia.org/sparql?default-graph-uri=http%3A%2F%2Fdbpedia.org&amp;query=select+distinct+%3Fs+%3Fo+where+{%3Fs+%3Chttp%3A%2F%2Fdbpedia.org%2Fproperty%2FconferenceTournament%3E+%3Fo}+LIMIT+100&amp;format=text%2Fhtml&amp;timeout=30000&amp;debug=on", "View on DBPedia")</f>
        <v>View on DBPedia</v>
      </c>
    </row>
    <row collapsed="false" customFormat="false" customHeight="true" hidden="false" ht="12.1" outlineLevel="0" r="291">
      <c r="A291" s="0" t="str">
        <f aca="false">HYPERLINK("http://dbpedia.org/property/tournamentList")</f>
        <v>http://dbpedia.org/property/tournamentList</v>
      </c>
      <c r="B291" s="2" t="n">
        <v>0</v>
      </c>
      <c r="C291" s="0" t="str">
        <f aca="false">HYPERLINK("http://dbpedia.org/sparql?default-graph-uri=http%3A%2F%2Fdbpedia.org&amp;query=select+distinct+%3Fs+%3Fo+where+{%3Fs+%3Chttp%3A%2F%2Fdbpedia.org%2Fproperty%2FtournamentList%3E+%3Fo}+LIMIT+100&amp;format=text%2Fhtml&amp;timeout=30000&amp;debug=on", "View on DBPedia")</f>
        <v>View on DBPedia</v>
      </c>
    </row>
    <row collapsed="false" customFormat="false" customHeight="true" hidden="false" ht="12.1" outlineLevel="0" r="292">
      <c r="A292" s="0" t="str">
        <f aca="false">HYPERLINK("http://dbpedia.org/property/bdo")</f>
        <v>http://dbpedia.org/property/bdo</v>
      </c>
      <c r="B292" s="2" t="n">
        <v>0</v>
      </c>
      <c r="C292" s="0" t="str">
        <f aca="false">HYPERLINK("http://dbpedia.org/sparql?default-graph-uri=http%3A%2F%2Fdbpedia.org&amp;query=select+distinct+%3Fs+%3Fo+where+{%3Fs+%3Chttp%3A%2F%2Fdbpedia.org%2Fproperty%2Fbdo%3E+%3Fo}+LIMIT+100&amp;format=text%2Fhtml&amp;timeout=30000&amp;debug=on", "View on DBPedia")</f>
        <v>View on DBPedia</v>
      </c>
    </row>
    <row collapsed="false" customFormat="false" customHeight="true" hidden="false" ht="12.1" outlineLevel="0" r="293">
      <c r="A293" s="0" t="str">
        <f aca="false">HYPERLINK("http://dbpedia.org/property/comp")</f>
        <v>http://dbpedia.org/property/comp</v>
      </c>
      <c r="B293" s="2" t="n">
        <v>0</v>
      </c>
      <c r="C293" s="0" t="str">
        <f aca="false">HYPERLINK("http://dbpedia.org/sparql?default-graph-uri=http%3A%2F%2Fdbpedia.org&amp;query=select+distinct+%3Fs+%3Fo+where+{%3Fs+%3Chttp%3A%2F%2Fdbpedia.org%2Fproperty%2Fcomp%3E+%3Fo}+LIMIT+100&amp;format=text%2Fhtml&amp;timeout=30000&amp;debug=on", "View on DBPedia")</f>
        <v>View on DBPedia</v>
      </c>
    </row>
    <row collapsed="false" customFormat="false" customHeight="true" hidden="false" ht="12.1" outlineLevel="0" r="294">
      <c r="A294" s="0" t="str">
        <f aca="false">HYPERLINK("http://dbpedia.org/property/resultyears")</f>
        <v>http://dbpedia.org/property/resultyears</v>
      </c>
      <c r="B294" s="2" t="n">
        <v>0</v>
      </c>
      <c r="C294" s="0" t="str">
        <f aca="false">HYPERLINK("http://dbpedia.org/sparql?default-graph-uri=http%3A%2F%2Fdbpedia.org&amp;query=select+distinct+%3Fs+%3Fo+where+{%3Fs+%3Chttp%3A%2F%2Fdbpedia.org%2Fproperty%2Fresultyears%3E+%3Fo}+LIMIT+100&amp;format=text%2Fhtml&amp;timeout=30000&amp;debug=on", "View on DBPedia")</f>
        <v>View on DBPedia</v>
      </c>
    </row>
    <row collapsed="false" customFormat="false" customHeight="true" hidden="false" ht="12.1" outlineLevel="0" r="295">
      <c r="A295" s="0" t="str">
        <f aca="false">HYPERLINK("http://dbpedia.org/property/coachstatsend")</f>
        <v>http://dbpedia.org/property/coachstatsend</v>
      </c>
      <c r="B295" s="2" t="n">
        <v>0</v>
      </c>
      <c r="C295" s="0" t="str">
        <f aca="false">HYPERLINK("http://dbpedia.org/sparql?default-graph-uri=http%3A%2F%2Fdbpedia.org&amp;query=select+distinct+%3Fs+%3Fo+where+{%3Fs+%3Chttp%3A%2F%2Fdbpedia.org%2Fproperty%2Fcoachstatsend%3E+%3Fo}+LIMIT+100&amp;format=text%2Fhtml&amp;timeout=30000&amp;debug=on", "View on DBPedia")</f>
        <v>View on DBPedia</v>
      </c>
    </row>
    <row collapsed="false" customFormat="false" customHeight="true" hidden="false" ht="12.1" outlineLevel="0" r="296">
      <c r="A296" s="0" t="str">
        <f aca="false">HYPERLINK("http://dbpedia.org/property/coachyear3start")</f>
        <v>http://dbpedia.org/property/coachyear3start</v>
      </c>
      <c r="B296" s="2" t="n">
        <v>0</v>
      </c>
      <c r="C296" s="0" t="str">
        <f aca="false">HYPERLINK("http://dbpedia.org/sparql?default-graph-uri=http%3A%2F%2Fdbpedia.org&amp;query=select+distinct+%3Fs+%3Fo+where+{%3Fs+%3Chttp%3A%2F%2Fdbpedia.org%2Fproperty%2Fcoachyear3start%3E+%3Fo}+LIMIT+100&amp;format=text%2Fhtml&amp;timeout=30000&amp;debug=on", "View on DBPedia")</f>
        <v>View on DBPedia</v>
      </c>
    </row>
    <row collapsed="false" customFormat="false" customHeight="true" hidden="false" ht="12.1" outlineLevel="0" r="297">
      <c r="A297" s="0" t="str">
        <f aca="false">HYPERLINK("http://dbpedia.org/property/joinedFiba")</f>
        <v>http://dbpedia.org/property/joinedFiba</v>
      </c>
      <c r="B297" s="2" t="n">
        <v>0</v>
      </c>
      <c r="C297" s="0" t="str">
        <f aca="false">HYPERLINK("http://dbpedia.org/sparql?default-graph-uri=http%3A%2F%2Fdbpedia.org&amp;query=select+distinct+%3Fs+%3Fo+where+{%3Fs+%3Chttp%3A%2F%2Fdbpedia.org%2Fproperty%2FjoinedFiba%3E+%3Fo}+LIMIT+100&amp;format=text%2Fhtml&amp;timeout=30000&amp;debug=on", "View on DBPedia")</f>
        <v>View on DBPedia</v>
      </c>
    </row>
    <row collapsed="false" customFormat="false" customHeight="true" hidden="false" ht="12.1" outlineLevel="0" r="298">
      <c r="A298" s="0" t="str">
        <f aca="false">HYPERLINK("http://dbpedia.org/property/zoneMedals")</f>
        <v>http://dbpedia.org/property/zoneMedals</v>
      </c>
      <c r="B298" s="2" t="n">
        <v>0</v>
      </c>
      <c r="C298" s="0" t="str">
        <f aca="false">HYPERLINK("http://dbpedia.org/sparql?default-graph-uri=http%3A%2F%2Fdbpedia.org&amp;query=select+distinct+%3Fs+%3Fo+where+{%3Fs+%3Chttp%3A%2F%2Fdbpedia.org%2Fproperty%2FzoneMedals%3E+%3Fo}+LIMIT+100&amp;format=text%2Fhtml&amp;timeout=30000&amp;debug=on", "View on DBPedia")</f>
        <v>View on DBPedia</v>
      </c>
    </row>
    <row collapsed="false" customFormat="false" customHeight="true" hidden="false" ht="12.1" outlineLevel="0" r="299">
      <c r="A299" s="0" t="str">
        <f aca="false">HYPERLINK("http://dbpedia.org/property/shortDescription")</f>
        <v>http://dbpedia.org/property/shortDescription</v>
      </c>
      <c r="B299" s="2" t="n">
        <v>0</v>
      </c>
      <c r="C299" s="0" t="str">
        <f aca="false">HYPERLINK("http://dbpedia.org/sparql?default-graph-uri=http%3A%2F%2Fdbpedia.org&amp;query=select+distinct+%3Fs+%3Fo+where+{%3Fs+%3Chttp%3A%2F%2Fdbpedia.org%2Fproperty%2FshortDescription%3E+%3Fo}+LIMIT+100&amp;format=text%2Fhtml&amp;timeout=30000&amp;debug=on", "View on DBPedia")</f>
        <v>View on DBPedia</v>
      </c>
    </row>
    <row collapsed="false" customFormat="false" customHeight="true" hidden="false" ht="12.1" outlineLevel="0" r="300">
      <c r="A300" s="0" t="str">
        <f aca="false">HYPERLINK("http://dbpedia.org/property/since")</f>
        <v>http://dbpedia.org/property/since</v>
      </c>
      <c r="B300" s="2" t="n">
        <v>0</v>
      </c>
      <c r="C300" s="0" t="str">
        <f aca="false">HYPERLINK("http://dbpedia.org/sparql?default-graph-uri=http%3A%2F%2Fdbpedia.org&amp;query=select+distinct+%3Fs+%3Fo+where+{%3Fs+%3Chttp%3A%2F%2Fdbpedia.org%2Fproperty%2Fsince%3E+%3Fo}+LIMIT+100&amp;format=text%2Fhtml&amp;timeout=30000&amp;debug=on", "View on DBPedia")</f>
        <v>View on DBPedia</v>
      </c>
    </row>
    <row collapsed="false" customFormat="false" customHeight="true" hidden="false" ht="12.1" outlineLevel="0" r="301">
      <c r="A301" s="0" t="str">
        <f aca="false">HYPERLINK("http://dbpedia.org/property/worldMasters")</f>
        <v>http://dbpedia.org/property/worldMasters</v>
      </c>
      <c r="B301" s="2" t="n">
        <v>0</v>
      </c>
      <c r="C301" s="0" t="str">
        <f aca="false">HYPERLINK("http://dbpedia.org/sparql?default-graph-uri=http%3A%2F%2Fdbpedia.org&amp;query=select+distinct+%3Fs+%3Fo+where+{%3Fs+%3Chttp%3A%2F%2Fdbpedia.org%2Fproperty%2FworldMasters%3E+%3Fo}+LIMIT+100&amp;format=text%2Fhtml&amp;timeout=30000&amp;debug=on", "View on DBPedia")</f>
        <v>View on DBPedia</v>
      </c>
    </row>
    <row collapsed="false" customFormat="false" customHeight="true" hidden="false" ht="12.1" outlineLevel="0" r="302">
      <c r="A302" s="0" t="str">
        <f aca="false">HYPERLINK("http://dbpedia.org/property/ncaasweetsixteen")</f>
        <v>http://dbpedia.org/property/ncaasweetsixteen</v>
      </c>
      <c r="B302" s="2" t="n">
        <v>0</v>
      </c>
      <c r="C302" s="0" t="str">
        <f aca="false">HYPERLINK("http://dbpedia.org/sparql?default-graph-uri=http%3A%2F%2Fdbpedia.org&amp;query=select+distinct+%3Fs+%3Fo+where+{%3Fs+%3Chttp%3A%2F%2Fdbpedia.org%2Fproperty%2Fncaasweetsixteen%3E+%3Fo}+LIMIT+100&amp;format=text%2Fhtml&amp;timeout=30000&amp;debug=on", "View on DBPedia")</f>
        <v>View on DBPedia</v>
      </c>
    </row>
    <row collapsed="false" customFormat="false" customHeight="true" hidden="false" ht="12.1" outlineLevel="0" r="303">
      <c r="A303" s="0" t="str">
        <f aca="false">HYPERLINK("http://dbpedia.org/property/wghofyear")</f>
        <v>http://dbpedia.org/property/wghofyear</v>
      </c>
      <c r="B303" s="2" t="n">
        <v>0</v>
      </c>
      <c r="C303" s="0" t="str">
        <f aca="false">HYPERLINK("http://dbpedia.org/sparql?default-graph-uri=http%3A%2F%2Fdbpedia.org&amp;query=select+distinct+%3Fs+%3Fo+where+{%3Fs+%3Chttp%3A%2F%2Fdbpedia.org%2Fproperty%2Fwghofyear%3E+%3Fo}+LIMIT+100&amp;format=text%2Fhtml&amp;timeout=30000&amp;debug=on", "View on DBPedia")</f>
        <v>View on DBPedia</v>
      </c>
    </row>
    <row collapsed="false" customFormat="false" customHeight="true" hidden="false" ht="12.1" outlineLevel="0" r="304">
      <c r="A304" s="0" t="str">
        <f aca="false">HYPERLINK("http://dbpedia.org/property/dob")</f>
        <v>http://dbpedia.org/property/dob</v>
      </c>
      <c r="B304" s="2" t="n">
        <v>0</v>
      </c>
      <c r="C304" s="0" t="str">
        <f aca="false">HYPERLINK("http://dbpedia.org/sparql?default-graph-uri=http%3A%2F%2Fdbpedia.org&amp;query=select+distinct+%3Fs+%3Fo+where+{%3Fs+%3Chttp%3A%2F%2Fdbpedia.org%2Fproperty%2Fdob%3E+%3Fo}+LIMIT+100&amp;format=text%2Fhtml&amp;timeout=30000&amp;debug=on", "View on DBPedia")</f>
        <v>View on DBPedia</v>
      </c>
    </row>
    <row collapsed="false" customFormat="false" customHeight="true" hidden="false" ht="12.1" outlineLevel="0" r="305">
      <c r="A305" s="0" t="str">
        <f aca="false">HYPERLINK("http://dbpedia.org/property/coachyear1end")</f>
        <v>http://dbpedia.org/property/coachyear1end</v>
      </c>
      <c r="B305" s="2" t="n">
        <v>0</v>
      </c>
      <c r="C305" s="0" t="str">
        <f aca="false">HYPERLINK("http://dbpedia.org/sparql?default-graph-uri=http%3A%2F%2Fdbpedia.org&amp;query=select+distinct+%3Fs+%3Fo+where+{%3Fs+%3Chttp%3A%2F%2Fdbpedia.org%2Fproperty%2Fcoachyear1end%3E+%3Fo}+LIMIT+100&amp;format=text%2Fhtml&amp;timeout=30000&amp;debug=on", "View on DBPedia")</f>
        <v>View on DBPedia</v>
      </c>
    </row>
    <row collapsed="false" customFormat="false" customHeight="true" hidden="false" ht="12.1" outlineLevel="0" r="306">
      <c r="A306" s="0" t="str">
        <f aca="false">HYPERLINK("http://dbpedia.org/ontology/formerCallsign")</f>
        <v>http://dbpedia.org/ontology/formerCallsign</v>
      </c>
      <c r="B306" s="2" t="n">
        <v>0</v>
      </c>
      <c r="C306" s="0" t="str">
        <f aca="false">HYPERLINK("http://dbpedia.org/sparql?default-graph-uri=http%3A%2F%2Fdbpedia.org&amp;query=select+distinct+%3Fs+%3Fo+where+{%3Fs+%3Chttp%3A%2F%2Fdbpedia.org%2Fontology%2FformerCallsign%3E+%3Fo}+LIMIT+100&amp;format=text%2Fhtml&amp;timeout=30000&amp;debug=on", "View on DBPedia")</f>
        <v>View on DBPedia</v>
      </c>
    </row>
    <row collapsed="false" customFormat="false" customHeight="true" hidden="false" ht="12.1" outlineLevel="0" r="307">
      <c r="A307" s="0" t="str">
        <f aca="false">HYPERLINK("http://dbpedia.org/property/conf1Link")</f>
        <v>http://dbpedia.org/property/conf1Link</v>
      </c>
      <c r="B307" s="2" t="n">
        <v>0</v>
      </c>
      <c r="C307" s="0" t="str">
        <f aca="false">HYPERLINK("http://dbpedia.org/sparql?default-graph-uri=http%3A%2F%2Fdbpedia.org&amp;query=select+distinct+%3Fs+%3Fo+where+{%3Fs+%3Chttp%3A%2F%2Fdbpedia.org%2Fproperty%2Fconf1Link%3E+%3Fo}+LIMIT+100&amp;format=text%2Fhtml&amp;timeout=30000&amp;debug=on", "View on DBPedia")</f>
        <v>View on DBPedia</v>
      </c>
    </row>
    <row collapsed="false" customFormat="false" customHeight="true" hidden="false" ht="12.1" outlineLevel="0" r="308">
      <c r="A308" s="0" t="str">
        <f aca="false">HYPERLINK("http://dbpedia.org/property/league")</f>
        <v>http://dbpedia.org/property/league</v>
      </c>
      <c r="B308" s="2" t="n">
        <v>0</v>
      </c>
      <c r="C308" s="0" t="str">
        <f aca="false">HYPERLINK("http://dbpedia.org/sparql?default-graph-uri=http%3A%2F%2Fdbpedia.org&amp;query=select+distinct+%3Fs+%3Fo+where+{%3Fs+%3Chttp%3A%2F%2Fdbpedia.org%2Fproperty%2Fleague%3E+%3Fo}+LIMIT+100&amp;format=text%2Fhtml&amp;timeout=30000&amp;debug=on", "View on DBPedia")</f>
        <v>View on DBPedia</v>
      </c>
    </row>
    <row collapsed="false" customFormat="false" customHeight="true" hidden="false" ht="12.1" outlineLevel="0" r="309">
      <c r="A309" s="0" t="str">
        <f aca="false">HYPERLINK("http://dbpedia.org/property/ncaafinalfour")</f>
        <v>http://dbpedia.org/property/ncaafinalfour</v>
      </c>
      <c r="B309" s="2" t="n">
        <v>0</v>
      </c>
      <c r="C309" s="0" t="str">
        <f aca="false">HYPERLINK("http://dbpedia.org/sparql?default-graph-uri=http%3A%2F%2Fdbpedia.org&amp;query=select+distinct+%3Fs+%3Fo+where+{%3Fs+%3Chttp%3A%2F%2Fdbpedia.org%2Fproperty%2Fncaafinalfour%3E+%3Fo}+LIMIT+100&amp;format=text%2Fhtml&amp;timeout=30000&amp;debug=on", "View on DBPedia")</f>
        <v>View on DBPedia</v>
      </c>
    </row>
    <row collapsed="false" customFormat="false" customHeight="true" hidden="false" ht="12.1" outlineLevel="0" r="310">
      <c r="A310" s="0" t="str">
        <f aca="false">HYPERLINK("http://dbpedia.org/property/cfbdwid")</f>
        <v>http://dbpedia.org/property/cfbdwid</v>
      </c>
      <c r="B310" s="2" t="n">
        <v>0</v>
      </c>
      <c r="C310" s="0" t="str">
        <f aca="false">HYPERLINK("http://dbpedia.org/sparql?default-graph-uri=http%3A%2F%2Fdbpedia.org&amp;query=select+distinct+%3Fs+%3Fo+where+{%3Fs+%3Chttp%3A%2F%2Fdbpedia.org%2Fproperty%2Fcfbdwid%3E+%3Fo}+LIMIT+100&amp;format=text%2Fhtml&amp;timeout=30000&amp;debug=on", "View on DBPedia")</f>
        <v>View on DBPedia</v>
      </c>
    </row>
    <row collapsed="false" customFormat="false" customHeight="true" hidden="false" ht="12.1" outlineLevel="0" r="311">
      <c r="A311" s="0" t="str">
        <f aca="false">HYPERLINK("http://dbpedia.org/property/conf2Link")</f>
        <v>http://dbpedia.org/property/conf2Link</v>
      </c>
      <c r="B311" s="2" t="n">
        <v>0</v>
      </c>
      <c r="C311" s="0" t="str">
        <f aca="false">HYPERLINK("http://dbpedia.org/sparql?default-graph-uri=http%3A%2F%2Fdbpedia.org&amp;query=select+distinct+%3Fs+%3Fo+where+{%3Fs+%3Chttp%3A%2F%2Fdbpedia.org%2Fproperty%2Fconf2Link%3E+%3Fo}+LIMIT+100&amp;format=text%2Fhtml&amp;timeout=30000&amp;debug=on", "View on DBPedia")</f>
        <v>View on DBPedia</v>
      </c>
    </row>
    <row collapsed="false" customFormat="false" customHeight="true" hidden="false" ht="12.1" outlineLevel="0" r="312">
      <c r="A312" s="0" t="str">
        <f aca="false">HYPERLINK("http://dbpedia.org/property/year4end")</f>
        <v>http://dbpedia.org/property/year4end</v>
      </c>
      <c r="B312" s="2" t="n">
        <v>0</v>
      </c>
      <c r="C312" s="0" t="str">
        <f aca="false">HYPERLINK("http://dbpedia.org/sparql?default-graph-uri=http%3A%2F%2Fdbpedia.org&amp;query=select+distinct+%3Fs+%3Fo+where+{%3Fs+%3Chttp%3A%2F%2Fdbpedia.org%2Fproperty%2Fyear4end%3E+%3Fo}+LIMIT+100&amp;format=text%2Fhtml&amp;timeout=30000&amp;debug=on", "View on DBPedia")</f>
        <v>View on DBPedia</v>
      </c>
    </row>
    <row collapsed="false" customFormat="false" customHeight="true" hidden="false" ht="12.1" outlineLevel="0" r="313">
      <c r="A313" s="0" t="str">
        <f aca="false">HYPERLINK("http://dbpedia.org/property/draft")</f>
        <v>http://dbpedia.org/property/draft</v>
      </c>
      <c r="B313" s="2" t="n">
        <v>1</v>
      </c>
      <c r="C313" s="0" t="str">
        <f aca="false">HYPERLINK("http://dbpedia.org/sparql?default-graph-uri=http%3A%2F%2Fdbpedia.org&amp;query=select+distinct+%3Fs+%3Fo+where+{%3Fs+%3Chttp%3A%2F%2Fdbpedia.org%2Fproperty%2Fdraft%3E+%3Fo}+LIMIT+100&amp;format=text%2Fhtml&amp;timeout=30000&amp;debug=on", "View on DBPedia")</f>
        <v>View on DBPedia</v>
      </c>
    </row>
    <row collapsed="false" customFormat="false" customHeight="true" hidden="false" ht="12.1" outlineLevel="0" r="314">
      <c r="A314" s="0" t="str">
        <f aca="false">HYPERLINK("http://dbpedia.org/property/baskhofYear")</f>
        <v>http://dbpedia.org/property/baskhofYear</v>
      </c>
      <c r="B314" s="2" t="n">
        <v>0</v>
      </c>
      <c r="C314" s="0" t="str">
        <f aca="false">HYPERLINK("http://dbpedia.org/sparql?default-graph-uri=http%3A%2F%2Fdbpedia.org&amp;query=select+distinct+%3Fs+%3Fo+where+{%3Fs+%3Chttp%3A%2F%2Fdbpedia.org%2Fproperty%2FbaskhofYear%3E+%3Fo}+LIMIT+100&amp;format=text%2Fhtml&amp;timeout=30000&amp;debug=on", "View on DBPedia")</f>
        <v>View on DBPedia</v>
      </c>
    </row>
    <row collapsed="false" customFormat="false" customHeight="true" hidden="false" ht="12.1" outlineLevel="0" r="315">
      <c r="A315" s="0" t="str">
        <f aca="false">HYPERLINK("http://dbpedia.org/property/ncaaeliteeight")</f>
        <v>http://dbpedia.org/property/ncaaeliteeight</v>
      </c>
      <c r="B315" s="2" t="n">
        <v>0</v>
      </c>
      <c r="C315" s="0" t="str">
        <f aca="false">HYPERLINK("http://dbpedia.org/sparql?default-graph-uri=http%3A%2F%2Fdbpedia.org&amp;query=select+distinct+%3Fs+%3Fo+where+{%3Fs+%3Chttp%3A%2F%2Fdbpedia.org%2Fproperty%2Fncaaeliteeight%3E+%3Fo}+LIMIT+100&amp;format=text%2Fhtml&amp;timeout=30000&amp;debug=on", "View on DBPedia")</f>
        <v>View on DBPedia</v>
      </c>
    </row>
    <row collapsed="false" customFormat="false" customHeight="true" hidden="false" ht="12.1" outlineLevel="0" r="316">
      <c r="A316" s="0" t="str">
        <f aca="false">HYPERLINK("http://dbpedia.org/property/bdoWorld")</f>
        <v>http://dbpedia.org/property/bdoWorld</v>
      </c>
      <c r="B316" s="2" t="n">
        <v>0</v>
      </c>
      <c r="C316" s="0" t="str">
        <f aca="false">HYPERLINK("http://dbpedia.org/sparql?default-graph-uri=http%3A%2F%2Fdbpedia.org&amp;query=select+distinct+%3Fs+%3Fo+where+{%3Fs+%3Chttp%3A%2F%2Fdbpedia.org%2Fproperty%2FbdoWorld%3E+%3Fo}+LIMIT+100&amp;format=text%2Fhtml&amp;timeout=30000&amp;debug=on", "View on DBPedia")</f>
        <v>View on DBPedia</v>
      </c>
    </row>
    <row collapsed="false" customFormat="false" customHeight="true" hidden="false" ht="12.1" outlineLevel="0" r="317">
      <c r="A317" s="0" t="str">
        <f aca="false">HYPERLINK("http://dbpedia.org/property/draftLink")</f>
        <v>http://dbpedia.org/property/draftLink</v>
      </c>
      <c r="B317" s="2" t="n">
        <v>0</v>
      </c>
      <c r="C317" s="0" t="str">
        <f aca="false">HYPERLINK("http://dbpedia.org/sparql?default-graph-uri=http%3A%2F%2Fdbpedia.org&amp;query=select+distinct+%3Fs+%3Fo+where+{%3Fs+%3Chttp%3A%2F%2Fdbpedia.org%2Fproperty%2FdraftLink%3E+%3Fo}+LIMIT+100&amp;format=text%2Fhtml&amp;timeout=30000&amp;debug=on", "View on DBPedia")</f>
        <v>View on DBPedia</v>
      </c>
    </row>
    <row collapsed="false" customFormat="false" customHeight="true" hidden="false" ht="12.1" outlineLevel="0" r="318">
      <c r="A318" s="0" t="str">
        <f aca="false">HYPERLINK("http://dbpedia.org/property/playingteams")</f>
        <v>http://dbpedia.org/property/playingteams</v>
      </c>
      <c r="B318" s="2" t="n">
        <v>0</v>
      </c>
      <c r="C318" s="0" t="str">
        <f aca="false">HYPERLINK("http://dbpedia.org/sparql?default-graph-uri=http%3A%2F%2Fdbpedia.org&amp;query=select+distinct+%3Fs+%3Fo+where+{%3Fs+%3Chttp%3A%2F%2Fdbpedia.org%2Fproperty%2Fplayingteams%3E+%3Fo}+LIMIT+100&amp;format=text%2Fhtml&amp;timeout=30000&amp;debug=on", "View on DBPedia")</f>
        <v>View on DBPedia</v>
      </c>
    </row>
    <row collapsed="false" customFormat="false" customHeight="true" hidden="false" ht="12.1" outlineLevel="0" r="319">
      <c r="A319" s="0" t="str">
        <f aca="false">HYPERLINK("http://dbpedia.org/ontology/serviceEndYear")</f>
        <v>http://dbpedia.org/ontology/serviceEndYear</v>
      </c>
      <c r="B319" s="2" t="n">
        <v>0</v>
      </c>
      <c r="C319" s="0" t="str">
        <f aca="false">HYPERLINK("http://dbpedia.org/sparql?default-graph-uri=http%3A%2F%2Fdbpedia.org&amp;query=select+distinct+%3Fs+%3Fo+where+{%3Fs+%3Chttp%3A%2F%2Fdbpedia.org%2Fontology%2FserviceEndYear%3E+%3Fo}+LIMIT+100&amp;format=text%2Fhtml&amp;timeout=30000&amp;debug=on", "View on DBPedia")</f>
        <v>View on DBPedia</v>
      </c>
    </row>
    <row collapsed="false" customFormat="false" customHeight="true" hidden="false" ht="12.1" outlineLevel="0" r="320">
      <c r="A320" s="0" t="str">
        <f aca="false">HYPERLINK("http://dbpedia.org/property/d")</f>
        <v>http://dbpedia.org/property/d</v>
      </c>
      <c r="B320" s="2" t="n">
        <v>0</v>
      </c>
      <c r="C320" s="0" t="str">
        <f aca="false">HYPERLINK("http://dbpedia.org/sparql?default-graph-uri=http%3A%2F%2Fdbpedia.org&amp;query=select+distinct+%3Fs+%3Fo+where+{%3Fs+%3Chttp%3A%2F%2Fdbpedia.org%2Fproperty%2Fd%3E+%3Fo}+LIMIT+100&amp;format=text%2Fhtml&amp;timeout=30000&amp;debug=on", "View on DBPedia")</f>
        <v>View on DBPedia</v>
      </c>
    </row>
    <row collapsed="false" customFormat="false" customHeight="true" hidden="false" ht="12.1" outlineLevel="0" r="321">
      <c r="A321" s="0" t="str">
        <f aca="false">HYPERLINK("http://dbpedia.org/property/nabisco")</f>
        <v>http://dbpedia.org/property/nabisco</v>
      </c>
      <c r="B321" s="2" t="n">
        <v>0</v>
      </c>
      <c r="C321" s="0" t="str">
        <f aca="false">HYPERLINK("http://dbpedia.org/sparql?default-graph-uri=http%3A%2F%2Fdbpedia.org&amp;query=select+distinct+%3Fs+%3Fo+where+{%3Fs+%3Chttp%3A%2F%2Fdbpedia.org%2Fproperty%2Fnabisco%3E+%3Fo}+LIMIT+100&amp;format=text%2Fhtml&amp;timeout=30000&amp;debug=on", "View on DBPedia")</f>
        <v>View on DBPedia</v>
      </c>
    </row>
    <row collapsed="false" customFormat="false" customHeight="true" hidden="false" ht="12.1" outlineLevel="0" r="322">
      <c r="A322" s="0" t="str">
        <f aca="false">HYPERLINK("http://dbpedia.org/property/pastteams")</f>
        <v>http://dbpedia.org/property/pastteams</v>
      </c>
      <c r="B322" s="2" t="n">
        <v>0</v>
      </c>
      <c r="C322" s="0" t="str">
        <f aca="false">HYPERLINK("http://dbpedia.org/sparql?default-graph-uri=http%3A%2F%2Fdbpedia.org&amp;query=select+distinct+%3Fs+%3Fo+where+{%3Fs+%3Chttp%3A%2F%2Fdbpedia.org%2Fproperty%2Fpastteams%3E+%3Fo}+LIMIT+100&amp;format=text%2Fhtml&amp;timeout=30000&amp;debug=on", "View on DBPedia")</f>
        <v>View on DBPedia</v>
      </c>
    </row>
    <row collapsed="false" customFormat="false" customHeight="true" hidden="false" ht="12.1" outlineLevel="0" r="323">
      <c r="A323" s="0" t="str">
        <f aca="false">HYPERLINK("http://dbpedia.org/property/year7start")</f>
        <v>http://dbpedia.org/property/year7start</v>
      </c>
      <c r="B323" s="2" t="n">
        <v>0</v>
      </c>
      <c r="C323" s="0" t="str">
        <f aca="false">HYPERLINK("http://dbpedia.org/sparql?default-graph-uri=http%3A%2F%2Fdbpedia.org&amp;query=select+distinct+%3Fs+%3Fo+where+{%3Fs+%3Chttp%3A%2F%2Fdbpedia.org%2Fproperty%2Fyear7start%3E+%3Fo}+LIMIT+100&amp;format=text%2Fhtml&amp;timeout=30000&amp;debug=on", "View on DBPedia")</f>
        <v>View on DBPedia</v>
      </c>
    </row>
    <row collapsed="false" customFormat="false" customHeight="true" hidden="false" ht="12.1" outlineLevel="0" r="324">
      <c r="A324" s="0" t="str">
        <f aca="false">HYPERLINK("http://dbpedia.org/property/previousClubs")</f>
        <v>http://dbpedia.org/property/previousClubs</v>
      </c>
      <c r="B324" s="2" t="n">
        <v>0</v>
      </c>
      <c r="C324" s="0" t="str">
        <f aca="false">HYPERLINK("http://dbpedia.org/sparql?default-graph-uri=http%3A%2F%2Fdbpedia.org&amp;query=select+distinct+%3Fs+%3Fo+where+{%3Fs+%3Chttp%3A%2F%2Fdbpedia.org%2Fproperty%2FpreviousClubs%3E+%3Fo}+LIMIT+100&amp;format=text%2Fhtml&amp;timeout=30000&amp;debug=on", "View on DBPedia")</f>
        <v>View on DBPedia</v>
      </c>
    </row>
    <row collapsed="false" customFormat="false" customHeight="true" hidden="false" ht="12.1" outlineLevel="0" r="325">
      <c r="A325" s="0" t="str">
        <f aca="false">HYPERLINK("http://dbpedia.org/ontology/draft")</f>
        <v>http://dbpedia.org/ontology/draft</v>
      </c>
      <c r="B325" s="2" t="n">
        <v>1</v>
      </c>
      <c r="C325" s="0" t="str">
        <f aca="false">HYPERLINK("http://dbpedia.org/sparql?default-graph-uri=http%3A%2F%2Fdbpedia.org&amp;query=select+distinct+%3Fs+%3Fo+where+{%3Fs+%3Chttp%3A%2F%2Fdbpedia.org%2Fontology%2Fdraft%3E+%3Fo}+LIMIT+100&amp;format=text%2Fhtml&amp;timeout=30000&amp;debug=on", "View on DBPedia")</f>
        <v>View on DBPedia</v>
      </c>
    </row>
    <row collapsed="false" customFormat="false" customHeight="true" hidden="false" ht="12.1" outlineLevel="0" r="326">
      <c r="A326" s="0" t="str">
        <f aca="false">HYPERLINK("http://dbpedia.org/property/established")</f>
        <v>http://dbpedia.org/property/established</v>
      </c>
      <c r="B326" s="2" t="n">
        <v>0</v>
      </c>
      <c r="C326" s="0" t="str">
        <f aca="false">HYPERLINK("http://dbpedia.org/sparql?default-graph-uri=http%3A%2F%2Fdbpedia.org&amp;query=select+distinct+%3Fs+%3Fo+where+{%3Fs+%3Chttp%3A%2F%2Fdbpedia.org%2Fproperty%2Festablished%3E+%3Fo}+LIMIT+100&amp;format=text%2Fhtml&amp;timeout=30000&amp;debug=on", "View on DBPedia")</f>
        <v>View on DBPedia</v>
      </c>
    </row>
    <row collapsed="false" customFormat="false" customHeight="true" hidden="false" ht="12.1" outlineLevel="0" r="327">
      <c r="A327" s="0" t="str">
        <f aca="false">HYPERLINK("http://dbpedia.org/property/rlNationalyears")</f>
        <v>http://dbpedia.org/property/rlNationalyears</v>
      </c>
      <c r="B327" s="2" t="n">
        <v>0</v>
      </c>
      <c r="C327" s="0" t="str">
        <f aca="false">HYPERLINK("http://dbpedia.org/sparql?default-graph-uri=http%3A%2F%2Fdbpedia.org&amp;query=select+distinct+%3Fs+%3Fo+where+{%3Fs+%3Chttp%3A%2F%2Fdbpedia.org%2Fproperty%2FrlNationalyears%3E+%3Fo}+LIMIT+100&amp;format=text%2Fhtml&amp;timeout=30000&amp;debug=on", "View on DBPedia")</f>
        <v>View on DBPedia</v>
      </c>
    </row>
    <row collapsed="false" customFormat="false" customHeight="true" hidden="false" ht="12.1" outlineLevel="0" r="328">
      <c r="A328" s="0" t="str">
        <f aca="false">HYPERLINK("http://dbpedia.org/property/ncaatourneys")</f>
        <v>http://dbpedia.org/property/ncaatourneys</v>
      </c>
      <c r="B328" s="2" t="n">
        <v>0</v>
      </c>
      <c r="C328" s="0" t="str">
        <f aca="false">HYPERLINK("http://dbpedia.org/sparql?default-graph-uri=http%3A%2F%2Fdbpedia.org&amp;query=select+distinct+%3Fs+%3Fo+where+{%3Fs+%3Chttp%3A%2F%2Fdbpedia.org%2Fproperty%2Fncaatourneys%3E+%3Fo}+LIMIT+100&amp;format=text%2Fhtml&amp;timeout=30000&amp;debug=on", "View on DBPedia")</f>
        <v>View on DBPedia</v>
      </c>
    </row>
    <row collapsed="false" customFormat="false" customHeight="true" hidden="false" ht="12.1" outlineLevel="0" r="329">
      <c r="A329" s="0" t="str">
        <f aca="false">HYPERLINK("http://dbpedia.org/property/ruYear2start")</f>
        <v>http://dbpedia.org/property/ruYear2start</v>
      </c>
      <c r="B329" s="2" t="n">
        <v>0</v>
      </c>
      <c r="C329" s="0" t="str">
        <f aca="false">HYPERLINK("http://dbpedia.org/sparql?default-graph-uri=http%3A%2F%2Fdbpedia.org&amp;query=select+distinct+%3Fs+%3Fo+where+{%3Fs+%3Chttp%3A%2F%2Fdbpedia.org%2Fproperty%2FruYear2start%3E+%3Fo}+LIMIT+100&amp;format=text%2Fhtml&amp;timeout=30000&amp;debug=on", "View on DBPedia")</f>
        <v>View on DBPedia</v>
      </c>
    </row>
    <row collapsed="false" customFormat="false" customHeight="true" hidden="false" ht="12.1" outlineLevel="0" r="330">
      <c r="A330" s="0" t="str">
        <f aca="false">HYPERLINK("http://dbpedia.org/property/youthclubs")</f>
        <v>http://dbpedia.org/property/youthclubs</v>
      </c>
      <c r="B330" s="2" t="n">
        <v>0</v>
      </c>
      <c r="C330" s="0" t="str">
        <f aca="false">HYPERLINK("http://dbpedia.org/sparql?default-graph-uri=http%3A%2F%2Fdbpedia.org&amp;query=select+distinct+%3Fs+%3Fo+where+{%3Fs+%3Chttp%3A%2F%2Fdbpedia.org%2Fproperty%2Fyouthclubs%3E+%3Fo}+LIMIT+100&amp;format=text%2Fhtml&amp;timeout=30000&amp;debug=on", "View on DBPedia")</f>
        <v>View on DBPedia</v>
      </c>
    </row>
    <row collapsed="false" customFormat="false" customHeight="true" hidden="false" ht="12.1" outlineLevel="0" r="331">
      <c r="A331" s="0" t="str">
        <f aca="false">HYPERLINK("http://dbpedia.org/property/firstNblGame")</f>
        <v>http://dbpedia.org/property/firstNblGame</v>
      </c>
      <c r="B331" s="2" t="n">
        <v>0</v>
      </c>
      <c r="C331" s="0" t="str">
        <f aca="false">HYPERLINK("http://dbpedia.org/sparql?default-graph-uri=http%3A%2F%2Fdbpedia.org&amp;query=select+distinct+%3Fs+%3Fo+where+{%3Fs+%3Chttp%3A%2F%2Fdbpedia.org%2Fproperty%2FfirstNblGame%3E+%3Fo}+LIMIT+100&amp;format=text%2Fhtml&amp;timeout=30000&amp;debug=on", "View on DBPedia")</f>
        <v>View on DBPedia</v>
      </c>
    </row>
    <row collapsed="false" customFormat="false" customHeight="true" hidden="false" ht="12.1" outlineLevel="0" r="332">
      <c r="A332" s="0" t="str">
        <f aca="false">HYPERLINK("http://dbpedia.org/property/prevconfLink")</f>
        <v>http://dbpedia.org/property/prevconfLink</v>
      </c>
      <c r="B332" s="2" t="n">
        <v>0</v>
      </c>
      <c r="C332" s="0" t="str">
        <f aca="false">HYPERLINK("http://dbpedia.org/sparql?default-graph-uri=http%3A%2F%2Fdbpedia.org&amp;query=select+distinct+%3Fs+%3Fo+where+{%3Fs+%3Chttp%3A%2F%2Fdbpedia.org%2Fproperty%2FprevconfLink%3E+%3Fo}+LIMIT+100&amp;format=text%2Fhtml&amp;timeout=30000&amp;debug=on", "View on DBPedia")</f>
        <v>View on DBPedia</v>
      </c>
    </row>
    <row collapsed="false" customFormat="false" customHeight="true" hidden="false" ht="12.1" outlineLevel="0" r="333">
      <c r="A333" s="0" t="str">
        <f aca="false">HYPERLINK("http://dbpedia.org/property/honours")</f>
        <v>http://dbpedia.org/property/honours</v>
      </c>
      <c r="B333" s="2" t="n">
        <v>0</v>
      </c>
      <c r="C333" s="0" t="str">
        <f aca="false">HYPERLINK("http://dbpedia.org/sparql?default-graph-uri=http%3A%2F%2Fdbpedia.org&amp;query=select+distinct+%3Fs+%3Fo+where+{%3Fs+%3Chttp%3A%2F%2Fdbpedia.org%2Fproperty%2Fhonours%3E+%3Fo}+LIMIT+100&amp;format=text%2Fhtml&amp;timeout=30000&amp;debug=on", "View on DBPedia")</f>
        <v>View on DBPedia</v>
      </c>
    </row>
    <row collapsed="false" customFormat="false" customHeight="true" hidden="false" ht="12.1" outlineLevel="0" r="334">
      <c r="A334" s="0" t="str">
        <f aca="false">HYPERLINK("http://dbpedia.org/property/age")</f>
        <v>http://dbpedia.org/property/age</v>
      </c>
      <c r="B334" s="2" t="n">
        <v>0</v>
      </c>
      <c r="C334" s="0" t="str">
        <f aca="false">HYPERLINK("http://dbpedia.org/sparql?default-graph-uri=http%3A%2F%2Fdbpedia.org&amp;query=select+distinct+%3Fs+%3Fo+where+{%3Fs+%3Chttp%3A%2F%2Fdbpedia.org%2Fproperty%2Fage%3E+%3Fo}+LIMIT+100&amp;format=text%2Fhtml&amp;timeout=30000&amp;debug=on", "View on DBPedia")</f>
        <v>View on DBPedia</v>
      </c>
    </row>
    <row collapsed="false" customFormat="false" customHeight="true" hidden="false" ht="12.1" outlineLevel="0" r="335">
      <c r="A335" s="0" t="str">
        <f aca="false">HYPERLINK("http://dbpedia.org/property/lastyear")</f>
        <v>http://dbpedia.org/property/lastyear</v>
      </c>
      <c r="B335" s="2" t="n">
        <v>0</v>
      </c>
      <c r="C335" s="0" t="str">
        <f aca="false">HYPERLINK("http://dbpedia.org/sparql?default-graph-uri=http%3A%2F%2Fdbpedia.org&amp;query=select+distinct+%3Fs+%3Fo+where+{%3Fs+%3Chttp%3A%2F%2Fdbpedia.org%2Fproperty%2Flastyear%3E+%3Fo}+LIMIT+100&amp;format=text%2Fhtml&amp;timeout=30000&amp;debug=on", "View on DBPedia")</f>
        <v>View on DBPedia</v>
      </c>
    </row>
    <row collapsed="false" customFormat="false" customHeight="true" hidden="false" ht="12.1" outlineLevel="0" r="336">
      <c r="A336" s="0" t="str">
        <f aca="false">HYPERLINK("http://dbpedia.org/property/playedFor")</f>
        <v>http://dbpedia.org/property/playedFor</v>
      </c>
      <c r="B336" s="2" t="n">
        <v>0</v>
      </c>
      <c r="C336" s="0" t="str">
        <f aca="false">HYPERLINK("http://dbpedia.org/sparql?default-graph-uri=http%3A%2F%2Fdbpedia.org&amp;query=select+distinct+%3Fs+%3Fo+where+{%3Fs+%3Chttp%3A%2F%2Fdbpedia.org%2Fproperty%2FplayedFor%3E+%3Fo}+LIMIT+100&amp;format=text%2Fhtml&amp;timeout=30000&amp;debug=on", "View on DBPedia")</f>
        <v>View on DBPedia</v>
      </c>
    </row>
    <row collapsed="false" customFormat="false" customHeight="true" hidden="false" ht="12.1" outlineLevel="0" r="337">
      <c r="A337" s="0" t="str">
        <f aca="false">HYPERLINK("http://dbpedia.org/property/draftYearPba")</f>
        <v>http://dbpedia.org/property/draftYearPba</v>
      </c>
      <c r="B337" s="2" t="n">
        <v>0</v>
      </c>
      <c r="C337" s="0" t="str">
        <f aca="false">HYPERLINK("http://dbpedia.org/sparql?default-graph-uri=http%3A%2F%2Fdbpedia.org&amp;query=select+distinct+%3Fs+%3Fo+where+{%3Fs+%3Chttp%3A%2F%2Fdbpedia.org%2Fproperty%2FdraftYearPba%3E+%3Fo}+LIMIT+100&amp;format=text%2Fhtml&amp;timeout=30000&amp;debug=on", "View on DBPedia")</f>
        <v>View on DBPedia</v>
      </c>
    </row>
    <row collapsed="false" customFormat="false" customHeight="true" hidden="false" ht="12.1" outlineLevel="0" r="338">
      <c r="A338" s="0" t="str">
        <f aca="false">HYPERLINK("http://dbpedia.org/property/prevconfYear")</f>
        <v>http://dbpedia.org/property/prevconfYear</v>
      </c>
      <c r="B338" s="2" t="n">
        <v>0</v>
      </c>
      <c r="C338" s="0" t="str">
        <f aca="false">HYPERLINK("http://dbpedia.org/sparql?default-graph-uri=http%3A%2F%2Fdbpedia.org&amp;query=select+distinct+%3Fs+%3Fo+where+{%3Fs+%3Chttp%3A%2F%2Fdbpedia.org%2Fproperty%2FprevconfYear%3E+%3Fo}+LIMIT+100&amp;format=text%2Fhtml&amp;timeout=30000&amp;debug=on", "View on DBPedia")</f>
        <v>View on DBPedia</v>
      </c>
    </row>
    <row collapsed="false" customFormat="false" customHeight="true" hidden="false" ht="12.1" outlineLevel="0" r="339">
      <c r="A339" s="0" t="str">
        <f aca="false">HYPERLINK("http://dbpedia.org/property/coachTeams")</f>
        <v>http://dbpedia.org/property/coachTeams</v>
      </c>
      <c r="B339" s="2" t="n">
        <v>0</v>
      </c>
      <c r="C339" s="0" t="str">
        <f aca="false">HYPERLINK("http://dbpedia.org/sparql?default-graph-uri=http%3A%2F%2Fdbpedia.org&amp;query=select+distinct+%3Fs+%3Fo+where+{%3Fs+%3Chttp%3A%2F%2Fdbpedia.org%2Fproperty%2FcoachTeams%3E+%3Fo}+LIMIT+100&amp;format=text%2Fhtml&amp;timeout=30000&amp;debug=on", "View on DBPedia")</f>
        <v>View on DBPedia</v>
      </c>
    </row>
    <row collapsed="false" customFormat="false" customHeight="true" hidden="false" ht="12.1" outlineLevel="0" r="340">
      <c r="A340" s="0" t="str">
        <f aca="false">HYPERLINK("http://dbpedia.org/property/dateOfHighestRanking")</f>
        <v>http://dbpedia.org/property/dateOfHighestRanking</v>
      </c>
      <c r="B340" s="2" t="n">
        <v>0</v>
      </c>
      <c r="C340" s="0" t="str">
        <f aca="false">HYPERLINK("http://dbpedia.org/sparql?default-graph-uri=http%3A%2F%2Fdbpedia.org&amp;query=select+distinct+%3Fs+%3Fo+where+{%3Fs+%3Chttp%3A%2F%2Fdbpedia.org%2Fproperty%2FdateOfHighestRanking%3E+%3Fo}+LIMIT+100&amp;format=text%2Fhtml&amp;timeout=30000&amp;debug=on", "View on DBPedia")</f>
        <v>View on DBPedia</v>
      </c>
    </row>
    <row collapsed="false" customFormat="false" customHeight="true" hidden="false" ht="12.1" outlineLevel="0" r="341">
      <c r="A341" s="0" t="str">
        <f aca="false">HYPERLINK("http://dbpedia.org/property/conf3Link")</f>
        <v>http://dbpedia.org/property/conf3Link</v>
      </c>
      <c r="B341" s="2" t="n">
        <v>0</v>
      </c>
      <c r="C341" s="0" t="str">
        <f aca="false">HYPERLINK("http://dbpedia.org/sparql?default-graph-uri=http%3A%2F%2Fdbpedia.org&amp;query=select+distinct+%3Fs+%3Fo+where+{%3Fs+%3Chttp%3A%2F%2Fdbpedia.org%2Fproperty%2Fconf3Link%3E+%3Fo}+LIMIT+100&amp;format=text%2Fhtml&amp;timeout=30000&amp;debug=on", "View on DBPedia")</f>
        <v>View on DBPedia</v>
      </c>
    </row>
    <row collapsed="false" customFormat="false" customHeight="true" hidden="false" ht="12.1" outlineLevel="0" r="342">
      <c r="A342" s="0" t="str">
        <f aca="false">HYPERLINK("http://dbpedia.org/property/serviceyears")</f>
        <v>http://dbpedia.org/property/serviceyears</v>
      </c>
      <c r="B342" s="2" t="n">
        <v>0</v>
      </c>
      <c r="C342" s="0" t="str">
        <f aca="false">HYPERLINK("http://dbpedia.org/sparql?default-graph-uri=http%3A%2F%2Fdbpedia.org&amp;query=select+distinct+%3Fs+%3Fo+where+{%3Fs+%3Chttp%3A%2F%2Fdbpedia.org%2Fproperty%2Fserviceyears%3E+%3Fo}+LIMIT+100&amp;format=text%2Fhtml&amp;timeout=30000&amp;debug=on", "View on DBPedia")</f>
        <v>View on DBPedia</v>
      </c>
    </row>
    <row collapsed="false" customFormat="false" customHeight="true" hidden="false" ht="12.1" outlineLevel="0" r="343">
      <c r="A343" s="0" t="str">
        <f aca="false">HYPERLINK("http://dbpedia.org/property/nextconfYear")</f>
        <v>http://dbpedia.org/property/nextconfYear</v>
      </c>
      <c r="B343" s="2" t="n">
        <v>0</v>
      </c>
      <c r="C343" s="0" t="str">
        <f aca="false">HYPERLINK("http://dbpedia.org/sparql?default-graph-uri=http%3A%2F%2Fdbpedia.org&amp;query=select+distinct+%3Fs+%3Fo+where+{%3Fs+%3Chttp%3A%2F%2Fdbpedia.org%2Fproperty%2FnextconfYear%3E+%3Fo}+LIMIT+100&amp;format=text%2Fhtml&amp;timeout=30000&amp;debug=on", "View on DBPedia")</f>
        <v>View on DBPedia</v>
      </c>
    </row>
    <row collapsed="false" customFormat="false" customHeight="true" hidden="false" ht="12.1" outlineLevel="0" r="344">
      <c r="A344" s="0" t="str">
        <f aca="false">HYPERLINK("http://dbpedia.org/property/draftpick")</f>
        <v>http://dbpedia.org/property/draftpick</v>
      </c>
      <c r="B344" s="2" t="n">
        <v>1</v>
      </c>
      <c r="C344" s="0" t="str">
        <f aca="false">HYPERLINK("http://dbpedia.org/sparql?default-graph-uri=http%3A%2F%2Fdbpedia.org&amp;query=select+distinct+%3Fs+%3Fo+where+{%3Fs+%3Chttp%3A%2F%2Fdbpedia.org%2Fproperty%2Fdraftpick%3E+%3Fo}+LIMIT+100&amp;format=text%2Fhtml&amp;timeout=30000&amp;debug=on", "View on DBPedia")</f>
        <v>View on DBPedia</v>
      </c>
    </row>
    <row collapsed="false" customFormat="false" customHeight="true" hidden="false" ht="12.1" outlineLevel="0" r="345">
      <c r="A345" s="0" t="str">
        <f aca="false">HYPERLINK("http://dbpedia.org/property/ncaaChampions")</f>
        <v>http://dbpedia.org/property/ncaaChampions</v>
      </c>
      <c r="B345" s="2" t="n">
        <v>0</v>
      </c>
      <c r="C345" s="0" t="str">
        <f aca="false">HYPERLINK("http://dbpedia.org/sparql?default-graph-uri=http%3A%2F%2Fdbpedia.org&amp;query=select+distinct+%3Fs+%3Fo+where+{%3Fs+%3Chttp%3A%2F%2Fdbpedia.org%2Fproperty%2FncaaChampions%3E+%3Fo}+LIMIT+100&amp;format=text%2Fhtml&amp;timeout=30000&amp;debug=on", "View on DBPedia")</f>
        <v>View on DBPedia</v>
      </c>
    </row>
    <row collapsed="false" customFormat="false" customHeight="true" hidden="false" ht="12.1" outlineLevel="0" r="346">
      <c r="A346" s="0" t="str">
        <f aca="false">HYPERLINK("http://dbpedia.org/property/nextconfLink")</f>
        <v>http://dbpedia.org/property/nextconfLink</v>
      </c>
      <c r="B346" s="2" t="n">
        <v>0</v>
      </c>
      <c r="C346" s="0" t="str">
        <f aca="false">HYPERLINK("http://dbpedia.org/sparql?default-graph-uri=http%3A%2F%2Fdbpedia.org&amp;query=select+distinct+%3Fs+%3Fo+where+{%3Fs+%3Chttp%3A%2F%2Fdbpedia.org%2Fproperty%2FnextconfLink%3E+%3Fo}+LIMIT+100&amp;format=text%2Fhtml&amp;timeout=30000&amp;debug=on", "View on DBPedia")</f>
        <v>View on DBPedia</v>
      </c>
    </row>
    <row collapsed="false" customFormat="false" customHeight="true" hidden="false" ht="12.1" outlineLevel="0" r="347">
      <c r="A347" s="0" t="str">
        <f aca="false">HYPERLINK("http://dbpedia.org/property/coachyearaend")</f>
        <v>http://dbpedia.org/property/coachyearaend</v>
      </c>
      <c r="B347" s="2" t="n">
        <v>0</v>
      </c>
      <c r="C347" s="0" t="str">
        <f aca="false">HYPERLINK("http://dbpedia.org/sparql?default-graph-uri=http%3A%2F%2Fdbpedia.org&amp;query=select+distinct+%3Fs+%3Fo+where+{%3Fs+%3Chttp%3A%2F%2Fdbpedia.org%2Fproperty%2Fcoachyearaend%3E+%3Fo}+LIMIT+100&amp;format=text%2Fhtml&amp;timeout=30000&amp;debug=on", "View on DBPedia")</f>
        <v>View on DBPedia</v>
      </c>
    </row>
    <row collapsed="false" customFormat="false" customHeight="true" hidden="false" ht="12.1" outlineLevel="0" r="348">
      <c r="A348" s="0" t="str">
        <f aca="false">HYPERLINK("http://dbpedia.org/property/firstAired")</f>
        <v>http://dbpedia.org/property/firstAired</v>
      </c>
      <c r="B348" s="2" t="n">
        <v>0</v>
      </c>
      <c r="C348" s="0" t="str">
        <f aca="false">HYPERLINK("http://dbpedia.org/sparql?default-graph-uri=http%3A%2F%2Fdbpedia.org&amp;query=select+distinct+%3Fs+%3Fo+where+{%3Fs+%3Chttp%3A%2F%2Fdbpedia.org%2Fproperty%2FfirstAired%3E+%3Fo}+LIMIT+100&amp;format=text%2Fhtml&amp;timeout=30000&amp;debug=on", "View on DBPedia")</f>
        <v>View on DBPedia</v>
      </c>
    </row>
    <row collapsed="false" customFormat="false" customHeight="true" hidden="false" ht="12.1" outlineLevel="0" r="349">
      <c r="A349" s="0" t="str">
        <f aca="false">HYPERLINK("http://dbpedia.org/property/birthdate")</f>
        <v>http://dbpedia.org/property/birthdate</v>
      </c>
      <c r="B349" s="2" t="n">
        <v>0</v>
      </c>
      <c r="C349" s="0" t="str">
        <f aca="false">HYPERLINK("http://dbpedia.org/sparql?default-graph-uri=http%3A%2F%2Fdbpedia.org&amp;query=select+distinct+%3Fs+%3Fo+where+{%3Fs+%3Chttp%3A%2F%2Fdbpedia.org%2Fproperty%2Fbirthdate%3E+%3Fo}+LIMIT+100&amp;format=text%2Fhtml&amp;timeout=30000&amp;debug=on", "View on DBPedia")</f>
        <v>View on DBPedia</v>
      </c>
    </row>
    <row collapsed="false" customFormat="false" customHeight="true" hidden="false" ht="12.1" outlineLevel="0" r="350">
      <c r="A350" s="0" t="str">
        <f aca="false">HYPERLINK("http://dbpedia.org/property/ncaachampion")</f>
        <v>http://dbpedia.org/property/ncaachampion</v>
      </c>
      <c r="B350" s="2" t="n">
        <v>0</v>
      </c>
      <c r="C350" s="0" t="str">
        <f aca="false">HYPERLINK("http://dbpedia.org/sparql?default-graph-uri=http%3A%2F%2Fdbpedia.org&amp;query=select+distinct+%3Fs+%3Fo+where+{%3Fs+%3Chttp%3A%2F%2Fdbpedia.org%2Fproperty%2Fncaachampion%3E+%3Fo}+LIMIT+100&amp;format=text%2Fhtml&amp;timeout=30000&amp;debug=on", "View on DBPedia")</f>
        <v>View on DBPedia</v>
      </c>
    </row>
    <row collapsed="false" customFormat="false" customHeight="true" hidden="false" ht="12.1" outlineLevel="0" r="351">
      <c r="A351" s="0" t="str">
        <f aca="false">HYPERLINK("http://dbpedia.org/ontology/bestFinish")</f>
        <v>http://dbpedia.org/ontology/bestFinish</v>
      </c>
      <c r="B351" s="2" t="n">
        <v>0</v>
      </c>
      <c r="C351" s="0" t="str">
        <f aca="false">HYPERLINK("http://dbpedia.org/sparql?default-graph-uri=http%3A%2F%2Fdbpedia.org&amp;query=select+distinct+%3Fs+%3Fo+where+{%3Fs+%3Chttp%3A%2F%2Fdbpedia.org%2Fontology%2FbestFinish%3E+%3Fo}+LIMIT+100&amp;format=text%2Fhtml&amp;timeout=30000&amp;debug=on", "View on DBPedia")</f>
        <v>View on DBPedia</v>
      </c>
    </row>
    <row collapsed="false" customFormat="false" customHeight="true" hidden="false" ht="12.1" outlineLevel="0" r="352">
      <c r="A352" s="0" t="str">
        <f aca="false">HYPERLINK("http://dbpedia.org/property/coachfinalyear")</f>
        <v>http://dbpedia.org/property/coachfinalyear</v>
      </c>
      <c r="B352" s="2" t="n">
        <v>0</v>
      </c>
      <c r="C352" s="0" t="str">
        <f aca="false">HYPERLINK("http://dbpedia.org/sparql?default-graph-uri=http%3A%2F%2Fdbpedia.org&amp;query=select+distinct+%3Fs+%3Fo+where+{%3Fs+%3Chttp%3A%2F%2Fdbpedia.org%2Fproperty%2Fcoachfinalyear%3E+%3Fo}+LIMIT+100&amp;format=text%2Fhtml&amp;timeout=30000&amp;debug=on", "View on DBPedia")</f>
        <v>View on DBPedia</v>
      </c>
    </row>
    <row collapsed="false" customFormat="false" customHeight="true" hidden="false" ht="12.1" outlineLevel="0" r="353">
      <c r="A353" s="0" t="str">
        <f aca="false">HYPERLINK("http://dbpedia.org/property/titles")</f>
        <v>http://dbpedia.org/property/titles</v>
      </c>
      <c r="B353" s="2" t="n">
        <v>0</v>
      </c>
      <c r="C353" s="0" t="str">
        <f aca="false">HYPERLINK("http://dbpedia.org/sparql?default-graph-uri=http%3A%2F%2Fdbpedia.org&amp;query=select+distinct+%3Fs+%3Fo+where+{%3Fs+%3Chttp%3A%2F%2Fdbpedia.org%2Fproperty%2Ftitles%3E+%3Fo}+LIMIT+100&amp;format=text%2Fhtml&amp;timeout=30000&amp;debug=on", "View on DBPedia")</f>
        <v>View on DBPedia</v>
      </c>
    </row>
    <row collapsed="false" customFormat="false" customHeight="true" hidden="false" ht="12.1" outlineLevel="0" r="354">
      <c r="A354" s="0" t="str">
        <f aca="false">HYPERLINK("http://dbpedia.org/property/achievement")</f>
        <v>http://dbpedia.org/property/achievement</v>
      </c>
      <c r="B354" s="2" t="n">
        <v>0</v>
      </c>
      <c r="C354" s="0" t="str">
        <f aca="false">HYPERLINK("http://dbpedia.org/sparql?default-graph-uri=http%3A%2F%2Fdbpedia.org&amp;query=select+distinct+%3Fs+%3Fo+where+{%3Fs+%3Chttp%3A%2F%2Fdbpedia.org%2Fproperty%2Fachievement%3E+%3Fo}+LIMIT+100&amp;format=text%2Fhtml&amp;timeout=30000&amp;debug=on", "View on DBPedia")</f>
        <v>View on DBPedia</v>
      </c>
    </row>
    <row collapsed="false" customFormat="false" customHeight="true" hidden="false" ht="12.1" outlineLevel="0" r="355">
      <c r="A355" s="0" t="str">
        <f aca="false">HYPERLINK("http://dbpedia.org/property/records")</f>
        <v>http://dbpedia.org/property/records</v>
      </c>
      <c r="B355" s="2" t="n">
        <v>0</v>
      </c>
      <c r="C355" s="0" t="str">
        <f aca="false">HYPERLINK("http://dbpedia.org/sparql?default-graph-uri=http%3A%2F%2Fdbpedia.org&amp;query=select+distinct+%3Fs+%3Fo+where+{%3Fs+%3Chttp%3A%2F%2Fdbpedia.org%2Fproperty%2Frecords%3E+%3Fo}+LIMIT+100&amp;format=text%2Fhtml&amp;timeout=30000&amp;debug=on", "View on DBPedia")</f>
        <v>View on DBPedia</v>
      </c>
    </row>
    <row collapsed="false" customFormat="false" customHeight="true" hidden="false" ht="12.1" outlineLevel="0" r="356">
      <c r="A356" s="0" t="str">
        <f aca="false">HYPERLINK("http://dbpedia.org/property/race")</f>
        <v>http://dbpedia.org/property/race</v>
      </c>
      <c r="B356" s="2" t="n">
        <v>0</v>
      </c>
      <c r="C356" s="0" t="str">
        <f aca="false">HYPERLINK("http://dbpedia.org/sparql?default-graph-uri=http%3A%2F%2Fdbpedia.org&amp;query=select+distinct+%3Fs+%3Fo+where+{%3Fs+%3Chttp%3A%2F%2Fdbpedia.org%2Fproperty%2Frace%3E+%3Fo}+LIMIT+100&amp;format=text%2Fhtml&amp;timeout=30000&amp;debug=on", "View on DBPedia")</f>
        <v>View on DBPedia</v>
      </c>
    </row>
    <row collapsed="false" customFormat="false" customHeight="true" hidden="false" ht="12.1" outlineLevel="0" r="357">
      <c r="A357" s="0" t="str">
        <f aca="false">HYPERLINK("http://dbpedia.org/property/closed")</f>
        <v>http://dbpedia.org/property/closed</v>
      </c>
      <c r="B357" s="2" t="n">
        <v>0</v>
      </c>
      <c r="C357" s="0" t="str">
        <f aca="false">HYPERLINK("http://dbpedia.org/sparql?default-graph-uri=http%3A%2F%2Fdbpedia.org&amp;query=select+distinct+%3Fs+%3Fo+where+{%3Fs+%3Chttp%3A%2F%2Fdbpedia.org%2Fproperty%2Fclosed%3E+%3Fo}+LIMIT+100&amp;format=text%2Fhtml&amp;timeout=30000&amp;debug=on", "View on DBPedia")</f>
        <v>View on DBPedia</v>
      </c>
    </row>
    <row collapsed="false" customFormat="false" customHeight="true" hidden="false" ht="12.1" outlineLevel="0" r="358">
      <c r="A358" s="0" t="str">
        <f aca="false">HYPERLINK("http://dbpedia.org/property/repstatsend")</f>
        <v>http://dbpedia.org/property/repstatsend</v>
      </c>
      <c r="B358" s="2" t="n">
        <v>0</v>
      </c>
      <c r="C358" s="0" t="str">
        <f aca="false">HYPERLINK("http://dbpedia.org/sparql?default-graph-uri=http%3A%2F%2Fdbpedia.org&amp;query=select+distinct+%3Fs+%3Fo+where+{%3Fs+%3Chttp%3A%2F%2Fdbpedia.org%2Fproperty%2Frepstatsend%3E+%3Fo}+LIMIT+100&amp;format=text%2Fhtml&amp;timeout=30000&amp;debug=on", "View on DBPedia")</f>
        <v>View on DBPedia</v>
      </c>
    </row>
    <row collapsed="false" customFormat="false" customHeight="true" hidden="false" ht="12.1" outlineLevel="0" r="359">
      <c r="A359" s="0" t="str">
        <f aca="false">HYPERLINK("http://dbpedia.org/property/lastodiyear")</f>
        <v>http://dbpedia.org/property/lastodiyear</v>
      </c>
      <c r="B359" s="2" t="n">
        <v>0</v>
      </c>
      <c r="C359" s="0" t="str">
        <f aca="false">HYPERLINK("http://dbpedia.org/sparql?default-graph-uri=http%3A%2F%2Fdbpedia.org&amp;query=select+distinct+%3Fs+%3Fo+where+{%3Fs+%3Chttp%3A%2F%2Fdbpedia.org%2Fproperty%2Flastodiyear%3E+%3Fo}+LIMIT+100&amp;format=text%2Fhtml&amp;timeout=30000&amp;debug=on", "View on DBPedia")</f>
        <v>View on DBPedia</v>
      </c>
    </row>
    <row collapsed="false" customFormat="false" customHeight="true" hidden="false" ht="12.1" outlineLevel="0" r="360">
      <c r="A360" s="0" t="str">
        <f aca="false">HYPERLINK("http://dbpedia.org/property/opponent")</f>
        <v>http://dbpedia.org/property/opponent</v>
      </c>
      <c r="B360" s="2" t="n">
        <v>0</v>
      </c>
      <c r="C360" s="0" t="str">
        <f aca="false">HYPERLINK("http://dbpedia.org/sparql?default-graph-uri=http%3A%2F%2Fdbpedia.org&amp;query=select+distinct+%3Fs+%3Fo+where+{%3Fs+%3Chttp%3A%2F%2Fdbpedia.org%2Fproperty%2Fopponent%3E+%3Fo}+LIMIT+100&amp;format=text%2Fhtml&amp;timeout=30000&amp;debug=on", "View on DBPedia")</f>
        <v>View on DBPedia</v>
      </c>
    </row>
    <row collapsed="false" customFormat="false" customHeight="true" hidden="false" ht="12.1" outlineLevel="0" r="361">
      <c r="A361" s="0" t="str">
        <f aca="false">HYPERLINK("http://dbpedia.org/property/year5end")</f>
        <v>http://dbpedia.org/property/year5end</v>
      </c>
      <c r="B361" s="2" t="n">
        <v>0</v>
      </c>
      <c r="C361" s="0" t="str">
        <f aca="false">HYPERLINK("http://dbpedia.org/sparql?default-graph-uri=http%3A%2F%2Fdbpedia.org&amp;query=select+distinct+%3Fs+%3Fo+where+{%3Fs+%3Chttp%3A%2F%2Fdbpedia.org%2Fproperty%2Fyear5end%3E+%3Fo}+LIMIT+100&amp;format=text%2Fhtml&amp;timeout=30000&amp;debug=on", "View on DBPedia")</f>
        <v>View on DBPedia</v>
      </c>
    </row>
    <row collapsed="false" customFormat="false" customHeight="true" hidden="false" ht="12.1" outlineLevel="0" r="362">
      <c r="A362" s="0" t="str">
        <f aca="false">HYPERLINK("http://dbpedia.org/property/demolished")</f>
        <v>http://dbpedia.org/property/demolished</v>
      </c>
      <c r="B362" s="2" t="n">
        <v>0</v>
      </c>
      <c r="C362" s="0" t="str">
        <f aca="false">HYPERLINK("http://dbpedia.org/sparql?default-graph-uri=http%3A%2F%2Fdbpedia.org&amp;query=select+distinct+%3Fs+%3Fo+where+{%3Fs+%3Chttp%3A%2F%2Fdbpedia.org%2Fproperty%2Fdemolished%3E+%3Fo}+LIMIT+100&amp;format=text%2Fhtml&amp;timeout=30000&amp;debug=on", "View on DBPedia")</f>
        <v>View on DBPedia</v>
      </c>
    </row>
    <row collapsed="false" customFormat="false" customHeight="true" hidden="false" ht="12.1" outlineLevel="0" r="363">
      <c r="A363" s="0" t="str">
        <f aca="false">HYPERLINK("http://dbpedia.org/property/start")</f>
        <v>http://dbpedia.org/property/start</v>
      </c>
      <c r="B363" s="2" t="n">
        <v>0</v>
      </c>
      <c r="C363" s="0" t="str">
        <f aca="false">HYPERLINK("http://dbpedia.org/sparql?default-graph-uri=http%3A%2F%2Fdbpedia.org&amp;query=select+distinct+%3Fs+%3Fo+where+{%3Fs+%3Chttp%3A%2F%2Fdbpedia.org%2Fproperty%2Fstart%3E+%3Fo}+LIMIT+100&amp;format=text%2Fhtml&amp;timeout=30000&amp;debug=on", "View on DBPedia")</f>
        <v>View on DBPedia</v>
      </c>
    </row>
    <row collapsed="false" customFormat="false" customHeight="true" hidden="false" ht="12.1" outlineLevel="0" r="364">
      <c r="A364" s="0" t="str">
        <f aca="false">HYPERLINK("http://dbpedia.org/property/folded")</f>
        <v>http://dbpedia.org/property/folded</v>
      </c>
      <c r="B364" s="2" t="n">
        <v>0</v>
      </c>
      <c r="C364" s="0" t="str">
        <f aca="false">HYPERLINK("http://dbpedia.org/sparql?default-graph-uri=http%3A%2F%2Fdbpedia.org&amp;query=select+distinct+%3Fs+%3Fo+where+{%3Fs+%3Chttp%3A%2F%2Fdbpedia.org%2Fproperty%2Ffolded%3E+%3Fo}+LIMIT+100&amp;format=text%2Fhtml&amp;timeout=30000&amp;debug=on", "View on DBPedia")</f>
        <v>View on DBPedia</v>
      </c>
    </row>
    <row collapsed="false" customFormat="false" customHeight="true" hidden="false" ht="12.1" outlineLevel="0" r="365">
      <c r="A365" s="0" t="str">
        <f aca="false">HYPERLINK("http://dbpedia.org/property/ruSevensnationalyears")</f>
        <v>http://dbpedia.org/property/ruSevensnationalyears</v>
      </c>
      <c r="B365" s="2" t="n">
        <v>0</v>
      </c>
      <c r="C365" s="0" t="str">
        <f aca="false">HYPERLINK("http://dbpedia.org/sparql?default-graph-uri=http%3A%2F%2Fdbpedia.org&amp;query=select+distinct+%3Fs+%3Fo+where+{%3Fs+%3Chttp%3A%2F%2Fdbpedia.org%2Fproperty%2FruSevensnationalyears%3E+%3Fo}+LIMIT+100&amp;format=text%2Fhtml&amp;timeout=30000&amp;debug=on", "View on DBPedia")</f>
        <v>View on DBPedia</v>
      </c>
    </row>
    <row collapsed="false" customFormat="false" customHeight="true" hidden="false" ht="12.1" outlineLevel="0" r="366">
      <c r="A366" s="0" t="str">
        <f aca="false">HYPERLINK("http://dbpedia.org/property/first")</f>
        <v>http://dbpedia.org/property/first</v>
      </c>
      <c r="B366" s="2" t="n">
        <v>0</v>
      </c>
      <c r="C366" s="0" t="str">
        <f aca="false">HYPERLINK("http://dbpedia.org/sparql?default-graph-uri=http%3A%2F%2Fdbpedia.org&amp;query=select+distinct+%3Fs+%3Fo+where+{%3Fs+%3Chttp%3A%2F%2Fdbpedia.org%2Fproperty%2Ffirst%3E+%3Fo}+LIMIT+100&amp;format=text%2Fhtml&amp;timeout=30000&amp;debug=on", "View on DBPedia")</f>
        <v>View on DBPedia</v>
      </c>
    </row>
    <row collapsed="false" customFormat="false" customHeight="true" hidden="false" ht="12.1" outlineLevel="0" r="367">
      <c r="A367" s="0" t="str">
        <f aca="false">HYPERLINK("http://dbpedia.org/property/coachyearbstart")</f>
        <v>http://dbpedia.org/property/coachyearbstart</v>
      </c>
      <c r="B367" s="2" t="n">
        <v>0</v>
      </c>
      <c r="C367" s="0" t="str">
        <f aca="false">HYPERLINK("http://dbpedia.org/sparql?default-graph-uri=http%3A%2F%2Fdbpedia.org&amp;query=select+distinct+%3Fs+%3Fo+where+{%3Fs+%3Chttp%3A%2F%2Fdbpedia.org%2Fproperty%2Fcoachyearbstart%3E+%3Fo}+LIMIT+100&amp;format=text%2Fhtml&amp;timeout=30000&amp;debug=on", "View on DBPedia")</f>
        <v>View on DBPedia</v>
      </c>
    </row>
    <row collapsed="false" customFormat="false" customHeight="true" hidden="false" ht="12.1" outlineLevel="0" r="368">
      <c r="A368" s="0" t="str">
        <f aca="false">HYPERLINK("http://dbpedia.org/property/almaMater")</f>
        <v>http://dbpedia.org/property/almaMater</v>
      </c>
      <c r="B368" s="2" t="n">
        <v>0</v>
      </c>
      <c r="C368" s="0" t="str">
        <f aca="false">HYPERLINK("http://dbpedia.org/sparql?default-graph-uri=http%3A%2F%2Fdbpedia.org&amp;query=select+distinct+%3Fs+%3Fo+where+{%3Fs+%3Chttp%3A%2F%2Fdbpedia.org%2Fproperty%2FalmaMater%3E+%3Fo}+LIMIT+100&amp;format=text%2Fhtml&amp;timeout=30000&amp;debug=on", "View on DBPedia")</f>
        <v>View on DBPedia</v>
      </c>
    </row>
    <row collapsed="false" customFormat="false" customHeight="true" hidden="false" ht="12.1" outlineLevel="0" r="369">
      <c r="A369" s="0" t="str">
        <f aca="false">HYPERLINK("http://dbpedia.org/property/collegehofyear")</f>
        <v>http://dbpedia.org/property/collegehofyear</v>
      </c>
      <c r="B369" s="2" t="n">
        <v>0</v>
      </c>
      <c r="C369" s="0" t="str">
        <f aca="false">HYPERLINK("http://dbpedia.org/sparql?default-graph-uri=http%3A%2F%2Fdbpedia.org&amp;query=select+distinct+%3Fs+%3Fo+where+{%3Fs+%3Chttp%3A%2F%2Fdbpedia.org%2Fproperty%2Fcollegehofyear%3E+%3Fo}+LIMIT+100&amp;format=text%2Fhtml&amp;timeout=30000&amp;debug=on", "View on DBPedia")</f>
        <v>View on DBPedia</v>
      </c>
    </row>
    <row collapsed="false" customFormat="false" customHeight="true" hidden="false" ht="12.1" outlineLevel="0" r="370">
      <c r="A370" s="0" t="str">
        <f aca="false">HYPERLINK("http://dbpedia.org/property/worldchampion")</f>
        <v>http://dbpedia.org/property/worldchampion</v>
      </c>
      <c r="B370" s="2" t="n">
        <v>0</v>
      </c>
      <c r="C370" s="0" t="str">
        <f aca="false">HYPERLINK("http://dbpedia.org/sparql?default-graph-uri=http%3A%2F%2Fdbpedia.org&amp;query=select+distinct+%3Fs+%3Fo+where+{%3Fs+%3Chttp%3A%2F%2Fdbpedia.org%2Fproperty%2Fworldchampion%3E+%3Fo}+LIMIT+100&amp;format=text%2Fhtml&amp;timeout=30000&amp;debug=on", "View on DBPedia")</f>
        <v>View on DBPedia</v>
      </c>
    </row>
    <row collapsed="false" customFormat="false" customHeight="true" hidden="false" ht="12.1" outlineLevel="0" r="371">
      <c r="A371" s="0" t="str">
        <f aca="false">HYPERLINK("http://dbpedia.org/property/renovated")</f>
        <v>http://dbpedia.org/property/renovated</v>
      </c>
      <c r="B371" s="2" t="n">
        <v>0</v>
      </c>
      <c r="C371" s="0" t="str">
        <f aca="false">HYPERLINK("http://dbpedia.org/sparql?default-graph-uri=http%3A%2F%2Fdbpedia.org&amp;query=select+distinct+%3Fs+%3Fo+where+{%3Fs+%3Chttp%3A%2F%2Fdbpedia.org%2Fproperty%2Frenovated%3E+%3Fo}+LIMIT+100&amp;format=text%2Fhtml&amp;timeout=30000&amp;debug=on", "View on DBPedia")</f>
        <v>View on DBPedia</v>
      </c>
    </row>
    <row collapsed="false" customFormat="false" customHeight="true" hidden="false" ht="12.1" outlineLevel="0" r="372">
      <c r="A372" s="0" t="str">
        <f aca="false">HYPERLINK("http://dbpedia.org/property/coachingteams")</f>
        <v>http://dbpedia.org/property/coachingteams</v>
      </c>
      <c r="B372" s="2" t="n">
        <v>0</v>
      </c>
      <c r="C372" s="0" t="str">
        <f aca="false">HYPERLINK("http://dbpedia.org/sparql?default-graph-uri=http%3A%2F%2Fdbpedia.org&amp;query=select+distinct+%3Fs+%3Fo+where+{%3Fs+%3Chttp%3A%2F%2Fdbpedia.org%2Fproperty%2Fcoachingteams%3E+%3Fo}+LIMIT+100&amp;format=text%2Fhtml&amp;timeout=30000&amp;debug=on", "View on DBPedia")</f>
        <v>View on DBPedia</v>
      </c>
    </row>
    <row collapsed="false" customFormat="false" customHeight="true" hidden="false" ht="12.1" outlineLevel="0" r="373">
      <c r="A373" s="0" t="str">
        <f aca="false">HYPERLINK("http://dbpedia.org/property/debutinformation")</f>
        <v>http://dbpedia.org/property/debutinformation</v>
      </c>
      <c r="B373" s="2" t="n">
        <v>0</v>
      </c>
      <c r="C373" s="0" t="str">
        <f aca="false">HYPERLINK("http://dbpedia.org/sparql?default-graph-uri=http%3A%2F%2Fdbpedia.org&amp;query=select+distinct+%3Fs+%3Fo+where+{%3Fs+%3Chttp%3A%2F%2Fdbpedia.org%2Fproperty%2Fdebutinformation%3E+%3Fo}+LIMIT+100&amp;format=text%2Fhtml&amp;timeout=30000&amp;debug=on", "View on DBPedia")</f>
        <v>View on DBPedia</v>
      </c>
    </row>
    <row collapsed="false" customFormat="false" customHeight="true" hidden="false" ht="12.1" outlineLevel="0" r="374">
      <c r="A374" s="0" t="str">
        <f aca="false">HYPERLINK("http://dbpedia.org/property/expanded")</f>
        <v>http://dbpedia.org/property/expanded</v>
      </c>
      <c r="B374" s="2" t="n">
        <v>0</v>
      </c>
      <c r="C374" s="0" t="str">
        <f aca="false">HYPERLINK("http://dbpedia.org/sparql?default-graph-uri=http%3A%2F%2Fdbpedia.org&amp;query=select+distinct+%3Fs+%3Fo+where+{%3Fs+%3Chttp%3A%2F%2Fdbpedia.org%2Fproperty%2Fexpanded%3E+%3Fo}+LIMIT+100&amp;format=text%2Fhtml&amp;timeout=30000&amp;debug=on", "View on DBPedia")</f>
        <v>View on DBPedia</v>
      </c>
    </row>
    <row collapsed="false" customFormat="false" customHeight="true" hidden="false" ht="12.1" outlineLevel="0" r="375">
      <c r="A375" s="0" t="str">
        <f aca="false">HYPERLINK("http://dbpedia.org/property/coachyear4start")</f>
        <v>http://dbpedia.org/property/coachyear4start</v>
      </c>
      <c r="B375" s="2" t="n">
        <v>0</v>
      </c>
      <c r="C375" s="0" t="str">
        <f aca="false">HYPERLINK("http://dbpedia.org/sparql?default-graph-uri=http%3A%2F%2Fdbpedia.org&amp;query=select+distinct+%3Fs+%3Fo+where+{%3Fs+%3Chttp%3A%2F%2Fdbpedia.org%2Fproperty%2Fcoachyear4start%3E+%3Fo}+LIMIT+100&amp;format=text%2Fhtml&amp;timeout=30000&amp;debug=on", "View on DBPedia")</f>
        <v>View on DBPedia</v>
      </c>
    </row>
    <row collapsed="false" customFormat="false" customHeight="true" hidden="false" ht="12.1" outlineLevel="0" r="376">
      <c r="A376" s="0" t="str">
        <f aca="false">HYPERLINK("http://dbpedia.org/property/currentclub")</f>
        <v>http://dbpedia.org/property/currentclub</v>
      </c>
      <c r="B376" s="2" t="n">
        <v>0</v>
      </c>
      <c r="C376" s="0" t="str">
        <f aca="false">HYPERLINK("http://dbpedia.org/sparql?default-graph-uri=http%3A%2F%2Fdbpedia.org&amp;query=select+distinct+%3Fs+%3Fo+where+{%3Fs+%3Chttp%3A%2F%2Fdbpedia.org%2Fproperty%2Fcurrentclub%3E+%3Fo}+LIMIT+100&amp;format=text%2Fhtml&amp;timeout=30000&amp;debug=on", "View on DBPedia")</f>
        <v>View on DBPedia</v>
      </c>
    </row>
    <row collapsed="false" customFormat="false" customHeight="true" hidden="false" ht="12.1" outlineLevel="0" r="377">
      <c r="A377" s="0" t="str">
        <f aca="false">HYPERLINK("http://dbpedia.org/property/cflallstar")</f>
        <v>http://dbpedia.org/property/cflallstar</v>
      </c>
      <c r="B377" s="2" t="n">
        <v>0</v>
      </c>
      <c r="C377" s="0" t="str">
        <f aca="false">HYPERLINK("http://dbpedia.org/sparql?default-graph-uri=http%3A%2F%2Fdbpedia.org&amp;query=select+distinct+%3Fs+%3Fo+where+{%3Fs+%3Chttp%3A%2F%2Fdbpedia.org%2Fproperty%2Fcflallstar%3E+%3Fo}+LIMIT+100&amp;format=text%2Fhtml&amp;timeout=30000&amp;debug=on", "View on DBPedia")</f>
        <v>View on DBPedia</v>
      </c>
    </row>
    <row collapsed="false" customFormat="false" customHeight="true" hidden="false" ht="12.1" outlineLevel="0" r="378">
      <c r="A378" s="0" t="str">
        <f aca="false">HYPERLINK("http://dbpedia.org/property/champions")</f>
        <v>http://dbpedia.org/property/champions</v>
      </c>
      <c r="B378" s="2" t="n">
        <v>0</v>
      </c>
      <c r="C378" s="0" t="str">
        <f aca="false">HYPERLINK("http://dbpedia.org/sparql?default-graph-uri=http%3A%2F%2Fdbpedia.org&amp;query=select+distinct+%3Fs+%3Fo+where+{%3Fs+%3Chttp%3A%2F%2Fdbpedia.org%2Fproperty%2Fchampions%3E+%3Fo}+LIMIT+100&amp;format=text%2Fhtml&amp;timeout=30000&amp;debug=on", "View on DBPedia")</f>
        <v>View on DBPedia</v>
      </c>
    </row>
    <row collapsed="false" customFormat="false" customHeight="true" hidden="false" ht="12.1" outlineLevel="0" r="379">
      <c r="A379" s="0" t="str">
        <f aca="false">HYPERLINK("http://dbpedia.org/property/image")</f>
        <v>http://dbpedia.org/property/image</v>
      </c>
      <c r="B379" s="2" t="n">
        <v>0</v>
      </c>
      <c r="C379" s="0" t="str">
        <f aca="false">HYPERLINK("http://dbpedia.org/sparql?default-graph-uri=http%3A%2F%2Fdbpedia.org&amp;query=select+distinct+%3Fs+%3Fo+where+{%3Fs+%3Chttp%3A%2F%2Fdbpedia.org%2Fproperty%2Fimage%3E+%3Fo}+LIMIT+100&amp;format=text%2Fhtml&amp;timeout=30000&amp;debug=on", "View on DBPedia")</f>
        <v>View on DBPedia</v>
      </c>
    </row>
    <row collapsed="false" customFormat="false" customHeight="true" hidden="false" ht="12.1" outlineLevel="0" r="380">
      <c r="A380" s="0" t="str">
        <f aca="false">HYPERLINK("http://dbpedia.org/property/ncDate")</f>
        <v>http://dbpedia.org/property/ncDate</v>
      </c>
      <c r="B380" s="2" t="n">
        <v>0</v>
      </c>
      <c r="C380" s="0" t="str">
        <f aca="false">HYPERLINK("http://dbpedia.org/sparql?default-graph-uri=http%3A%2F%2Fdbpedia.org&amp;query=select+distinct+%3Fs+%3Fo+where+{%3Fs+%3Chttp%3A%2F%2Fdbpedia.org%2Fproperty%2FncDate%3E+%3Fo}+LIMIT+100&amp;format=text%2Fhtml&amp;timeout=30000&amp;debug=on", "View on DBPedia")</f>
        <v>View on DBPedia</v>
      </c>
    </row>
    <row collapsed="false" customFormat="false" customHeight="true" hidden="false" ht="12.1" outlineLevel="0" r="381">
      <c r="A381" s="0" t="str">
        <f aca="false">HYPERLINK("http://dbpedia.org/property/odidebutyear")</f>
        <v>http://dbpedia.org/property/odidebutyear</v>
      </c>
      <c r="B381" s="2" t="n">
        <v>0</v>
      </c>
      <c r="C381" s="0" t="str">
        <f aca="false">HYPERLINK("http://dbpedia.org/sparql?default-graph-uri=http%3A%2F%2Fdbpedia.org&amp;query=select+distinct+%3Fs+%3Fo+where+{%3Fs+%3Chttp%3A%2F%2Fdbpedia.org%2Fproperty%2Fodidebutyear%3E+%3Fo}+LIMIT+100&amp;format=text%2Fhtml&amp;timeout=30000&amp;debug=on", "View on DBPedia")</f>
        <v>View on DBPedia</v>
      </c>
    </row>
    <row collapsed="false" customFormat="false" customHeight="true" hidden="false" ht="12.1" outlineLevel="0" r="382">
      <c r="A382" s="0" t="str">
        <f aca="false">HYPERLINK("http://dbpedia.org/property/end")</f>
        <v>http://dbpedia.org/property/end</v>
      </c>
      <c r="B382" s="2" t="n">
        <v>0</v>
      </c>
      <c r="C382" s="0" t="str">
        <f aca="false">HYPERLINK("http://dbpedia.org/sparql?default-graph-uri=http%3A%2F%2Fdbpedia.org&amp;query=select+distinct+%3Fs+%3Fo+where+{%3Fs+%3Chttp%3A%2F%2Fdbpedia.org%2Fproperty%2Fend%3E+%3Fo}+LIMIT+100&amp;format=text%2Fhtml&amp;timeout=30000&amp;debug=on", "View on DBPedia")</f>
        <v>View on DBPedia</v>
      </c>
    </row>
    <row collapsed="false" customFormat="false" customHeight="true" hidden="false" ht="12.1" outlineLevel="0" r="383">
      <c r="A383" s="0" t="str">
        <f aca="false">HYPERLINK("http://dbpedia.org/property/ncaarunnerup")</f>
        <v>http://dbpedia.org/property/ncaarunnerup</v>
      </c>
      <c r="B383" s="2" t="n">
        <v>0</v>
      </c>
      <c r="C383" s="0" t="str">
        <f aca="false">HYPERLINK("http://dbpedia.org/sparql?default-graph-uri=http%3A%2F%2Fdbpedia.org&amp;query=select+distinct+%3Fs+%3Fo+where+{%3Fs+%3Chttp%3A%2F%2Fdbpedia.org%2Fproperty%2Fncaarunnerup%3E+%3Fo}+LIMIT+100&amp;format=text%2Fhtml&amp;timeout=30000&amp;debug=on", "View on DBPedia")</f>
        <v>View on DBPedia</v>
      </c>
    </row>
    <row collapsed="false" customFormat="false" customHeight="true" hidden="false" ht="12.1" outlineLevel="0" r="384">
      <c r="A384" s="0" t="str">
        <f aca="false">HYPERLINK("http://dbpedia.org/property/foundation")</f>
        <v>http://dbpedia.org/property/foundation</v>
      </c>
      <c r="B384" s="2" t="n">
        <v>0</v>
      </c>
      <c r="C384" s="0" t="str">
        <f aca="false">HYPERLINK("http://dbpedia.org/sparql?default-graph-uri=http%3A%2F%2Fdbpedia.org&amp;query=select+distinct+%3Fs+%3Fo+where+{%3Fs+%3Chttp%3A%2F%2Fdbpedia.org%2Fproperty%2Ffoundation%3E+%3Fo}+LIMIT+100&amp;format=text%2Fhtml&amp;timeout=30000&amp;debug=on", "View on DBPedia")</f>
        <v>View on DBPedia</v>
      </c>
    </row>
    <row collapsed="false" customFormat="false" customHeight="true" hidden="false" ht="12.1" outlineLevel="0" r="385">
      <c r="A385" s="0" t="str">
        <f aca="false">HYPERLINK("http://dbpedia.org/property/stat3value")</f>
        <v>http://dbpedia.org/property/stat3value</v>
      </c>
      <c r="B385" s="2" t="n">
        <v>0</v>
      </c>
      <c r="C385" s="0" t="str">
        <f aca="false">HYPERLINK("http://dbpedia.org/sparql?default-graph-uri=http%3A%2F%2Fdbpedia.org&amp;query=select+distinct+%3Fs+%3Fo+where+{%3Fs+%3Chttp%3A%2F%2Fdbpedia.org%2Fproperty%2Fstat3value%3E+%3Fo}+LIMIT+100&amp;format=text%2Fhtml&amp;timeout=30000&amp;debug=on", "View on DBPedia")</f>
        <v>View on DBPedia</v>
      </c>
    </row>
    <row collapsed="false" customFormat="false" customHeight="true" hidden="false" ht="12.1" outlineLevel="0" r="386">
      <c r="A386" s="0" t="str">
        <f aca="false">HYPERLINK("http://dbpedia.org/property/year8start")</f>
        <v>http://dbpedia.org/property/year8start</v>
      </c>
      <c r="B386" s="2" t="n">
        <v>0</v>
      </c>
      <c r="C386" s="0" t="str">
        <f aca="false">HYPERLINK("http://dbpedia.org/sparql?default-graph-uri=http%3A%2F%2Fdbpedia.org&amp;query=select+distinct+%3Fs+%3Fo+where+{%3Fs+%3Chttp%3A%2F%2Fdbpedia.org%2Fproperty%2Fyear8start%3E+%3Fo}+LIMIT+100&amp;format=text%2Fhtml&amp;timeout=30000&amp;debug=on", "View on DBPedia")</f>
        <v>View on DBPedia</v>
      </c>
    </row>
    <row collapsed="false" customFormat="false" customHeight="true" hidden="false" ht="12.1" outlineLevel="0" r="387">
      <c r="A387" s="0" t="str">
        <f aca="false">HYPERLINK("http://dbpedia.org/property/year6end")</f>
        <v>http://dbpedia.org/property/year6end</v>
      </c>
      <c r="B387" s="2" t="n">
        <v>0</v>
      </c>
      <c r="C387" s="0" t="str">
        <f aca="false">HYPERLINK("http://dbpedia.org/sparql?default-graph-uri=http%3A%2F%2Fdbpedia.org&amp;query=select+distinct+%3Fs+%3Fo+where+{%3Fs+%3Chttp%3A%2F%2Fdbpedia.org%2Fproperty%2Fyear6end%3E+%3Fo}+LIMIT+100&amp;format=text%2Fhtml&amp;timeout=30000&amp;debug=on", "View on DBPedia")</f>
        <v>View on DBPedia</v>
      </c>
    </row>
    <row collapsed="false" customFormat="false" customHeight="true" hidden="false" ht="12.1" outlineLevel="0" r="388">
      <c r="A388" s="0" t="str">
        <f aca="false">HYPERLINK("http://dbpedia.org/property/debut2year")</f>
        <v>http://dbpedia.org/property/debut2year</v>
      </c>
      <c r="B388" s="2" t="n">
        <v>0</v>
      </c>
      <c r="C388" s="0" t="str">
        <f aca="false">HYPERLINK("http://dbpedia.org/sparql?default-graph-uri=http%3A%2F%2Fdbpedia.org&amp;query=select+distinct+%3Fs+%3Fo+where+{%3Fs+%3Chttp%3A%2F%2Fdbpedia.org%2Fproperty%2Fdebut2year%3E+%3Fo}+LIMIT+100&amp;format=text%2Fhtml&amp;timeout=30000&amp;debug=on", "View on DBPedia")</f>
        <v>View on DBPedia</v>
      </c>
    </row>
    <row collapsed="false" customFormat="false" customHeight="true" hidden="false" ht="12.1" outlineLevel="0" r="389">
      <c r="A389" s="0" t="str">
        <f aca="false">HYPERLINK("http://dbpedia.org/property/birthPlace")</f>
        <v>http://dbpedia.org/property/birthPlace</v>
      </c>
      <c r="B389" s="2" t="n">
        <v>0</v>
      </c>
      <c r="C389" s="0" t="str">
        <f aca="false">HYPERLINK("http://dbpedia.org/sparql?default-graph-uri=http%3A%2F%2Fdbpedia.org&amp;query=select+distinct+%3Fs+%3Fo+where+{%3Fs+%3Chttp%3A%2F%2Fdbpedia.org%2Fproperty%2FbirthPlace%3E+%3Fo}+LIMIT+100&amp;format=text%2Fhtml&amp;timeout=30000&amp;debug=on", "View on DBPedia")</f>
        <v>View on DBPedia</v>
      </c>
    </row>
    <row collapsed="false" customFormat="false" customHeight="true" hidden="false" ht="12.1" outlineLevel="0" r="390">
      <c r="A390" s="0" t="str">
        <f aca="false">HYPERLINK("http://dbpedia.org/property/tourneyStart")</f>
        <v>http://dbpedia.org/property/tourneyStart</v>
      </c>
      <c r="B390" s="2" t="n">
        <v>0</v>
      </c>
      <c r="C390" s="0" t="str">
        <f aca="false">HYPERLINK("http://dbpedia.org/sparql?default-graph-uri=http%3A%2F%2Fdbpedia.org&amp;query=select+distinct+%3Fs+%3Fo+where+{%3Fs+%3Chttp%3A%2F%2Fdbpedia.org%2Fproperty%2FtourneyStart%3E+%3Fo}+LIMIT+100&amp;format=text%2Fhtml&amp;timeout=30000&amp;debug=on", "View on DBPedia")</f>
        <v>View on DBPedia</v>
      </c>
    </row>
    <row collapsed="false" customFormat="false" customHeight="true" hidden="false" ht="12.1" outlineLevel="0" r="391">
      <c r="A391" s="0" t="str">
        <f aca="false">HYPERLINK("http://dbpedia.org/property/refereeyear1start")</f>
        <v>http://dbpedia.org/property/refereeyear1start</v>
      </c>
      <c r="B391" s="2" t="n">
        <v>0</v>
      </c>
      <c r="C391" s="0" t="str">
        <f aca="false">HYPERLINK("http://dbpedia.org/sparql?default-graph-uri=http%3A%2F%2Fdbpedia.org&amp;query=select+distinct+%3Fs+%3Fo+where+{%3Fs+%3Chttp%3A%2F%2Fdbpedia.org%2Fproperty%2Frefereeyear1start%3E+%3Fo}+LIMIT+100&amp;format=text%2Fhtml&amp;timeout=30000&amp;debug=on", "View on DBPedia")</f>
        <v>View on DBPedia</v>
      </c>
    </row>
    <row collapsed="false" customFormat="false" customHeight="true" hidden="false" ht="12.1" outlineLevel="0" r="392">
      <c r="A392" s="0" t="str">
        <f aca="false">HYPERLINK("http://dbpedia.org/property/ntupdate")</f>
        <v>http://dbpedia.org/property/ntupdate</v>
      </c>
      <c r="B392" s="2" t="n">
        <v>0</v>
      </c>
      <c r="C392" s="0" t="str">
        <f aca="false">HYPERLINK("http://dbpedia.org/sparql?default-graph-uri=http%3A%2F%2Fdbpedia.org&amp;query=select+distinct+%3Fs+%3Fo+where+{%3Fs+%3Chttp%3A%2F%2Fdbpedia.org%2Fproperty%2Fntupdate%3E+%3Fo}+LIMIT+100&amp;format=text%2Fhtml&amp;timeout=30000&amp;debug=on", "View on DBPedia")</f>
        <v>View on DBPedia</v>
      </c>
    </row>
    <row collapsed="false" customFormat="false" customHeight="true" hidden="false" ht="12.1" outlineLevel="0" r="393">
      <c r="A393" s="0" t="str">
        <f aca="false">HYPERLINK("http://dbpedia.org/property/placeOfBirth")</f>
        <v>http://dbpedia.org/property/placeOfBirth</v>
      </c>
      <c r="B393" s="2" t="n">
        <v>0</v>
      </c>
      <c r="C393" s="0" t="str">
        <f aca="false">HYPERLINK("http://dbpedia.org/sparql?default-graph-uri=http%3A%2F%2Fdbpedia.org&amp;query=select+distinct+%3Fs+%3Fo+where+{%3Fs+%3Chttp%3A%2F%2Fdbpedia.org%2Fproperty%2FplaceOfBirth%3E+%3Fo}+LIMIT+100&amp;format=text%2Fhtml&amp;timeout=30000&amp;debug=on", "View on DBPedia")</f>
        <v>View on DBPedia</v>
      </c>
    </row>
    <row collapsed="false" customFormat="false" customHeight="true" hidden="false" ht="12.1" outlineLevel="0" r="394">
      <c r="A394" s="0" t="str">
        <f aca="false">HYPERLINK("http://dbpedia.org/property/cfl")</f>
        <v>http://dbpedia.org/property/cfl</v>
      </c>
      <c r="B394" s="2" t="n">
        <v>0</v>
      </c>
      <c r="C394" s="0" t="str">
        <f aca="false">HYPERLINK("http://dbpedia.org/sparql?default-graph-uri=http%3A%2F%2Fdbpedia.org&amp;query=select+distinct+%3Fs+%3Fo+where+{%3Fs+%3Chttp%3A%2F%2Fdbpedia.org%2Fproperty%2Fcfl%3E+%3Fo}+LIMIT+100&amp;format=text%2Fhtml&amp;timeout=30000&amp;debug=on", "View on DBPedia")</f>
        <v>View on DBPedia</v>
      </c>
    </row>
    <row collapsed="false" customFormat="false" customHeight="true" hidden="false" ht="12.1" outlineLevel="0" r="395">
      <c r="A395" s="0" t="str">
        <f aca="false">HYPERLINK("http://dbpedia.org/property/ruRefereeyears")</f>
        <v>http://dbpedia.org/property/ruRefereeyears</v>
      </c>
      <c r="B395" s="2" t="n">
        <v>0</v>
      </c>
      <c r="C395" s="0" t="str">
        <f aca="false">HYPERLINK("http://dbpedia.org/sparql?default-graph-uri=http%3A%2F%2Fdbpedia.org&amp;query=select+distinct+%3Fs+%3Fo+where+{%3Fs+%3Chttp%3A%2F%2Fdbpedia.org%2Fproperty%2FruRefereeyears%3E+%3Fo}+LIMIT+100&amp;format=text%2Fhtml&amp;timeout=30000&amp;debug=on", "View on DBPedia")</f>
        <v>View on DBPedia</v>
      </c>
    </row>
    <row collapsed="false" customFormat="false" customHeight="true" hidden="false" ht="12.1" outlineLevel="0" r="396">
      <c r="A396" s="0" t="str">
        <f aca="false">HYPERLINK("http://dbpedia.org/property/ruYear1end")</f>
        <v>http://dbpedia.org/property/ruYear1end</v>
      </c>
      <c r="B396" s="2" t="n">
        <v>0</v>
      </c>
      <c r="C396" s="0" t="str">
        <f aca="false">HYPERLINK("http://dbpedia.org/sparql?default-graph-uri=http%3A%2F%2Fdbpedia.org&amp;query=select+distinct+%3Fs+%3Fo+where+{%3Fs+%3Chttp%3A%2F%2Fdbpedia.org%2Fproperty%2FruYear1end%3E+%3Fo}+LIMIT+100&amp;format=text%2Fhtml&amp;timeout=30000&amp;debug=on", "View on DBPedia")</f>
        <v>View on DBPedia</v>
      </c>
    </row>
    <row collapsed="false" customFormat="false" customHeight="true" hidden="false" ht="12.1" outlineLevel="0" r="397">
      <c r="A397" s="0" t="str">
        <f aca="false">HYPERLINK("http://dbpedia.org/property/dumaurier")</f>
        <v>http://dbpedia.org/property/dumaurier</v>
      </c>
      <c r="B397" s="2" t="n">
        <v>0</v>
      </c>
      <c r="C397" s="0" t="str">
        <f aca="false">HYPERLINK("http://dbpedia.org/sparql?default-graph-uri=http%3A%2F%2Fdbpedia.org&amp;query=select+distinct+%3Fs+%3Fo+where+{%3Fs+%3Chttp%3A%2F%2Fdbpedia.org%2Fproperty%2Fdumaurier%3E+%3Fo}+LIMIT+100&amp;format=text%2Fhtml&amp;timeout=30000&amp;debug=on", "View on DBPedia")</f>
        <v>View on DBPedia</v>
      </c>
    </row>
    <row collapsed="false" customFormat="false" customHeight="true" hidden="false" ht="12.1" outlineLevel="0" r="398">
      <c r="A398" s="0" t="str">
        <f aca="false">HYPERLINK("http://dbpedia.org/ontology/firstAirDate")</f>
        <v>http://dbpedia.org/ontology/firstAirDate</v>
      </c>
      <c r="B398" s="2" t="n">
        <v>0</v>
      </c>
      <c r="C398" s="0" t="str">
        <f aca="false">HYPERLINK("http://dbpedia.org/sparql?default-graph-uri=http%3A%2F%2Fdbpedia.org&amp;query=select+distinct+%3Fs+%3Fo+where+{%3Fs+%3Chttp%3A%2F%2Fdbpedia.org%2Fontology%2FfirstAirDate%3E+%3Fo}+LIMIT+100&amp;format=text%2Fhtml&amp;timeout=30000&amp;debug=on", "View on DBPedia")</f>
        <v>View on DBPedia</v>
      </c>
    </row>
    <row collapsed="false" customFormat="false" customHeight="true" hidden="false" ht="12.1" outlineLevel="0" r="399">
      <c r="A399" s="0" t="str">
        <f aca="false">HYPERLINK("http://dbpedia.org/property/championshipList")</f>
        <v>http://dbpedia.org/property/championshipList</v>
      </c>
      <c r="B399" s="2" t="n">
        <v>0</v>
      </c>
      <c r="C399" s="0" t="str">
        <f aca="false">HYPERLINK("http://dbpedia.org/sparql?default-graph-uri=http%3A%2F%2Fdbpedia.org&amp;query=select+distinct+%3Fs+%3Fo+where+{%3Fs+%3Chttp%3A%2F%2Fdbpedia.org%2Fproperty%2FchampionshipList%3E+%3Fo}+LIMIT+100&amp;format=text%2Fhtml&amp;timeout=30000&amp;debug=on", "View on DBPedia")</f>
        <v>View on DBPedia</v>
      </c>
    </row>
    <row collapsed="false" customFormat="false" customHeight="true" hidden="false" ht="12.1" outlineLevel="0" r="400">
      <c r="A400" s="0" t="str">
        <f aca="false">HYPERLINK("http://dbpedia.org/property/totalyears")</f>
        <v>http://dbpedia.org/property/totalyears</v>
      </c>
      <c r="B400" s="2" t="n">
        <v>0</v>
      </c>
      <c r="C400" s="0" t="str">
        <f aca="false">HYPERLINK("http://dbpedia.org/sparql?default-graph-uri=http%3A%2F%2Fdbpedia.org&amp;query=select+distinct+%3Fs+%3Fo+where+{%3Fs+%3Chttp%3A%2F%2Fdbpedia.org%2Fproperty%2Ftotalyears%3E+%3Fo}+LIMIT+100&amp;format=text%2Fhtml&amp;timeout=30000&amp;debug=on", "View on DBPedia")</f>
        <v>View on DBPedia</v>
      </c>
    </row>
    <row collapsed="false" customFormat="false" customHeight="true" hidden="false" ht="12.1" outlineLevel="0" r="401">
      <c r="A401" s="0" t="str">
        <f aca="false">HYPERLINK("http://dbpedia.org/property/prevConf")</f>
        <v>http://dbpedia.org/property/prevConf</v>
      </c>
      <c r="B401" s="2" t="n">
        <v>0</v>
      </c>
      <c r="C401" s="0" t="str">
        <f aca="false">HYPERLINK("http://dbpedia.org/sparql?default-graph-uri=http%3A%2F%2Fdbpedia.org&amp;query=select+distinct+%3Fs+%3Fo+where+{%3Fs+%3Chttp%3A%2F%2Fdbpedia.org%2Fproperty%2FprevConf%3E+%3Fo}+LIMIT+100&amp;format=text%2Fhtml&amp;timeout=30000&amp;debug=on", "View on DBPedia")</f>
        <v>View on DBPedia</v>
      </c>
    </row>
    <row collapsed="false" customFormat="false" customHeight="true" hidden="false" ht="12.1" outlineLevel="0" r="402">
      <c r="A402" s="0" t="str">
        <f aca="false">HYPERLINK("http://dbpedia.org/property/stat2value")</f>
        <v>http://dbpedia.org/property/stat2value</v>
      </c>
      <c r="B402" s="2" t="n">
        <v>0</v>
      </c>
      <c r="C402" s="0" t="str">
        <f aca="false">HYPERLINK("http://dbpedia.org/sparql?default-graph-uri=http%3A%2F%2Fdbpedia.org&amp;query=select+distinct+%3Fs+%3Fo+where+{%3Fs+%3Chttp%3A%2F%2Fdbpedia.org%2Fproperty%2Fstat2value%3E+%3Fo}+LIMIT+100&amp;format=text%2Fhtml&amp;timeout=30000&amp;debug=on", "View on DBPedia")</f>
        <v>View on DBPedia</v>
      </c>
    </row>
    <row collapsed="false" customFormat="false" customHeight="true" hidden="false" ht="12.1" outlineLevel="0" r="403">
      <c r="A403" s="0" t="str">
        <f aca="false">HYPERLINK("http://dbpedia.org/property/knownFor")</f>
        <v>http://dbpedia.org/property/knownFor</v>
      </c>
      <c r="B403" s="2" t="n">
        <v>0</v>
      </c>
      <c r="C403" s="0" t="str">
        <f aca="false">HYPERLINK("http://dbpedia.org/sparql?default-graph-uri=http%3A%2F%2Fdbpedia.org&amp;query=select+distinct+%3Fs+%3Fo+where+{%3Fs+%3Chttp%3A%2F%2Fdbpedia.org%2Fproperty%2FknownFor%3E+%3Fo}+LIMIT+100&amp;format=text%2Fhtml&amp;timeout=30000&amp;debug=on", "View on DBPedia")</f>
        <v>View on DBPedia</v>
      </c>
    </row>
    <row collapsed="false" customFormat="false" customHeight="true" hidden="false" ht="12.1" outlineLevel="0" r="404">
      <c r="A404" s="0" t="str">
        <f aca="false">HYPERLINK("http://dbpedia.org/property/completionDate")</f>
        <v>http://dbpedia.org/property/completionDate</v>
      </c>
      <c r="B404" s="2" t="n">
        <v>0</v>
      </c>
      <c r="C404" s="0" t="str">
        <f aca="false">HYPERLINK("http://dbpedia.org/sparql?default-graph-uri=http%3A%2F%2Fdbpedia.org&amp;query=select+distinct+%3Fs+%3Fo+where+{%3Fs+%3Chttp%3A%2F%2Fdbpedia.org%2Fproperty%2FcompletionDate%3E+%3Fo}+LIMIT+100&amp;format=text%2Fhtml&amp;timeout=30000&amp;debug=on", "View on DBPedia")</f>
        <v>View on DBPedia</v>
      </c>
    </row>
    <row collapsed="false" customFormat="false" customHeight="true" hidden="false" ht="12.1" outlineLevel="0" r="405">
      <c r="A405" s="0" t="str">
        <f aca="false">HYPERLINK("http://dbpedia.org/property/statvalue")</f>
        <v>http://dbpedia.org/property/statvalue</v>
      </c>
      <c r="B405" s="2" t="n">
        <v>0</v>
      </c>
      <c r="C405" s="0" t="str">
        <f aca="false">HYPERLINK("http://dbpedia.org/sparql?default-graph-uri=http%3A%2F%2Fdbpedia.org&amp;query=select+distinct+%3Fs+%3Fo+where+{%3Fs+%3Chttp%3A%2F%2Fdbpedia.org%2Fproperty%2Fstatvalue%3E+%3Fo}+LIMIT+100&amp;format=text%2Fhtml&amp;timeout=30000&amp;debug=on", "View on DBPedia")</f>
        <v>View on DBPedia</v>
      </c>
    </row>
    <row collapsed="false" customFormat="false" customHeight="true" hidden="false" ht="12.1" outlineLevel="0" r="406">
      <c r="A406" s="0" t="str">
        <f aca="false">HYPERLINK("http://dbpedia.org/property/statyear")</f>
        <v>http://dbpedia.org/property/statyear</v>
      </c>
      <c r="B406" s="2" t="n">
        <v>0</v>
      </c>
      <c r="C406" s="0" t="str">
        <f aca="false">HYPERLINK("http://dbpedia.org/sparql?default-graph-uri=http%3A%2F%2Fdbpedia.org&amp;query=select+distinct+%3Fs+%3Fo+where+{%3Fs+%3Chttp%3A%2F%2Fdbpedia.org%2Fproperty%2Fstatyear%3E+%3Fo}+LIMIT+100&amp;format=text%2Fhtml&amp;timeout=30000&amp;debug=on", "View on DBPedia")</f>
        <v>View on DBPedia</v>
      </c>
    </row>
    <row collapsed="false" customFormat="false" customHeight="true" hidden="false" ht="12.1" outlineLevel="0" r="407">
      <c r="A407" s="0" t="str">
        <f aca="false">HYPERLINK("http://dbpedia.org/property/coachStart")</f>
        <v>http://dbpedia.org/property/coachStart</v>
      </c>
      <c r="B407" s="2" t="n">
        <v>0</v>
      </c>
      <c r="C407" s="0" t="str">
        <f aca="false">HYPERLINK("http://dbpedia.org/sparql?default-graph-uri=http%3A%2F%2Fdbpedia.org&amp;query=select+distinct+%3Fs+%3Fo+where+{%3Fs+%3Chttp%3A%2F%2Fdbpedia.org%2Fproperty%2FcoachStart%3E+%3Fo}+LIMIT+100&amp;format=text%2Fhtml&amp;timeout=30000&amp;debug=on", "View on DBPedia")</f>
        <v>View on DBPedia</v>
      </c>
    </row>
    <row collapsed="false" customFormat="false" customHeight="true" hidden="false" ht="12.1" outlineLevel="0" r="408">
      <c r="A408" s="0" t="str">
        <f aca="false">HYPERLINK("http://dbpedia.org/property/description")</f>
        <v>http://dbpedia.org/property/description</v>
      </c>
      <c r="B408" s="2" t="n">
        <v>0</v>
      </c>
      <c r="C408" s="0" t="str">
        <f aca="false">HYPERLINK("http://dbpedia.org/sparql?default-graph-uri=http%3A%2F%2Fdbpedia.org&amp;query=select+distinct+%3Fs+%3Fo+where+{%3Fs+%3Chttp%3A%2F%2Fdbpedia.org%2Fproperty%2Fdescription%3E+%3Fo}+LIMIT+100&amp;format=text%2Fhtml&amp;timeout=30000&amp;debug=on", "View on DBPedia")</f>
        <v>View on DBPedia</v>
      </c>
    </row>
    <row collapsed="false" customFormat="false" customHeight="true" hidden="false" ht="12.1" outlineLevel="0" r="409">
      <c r="A409" s="0" t="str">
        <f aca="false">HYPERLINK("http://dbpedia.org/property/alt")</f>
        <v>http://dbpedia.org/property/alt</v>
      </c>
      <c r="B409" s="2" t="n">
        <v>0</v>
      </c>
      <c r="C409" s="0" t="str">
        <f aca="false">HYPERLINK("http://dbpedia.org/sparql?default-graph-uri=http%3A%2F%2Fdbpedia.org&amp;query=select+distinct+%3Fs+%3Fo+where+{%3Fs+%3Chttp%3A%2F%2Fdbpedia.org%2Fproperty%2Falt%3E+%3Fo}+LIMIT+100&amp;format=text%2Fhtml&amp;timeout=30000&amp;debug=on", "View on DBPedia")</f>
        <v>View on DBPedia</v>
      </c>
    </row>
    <row collapsed="false" customFormat="false" customHeight="true" hidden="false" ht="12.1" outlineLevel="0" r="410">
      <c r="A410" s="0" t="str">
        <f aca="false">HYPERLINK("http://dbpedia.org/property/ruYearaend")</f>
        <v>http://dbpedia.org/property/ruYearaend</v>
      </c>
      <c r="B410" s="2" t="n">
        <v>0</v>
      </c>
      <c r="C410" s="0" t="str">
        <f aca="false">HYPERLINK("http://dbpedia.org/sparql?default-graph-uri=http%3A%2F%2Fdbpedia.org&amp;query=select+distinct+%3Fs+%3Fo+where+{%3Fs+%3Chttp%3A%2F%2Fdbpedia.org%2Fproperty%2FruYearaend%3E+%3Fo}+LIMIT+100&amp;format=text%2Fhtml&amp;timeout=30000&amp;debug=on", "View on DBPedia")</f>
        <v>View on DBPedia</v>
      </c>
    </row>
    <row collapsed="false" customFormat="false" customHeight="true" hidden="false" ht="12.1" outlineLevel="0" r="411">
      <c r="A411" s="0" t="str">
        <f aca="false">HYPERLINK("http://dbpedia.org/property/yearestart")</f>
        <v>http://dbpedia.org/property/yearestart</v>
      </c>
      <c r="B411" s="2" t="n">
        <v>0</v>
      </c>
      <c r="C411" s="0" t="str">
        <f aca="false">HYPERLINK("http://dbpedia.org/sparql?default-graph-uri=http%3A%2F%2Fdbpedia.org&amp;query=select+distinct+%3Fs+%3Fo+where+{%3Fs+%3Chttp%3A%2F%2Fdbpedia.org%2Fproperty%2Fyearestart%3E+%3Fo}+LIMIT+100&amp;format=text%2Fhtml&amp;timeout=30000&amp;debug=on", "View on DBPedia")</f>
        <v>View on DBPedia</v>
      </c>
    </row>
    <row collapsed="false" customFormat="false" customHeight="true" hidden="false" ht="12.1" outlineLevel="0" r="412">
      <c r="A412" s="0" t="str">
        <f aca="false">HYPERLINK("http://dbpedia.org/property/team")</f>
        <v>http://dbpedia.org/property/team</v>
      </c>
      <c r="B412" s="2" t="n">
        <v>0</v>
      </c>
      <c r="C412" s="0" t="str">
        <f aca="false">HYPERLINK("http://dbpedia.org/sparql?default-graph-uri=http%3A%2F%2Fdbpedia.org&amp;query=select+distinct+%3Fs+%3Fo+where+{%3Fs+%3Chttp%3A%2F%2Fdbpedia.org%2Fproperty%2Fteam%3E+%3Fo}+LIMIT+100&amp;format=text%2Fhtml&amp;timeout=30000&amp;debug=on", "View on DBPedia")</f>
        <v>View on DBPedia</v>
      </c>
    </row>
    <row collapsed="false" customFormat="false" customHeight="true" hidden="false" ht="12.1" outlineLevel="0" r="413">
      <c r="A413" s="0" t="str">
        <f aca="false">HYPERLINK("http://dbpedia.org/property/pcupdate")</f>
        <v>http://dbpedia.org/property/pcupdate</v>
      </c>
      <c r="B413" s="2" t="n">
        <v>0</v>
      </c>
      <c r="C413" s="0" t="str">
        <f aca="false">HYPERLINK("http://dbpedia.org/sparql?default-graph-uri=http%3A%2F%2Fdbpedia.org&amp;query=select+distinct+%3Fs+%3Fo+where+{%3Fs+%3Chttp%3A%2F%2Fdbpedia.org%2Fproperty%2Fpcupdate%3E+%3Fo}+LIMIT+100&amp;format=text%2Fhtml&amp;timeout=30000&amp;debug=on", "View on DBPedia")</f>
        <v>View on DBPedia</v>
      </c>
    </row>
    <row collapsed="false" customFormat="false" customHeight="true" hidden="false" ht="12.1" outlineLevel="0" r="414">
      <c r="A414" s="0" t="str">
        <f aca="false">HYPERLINK("http://dbpedia.org/property/suppdraftyear")</f>
        <v>http://dbpedia.org/property/suppdraftyear</v>
      </c>
      <c r="B414" s="2" t="n">
        <v>0</v>
      </c>
      <c r="C414" s="0" t="str">
        <f aca="false">HYPERLINK("http://dbpedia.org/sparql?default-graph-uri=http%3A%2F%2Fdbpedia.org&amp;query=select+distinct+%3Fs+%3Fo+where+{%3Fs+%3Chttp%3A%2F%2Fdbpedia.org%2Fproperty%2Fsuppdraftyear%3E+%3Fo}+LIMIT+100&amp;format=text%2Fhtml&amp;timeout=30000&amp;debug=on", "View on DBPedia")</f>
        <v>View on DBPedia</v>
      </c>
    </row>
    <row collapsed="false" customFormat="false" customHeight="true" hidden="false" ht="12.1" outlineLevel="0" r="415">
      <c r="A415" s="0" t="str">
        <f aca="false">HYPERLINK("http://dbpedia.org/property/duration")</f>
        <v>http://dbpedia.org/property/duration</v>
      </c>
      <c r="B415" s="2" t="n">
        <v>0</v>
      </c>
      <c r="C415" s="0" t="str">
        <f aca="false">HYPERLINK("http://dbpedia.org/sparql?default-graph-uri=http%3A%2F%2Fdbpedia.org&amp;query=select+distinct+%3Fs+%3Fo+where+{%3Fs+%3Chttp%3A%2F%2Fdbpedia.org%2Fproperty%2Fduration%3E+%3Fo}+LIMIT+100&amp;format=text%2Fhtml&amp;timeout=30000&amp;debug=on", "View on DBPedia")</f>
        <v>View on DBPedia</v>
      </c>
    </row>
    <row collapsed="false" customFormat="false" customHeight="true" hidden="false" ht="12.1" outlineLevel="0" r="416">
      <c r="A416" s="0" t="str">
        <f aca="false">HYPERLINK("http://dbpedia.org/property/pdc")</f>
        <v>http://dbpedia.org/property/pdc</v>
      </c>
      <c r="B416" s="2" t="n">
        <v>0</v>
      </c>
      <c r="C416" s="0" t="str">
        <f aca="false">HYPERLINK("http://dbpedia.org/sparql?default-graph-uri=http%3A%2F%2Fdbpedia.org&amp;query=select+distinct+%3Fs+%3Fo+where+{%3Fs+%3Chttp%3A%2F%2Fdbpedia.org%2Fproperty%2Fpdc%3E+%3Fo}+LIMIT+100&amp;format=text%2Fhtml&amp;timeout=30000&amp;debug=on", "View on DBPedia")</f>
        <v>View on DBPedia</v>
      </c>
    </row>
    <row collapsed="false" customFormat="false" customHeight="true" hidden="false" ht="12.1" outlineLevel="0" r="417">
      <c r="A417" s="0" t="str">
        <f aca="false">HYPERLINK("http://dbpedia.org/ontology/serviceStartYear")</f>
        <v>http://dbpedia.org/ontology/serviceStartYear</v>
      </c>
      <c r="B417" s="2" t="n">
        <v>0</v>
      </c>
      <c r="C417" s="0" t="str">
        <f aca="false">HYPERLINK("http://dbpedia.org/sparql?default-graph-uri=http%3A%2F%2Fdbpedia.org&amp;query=select+distinct+%3Fs+%3Fo+where+{%3Fs+%3Chttp%3A%2F%2Fdbpedia.org%2Fontology%2FserviceStartYear%3E+%3Fo}+LIMIT+100&amp;format=text%2Fhtml&amp;timeout=30000&amp;debug=on", "View on DBPedia")</f>
        <v>View on DBPedia</v>
      </c>
    </row>
    <row collapsed="false" customFormat="false" customHeight="true" hidden="false" ht="12.1" outlineLevel="0" r="418">
      <c r="A418" s="0" t="str">
        <f aca="false">HYPERLINK("http://dbpedia.org/property/titleholders")</f>
        <v>http://dbpedia.org/property/titleholders</v>
      </c>
      <c r="B418" s="2" t="n">
        <v>0</v>
      </c>
      <c r="C418" s="0" t="str">
        <f aca="false">HYPERLINK("http://dbpedia.org/sparql?default-graph-uri=http%3A%2F%2Fdbpedia.org&amp;query=select+distinct+%3Fs+%3Fo+where+{%3Fs+%3Chttp%3A%2F%2Fdbpedia.org%2Fproperty%2Ftitleholders%3E+%3Fo}+LIMIT+100&amp;format=text%2Fhtml&amp;timeout=30000&amp;debug=on", "View on DBPedia")</f>
        <v>View on DBPedia</v>
      </c>
    </row>
    <row collapsed="false" customFormat="false" customHeight="true" hidden="false" ht="12.1" outlineLevel="0" r="419">
      <c r="A419" s="0" t="str">
        <f aca="false">HYPERLINK("http://dbpedia.org/ontology/supplementalDraftYear")</f>
        <v>http://dbpedia.org/ontology/supplementalDraftYear</v>
      </c>
      <c r="B419" s="2" t="n">
        <v>0</v>
      </c>
      <c r="C419" s="0" t="str">
        <f aca="false">HYPERLINK("http://dbpedia.org/sparql?default-graph-uri=http%3A%2F%2Fdbpedia.org&amp;query=select+distinct+%3Fs+%3Fo+where+{%3Fs+%3Chttp%3A%2F%2Fdbpedia.org%2Fontology%2FsupplementalDraftYear%3E+%3Fo}+LIMIT+100&amp;format=text%2Fhtml&amp;timeout=30000&amp;debug=on", "View on DBPedia")</f>
        <v>View on DBPedia</v>
      </c>
    </row>
    <row collapsed="false" customFormat="false" customHeight="true" hidden="false" ht="12.1" outlineLevel="0" r="420">
      <c r="A420" s="0" t="str">
        <f aca="false">HYPERLINK("http://dbpedia.org/property/champ")</f>
        <v>http://dbpedia.org/property/champ</v>
      </c>
      <c r="B420" s="2" t="n">
        <v>0</v>
      </c>
      <c r="C420" s="0" t="str">
        <f aca="false">HYPERLINK("http://dbpedia.org/sparql?default-graph-uri=http%3A%2F%2Fdbpedia.org&amp;query=select+distinct+%3Fs+%3Fo+where+{%3Fs+%3Chttp%3A%2F%2Fdbpedia.org%2Fproperty%2Fchamp%3E+%3Fo}+LIMIT+100&amp;format=text%2Fhtml&amp;timeout=30000&amp;debug=on", "View on DBPedia")</f>
        <v>View on DBPedia</v>
      </c>
    </row>
    <row collapsed="false" customFormat="false" customHeight="true" hidden="false" ht="12.1" outlineLevel="0" r="421">
      <c r="A421" s="0" t="str">
        <f aca="false">HYPERLINK("http://dbpedia.org/property/western")</f>
        <v>http://dbpedia.org/property/western</v>
      </c>
      <c r="B421" s="2" t="n">
        <v>0</v>
      </c>
      <c r="C421" s="0" t="str">
        <f aca="false">HYPERLINK("http://dbpedia.org/sparql?default-graph-uri=http%3A%2F%2Fdbpedia.org&amp;query=select+distinct+%3Fs+%3Fo+where+{%3Fs+%3Chttp%3A%2F%2Fdbpedia.org%2Fproperty%2Fwestern%3E+%3Fo}+LIMIT+100&amp;format=text%2Fhtml&amp;timeout=30000&amp;debug=on", "View on DBPedia")</f>
        <v>View on DBPedia</v>
      </c>
    </row>
    <row collapsed="false" customFormat="false" customHeight="true" hidden="false" ht="12.1" outlineLevel="0" r="422">
      <c r="A422" s="0" t="str">
        <f aca="false">HYPERLINK("http://dbpedia.org/property/youthrepyears")</f>
        <v>http://dbpedia.org/property/youthrepyears</v>
      </c>
      <c r="B422" s="2" t="n">
        <v>0</v>
      </c>
      <c r="C422" s="0" t="str">
        <f aca="false">HYPERLINK("http://dbpedia.org/sparql?default-graph-uri=http%3A%2F%2Fdbpedia.org&amp;query=select+distinct+%3Fs+%3Fo+where+{%3Fs+%3Chttp%3A%2F%2Fdbpedia.org%2Fproperty%2Fyouthrepyears%3E+%3Fo}+LIMIT+100&amp;format=text%2Fhtml&amp;timeout=30000&amp;debug=on", "View on DBPedia")</f>
        <v>View on DBPedia</v>
      </c>
    </row>
    <row collapsed="false" customFormat="false" customHeight="true" hidden="false" ht="12.1" outlineLevel="0" r="423">
      <c r="A423" s="0" t="str">
        <f aca="false">HYPERLINK("http://dbpedia.org/ontology/debut")</f>
        <v>http://dbpedia.org/ontology/debut</v>
      </c>
      <c r="B423" s="2" t="n">
        <v>0</v>
      </c>
      <c r="C423" s="0" t="str">
        <f aca="false">HYPERLINK("http://dbpedia.org/sparql?default-graph-uri=http%3A%2F%2Fdbpedia.org&amp;query=select+distinct+%3Fs+%3Fo+where+{%3Fs+%3Chttp%3A%2F%2Fdbpedia.org%2Fontology%2Fdebut%3E+%3Fo}+LIMIT+100&amp;format=text%2Fhtml&amp;timeout=30000&amp;debug=on", "View on DBPedia")</f>
        <v>View on DBPedia</v>
      </c>
    </row>
    <row collapsed="false" customFormat="false" customHeight="true" hidden="false" ht="12.1" outlineLevel="0" r="424">
      <c r="A424" s="0" t="str">
        <f aca="false">HYPERLINK("http://dbpedia.org/property/group")</f>
        <v>http://dbpedia.org/property/group</v>
      </c>
      <c r="B424" s="2" t="n">
        <v>0</v>
      </c>
      <c r="C424" s="0" t="str">
        <f aca="false">HYPERLINK("http://dbpedia.org/sparql?default-graph-uri=http%3A%2F%2Fdbpedia.org&amp;query=select+distinct+%3Fs+%3Fo+where+{%3Fs+%3Chttp%3A%2F%2Fdbpedia.org%2Fproperty%2Fgroup%3E+%3Fo}+LIMIT+100&amp;format=text%2Fhtml&amp;timeout=30000&amp;debug=on", "View on DBPedia")</f>
        <v>View on DBPedia</v>
      </c>
    </row>
    <row collapsed="false" customFormat="false" customHeight="true" hidden="false" ht="12.1" outlineLevel="0" r="425">
      <c r="A425" s="0" t="str">
        <f aca="false">HYPERLINK("http://dbpedia.org/property/pbayear")</f>
        <v>http://dbpedia.org/property/pbayear</v>
      </c>
      <c r="B425" s="2" t="n">
        <v>0</v>
      </c>
      <c r="C425" s="0" t="str">
        <f aca="false">HYPERLINK("http://dbpedia.org/sparql?default-graph-uri=http%3A%2F%2Fdbpedia.org&amp;query=select+distinct+%3Fs+%3Fo+where+{%3Fs+%3Chttp%3A%2F%2Fdbpedia.org%2Fproperty%2Fpbayear%3E+%3Fo}+LIMIT+100&amp;format=text%2Fhtml&amp;timeout=30000&amp;debug=on", "View on DBPedia")</f>
        <v>View on DBPedia</v>
      </c>
    </row>
    <row collapsed="false" customFormat="false" customHeight="true" hidden="false" ht="12.1" outlineLevel="0" r="426">
      <c r="A426" s="0" t="str">
        <f aca="false">HYPERLINK("http://dbpedia.org/property/nationalteam")</f>
        <v>http://dbpedia.org/property/nationalteam</v>
      </c>
      <c r="B426" s="2" t="n">
        <v>0</v>
      </c>
      <c r="C426" s="0" t="str">
        <f aca="false">HYPERLINK("http://dbpedia.org/sparql?default-graph-uri=http%3A%2F%2Fdbpedia.org&amp;query=select+distinct+%3Fs+%3Fo+where+{%3Fs+%3Chttp%3A%2F%2Fdbpedia.org%2Fproperty%2Fnationalteam%3E+%3Fo}+LIMIT+100&amp;format=text%2Fhtml&amp;timeout=30000&amp;debug=on", "View on DBPedia")</f>
        <v>View on DBPedia</v>
      </c>
    </row>
    <row collapsed="false" customFormat="false" customHeight="true" hidden="false" ht="12.1" outlineLevel="0" r="427">
      <c r="A427" s="0" t="str">
        <f aca="false">HYPERLINK("http://dbpedia.org/property/nextConf")</f>
        <v>http://dbpedia.org/property/nextConf</v>
      </c>
      <c r="B427" s="2" t="n">
        <v>0</v>
      </c>
      <c r="C427" s="0" t="str">
        <f aca="false">HYPERLINK("http://dbpedia.org/sparql?default-graph-uri=http%3A%2F%2Fdbpedia.org&amp;query=select+distinct+%3Fs+%3Fo+where+{%3Fs+%3Chttp%3A%2F%2Fdbpedia.org%2Fproperty%2FnextConf%3E+%3Fo}+LIMIT+100&amp;format=text%2Fhtml&amp;timeout=30000&amp;debug=on", "View on DBPedia")</f>
        <v>View on DBPedia</v>
      </c>
    </row>
    <row collapsed="false" customFormat="false" customHeight="true" hidden="false" ht="12.1" outlineLevel="0" r="428">
      <c r="A428" s="0" t="str">
        <f aca="false">HYPERLINK("http://dbpedia.org/property/super14years")</f>
        <v>http://dbpedia.org/property/super14years</v>
      </c>
      <c r="B428" s="2" t="n">
        <v>0</v>
      </c>
      <c r="C428" s="0" t="str">
        <f aca="false">HYPERLINK("http://dbpedia.org/sparql?default-graph-uri=http%3A%2F%2Fdbpedia.org&amp;query=select+distinct+%3Fs+%3Fo+where+{%3Fs+%3Chttp%3A%2F%2Fdbpedia.org%2Fproperty%2Fsuper14years%3E+%3Fo}+LIMIT+100&amp;format=text%2Fhtml&amp;timeout=30000&amp;debug=on", "View on DBPedia")</f>
        <v>View on DBPedia</v>
      </c>
    </row>
    <row collapsed="false" customFormat="false" customHeight="true" hidden="false" ht="12.1" outlineLevel="0" r="429">
      <c r="A429" s="0" t="str">
        <f aca="false">HYPERLINK("http://dbpedia.org/property/education")</f>
        <v>http://dbpedia.org/property/education</v>
      </c>
      <c r="B429" s="2" t="n">
        <v>0</v>
      </c>
      <c r="C429" s="0" t="str">
        <f aca="false">HYPERLINK("http://dbpedia.org/sparql?default-graph-uri=http%3A%2F%2Fdbpedia.org&amp;query=select+distinct+%3Fs+%3Fo+where+{%3Fs+%3Chttp%3A%2F%2Fdbpedia.org%2Fproperty%2Feducation%3E+%3Fo}+LIMIT+100&amp;format=text%2Fhtml&amp;timeout=30000&amp;debug=on", "View on DBPedia")</f>
        <v>View on DBPedia</v>
      </c>
    </row>
    <row collapsed="false" customFormat="false" customHeight="true" hidden="false" ht="12.1" outlineLevel="0" r="430">
      <c r="A430" s="0" t="str">
        <f aca="false">HYPERLINK("http://dbpedia.org/property/ruYearbstart")</f>
        <v>http://dbpedia.org/property/ruYearbstart</v>
      </c>
      <c r="B430" s="2" t="n">
        <v>0</v>
      </c>
      <c r="C430" s="0" t="str">
        <f aca="false">HYPERLINK("http://dbpedia.org/sparql?default-graph-uri=http%3A%2F%2Fdbpedia.org&amp;query=select+distinct+%3Fs+%3Fo+where+{%3Fs+%3Chttp%3A%2F%2Fdbpedia.org%2Fproperty%2FruYearbstart%3E+%3Fo}+LIMIT+100&amp;format=text%2Fhtml&amp;timeout=30000&amp;debug=on", "View on DBPedia")</f>
        <v>View on DBPedia</v>
      </c>
    </row>
    <row collapsed="false" customFormat="false" customHeight="true" hidden="false" ht="12.1" outlineLevel="0" r="431">
      <c r="A431" s="0" t="str">
        <f aca="false">HYPERLINK("http://dbpedia.org/property/pdcWorld")</f>
        <v>http://dbpedia.org/property/pdcWorld</v>
      </c>
      <c r="B431" s="2" t="n">
        <v>0</v>
      </c>
      <c r="C431" s="0" t="str">
        <f aca="false">HYPERLINK("http://dbpedia.org/sparql?default-graph-uri=http%3A%2F%2Fdbpedia.org&amp;query=select+distinct+%3Fs+%3Fo+where+{%3Fs+%3Chttp%3A%2F%2Fdbpedia.org%2Fproperty%2FpdcWorld%3E+%3Fo}+LIMIT+100&amp;format=text%2Fhtml&amp;timeout=30000&amp;debug=on", "View on DBPedia")</f>
        <v>View on DBPedia</v>
      </c>
    </row>
    <row collapsed="false" customFormat="false" customHeight="true" hidden="false" ht="12.1" outlineLevel="0" r="432">
      <c r="A432" s="0" t="str">
        <f aca="false">HYPERLINK("http://dbpedia.org/property/preseasonNumber")</f>
        <v>http://dbpedia.org/property/preseasonNumber</v>
      </c>
      <c r="B432" s="2" t="n">
        <v>0</v>
      </c>
      <c r="C432" s="0" t="str">
        <f aca="false">HYPERLINK("http://dbpedia.org/sparql?default-graph-uri=http%3A%2F%2Fdbpedia.org&amp;query=select+distinct+%3Fs+%3Fo+where+{%3Fs+%3Chttp%3A%2F%2Fdbpedia.org%2Fproperty%2FpreseasonNumber%3E+%3Fo}+LIMIT+100&amp;format=text%2Fhtml&amp;timeout=30000&amp;debug=on", "View on DBPedia")</f>
        <v>View on DBPedia</v>
      </c>
    </row>
    <row collapsed="false" customFormat="false" customHeight="true" hidden="false" ht="12.1" outlineLevel="0" r="433">
      <c r="A433" s="0" t="str">
        <f aca="false">HYPERLINK("http://dbpedia.org/property/coachyear2end")</f>
        <v>http://dbpedia.org/property/coachyear2end</v>
      </c>
      <c r="B433" s="2" t="n">
        <v>0</v>
      </c>
      <c r="C433" s="0" t="str">
        <f aca="false">HYPERLINK("http://dbpedia.org/sparql?default-graph-uri=http%3A%2F%2Fdbpedia.org&amp;query=select+distinct+%3Fs+%3Fo+where+{%3Fs+%3Chttp%3A%2F%2Fdbpedia.org%2Fproperty%2Fcoachyear2end%3E+%3Fo}+LIMIT+100&amp;format=text%2Fhtml&amp;timeout=30000&amp;debug=on", "View on DBPedia")</f>
        <v>View on DBPedia</v>
      </c>
    </row>
    <row collapsed="false" customFormat="false" customHeight="true" hidden="false" ht="12.1" outlineLevel="0" r="434">
      <c r="A434" s="0" t="str">
        <f aca="false">HYPERLINK("http://dbpedia.org/property/yeardend")</f>
        <v>http://dbpedia.org/property/yeardend</v>
      </c>
      <c r="B434" s="2" t="n">
        <v>0</v>
      </c>
      <c r="C434" s="0" t="str">
        <f aca="false">HYPERLINK("http://dbpedia.org/sparql?default-graph-uri=http%3A%2F%2Fdbpedia.org&amp;query=select+distinct+%3Fs+%3Fo+where+{%3Fs+%3Chttp%3A%2F%2Fdbpedia.org%2Fproperty%2Fyeardend%3E+%3Fo}+LIMIT+100&amp;format=text%2Fhtml&amp;timeout=30000&amp;debug=on", "View on DBPedia")</f>
        <v>View on DBPedia</v>
      </c>
    </row>
    <row collapsed="false" customFormat="false" customHeight="true" hidden="false" ht="12.1" outlineLevel="0" r="435">
      <c r="A435" s="0" t="str">
        <f aca="false">HYPERLINK("http://dbpedia.org/property/lastNblGame")</f>
        <v>http://dbpedia.org/property/lastNblGame</v>
      </c>
      <c r="B435" s="2" t="n">
        <v>0</v>
      </c>
      <c r="C435" s="0" t="str">
        <f aca="false">HYPERLINK("http://dbpedia.org/sparql?default-graph-uri=http%3A%2F%2Fdbpedia.org&amp;query=select+distinct+%3Fs+%3Fo+where+{%3Fs+%3Chttp%3A%2F%2Fdbpedia.org%2Fproperty%2FlastNblGame%3E+%3Fo}+LIMIT+100&amp;format=text%2Fhtml&amp;timeout=30000&amp;debug=on", "View on DBPedia")</f>
        <v>View on DBPedia</v>
      </c>
    </row>
    <row collapsed="false" customFormat="false" customHeight="true" hidden="false" ht="12.1" outlineLevel="0" r="436">
      <c r="A436" s="0" t="str">
        <f aca="false">HYPERLINK("http://dbpedia.org/property/matchplay")</f>
        <v>http://dbpedia.org/property/matchplay</v>
      </c>
      <c r="B436" s="2" t="n">
        <v>0</v>
      </c>
      <c r="C436" s="0" t="str">
        <f aca="false">HYPERLINK("http://dbpedia.org/sparql?default-graph-uri=http%3A%2F%2Fdbpedia.org&amp;query=select+distinct+%3Fs+%3Fo+where+{%3Fs+%3Chttp%3A%2F%2Fdbpedia.org%2Fproperty%2Fmatchplay%3E+%3Fo}+LIMIT+100&amp;format=text%2Fhtml&amp;timeout=30000&amp;debug=on", "View on DBPedia")</f>
        <v>View on DBPedia</v>
      </c>
    </row>
    <row collapsed="false" customFormat="false" customHeight="true" hidden="false" ht="12.1" outlineLevel="0" r="437">
      <c r="A437" s="0" t="str">
        <f aca="false">HYPERLINK("http://dbpedia.org/property/rd2Team")</f>
        <v>http://dbpedia.org/property/rd2Team</v>
      </c>
      <c r="B437" s="2" t="n">
        <v>0</v>
      </c>
      <c r="C437" s="0" t="str">
        <f aca="false">HYPERLINK("http://dbpedia.org/sparql?default-graph-uri=http%3A%2F%2Fdbpedia.org&amp;query=select+distinct+%3Fs+%3Fo+where+{%3Fs+%3Chttp%3A%2F%2Fdbpedia.org%2Fproperty%2Frd2Team%3E+%3Fo}+LIMIT+100&amp;format=text%2Fhtml&amp;timeout=30000&amp;debug=on", "View on DBPedia")</f>
        <v>View on DBPedia</v>
      </c>
    </row>
    <row collapsed="false" customFormat="false" customHeight="true" hidden="false" ht="12.1" outlineLevel="0" r="438">
      <c r="A438" s="0" t="str">
        <f aca="false">HYPERLINK("http://dbpedia.org/property/recorded")</f>
        <v>http://dbpedia.org/property/recorded</v>
      </c>
      <c r="B438" s="2" t="n">
        <v>0</v>
      </c>
      <c r="C438" s="0" t="str">
        <f aca="false">HYPERLINK("http://dbpedia.org/sparql?default-graph-uri=http%3A%2F%2Fdbpedia.org&amp;query=select+distinct+%3Fs+%3Fo+where+{%3Fs+%3Chttp%3A%2F%2Fdbpedia.org%2Fproperty%2Frecorded%3E+%3Fo}+LIMIT+100&amp;format=text%2Fhtml&amp;timeout=30000&amp;debug=on", "View on DBPedia")</f>
        <v>View on DBPedia</v>
      </c>
    </row>
    <row collapsed="false" customFormat="false" customHeight="true" hidden="false" ht="12.1" outlineLevel="0" r="439">
      <c r="A439" s="0" t="str">
        <f aca="false">HYPERLINK("http://dbpedia.org/property/olympics")</f>
        <v>http://dbpedia.org/property/olympics</v>
      </c>
      <c r="B439" s="2" t="n">
        <v>0</v>
      </c>
      <c r="C439" s="0" t="str">
        <f aca="false">HYPERLINK("http://dbpedia.org/sparql?default-graph-uri=http%3A%2F%2Fdbpedia.org&amp;query=select+distinct+%3Fs+%3Fo+where+{%3Fs+%3Chttp%3A%2F%2Fdbpedia.org%2Fproperty%2Folympics%3E+%3Fo}+LIMIT+100&amp;format=text%2Fhtml&amp;timeout=30000&amp;debug=on", "View on DBPedia")</f>
        <v>View on DBPedia</v>
      </c>
    </row>
    <row collapsed="false" customFormat="false" customHeight="true" hidden="false" ht="12.1" outlineLevel="0" r="440">
      <c r="A440" s="0" t="str">
        <f aca="false">HYPERLINK("http://dbpedia.org/property/ncaasecondround")</f>
        <v>http://dbpedia.org/property/ncaasecondround</v>
      </c>
      <c r="B440" s="2" t="n">
        <v>0</v>
      </c>
      <c r="C440" s="0" t="str">
        <f aca="false">HYPERLINK("http://dbpedia.org/sparql?default-graph-uri=http%3A%2F%2Fdbpedia.org&amp;query=select+distinct+%3Fs+%3Fo+where+{%3Fs+%3Chttp%3A%2F%2Fdbpedia.org%2Fproperty%2Fncaasecondround%3E+%3Fo}+LIMIT+100&amp;format=text%2Fhtml&amp;timeout=30000&amp;debug=on", "View on DBPedia")</f>
        <v>View on DBPedia</v>
      </c>
    </row>
    <row collapsed="false" customFormat="false" customHeight="true" hidden="false" ht="12.1" outlineLevel="0" r="441">
      <c r="A441" s="0" t="str">
        <f aca="false">HYPERLINK("http://dbpedia.org/property/domesticyears")</f>
        <v>http://dbpedia.org/property/domesticyears</v>
      </c>
      <c r="B441" s="2" t="n">
        <v>0</v>
      </c>
      <c r="C441" s="0" t="str">
        <f aca="false">HYPERLINK("http://dbpedia.org/sparql?default-graph-uri=http%3A%2F%2Fdbpedia.org&amp;query=select+distinct+%3Fs+%3Fo+where+{%3Fs+%3Chttp%3A%2F%2Fdbpedia.org%2Fproperty%2Fdomesticyears%3E+%3Fo}+LIMIT+100&amp;format=text%2Fhtml&amp;timeout=30000&amp;debug=on", "View on DBPedia")</f>
        <v>View on DBPedia</v>
      </c>
    </row>
    <row collapsed="false" customFormat="false" customHeight="true" hidden="false" ht="12.1" outlineLevel="0" r="442">
      <c r="A442" s="0" t="str">
        <f aca="false">HYPERLINK("http://dbpedia.org/property/umpireyears")</f>
        <v>http://dbpedia.org/property/umpireyears</v>
      </c>
      <c r="B442" s="2" t="n">
        <v>0</v>
      </c>
      <c r="C442" s="0" t="str">
        <f aca="false">HYPERLINK("http://dbpedia.org/sparql?default-graph-uri=http%3A%2F%2Fdbpedia.org&amp;query=select+distinct+%3Fs+%3Fo+where+{%3Fs+%3Chttp%3A%2F%2Fdbpedia.org%2Fproperty%2Fumpireyears%3E+%3Fo}+LIMIT+100&amp;format=text%2Fhtml&amp;timeout=30000&amp;debug=on", "View on DBPedia")</f>
        <v>View on DBPedia</v>
      </c>
    </row>
    <row collapsed="false" customFormat="false" customHeight="true" hidden="false" ht="12.1" outlineLevel="0" r="443">
      <c r="A443" s="0" t="str">
        <f aca="false">HYPERLINK("http://dbpedia.org/property/next")</f>
        <v>http://dbpedia.org/property/next</v>
      </c>
      <c r="B443" s="2" t="n">
        <v>0</v>
      </c>
      <c r="C443" s="0" t="str">
        <f aca="false">HYPERLINK("http://dbpedia.org/sparql?default-graph-uri=http%3A%2F%2Fdbpedia.org&amp;query=select+distinct+%3Fs+%3Fo+where+{%3Fs+%3Chttp%3A%2F%2Fdbpedia.org%2Fproperty%2Fnext%3E+%3Fo}+LIMIT+100&amp;format=text%2Fhtml&amp;timeout=30000&amp;debug=on", "View on DBPedia")</f>
        <v>View on DBPedia</v>
      </c>
    </row>
    <row collapsed="false" customFormat="false" customHeight="true" hidden="false" ht="12.1" outlineLevel="0" r="444">
      <c r="A444" s="0" t="str">
        <f aca="false">HYPERLINK("http://dbpedia.org/ontology/formerChannel")</f>
        <v>http://dbpedia.org/ontology/formerChannel</v>
      </c>
      <c r="B444" s="2" t="n">
        <v>0</v>
      </c>
      <c r="C444" s="0" t="str">
        <f aca="false">HYPERLINK("http://dbpedia.org/sparql?default-graph-uri=http%3A%2F%2Fdbpedia.org&amp;query=select+distinct+%3Fs+%3Fo+where+{%3Fs+%3Chttp%3A%2F%2Fdbpedia.org%2Fontology%2FformerChannel%3E+%3Fo}+LIMIT+100&amp;format=text%2Fhtml&amp;timeout=30000&amp;debug=on", "View on DBPedia")</f>
        <v>View on DBPedia</v>
      </c>
    </row>
    <row collapsed="false" customFormat="false" customHeight="true" hidden="false" ht="12.1" outlineLevel="0" r="445">
      <c r="A445" s="0" t="str">
        <f aca="false">HYPERLINK("http://dbpedia.org/property/bestFinish")</f>
        <v>http://dbpedia.org/property/bestFinish</v>
      </c>
      <c r="B445" s="2" t="n">
        <v>0</v>
      </c>
      <c r="C445" s="0" t="str">
        <f aca="false">HYPERLINK("http://dbpedia.org/sparql?default-graph-uri=http%3A%2F%2Fdbpedia.org&amp;query=select+distinct+%3Fs+%3Fo+where+{%3Fs+%3Chttp%3A%2F%2Fdbpedia.org%2Fproperty%2FbestFinish%3E+%3Fo}+LIMIT+100&amp;format=text%2Fhtml&amp;timeout=30000&amp;debug=on", "View on DBPedia")</f>
        <v>View on DBPedia</v>
      </c>
    </row>
    <row collapsed="false" customFormat="false" customHeight="true" hidden="false" ht="12.1" outlineLevel="0" r="446">
      <c r="A446" s="0" t="str">
        <f aca="false">HYPERLINK("http://dbpedia.org/property/termstart")</f>
        <v>http://dbpedia.org/property/termstart</v>
      </c>
      <c r="B446" s="2" t="n">
        <v>0</v>
      </c>
      <c r="C446" s="0" t="str">
        <f aca="false">HYPERLINK("http://dbpedia.org/sparql?default-graph-uri=http%3A%2F%2Fdbpedia.org&amp;query=select+distinct+%3Fs+%3Fo+where+{%3Fs+%3Chttp%3A%2F%2Fdbpedia.org%2Fproperty%2Ftermstart%3E+%3Fo}+LIMIT+100&amp;format=text%2Fhtml&amp;timeout=30000&amp;debug=on", "View on DBPedia")</f>
        <v>View on DBPedia</v>
      </c>
    </row>
    <row collapsed="false" customFormat="false" customHeight="true" hidden="false" ht="12.1" outlineLevel="0" r="447">
      <c r="A447" s="0" t="str">
        <f aca="false">HYPERLINK("http://dbpedia.org/property/rd1Team")</f>
        <v>http://dbpedia.org/property/rd1Team</v>
      </c>
      <c r="B447" s="2" t="n">
        <v>0</v>
      </c>
      <c r="C447" s="0" t="str">
        <f aca="false">HYPERLINK("http://dbpedia.org/sparql?default-graph-uri=http%3A%2F%2Fdbpedia.org&amp;query=select+distinct+%3Fs+%3Fo+where+{%3Fs+%3Chttp%3A%2F%2Fdbpedia.org%2Fproperty%2Frd1Team%3E+%3Fo}+LIMIT+100&amp;format=text%2Fhtml&amp;timeout=30000&amp;debug=on", "View on DBPedia")</f>
        <v>View on DBPedia</v>
      </c>
    </row>
    <row collapsed="false" customFormat="false" customHeight="true" hidden="false" ht="12.1" outlineLevel="0" r="448">
      <c r="A448" s="0" t="str">
        <f aca="false">HYPERLINK("http://dbpedia.org/property/prev")</f>
        <v>http://dbpedia.org/property/prev</v>
      </c>
      <c r="B448" s="2" t="n">
        <v>0</v>
      </c>
      <c r="C448" s="0" t="str">
        <f aca="false">HYPERLINK("http://dbpedia.org/sparql?default-graph-uri=http%3A%2F%2Fdbpedia.org&amp;query=select+distinct+%3Fs+%3Fo+where+{%3Fs+%3Chttp%3A%2F%2Fdbpedia.org%2Fproperty%2Fprev%3E+%3Fo}+LIMIT+100&amp;format=text%2Fhtml&amp;timeout=30000&amp;debug=on", "View on DBPedia")</f>
        <v>View on DBPedia</v>
      </c>
    </row>
    <row collapsed="false" customFormat="false" customHeight="true" hidden="false" ht="12.1" outlineLevel="0" r="449">
      <c r="A449" s="0" t="str">
        <f aca="false">HYPERLINK("http://dbpedia.org/property/wcMedals")</f>
        <v>http://dbpedia.org/property/wcMedals</v>
      </c>
      <c r="B449" s="2" t="n">
        <v>0</v>
      </c>
      <c r="C449" s="0" t="str">
        <f aca="false">HYPERLINK("http://dbpedia.org/sparql?default-graph-uri=http%3A%2F%2Fdbpedia.org&amp;query=select+distinct+%3Fs+%3Fo+where+{%3Fs+%3Chttp%3A%2F%2Fdbpedia.org%2Fproperty%2FwcMedals%3E+%3Fo}+LIMIT+100&amp;format=text%2Fhtml&amp;timeout=30000&amp;debug=on", "View on DBPedia")</f>
        <v>View on DBPedia</v>
      </c>
    </row>
    <row collapsed="false" customFormat="false" customHeight="true" hidden="false" ht="12.1" outlineLevel="0" r="450">
      <c r="A450" s="0" t="str">
        <f aca="false">HYPERLINK("http://dbpedia.org/property/ruYear3start")</f>
        <v>http://dbpedia.org/property/ruYear3start</v>
      </c>
      <c r="B450" s="2" t="n">
        <v>0</v>
      </c>
      <c r="C450" s="0" t="str">
        <f aca="false">HYPERLINK("http://dbpedia.org/sparql?default-graph-uri=http%3A%2F%2Fdbpedia.org&amp;query=select+distinct+%3Fs+%3Fo+where+{%3Fs+%3Chttp%3A%2F%2Fdbpedia.org%2Fproperty%2FruYear3start%3E+%3Fo}+LIMIT+100&amp;format=text%2Fhtml&amp;timeout=30000&amp;debug=on", "View on DBPedia")</f>
        <v>View on DBPedia</v>
      </c>
    </row>
    <row collapsed="false" customFormat="false" customHeight="true" hidden="false" ht="12.1" outlineLevel="0" r="451">
      <c r="A451" s="0" t="str">
        <f aca="false">HYPERLINK("http://dbpedia.org/property/year7end")</f>
        <v>http://dbpedia.org/property/year7end</v>
      </c>
      <c r="B451" s="2" t="n">
        <v>0</v>
      </c>
      <c r="C451" s="0" t="str">
        <f aca="false">HYPERLINK("http://dbpedia.org/sparql?default-graph-uri=http%3A%2F%2Fdbpedia.org&amp;query=select+distinct+%3Fs+%3Fo+where+{%3Fs+%3Chttp%3A%2F%2Fdbpedia.org%2Fproperty%2Fyear7end%3E+%3Fo}+LIMIT+100&amp;format=text%2Fhtml&amp;timeout=30000&amp;debug=on", "View on DBPedia")</f>
        <v>View on DBPedia</v>
      </c>
    </row>
    <row collapsed="false" customFormat="false" customHeight="true" hidden="false" ht="12.1" outlineLevel="0" r="452">
      <c r="A452" s="0" t="str">
        <f aca="false">HYPERLINK("http://dbpedia.org/property/lastAired")</f>
        <v>http://dbpedia.org/property/lastAired</v>
      </c>
      <c r="B452" s="2" t="n">
        <v>0</v>
      </c>
      <c r="C452" s="0" t="str">
        <f aca="false">HYPERLINK("http://dbpedia.org/sparql?default-graph-uri=http%3A%2F%2Fdbpedia.org&amp;query=select+distinct+%3Fs+%3Fo+where+{%3Fs+%3Chttp%3A%2F%2Fdbpedia.org%2Fproperty%2FlastAired%3E+%3Fo}+LIMIT+100&amp;format=text%2Fhtml&amp;timeout=30000&amp;debug=on", "View on DBPedia")</f>
        <v>View on DBPedia</v>
      </c>
    </row>
    <row collapsed="false" customFormat="false" customHeight="true" hidden="false" ht="12.1" outlineLevel="0" r="453">
      <c r="A453" s="0" t="str">
        <f aca="false">HYPERLINK("http://dbpedia.org/ontology/league")</f>
        <v>http://dbpedia.org/ontology/league</v>
      </c>
      <c r="B453" s="2" t="n">
        <v>0</v>
      </c>
      <c r="C453" s="0" t="str">
        <f aca="false">HYPERLINK("http://dbpedia.org/sparql?default-graph-uri=http%3A%2F%2Fdbpedia.org&amp;query=select+distinct+%3Fs+%3Fo+where+{%3Fs+%3Chttp%3A%2F%2Fdbpedia.org%2Fontology%2Fleague%3E+%3Fo}+LIMIT+100&amp;format=text%2Fhtml&amp;timeout=30000&amp;debug=on", "View on DBPedia")</f>
        <v>View on DBPedia</v>
      </c>
    </row>
    <row collapsed="false" customFormat="false" customHeight="true" hidden="false" ht="12.1" outlineLevel="0" r="454">
      <c r="A454" s="0" t="str">
        <f aca="false">HYPERLINK("http://dbpedia.org/property/logo")</f>
        <v>http://dbpedia.org/property/logo</v>
      </c>
      <c r="B454" s="2" t="n">
        <v>0</v>
      </c>
      <c r="C454" s="0" t="str">
        <f aca="false">HYPERLINK("http://dbpedia.org/sparql?default-graph-uri=http%3A%2F%2Fdbpedia.org&amp;query=select+distinct+%3Fs+%3Fo+where+{%3Fs+%3Chttp%3A%2F%2Fdbpedia.org%2Fproperty%2Flogo%3E+%3Fo}+LIMIT+100&amp;format=text%2Fhtml&amp;timeout=30000&amp;debug=on", "View on DBPedia")</f>
        <v>View on DBPedia</v>
      </c>
    </row>
    <row collapsed="false" customFormat="false" customHeight="true" hidden="false" ht="12.1" outlineLevel="0" r="455">
      <c r="A455" s="0" t="str">
        <f aca="false">HYPERLINK("http://dbpedia.org/property/class")</f>
        <v>http://dbpedia.org/property/class</v>
      </c>
      <c r="B455" s="2" t="n">
        <v>0</v>
      </c>
      <c r="C455" s="0" t="str">
        <f aca="false">HYPERLINK("http://dbpedia.org/sparql?default-graph-uri=http%3A%2F%2Fdbpedia.org&amp;query=select+distinct+%3Fs+%3Fo+where+{%3Fs+%3Chttp%3A%2F%2Fdbpedia.org%2Fproperty%2Fclass%3E+%3Fo}+LIMIT+100&amp;format=text%2Fhtml&amp;timeout=30000&amp;debug=on", "View on DBPedia")</f>
        <v>View on DBPedia</v>
      </c>
    </row>
    <row collapsed="false" customFormat="false" customHeight="true" hidden="false" ht="12.1" outlineLevel="0" r="456">
      <c r="A456" s="0" t="str">
        <f aca="false">HYPERLINK("http://dbpedia.org/property/placeOfDeath")</f>
        <v>http://dbpedia.org/property/placeOfDeath</v>
      </c>
      <c r="B456" s="2" t="n">
        <v>0</v>
      </c>
      <c r="C456" s="0" t="str">
        <f aca="false">HYPERLINK("http://dbpedia.org/sparql?default-graph-uri=http%3A%2F%2Fdbpedia.org&amp;query=select+distinct+%3Fs+%3Fo+where+{%3Fs+%3Chttp%3A%2F%2Fdbpedia.org%2Fproperty%2FplaceOfDeath%3E+%3Fo}+LIMIT+100&amp;format=text%2Fhtml&amp;timeout=30000&amp;debug=on", "View on DBPedia")</f>
        <v>View on DBPedia</v>
      </c>
    </row>
    <row collapsed="false" customFormat="false" customHeight="true" hidden="false" ht="12.1" outlineLevel="0" r="457">
      <c r="A457" s="0" t="str">
        <f aca="false">HYPERLINK("http://dbpedia.org/property/location")</f>
        <v>http://dbpedia.org/property/location</v>
      </c>
      <c r="B457" s="2" t="n">
        <v>0</v>
      </c>
      <c r="C457" s="0" t="str">
        <f aca="false">HYPERLINK("http://dbpedia.org/sparql?default-graph-uri=http%3A%2F%2Fdbpedia.org&amp;query=select+distinct+%3Fs+%3Fo+where+{%3Fs+%3Chttp%3A%2F%2Fdbpedia.org%2Fproperty%2Flocation%3E+%3Fo}+LIMIT+100&amp;format=text%2Fhtml&amp;timeout=30000&amp;debug=on", "View on DBPedia")</f>
        <v>View on DBPedia</v>
      </c>
    </row>
    <row collapsed="false" customFormat="false" customHeight="true" hidden="false" ht="12.1" outlineLevel="0" r="458">
      <c r="A458" s="0" t="str">
        <f aca="false">HYPERLINK("http://dbpedia.org/ontology/demolitionDate")</f>
        <v>http://dbpedia.org/ontology/demolitionDate</v>
      </c>
      <c r="B458" s="2" t="n">
        <v>0</v>
      </c>
      <c r="C458" s="0" t="str">
        <f aca="false">HYPERLINK("http://dbpedia.org/sparql?default-graph-uri=http%3A%2F%2Fdbpedia.org&amp;query=select+distinct+%3Fs+%3Fo+where+{%3Fs+%3Chttp%3A%2F%2Fdbpedia.org%2Fontology%2FdemolitionDate%3E+%3Fo}+LIMIT+100&amp;format=text%2Fhtml&amp;timeout=30000&amp;debug=on", "View on DBPedia")</f>
        <v>View on DBPedia</v>
      </c>
    </row>
    <row collapsed="false" customFormat="false" customHeight="true" hidden="false" ht="12.1" outlineLevel="0" r="459">
      <c r="A459" s="0" t="str">
        <f aca="false">HYPERLINK("http://dbpedia.org/property/games")</f>
        <v>http://dbpedia.org/property/games</v>
      </c>
      <c r="B459" s="2" t="n">
        <v>0</v>
      </c>
      <c r="C459" s="0" t="str">
        <f aca="false">HYPERLINK("http://dbpedia.org/sparql?default-graph-uri=http%3A%2F%2Fdbpedia.org&amp;query=select+distinct+%3Fs+%3Fo+where+{%3Fs+%3Chttp%3A%2F%2Fdbpedia.org%2Fproperty%2Fgames%3E+%3Fo}+LIMIT+100&amp;format=text%2Fhtml&amp;timeout=30000&amp;debug=on", "View on DBPedia")</f>
        <v>View on DBPedia</v>
      </c>
    </row>
    <row collapsed="false" customFormat="false" customHeight="true" hidden="false" ht="12.1" outlineLevel="0" r="460">
      <c r="A460" s="0" t="str">
        <f aca="false">HYPERLINK("http://dbpedia.org/property/s")</f>
        <v>http://dbpedia.org/property/s</v>
      </c>
      <c r="B460" s="2" t="n">
        <v>0</v>
      </c>
      <c r="C460" s="0" t="str">
        <f aca="false">HYPERLINK("http://dbpedia.org/sparql?default-graph-uri=http%3A%2F%2Fdbpedia.org&amp;query=select+distinct+%3Fs+%3Fo+where+{%3Fs+%3Chttp%3A%2F%2Fdbpedia.org%2Fproperty%2Fs%3E+%3Fo}+LIMIT+100&amp;format=text%2Fhtml&amp;timeout=30000&amp;debug=on", "View on DBPedia")</f>
        <v>View on DBPedia</v>
      </c>
    </row>
    <row collapsed="false" customFormat="false" customHeight="true" hidden="false" ht="12.1" outlineLevel="0" r="461">
      <c r="A461" s="0" t="str">
        <f aca="false">HYPERLINK("http://dbpedia.org/property/bowlgames")</f>
        <v>http://dbpedia.org/property/bowlgames</v>
      </c>
      <c r="B461" s="2" t="n">
        <v>0</v>
      </c>
      <c r="C461" s="0" t="str">
        <f aca="false">HYPERLINK("http://dbpedia.org/sparql?default-graph-uri=http%3A%2F%2Fdbpedia.org&amp;query=select+distinct+%3Fs+%3Fo+where+{%3Fs+%3Chttp%3A%2F%2Fdbpedia.org%2Fproperty%2Fbowlgames%3E+%3Fo}+LIMIT+100&amp;format=text%2Fhtml&amp;timeout=30000&amp;debug=on", "View on DBPedia")</f>
        <v>View on DBPedia</v>
      </c>
    </row>
    <row collapsed="false" customFormat="false" customHeight="true" hidden="false" ht="12.1" outlineLevel="0" r="462">
      <c r="A462" s="0" t="str">
        <f aca="false">HYPERLINK("http://dbpedia.org/property/coachyear5start")</f>
        <v>http://dbpedia.org/property/coachyear5start</v>
      </c>
      <c r="B462" s="2" t="n">
        <v>0</v>
      </c>
      <c r="C462" s="0" t="str">
        <f aca="false">HYPERLINK("http://dbpedia.org/sparql?default-graph-uri=http%3A%2F%2Fdbpedia.org&amp;query=select+distinct+%3Fs+%3Fo+where+{%3Fs+%3Chttp%3A%2F%2Fdbpedia.org%2Fproperty%2Fcoachyear5start%3E+%3Fo}+LIMIT+100&amp;format=text%2Fhtml&amp;timeout=30000&amp;debug=on", "View on DBPedia")</f>
        <v>View on DBPedia</v>
      </c>
    </row>
    <row collapsed="false" customFormat="false" customHeight="true" hidden="false" ht="12.1" outlineLevel="0" r="463">
      <c r="A463" s="0" t="str">
        <f aca="false">HYPERLINK("http://dbpedia.org/property/hofyear")</f>
        <v>http://dbpedia.org/property/hofyear</v>
      </c>
      <c r="B463" s="2" t="n">
        <v>0</v>
      </c>
      <c r="C463" s="0" t="str">
        <f aca="false">HYPERLINK("http://dbpedia.org/sparql?default-graph-uri=http%3A%2F%2Fdbpedia.org&amp;query=select+distinct+%3Fs+%3Fo+where+{%3Fs+%3Chttp%3A%2F%2Fdbpedia.org%2Fproperty%2Fhofyear%3E+%3Fo}+LIMIT+100&amp;format=text%2Fhtml&amp;timeout=30000&amp;debug=on", "View on DBPedia")</f>
        <v>View on DBPedia</v>
      </c>
    </row>
    <row collapsed="false" customFormat="false" customHeight="true" hidden="false" ht="12.1" outlineLevel="0" r="464">
      <c r="A464" s="0" t="str">
        <f aca="false">HYPERLINK("http://dbpedia.org/property/airdate")</f>
        <v>http://dbpedia.org/property/airdate</v>
      </c>
      <c r="B464" s="2" t="n">
        <v>0</v>
      </c>
      <c r="C464" s="0" t="str">
        <f aca="false">HYPERLINK("http://dbpedia.org/sparql?default-graph-uri=http%3A%2F%2Fdbpedia.org&amp;query=select+distinct+%3Fs+%3Fo+where+{%3Fs+%3Chttp%3A%2F%2Fdbpedia.org%2Fproperty%2Fairdate%3E+%3Fo}+LIMIT+100&amp;format=text%2Fhtml&amp;timeout=30000&amp;debug=on", "View on DBPedia")</f>
        <v>View on DBPedia</v>
      </c>
    </row>
    <row collapsed="false" customFormat="false" customHeight="true" hidden="false" ht="12.1" outlineLevel="0" r="465">
      <c r="A465" s="0" t="str">
        <f aca="false">HYPERLINK("http://dbpedia.org/property/nfldraftyear")</f>
        <v>http://dbpedia.org/property/nfldraftyear</v>
      </c>
      <c r="B465" s="2" t="n">
        <v>0</v>
      </c>
      <c r="C465" s="0" t="str">
        <f aca="false">HYPERLINK("http://dbpedia.org/sparql?default-graph-uri=http%3A%2F%2Fdbpedia.org&amp;query=select+distinct+%3Fs+%3Fo+where+{%3Fs+%3Chttp%3A%2F%2Fdbpedia.org%2Fproperty%2Fnfldraftyear%3E+%3Fo}+LIMIT+100&amp;format=text%2Fhtml&amp;timeout=30000&amp;debug=on", "View on DBPedia")</f>
        <v>View on DBPedia</v>
      </c>
    </row>
    <row collapsed="false" customFormat="false" customHeight="true" hidden="false" ht="12.1" outlineLevel="0" r="466">
      <c r="A466" s="0" t="str">
        <f aca="false">HYPERLINK("http://dbpedia.org/property/coachyear3end")</f>
        <v>http://dbpedia.org/property/coachyear3end</v>
      </c>
      <c r="B466" s="2" t="n">
        <v>0</v>
      </c>
      <c r="C466" s="0" t="str">
        <f aca="false">HYPERLINK("http://dbpedia.org/sparql?default-graph-uri=http%3A%2F%2Fdbpedia.org&amp;query=select+distinct+%3Fs+%3Fo+where+{%3Fs+%3Chttp%3A%2F%2Fdbpedia.org%2Fproperty%2Fcoachyear3end%3E+%3Fo}+LIMIT+100&amp;format=text%2Fhtml&amp;timeout=30000&amp;debug=on", "View on DBPedia")</f>
        <v>View on DBPedia</v>
      </c>
    </row>
    <row collapsed="false" customFormat="false" customHeight="true" hidden="false" ht="12.1" outlineLevel="0" r="467">
      <c r="A467" s="0" t="str">
        <f aca="false">HYPERLINK("http://dbpedia.org/property/cflwestallstar")</f>
        <v>http://dbpedia.org/property/cflwestallstar</v>
      </c>
      <c r="B467" s="2" t="n">
        <v>0</v>
      </c>
      <c r="C467" s="0" t="str">
        <f aca="false">HYPERLINK("http://dbpedia.org/sparql?default-graph-uri=http%3A%2F%2Fdbpedia.org&amp;query=select+distinct+%3Fs+%3Fo+where+{%3Fs+%3Chttp%3A%2F%2Fdbpedia.org%2Fproperty%2Fcflwestallstar%3E+%3Fo}+LIMIT+100&amp;format=text%2Fhtml&amp;timeout=30000&amp;debug=on", "View on DBPedia")</f>
        <v>View on DBPedia</v>
      </c>
    </row>
    <row collapsed="false" customFormat="false" customHeight="true" hidden="false" ht="12.1" outlineLevel="0" r="468">
      <c r="A468" s="0" t="str">
        <f aca="false">HYPERLINK("http://dbpedia.org/property/refereeyear2start")</f>
        <v>http://dbpedia.org/property/refereeyear2start</v>
      </c>
      <c r="B468" s="2" t="n">
        <v>0</v>
      </c>
      <c r="C468" s="0" t="str">
        <f aca="false">HYPERLINK("http://dbpedia.org/sparql?default-graph-uri=http%3A%2F%2Fdbpedia.org&amp;query=select+distinct+%3Fs+%3Fo+where+{%3Fs+%3Chttp%3A%2F%2Fdbpedia.org%2Fproperty%2Frefereeyear2start%3E+%3Fo}+LIMIT+100&amp;format=text%2Fhtml&amp;timeout=30000&amp;debug=on", "View on DBPedia")</f>
        <v>View on DBPedia</v>
      </c>
    </row>
    <row collapsed="false" customFormat="false" customHeight="true" hidden="false" ht="12.1" outlineLevel="0" r="469">
      <c r="A469" s="0" t="str">
        <f aca="false">HYPERLINK("http://dbpedia.org/property/cflstatseason")</f>
        <v>http://dbpedia.org/property/cflstatseason</v>
      </c>
      <c r="B469" s="2" t="n">
        <v>0</v>
      </c>
      <c r="C469" s="0" t="str">
        <f aca="false">HYPERLINK("http://dbpedia.org/sparql?default-graph-uri=http%3A%2F%2Fdbpedia.org&amp;query=select+distinct+%3Fs+%3Fo+where+{%3Fs+%3Chttp%3A%2F%2Fdbpedia.org%2Fproperty%2Fcflstatseason%3E+%3Fo}+LIMIT+100&amp;format=text%2Fhtml&amp;timeout=30000&amp;debug=on", "View on DBPedia")</f>
        <v>View on DBPedia</v>
      </c>
    </row>
    <row collapsed="false" customFormat="false" customHeight="true" hidden="false" ht="12.1" outlineLevel="0" r="470">
      <c r="A470" s="0" t="str">
        <f aca="false">HYPERLINK("http://dbpedia.org/property/grandPrix")</f>
        <v>http://dbpedia.org/property/grandPrix</v>
      </c>
      <c r="B470" s="2" t="n">
        <v>0</v>
      </c>
      <c r="C470" s="0" t="str">
        <f aca="false">HYPERLINK("http://dbpedia.org/sparql?default-graph-uri=http%3A%2F%2Fdbpedia.org&amp;query=select+distinct+%3Fs+%3Fo+where+{%3Fs+%3Chttp%3A%2F%2Fdbpedia.org%2Fproperty%2FgrandPrix%3E+%3Fo}+LIMIT+100&amp;format=text%2Fhtml&amp;timeout=30000&amp;debug=on", "View on DBPedia")</f>
        <v>View on DBPedia</v>
      </c>
    </row>
    <row collapsed="false" customFormat="false" customHeight="true" hidden="false" ht="12.1" outlineLevel="0" r="471">
      <c r="A471" s="0" t="str">
        <f aca="false">HYPERLINK("http://dbpedia.org/property/gamename")</f>
        <v>http://dbpedia.org/property/gamename</v>
      </c>
      <c r="B471" s="2" t="n">
        <v>0</v>
      </c>
      <c r="C471" s="0" t="str">
        <f aca="false">HYPERLINK("http://dbpedia.org/sparql?default-graph-uri=http%3A%2F%2Fdbpedia.org&amp;query=select+distinct+%3Fs+%3Fo+where+{%3Fs+%3Chttp%3A%2F%2Fdbpedia.org%2Fproperty%2Fgamename%3E+%3Fo}+LIMIT+100&amp;format=text%2Fhtml&amp;timeout=30000&amp;debug=on", "View on DBPedia")</f>
        <v>View on DBPedia</v>
      </c>
    </row>
    <row collapsed="false" customFormat="false" customHeight="true" hidden="false" ht="12.1" outlineLevel="0" r="472">
      <c r="A472" s="0" t="str">
        <f aca="false">HYPERLINK("http://dbpedia.org/ontology/event")</f>
        <v>http://dbpedia.org/ontology/event</v>
      </c>
      <c r="B472" s="2" t="n">
        <v>0</v>
      </c>
      <c r="C472" s="0" t="str">
        <f aca="false">HYPERLINK("http://dbpedia.org/sparql?default-graph-uri=http%3A%2F%2Fdbpedia.org&amp;query=select+distinct+%3Fs+%3Fo+where+{%3Fs+%3Chttp%3A%2F%2Fdbpedia.org%2Fontology%2Fevent%3E+%3Fo}+LIMIT+100&amp;format=text%2Fhtml&amp;timeout=30000&amp;debug=on", "View on DBPedia")</f>
        <v>View on DBPedia</v>
      </c>
    </row>
    <row collapsed="false" customFormat="false" customHeight="true" hidden="false" ht="12.1" outlineLevel="0" r="473">
      <c r="A473" s="0" t="str">
        <f aca="false">HYPERLINK("http://dbpedia.org/property/last")</f>
        <v>http://dbpedia.org/property/last</v>
      </c>
      <c r="B473" s="2" t="n">
        <v>0</v>
      </c>
      <c r="C473" s="0" t="str">
        <f aca="false">HYPERLINK("http://dbpedia.org/sparql?default-graph-uri=http%3A%2F%2Fdbpedia.org&amp;query=select+distinct+%3Fs+%3Fo+where+{%3Fs+%3Chttp%3A%2F%2Fdbpedia.org%2Fproperty%2Flast%3E+%3Fo}+LIMIT+100&amp;format=text%2Fhtml&amp;timeout=30000&amp;debug=on", "View on DBPedia")</f>
        <v>View on DBPedia</v>
      </c>
    </row>
    <row collapsed="false" customFormat="false" customHeight="true" hidden="false" ht="12.1" outlineLevel="0" r="474">
      <c r="A474" s="0" t="str">
        <f aca="false">HYPERLINK("http://xmlns.com/foaf/0.1/name")</f>
        <v>http://xmlns.com/foaf/0.1/name</v>
      </c>
      <c r="B474" s="2" t="n">
        <v>0</v>
      </c>
      <c r="C474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475">
      <c r="A475" s="0" t="str">
        <f aca="false">HYPERLINK("http://dbpedia.org/property/footnotes")</f>
        <v>http://dbpedia.org/property/footnotes</v>
      </c>
      <c r="B475" s="2" t="n">
        <v>0</v>
      </c>
      <c r="C475" s="0" t="str">
        <f aca="false">HYPERLINK("http://dbpedia.org/sparql?default-graph-uri=http%3A%2F%2Fdbpedia.org&amp;query=select+distinct+%3Fs+%3Fo+where+{%3Fs+%3Chttp%3A%2F%2Fdbpedia.org%2Fproperty%2Ffootnotes%3E+%3Fo}+LIMIT+100&amp;format=text%2Fhtml&amp;timeout=30000&amp;debug=on", "View on DBPedia")</f>
        <v>View on DBPedia</v>
      </c>
    </row>
    <row collapsed="false" customFormat="false" customHeight="true" hidden="false" ht="12.1" outlineLevel="0" r="476">
      <c r="A476" s="0" t="str">
        <f aca="false">HYPERLINK("http://dbpedia.org/property/list")</f>
        <v>http://dbpedia.org/property/list</v>
      </c>
      <c r="B476" s="2" t="n">
        <v>0</v>
      </c>
      <c r="C476" s="0" t="str">
        <f aca="false">HYPERLINK("http://dbpedia.org/sparql?default-graph-uri=http%3A%2F%2Fdbpedia.org&amp;query=select+distinct+%3Fs+%3Fo+where+{%3Fs+%3Chttp%3A%2F%2Fdbpedia.org%2Fproperty%2Flist%3E+%3Fo}+LIMIT+100&amp;format=text%2Fhtml&amp;timeout=30000&amp;debug=on", "View on DBPedia")</f>
        <v>View on DBPedia</v>
      </c>
    </row>
    <row collapsed="false" customFormat="false" customHeight="true" hidden="false" ht="12.1" outlineLevel="0" r="477">
      <c r="A477" s="0" t="str">
        <f aca="false">HYPERLINK("http://dbpedia.org/property/dab")</f>
        <v>http://dbpedia.org/property/dab</v>
      </c>
      <c r="B477" s="2" t="n">
        <v>0</v>
      </c>
      <c r="C477" s="0" t="str">
        <f aca="false">HYPERLINK("http://dbpedia.org/sparql?default-graph-uri=http%3A%2F%2Fdbpedia.org&amp;query=select+distinct+%3Fs+%3Fo+where+{%3Fs+%3Chttp%3A%2F%2Fdbpedia.org%2Fproperty%2Fdab%3E+%3Fo}+LIMIT+100&amp;format=text%2Fhtml&amp;timeout=30000&amp;debug=on", "View on DBPedia")</f>
        <v>View on DBPedia</v>
      </c>
    </row>
    <row collapsed="false" customFormat="false" customHeight="true" hidden="false" ht="12.1" outlineLevel="0" r="478">
      <c r="A478" s="0" t="str">
        <f aca="false">HYPERLINK("http://dbpedia.org/property/spouse")</f>
        <v>http://dbpedia.org/property/spouse</v>
      </c>
      <c r="B478" s="2" t="n">
        <v>0</v>
      </c>
      <c r="C478" s="0" t="str">
        <f aca="false">HYPERLINK("http://dbpedia.org/sparql?default-graph-uri=http%3A%2F%2Fdbpedia.org&amp;query=select+distinct+%3Fs+%3Fo+where+{%3Fs+%3Chttp%3A%2F%2Fdbpedia.org%2Fproperty%2Fspouse%3E+%3Fo}+LIMIT+100&amp;format=text%2Fhtml&amp;timeout=30000&amp;debug=on", "View on DBPedia")</f>
        <v>View on DBPedia</v>
      </c>
    </row>
    <row collapsed="false" customFormat="false" customHeight="true" hidden="false" ht="12.1" outlineLevel="0" r="479">
      <c r="A479" s="0" t="str">
        <f aca="false">HYPERLINK("http://dbpedia.org/property/cfldraftyear")</f>
        <v>http://dbpedia.org/property/cfldraftyear</v>
      </c>
      <c r="B479" s="2" t="n">
        <v>0</v>
      </c>
      <c r="C479" s="0" t="str">
        <f aca="false">HYPERLINK("http://dbpedia.org/sparql?default-graph-uri=http%3A%2F%2Fdbpedia.org&amp;query=select+distinct+%3Fs+%3Fo+where+{%3Fs+%3Chttp%3A%2F%2Fdbpedia.org%2Fproperty%2Fcfldraftyear%3E+%3Fo}+LIMIT+100&amp;format=text%2Fhtml&amp;timeout=30000&amp;debug=on", "View on DBPedia")</f>
        <v>View on DBPedia</v>
      </c>
    </row>
    <row collapsed="false" customFormat="false" customHeight="true" hidden="false" ht="12.1" outlineLevel="0" r="480">
      <c r="A480" s="0" t="str">
        <f aca="false">HYPERLINK("http://dbpedia.org/property/zuiderduinMasters")</f>
        <v>http://dbpedia.org/property/zuiderduinMasters</v>
      </c>
      <c r="B480" s="2" t="n">
        <v>0</v>
      </c>
      <c r="C480" s="0" t="str">
        <f aca="false">HYPERLINK("http://dbpedia.org/sparql?default-graph-uri=http%3A%2F%2Fdbpedia.org&amp;query=select+distinct+%3Fs+%3Fo+where+{%3Fs+%3Chttp%3A%2F%2Fdbpedia.org%2Fproperty%2FzuiderduinMasters%3E+%3Fo}+LIMIT+100&amp;format=text%2Fhtml&amp;timeout=30000&amp;debug=on", "View on DBPedia")</f>
        <v>View on DBPedia</v>
      </c>
    </row>
    <row collapsed="false" customFormat="false" customHeight="true" hidden="false" ht="12.1" outlineLevel="0" r="481">
      <c r="A481" s="0" t="str">
        <f aca="false">HYPERLINK("http://dbpedia.org/property/compyear")</f>
        <v>http://dbpedia.org/property/compyear</v>
      </c>
      <c r="B481" s="2" t="n">
        <v>0</v>
      </c>
      <c r="C481" s="0" t="str">
        <f aca="false">HYPERLINK("http://dbpedia.org/sparql?default-graph-uri=http%3A%2F%2Fdbpedia.org&amp;query=select+distinct+%3Fs+%3Fo+where+{%3Fs+%3Chttp%3A%2F%2Fdbpedia.org%2Fproperty%2Fcompyear%3E+%3Fo}+LIMIT+100&amp;format=text%2Fhtml&amp;timeout=30000&amp;debug=on", "View on DBPedia")</f>
        <v>View on DBPedia</v>
      </c>
    </row>
    <row collapsed="false" customFormat="false" customHeight="true" hidden="false" ht="12.1" outlineLevel="0" r="482">
      <c r="A482" s="0" t="str">
        <f aca="false">HYPERLINK("http://dbpedia.org/property/overseasCareerStart")</f>
        <v>http://dbpedia.org/property/overseasCareerStart</v>
      </c>
      <c r="B482" s="2" t="n">
        <v>0</v>
      </c>
      <c r="C482" s="0" t="str">
        <f aca="false">HYPERLINK("http://dbpedia.org/sparql?default-graph-uri=http%3A%2F%2Fdbpedia.org&amp;query=select+distinct+%3Fs+%3Fo+where+{%3Fs+%3Chttp%3A%2F%2Fdbpedia.org%2Fproperty%2FoverseasCareerStart%3E+%3Fo}+LIMIT+100&amp;format=text%2Fhtml&amp;timeout=30000&amp;debug=on", "View on DBPedia")</f>
        <v>View on DBPedia</v>
      </c>
    </row>
    <row collapsed="false" customFormat="false" customHeight="true" hidden="false" ht="12.1" outlineLevel="0" r="483">
      <c r="A483" s="0" t="str">
        <f aca="false">HYPERLINK("http://dbpedia.org/property/id")</f>
        <v>http://dbpedia.org/property/id</v>
      </c>
      <c r="B483" s="2" t="n">
        <v>0</v>
      </c>
      <c r="C483" s="0" t="str">
        <f aca="false">HYPERLINK("http://dbpedia.org/sparql?default-graph-uri=http%3A%2F%2Fdbpedia.org&amp;query=select+distinct+%3Fs+%3Fo+where+{%3Fs+%3Chttp%3A%2F%2Fdbpedia.org%2Fproperty%2Fid%3E+%3Fo}+LIMIT+100&amp;format=text%2Fhtml&amp;timeout=30000&amp;debug=on", "View on DBPedia")</f>
        <v>View on DBPedia</v>
      </c>
    </row>
    <row collapsed="false" customFormat="false" customHeight="true" hidden="false" ht="12.1" outlineLevel="0" r="484">
      <c r="A484" s="0" t="str">
        <f aca="false">HYPERLINK("http://dbpedia.org/property/confchamp")</f>
        <v>http://dbpedia.org/property/confchamp</v>
      </c>
      <c r="B484" s="2" t="n">
        <v>0</v>
      </c>
      <c r="C484" s="0" t="str">
        <f aca="false">HYPERLINK("http://dbpedia.org/sparql?default-graph-uri=http%3A%2F%2Fdbpedia.org&amp;query=select+distinct+%3Fs+%3Fo+where+{%3Fs+%3Chttp%3A%2F%2Fdbpedia.org%2Fproperty%2Fconfchamp%3E+%3Fo}+LIMIT+100&amp;format=text%2Fhtml&amp;timeout=30000&amp;debug=on", "View on DBPedia")</f>
        <v>View on DBPedia</v>
      </c>
    </row>
    <row collapsed="false" customFormat="false" customHeight="true" hidden="false" ht="12.1" outlineLevel="0" r="485">
      <c r="A485" s="0" t="str">
        <f aca="false">HYPERLINK("http://dbpedia.org/property/year9start")</f>
        <v>http://dbpedia.org/property/year9start</v>
      </c>
      <c r="B485" s="2" t="n">
        <v>0</v>
      </c>
      <c r="C485" s="0" t="str">
        <f aca="false">HYPERLINK("http://dbpedia.org/sparql?default-graph-uri=http%3A%2F%2Fdbpedia.org&amp;query=select+distinct+%3Fs+%3Fo+where+{%3Fs+%3Chttp%3A%2F%2Fdbpedia.org%2Fproperty%2Fyear9start%3E+%3Fo}+LIMIT+100&amp;format=text%2Fhtml&amp;timeout=30000&amp;debug=on", "View on DBPedia")</f>
        <v>View on DBPedia</v>
      </c>
    </row>
    <row collapsed="false" customFormat="false" customHeight="true" hidden="false" ht="12.1" outlineLevel="0" r="486">
      <c r="A486" s="0" t="str">
        <f aca="false">HYPERLINK("http://dbpedia.org/ontology/dateOfAbandonment")</f>
        <v>http://dbpedia.org/ontology/dateOfAbandonment</v>
      </c>
      <c r="B486" s="2" t="n">
        <v>0</v>
      </c>
      <c r="C486" s="0" t="str">
        <f aca="false">HYPERLINK("http://dbpedia.org/sparql?default-graph-uri=http%3A%2F%2Fdbpedia.org&amp;query=select+distinct+%3Fs+%3Fo+where+{%3Fs+%3Chttp%3A%2F%2Fdbpedia.org%2Fontology%2FdateOfAbandonment%3E+%3Fo}+LIMIT+100&amp;format=text%2Fhtml&amp;timeout=30000&amp;debug=on", "View on DBPedia")</f>
        <v>View on DBPedia</v>
      </c>
    </row>
    <row collapsed="false" customFormat="false" customHeight="true" hidden="false" ht="12.1" outlineLevel="0" r="487">
      <c r="A487" s="0" t="str">
        <f aca="false">HYPERLINK("http://dbpedia.org/property/added")</f>
        <v>http://dbpedia.org/property/added</v>
      </c>
      <c r="B487" s="2" t="n">
        <v>0</v>
      </c>
      <c r="C487" s="0" t="str">
        <f aca="false">HYPERLINK("http://dbpedia.org/sparql?default-graph-uri=http%3A%2F%2Fdbpedia.org&amp;query=select+distinct+%3Fs+%3Fo+where+{%3Fs+%3Chttp%3A%2F%2Fdbpedia.org%2Fproperty%2Fadded%3E+%3Fo}+LIMIT+100&amp;format=text%2Fhtml&amp;timeout=30000&amp;debug=on", "View on DBPedia")</f>
        <v>View on DBPedia</v>
      </c>
    </row>
    <row collapsed="false" customFormat="false" customHeight="true" hidden="false" ht="12.1" outlineLevel="0" r="488">
      <c r="A488" s="0" t="str">
        <f aca="false">HYPERLINK("http://dbpedia.org/property/dissolved")</f>
        <v>http://dbpedia.org/property/dissolved</v>
      </c>
      <c r="B488" s="2" t="n">
        <v>0</v>
      </c>
      <c r="C488" s="0" t="str">
        <f aca="false">HYPERLINK("http://dbpedia.org/sparql?default-graph-uri=http%3A%2F%2Fdbpedia.org&amp;query=select+distinct+%3Fs+%3Fo+where+{%3Fs+%3Chttp%3A%2F%2Fdbpedia.org%2Fproperty%2Fdissolved%3E+%3Fo}+LIMIT+100&amp;format=text%2Fhtml&amp;timeout=30000&amp;debug=on", "View on DBPedia")</f>
        <v>View on DBPedia</v>
      </c>
    </row>
    <row collapsed="false" customFormat="false" customHeight="true" hidden="false" ht="12.1" outlineLevel="0" r="489">
      <c r="A489" s="0" t="str">
        <f aca="false">HYPERLINK("http://dbpedia.org/property/playerTeams")</f>
        <v>http://dbpedia.org/property/playerTeams</v>
      </c>
      <c r="B489" s="2" t="n">
        <v>0</v>
      </c>
      <c r="C489" s="0" t="str">
        <f aca="false">HYPERLINK("http://dbpedia.org/sparql?default-graph-uri=http%3A%2F%2Fdbpedia.org&amp;query=select+distinct+%3Fs+%3Fo+where+{%3Fs+%3Chttp%3A%2F%2Fdbpedia.org%2Fproperty%2FplayerTeams%3E+%3Fo}+LIMIT+100&amp;format=text%2Fhtml&amp;timeout=30000&amp;debug=on", "View on DBPedia")</f>
        <v>View on DBPedia</v>
      </c>
    </row>
    <row collapsed="false" customFormat="false" customHeight="true" hidden="false" ht="12.1" outlineLevel="0" r="490">
      <c r="A490" s="0" t="str">
        <f aca="false">HYPERLINK("http://dbpedia.org/property/regularSeason")</f>
        <v>http://dbpedia.org/property/regularSeason</v>
      </c>
      <c r="B490" s="2" t="n">
        <v>0</v>
      </c>
      <c r="C490" s="0" t="str">
        <f aca="false">HYPERLINK("http://dbpedia.org/sparql?default-graph-uri=http%3A%2F%2Fdbpedia.org&amp;query=select+distinct+%3Fs+%3Fo+where+{%3Fs+%3Chttp%3A%2F%2Fdbpedia.org%2Fproperty%2FregularSeason%3E+%3Fo}+LIMIT+100&amp;format=text%2Fhtml&amp;timeout=30000&amp;debug=on", "View on DBPedia")</f>
        <v>View on DBPedia</v>
      </c>
    </row>
    <row collapsed="false" customFormat="false" customHeight="true" hidden="false" ht="12.1" outlineLevel="0" r="491">
      <c r="A491" s="0" t="str">
        <f aca="false">HYPERLINK("http://dbpedia.org/property/currentyears")</f>
        <v>http://dbpedia.org/property/currentyears</v>
      </c>
      <c r="B491" s="2" t="n">
        <v>0</v>
      </c>
      <c r="C491" s="0" t="str">
        <f aca="false">HYPERLINK("http://dbpedia.org/sparql?default-graph-uri=http%3A%2F%2Fdbpedia.org&amp;query=select+distinct+%3Fs+%3Fo+where+{%3Fs+%3Chttp%3A%2F%2Fdbpedia.org%2Fproperty%2Fcurrentyears%3E+%3Fo}+LIMIT+100&amp;format=text%2Fhtml&amp;timeout=30000&amp;debug=on", "View on DBPedia")</f>
        <v>View on DBPedia</v>
      </c>
    </row>
    <row collapsed="false" customFormat="false" customHeight="true" hidden="false" ht="12.1" outlineLevel="0" r="492">
      <c r="A492" s="0" t="str">
        <f aca="false">HYPERLINK("http://dbpedia.org/property/ruYear4start")</f>
        <v>http://dbpedia.org/property/ruYear4start</v>
      </c>
      <c r="B492" s="2" t="n">
        <v>0</v>
      </c>
      <c r="C492" s="0" t="str">
        <f aca="false">HYPERLINK("http://dbpedia.org/sparql?default-graph-uri=http%3A%2F%2Fdbpedia.org&amp;query=select+distinct+%3Fs+%3Fo+where+{%3Fs+%3Chttp%3A%2F%2Fdbpedia.org%2Fproperty%2FruYear4start%3E+%3Fo}+LIMIT+100&amp;format=text%2Fhtml&amp;timeout=30000&amp;debug=on", "View on DBPedia")</f>
        <v>View on DBPedia</v>
      </c>
    </row>
    <row collapsed="false" customFormat="false" customHeight="true" hidden="false" ht="12.1" outlineLevel="0" r="493">
      <c r="A493" s="0" t="str">
        <f aca="false">HYPERLINK("http://dbpedia.org/property/refereeyear1end")</f>
        <v>http://dbpedia.org/property/refereeyear1end</v>
      </c>
      <c r="B493" s="2" t="n">
        <v>0</v>
      </c>
      <c r="C493" s="0" t="str">
        <f aca="false">HYPERLINK("http://dbpedia.org/sparql?default-graph-uri=http%3A%2F%2Fdbpedia.org&amp;query=select+distinct+%3Fs+%3Fo+where+{%3Fs+%3Chttp%3A%2F%2Fdbpedia.org%2Fproperty%2Frefereeyear1end%3E+%3Fo}+LIMIT+100&amp;format=text%2Fhtml&amp;timeout=30000&amp;debug=on", "View on DBPedia")</f>
        <v>View on DBPedia</v>
      </c>
    </row>
    <row collapsed="false" customFormat="false" customHeight="true" hidden="false" ht="12.1" outlineLevel="0" r="494">
      <c r="A494" s="0" t="str">
        <f aca="false">HYPERLINK("http://dbpedia.org/ontology/successor")</f>
        <v>http://dbpedia.org/ontology/successor</v>
      </c>
      <c r="B494" s="2" t="n">
        <v>0</v>
      </c>
      <c r="C494" s="0" t="str">
        <f aca="false">HYPERLINK("http://dbpedia.org/sparql?default-graph-uri=http%3A%2F%2Fdbpedia.org&amp;query=select+distinct+%3Fs+%3Fo+where+{%3Fs+%3Chttp%3A%2F%2Fdbpedia.org%2Fontology%2Fsuccessor%3E+%3Fo}+LIMIT+100&amp;format=text%2Fhtml&amp;timeout=30000&amp;debug=on", "View on DBPedia")</f>
        <v>View on DBPedia</v>
      </c>
    </row>
    <row collapsed="false" customFormat="false" customHeight="true" hidden="false" ht="12.1" outlineLevel="0" r="495">
      <c r="A495" s="0" t="str">
        <f aca="false">HYPERLINK("http://dbpedia.org/property/ruYear2end")</f>
        <v>http://dbpedia.org/property/ruYear2end</v>
      </c>
      <c r="B495" s="2" t="n">
        <v>0</v>
      </c>
      <c r="C495" s="0" t="str">
        <f aca="false">HYPERLINK("http://dbpedia.org/sparql?default-graph-uri=http%3A%2F%2Fdbpedia.org&amp;query=select+distinct+%3Fs+%3Fo+where+{%3Fs+%3Chttp%3A%2F%2Fdbpedia.org%2Fproperty%2FruYear2end%3E+%3Fo}+LIMIT+100&amp;format=text%2Fhtml&amp;timeout=30000&amp;debug=on", "View on DBPedia")</f>
        <v>View on DBPedia</v>
      </c>
    </row>
    <row collapsed="false" customFormat="false" customHeight="true" hidden="false" ht="12.1" outlineLevel="0" r="496">
      <c r="A496" s="0" t="str">
        <f aca="false">HYPERLINK("http://dbpedia.org/property/coachtournamentrecord")</f>
        <v>http://dbpedia.org/property/coachtournamentrecord</v>
      </c>
      <c r="B496" s="2" t="n">
        <v>0</v>
      </c>
      <c r="C496" s="0" t="str">
        <f aca="false">HYPERLINK("http://dbpedia.org/sparql?default-graph-uri=http%3A%2F%2Fdbpedia.org&amp;query=select+distinct+%3Fs+%3Fo+where+{%3Fs+%3Chttp%3A%2F%2Fdbpedia.org%2Fproperty%2Fcoachtournamentrecord%3E+%3Fo}+LIMIT+100&amp;format=text%2Fhtml&amp;timeout=30000&amp;debug=on", "View on DBPedia")</f>
        <v>View on DBPedia</v>
      </c>
    </row>
    <row collapsed="false" customFormat="false" customHeight="true" hidden="false" ht="12.1" outlineLevel="0" r="497">
      <c r="A497" s="0" t="str">
        <f aca="false">HYPERLINK("http://dbpedia.org/property/mvp")</f>
        <v>http://dbpedia.org/property/mvp</v>
      </c>
      <c r="B497" s="2" t="n">
        <v>0</v>
      </c>
      <c r="C497" s="0" t="str">
        <f aca="false">HYPERLINK("http://dbpedia.org/sparql?default-graph-uri=http%3A%2F%2Fdbpedia.org&amp;query=select+distinct+%3Fs+%3Fo+where+{%3Fs+%3Chttp%3A%2F%2Fdbpedia.org%2Fproperty%2Fmvp%3E+%3Fo}+LIMIT+100&amp;format=text%2Fhtml&amp;timeout=30000&amp;debug=on", "View on DBPedia")</f>
        <v>View on DBPedia</v>
      </c>
    </row>
    <row collapsed="false" customFormat="false" customHeight="true" hidden="false" ht="12.1" outlineLevel="0" r="498">
      <c r="A498" s="0" t="str">
        <f aca="false">HYPERLINK("http://dbpedia.org/ontology/added")</f>
        <v>http://dbpedia.org/ontology/added</v>
      </c>
      <c r="B498" s="2" t="n">
        <v>0</v>
      </c>
      <c r="C498" s="0" t="str">
        <f aca="false">HYPERLINK("http://dbpedia.org/sparql?default-graph-uri=http%3A%2F%2Fdbpedia.org&amp;query=select+distinct+%3Fs+%3Fo+where+{%3Fs+%3Chttp%3A%2F%2Fdbpedia.org%2Fontology%2Fadded%3E+%3Fo}+LIMIT+100&amp;format=text%2Fhtml&amp;timeout=30000&amp;debug=on", "View on DBPedia")</f>
        <v>View on DBPedia</v>
      </c>
    </row>
    <row collapsed="false" customFormat="false" customHeight="true" hidden="false" ht="12.1" outlineLevel="0" r="499">
      <c r="A499" s="0" t="str">
        <f aca="false">HYPERLINK("http://dbpedia.org/property/award")</f>
        <v>http://dbpedia.org/property/award</v>
      </c>
      <c r="B499" s="2" t="n">
        <v>0</v>
      </c>
      <c r="C499" s="0" t="str">
        <f aca="false">HYPERLINK("http://dbpedia.org/sparql?default-graph-uri=http%3A%2F%2Fdbpedia.org&amp;query=select+distinct+%3Fs+%3Fo+where+{%3Fs+%3Chttp%3A%2F%2Fdbpedia.org%2Fproperty%2Faward%3E+%3Fo}+LIMIT+100&amp;format=text%2Fhtml&amp;timeout=30000&amp;debug=on", "View on DBPedia")</f>
        <v>View on DBPedia</v>
      </c>
    </row>
    <row collapsed="false" customFormat="false" customHeight="true" hidden="false" ht="12.1" outlineLevel="0" r="500">
      <c r="A500" s="0" t="str">
        <f aca="false">HYPERLINK("http://dbpedia.org/property/season2Year")</f>
        <v>http://dbpedia.org/property/season2Year</v>
      </c>
      <c r="B500" s="2" t="n">
        <v>0</v>
      </c>
      <c r="C500" s="0" t="str">
        <f aca="false">HYPERLINK("http://dbpedia.org/sparql?default-graph-uri=http%3A%2F%2Fdbpedia.org&amp;query=select+distinct+%3Fs+%3Fo+where+{%3Fs+%3Chttp%3A%2F%2Fdbpedia.org%2Fproperty%2Fseason2Year%3E+%3Fo}+LIMIT+100&amp;format=text%2Fhtml&amp;timeout=30000&amp;debug=on", "View on DBPedia")</f>
        <v>View on DBPedia</v>
      </c>
    </row>
    <row collapsed="false" customFormat="false" customHeight="true" hidden="false" ht="12.1" outlineLevel="0" r="501">
      <c r="A501" s="0" t="str">
        <f aca="false">HYPERLINK("http://dbpedia.org/property/lccn")</f>
        <v>http://dbpedia.org/property/lccn</v>
      </c>
      <c r="B501" s="2" t="n">
        <v>0</v>
      </c>
      <c r="C501" s="0" t="str">
        <f aca="false">HYPERLINK("http://dbpedia.org/sparql?default-graph-uri=http%3A%2F%2Fdbpedia.org&amp;query=select+distinct+%3Fs+%3Fo+where+{%3Fs+%3Chttp%3A%2F%2Fdbpedia.org%2Fproperty%2Flccn%3E+%3Fo}+LIMIT+100&amp;format=text%2Fhtml&amp;timeout=30000&amp;debug=on", "View on DBPedia")</f>
        <v>View on DBPedia</v>
      </c>
    </row>
    <row collapsed="false" customFormat="false" customHeight="true" hidden="false" ht="12.1" outlineLevel="0" r="502">
      <c r="A502" s="0" t="str">
        <f aca="false">HYPERLINK("http://dbpedia.org/property/champion")</f>
        <v>http://dbpedia.org/property/champion</v>
      </c>
      <c r="B502" s="2" t="n">
        <v>0</v>
      </c>
      <c r="C502" s="0" t="str">
        <f aca="false">HYPERLINK("http://dbpedia.org/sparql?default-graph-uri=http%3A%2F%2Fdbpedia.org&amp;query=select+distinct+%3Fs+%3Fo+where+{%3Fs+%3Chttp%3A%2F%2Fdbpedia.org%2Fproperty%2Fchampion%3E+%3Fo}+LIMIT+100&amp;format=text%2Fhtml&amp;timeout=30000&amp;debug=on", "View on DBPedia")</f>
        <v>View on DBPedia</v>
      </c>
    </row>
    <row collapsed="false" customFormat="false" customHeight="true" hidden="false" ht="12.1" outlineLevel="0" r="503">
      <c r="A503" s="0" t="str">
        <f aca="false">HYPERLINK("http://dbpedia.org/property/website")</f>
        <v>http://dbpedia.org/property/website</v>
      </c>
      <c r="B503" s="2" t="n">
        <v>0</v>
      </c>
      <c r="C503" s="0" t="str">
        <f aca="false">HYPERLINK("http://dbpedia.org/sparql?default-graph-uri=http%3A%2F%2Fdbpedia.org&amp;query=select+distinct+%3Fs+%3Fo+where+{%3Fs+%3Chttp%3A%2F%2Fdbpedia.org%2Fproperty%2Fwebsite%3E+%3Fo}+LIMIT+100&amp;format=text%2Fhtml&amp;timeout=30000&amp;debug=on", "View on DBPedia")</f>
        <v>View on DBPedia</v>
      </c>
    </row>
    <row collapsed="false" customFormat="false" customHeight="true" hidden="false" ht="12.1" outlineLevel="0" r="504">
      <c r="A504" s="0" t="str">
        <f aca="false">HYPERLINK("http://dbpedia.org/property/bowlList")</f>
        <v>http://dbpedia.org/property/bowlList</v>
      </c>
      <c r="B504" s="2" t="n">
        <v>0</v>
      </c>
      <c r="C504" s="0" t="str">
        <f aca="false">HYPERLINK("http://dbpedia.org/sparql?default-graph-uri=http%3A%2F%2Fdbpedia.org&amp;query=select+distinct+%3Fs+%3Fo+where+{%3Fs+%3Chttp%3A%2F%2Fdbpedia.org%2Fproperty%2FbowlList%3E+%3Fo}+LIMIT+100&amp;format=text%2Fhtml&amp;timeout=30000&amp;debug=on", "View on DBPedia")</f>
        <v>View on DBPedia</v>
      </c>
    </row>
    <row collapsed="false" customFormat="false" customHeight="true" hidden="false" ht="12.1" outlineLevel="0" r="505">
      <c r="A505" s="0" t="str">
        <f aca="false">HYPERLINK("http://dbpedia.org/property/deathPlace")</f>
        <v>http://dbpedia.org/property/deathPlace</v>
      </c>
      <c r="B505" s="2" t="n">
        <v>0</v>
      </c>
      <c r="C505" s="0" t="str">
        <f aca="false">HYPERLINK("http://dbpedia.org/sparql?default-graph-uri=http%3A%2F%2Fdbpedia.org&amp;query=select+distinct+%3Fs+%3Fo+where+{%3Fs+%3Chttp%3A%2F%2Fdbpedia.org%2Fproperty%2FdeathPlace%3E+%3Fo}+LIMIT+100&amp;format=text%2Fhtml&amp;timeout=30000&amp;debug=on", "View on DBPedia")</f>
        <v>View on DBPedia</v>
      </c>
    </row>
    <row collapsed="false" customFormat="false" customHeight="true" hidden="false" ht="12.1" outlineLevel="0" r="506">
      <c r="A506" s="0" t="str">
        <f aca="false">HYPERLINK("http://dbpedia.org/property/worldChamp")</f>
        <v>http://dbpedia.org/property/worldChamp</v>
      </c>
      <c r="B506" s="2" t="n">
        <v>0</v>
      </c>
      <c r="C506" s="0" t="str">
        <f aca="false">HYPERLINK("http://dbpedia.org/sparql?default-graph-uri=http%3A%2F%2Fdbpedia.org&amp;query=select+distinct+%3Fs+%3Fo+where+{%3Fs+%3Chttp%3A%2F%2Fdbpedia.org%2Fproperty%2FworldChamp%3E+%3Fo}+LIMIT+100&amp;format=text%2Fhtml&amp;timeout=30000&amp;debug=on", "View on DBPedia")</f>
        <v>View on DBPedia</v>
      </c>
    </row>
    <row collapsed="false" customFormat="false" customHeight="true" hidden="false" ht="12.1" outlineLevel="0" r="507">
      <c r="A507" s="0" t="str">
        <f aca="false">HYPERLINK("http://dbpedia.org/property/superbowls")</f>
        <v>http://dbpedia.org/property/superbowls</v>
      </c>
      <c r="B507" s="2" t="n">
        <v>0</v>
      </c>
      <c r="C507" s="0" t="str">
        <f aca="false">HYPERLINK("http://dbpedia.org/sparql?default-graph-uri=http%3A%2F%2Fdbpedia.org&amp;query=select+distinct+%3Fs+%3Fo+where+{%3Fs+%3Chttp%3A%2F%2Fdbpedia.org%2Fproperty%2Fsuperbowls%3E+%3Fo}+LIMIT+100&amp;format=text%2Fhtml&amp;timeout=30000&amp;debug=on", "View on DBPedia")</f>
        <v>View on DBPedia</v>
      </c>
    </row>
    <row collapsed="false" customFormat="false" customHeight="true" hidden="false" ht="12.1" outlineLevel="0" r="508">
      <c r="A508" s="0" t="str">
        <f aca="false">HYPERLINK("http://dbpedia.org/property/womensworldchampion")</f>
        <v>http://dbpedia.org/property/womensworldchampion</v>
      </c>
      <c r="B508" s="2" t="n">
        <v>0</v>
      </c>
      <c r="C508" s="0" t="str">
        <f aca="false">HYPERLINK("http://dbpedia.org/sparql?default-graph-uri=http%3A%2F%2Fdbpedia.org&amp;query=select+distinct+%3Fs+%3Fo+where+{%3Fs+%3Chttp%3A%2F%2Fdbpedia.org%2Fproperty%2Fwomensworldchampion%3E+%3Fo}+LIMIT+100&amp;format=text%2Fhtml&amp;timeout=30000&amp;debug=on", "View on DBPedia")</f>
        <v>View on DBPedia</v>
      </c>
    </row>
    <row collapsed="false" customFormat="false" customHeight="true" hidden="false" ht="12.1" outlineLevel="0" r="509">
      <c r="A509" s="0" t="str">
        <f aca="false">HYPERLINK("http://dbpedia.org/property/termend")</f>
        <v>http://dbpedia.org/property/termend</v>
      </c>
      <c r="B509" s="2" t="n">
        <v>0</v>
      </c>
      <c r="C509" s="0" t="str">
        <f aca="false">HYPERLINK("http://dbpedia.org/sparql?default-graph-uri=http%3A%2F%2Fdbpedia.org&amp;query=select+distinct+%3Fs+%3Fo+where+{%3Fs+%3Chttp%3A%2F%2Fdbpedia.org%2Fproperty%2Ftermend%3E+%3Fo}+LIMIT+100&amp;format=text%2Fhtml&amp;timeout=30000&amp;debug=on", "View on DBPedia")</f>
        <v>View on DBPedia</v>
      </c>
    </row>
    <row collapsed="false" customFormat="false" customHeight="true" hidden="false" ht="12.1" outlineLevel="0" r="510">
      <c r="A510" s="0" t="str">
        <f aca="false">HYPERLINK("http://dbpedia.org/property/coachyearcstart")</f>
        <v>http://dbpedia.org/property/coachyearcstart</v>
      </c>
      <c r="B510" s="2" t="n">
        <v>0</v>
      </c>
      <c r="C510" s="0" t="str">
        <f aca="false">HYPERLINK("http://dbpedia.org/sparql?default-graph-uri=http%3A%2F%2Fdbpedia.org&amp;query=select+distinct+%3Fs+%3Fo+where+{%3Fs+%3Chttp%3A%2F%2Fdbpedia.org%2Fproperty%2Fcoachyearcstart%3E+%3Fo}+LIMIT+100&amp;format=text%2Fhtml&amp;timeout=30000&amp;debug=on", "View on DBPedia")</f>
        <v>View on DBPedia</v>
      </c>
    </row>
    <row collapsed="false" customFormat="false" customHeight="true" hidden="false" ht="12.1" outlineLevel="0" r="511">
      <c r="A511" s="0" t="str">
        <f aca="false">HYPERLINK("http://dbpedia.org/ontology/winsAtMajors")</f>
        <v>http://dbpedia.org/ontology/winsAtMajors</v>
      </c>
      <c r="B511" s="2" t="n">
        <v>0</v>
      </c>
      <c r="C511" s="0" t="str">
        <f aca="false">HYPERLINK("http://dbpedia.org/sparql?default-graph-uri=http%3A%2F%2Fdbpedia.org&amp;query=select+distinct+%3Fs+%3Fo+where+{%3Fs+%3Chttp%3A%2F%2Fdbpedia.org%2Fontology%2FwinsAtMajors%3E+%3Fo}+LIMIT+100&amp;format=text%2Fhtml&amp;timeout=30000&amp;debug=on", "View on DBPedia")</f>
        <v>View on DBPedia</v>
      </c>
    </row>
    <row collapsed="false" customFormat="false" customHeight="true" hidden="false" ht="12.1" outlineLevel="0" r="512">
      <c r="A512" s="0" t="str">
        <f aca="false">HYPERLINK("http://dbpedia.org/ontology/formationDate")</f>
        <v>http://dbpedia.org/ontology/formationDate</v>
      </c>
      <c r="B512" s="2" t="n">
        <v>0</v>
      </c>
      <c r="C512" s="0" t="str">
        <f aca="false">HYPERLINK("http://dbpedia.org/sparql?default-graph-uri=http%3A%2F%2Fdbpedia.org&amp;query=select+distinct+%3Fs+%3Fo+where+{%3Fs+%3Chttp%3A%2F%2Fdbpedia.org%2Fontology%2FformationDate%3E+%3Fo}+LIMIT+100&amp;format=text%2Fhtml&amp;timeout=30000&amp;debug=on", "View on DBPedia")</f>
        <v>View on DBPedia</v>
      </c>
    </row>
    <row collapsed="false" customFormat="false" customHeight="true" hidden="false" ht="12.1" outlineLevel="0" r="513">
      <c r="A513" s="0" t="str">
        <f aca="false">HYPERLINK("http://dbpedia.org/property/season1Year")</f>
        <v>http://dbpedia.org/property/season1Year</v>
      </c>
      <c r="B513" s="2" t="n">
        <v>0</v>
      </c>
      <c r="C513" s="0" t="str">
        <f aca="false">HYPERLINK("http://dbpedia.org/sparql?default-graph-uri=http%3A%2F%2Fdbpedia.org&amp;query=select+distinct+%3Fs+%3Fo+where+{%3Fs+%3Chttp%3A%2F%2Fdbpedia.org%2Fproperty%2Fseason1Year%3E+%3Fo}+LIMIT+100&amp;format=text%2Fhtml&amp;timeout=30000&amp;debug=on", "View on DBPedia")</f>
        <v>View on DBPedia</v>
      </c>
    </row>
    <row collapsed="false" customFormat="false" customHeight="true" hidden="false" ht="12.1" outlineLevel="0" r="514">
      <c r="A514" s="0" t="str">
        <f aca="false">HYPERLINK("http://dbpedia.org/property/wbritopen")</f>
        <v>http://dbpedia.org/property/wbritopen</v>
      </c>
      <c r="B514" s="2" t="n">
        <v>0</v>
      </c>
      <c r="C514" s="0" t="str">
        <f aca="false">HYPERLINK("http://dbpedia.org/sparql?default-graph-uri=http%3A%2F%2Fdbpedia.org&amp;query=select+distinct+%3Fs+%3Fo+where+{%3Fs+%3Chttp%3A%2F%2Fdbpedia.org%2Fproperty%2Fwbritopen%3E+%3Fo}+LIMIT+100&amp;format=text%2Fhtml&amp;timeout=30000&amp;debug=on", "View on DBPedia")</f>
        <v>View on DBPedia</v>
      </c>
    </row>
    <row collapsed="false" customFormat="false" customHeight="true" hidden="false" ht="12.1" outlineLevel="0" r="515">
      <c r="A515" s="0" t="str">
        <f aca="false">HYPERLINK("http://dbpedia.org/property/active")</f>
        <v>http://dbpedia.org/property/active</v>
      </c>
      <c r="B515" s="2" t="n">
        <v>0</v>
      </c>
      <c r="C515" s="0" t="str">
        <f aca="false">HYPERLINK("http://dbpedia.org/sparql?default-graph-uri=http%3A%2F%2Fdbpedia.org&amp;query=select+distinct+%3Fs+%3Fo+where+{%3Fs+%3Chttp%3A%2F%2Fdbpedia.org%2Fproperty%2Factive%3E+%3Fo}+LIMIT+100&amp;format=text%2Fhtml&amp;timeout=30000&amp;debug=on", "View on DBPedia")</f>
        <v>View on DBPedia</v>
      </c>
    </row>
    <row collapsed="false" customFormat="false" customHeight="true" hidden="false" ht="12.1" outlineLevel="0" r="516">
      <c r="A516" s="0" t="str">
        <f aca="false">HYPERLINK("http://dbpedia.org/ontology/draftPick")</f>
        <v>http://dbpedia.org/ontology/draftPick</v>
      </c>
      <c r="B516" s="2" t="n">
        <v>0</v>
      </c>
      <c r="C516" s="0" t="str">
        <f aca="false">HYPERLINK("http://dbpedia.org/sparql?default-graph-uri=http%3A%2F%2Fdbpedia.org&amp;query=select+distinct+%3Fs+%3Fo+where+{%3Fs+%3Chttp%3A%2F%2Fdbpedia.org%2Fontology%2FdraftPick%3E+%3Fo}+LIMIT+100&amp;format=text%2Fhtml&amp;timeout=30000&amp;debug=on", "View on DBPedia")</f>
        <v>View on DBPedia</v>
      </c>
    </row>
    <row collapsed="false" customFormat="false" customHeight="true" hidden="false" ht="12.1" outlineLevel="0" r="517">
      <c r="A517" s="0" t="str">
        <f aca="false">HYPERLINK("http://dbpedia.org/property/final2year")</f>
        <v>http://dbpedia.org/property/final2year</v>
      </c>
      <c r="B517" s="2" t="n">
        <v>0</v>
      </c>
      <c r="C517" s="0" t="str">
        <f aca="false">HYPERLINK("http://dbpedia.org/sparql?default-graph-uri=http%3A%2F%2Fdbpedia.org&amp;query=select+distinct+%3Fs+%3Fo+where+{%3Fs+%3Chttp%3A%2F%2Fdbpedia.org%2Fproperty%2Ffinal2year%3E+%3Fo}+LIMIT+100&amp;format=text%2Fhtml&amp;timeout=30000&amp;debug=on", "View on DBPedia")</f>
        <v>View on DBPedia</v>
      </c>
    </row>
    <row collapsed="false" customFormat="false" customHeight="true" hidden="false" ht="12.1" outlineLevel="0" r="518">
      <c r="A518" s="0" t="str">
        <f aca="false">HYPERLINK("http://dbpedia.org/property/divisionSeason")</f>
        <v>http://dbpedia.org/property/divisionSeason</v>
      </c>
      <c r="B518" s="2" t="n">
        <v>0</v>
      </c>
      <c r="C518" s="0" t="str">
        <f aca="false">HYPERLINK("http://dbpedia.org/sparql?default-graph-uri=http%3A%2F%2Fdbpedia.org&amp;query=select+distinct+%3Fs+%3Fo+where+{%3Fs+%3Chttp%3A%2F%2Fdbpedia.org%2Fproperty%2FdivisionSeason%3E+%3Fo}+LIMIT+100&amp;format=text%2Fhtml&amp;timeout=30000&amp;debug=on", "View on DBPedia")</f>
        <v>View on DBPedia</v>
      </c>
    </row>
    <row collapsed="false" customFormat="false" customHeight="true" hidden="false" ht="12.1" outlineLevel="0" r="519">
      <c r="A519" s="0" t="str">
        <f aca="false">HYPERLINK("http://dbpedia.org/property/data")</f>
        <v>http://dbpedia.org/property/data</v>
      </c>
      <c r="B519" s="2" t="n">
        <v>0</v>
      </c>
      <c r="C519" s="0" t="str">
        <f aca="false">HYPERLINK("http://dbpedia.org/sparql?default-graph-uri=http%3A%2F%2Fdbpedia.org&amp;query=select+distinct+%3Fs+%3Fo+where+{%3Fs+%3Chttp%3A%2F%2Fdbpedia.org%2Fproperty%2Fdata%3E+%3Fo}+LIMIT+100&amp;format=text%2Fhtml&amp;timeout=30000&amp;debug=on", "View on DBPedia")</f>
        <v>View on DBPedia</v>
      </c>
    </row>
    <row collapsed="false" customFormat="false" customHeight="true" hidden="false" ht="12.1" outlineLevel="0" r="520">
      <c r="A520" s="0" t="str">
        <f aca="false">HYPERLINK("http://dbpedia.org/property/usamateur")</f>
        <v>http://dbpedia.org/property/usamateur</v>
      </c>
      <c r="B520" s="2" t="n">
        <v>0</v>
      </c>
      <c r="C520" s="0" t="str">
        <f aca="false">HYPERLINK("http://dbpedia.org/sparql?default-graph-uri=http%3A%2F%2Fdbpedia.org&amp;query=select+distinct+%3Fs+%3Fo+where+{%3Fs+%3Chttp%3A%2F%2Fdbpedia.org%2Fproperty%2Fusamateur%3E+%3Fo}+LIMIT+100&amp;format=text%2Fhtml&amp;timeout=30000&amp;debug=on", "View on DBPedia")</f>
        <v>View on DBPedia</v>
      </c>
    </row>
    <row collapsed="false" customFormat="false" customHeight="true" hidden="false" ht="12.1" outlineLevel="0" r="521">
      <c r="A521" s="0" t="str">
        <f aca="false">HYPERLINK("http://dbpedia.org/property/commitdate")</f>
        <v>http://dbpedia.org/property/commitdate</v>
      </c>
      <c r="B521" s="2" t="n">
        <v>0</v>
      </c>
      <c r="C521" s="0" t="str">
        <f aca="false">HYPERLINK("http://dbpedia.org/sparql?default-graph-uri=http%3A%2F%2Fdbpedia.org&amp;query=select+distinct+%3Fs+%3Fo+where+{%3Fs+%3Chttp%3A%2F%2Fdbpedia.org%2Fproperty%2Fcommitdate%3E+%3Fo}+LIMIT+100&amp;format=text%2Fhtml&amp;timeout=30000&amp;debug=on", "View on DBPedia")</f>
        <v>View on DBPedia</v>
      </c>
    </row>
    <row collapsed="false" customFormat="false" customHeight="true" hidden="false" ht="12.1" outlineLevel="0" r="522">
      <c r="A522" s="0" t="str">
        <f aca="false">HYPERLINK("http://dbpedia.org/property/ruYouthyears")</f>
        <v>http://dbpedia.org/property/ruYouthyears</v>
      </c>
      <c r="B522" s="2" t="n">
        <v>0</v>
      </c>
      <c r="C522" s="0" t="str">
        <f aca="false">HYPERLINK("http://dbpedia.org/sparql?default-graph-uri=http%3A%2F%2Fdbpedia.org&amp;query=select+distinct+%3Fs+%3Fo+where+{%3Fs+%3Chttp%3A%2F%2Fdbpedia.org%2Fproperty%2FruYouthyears%3E+%3Fo}+LIMIT+100&amp;format=text%2Fhtml&amp;timeout=30000&amp;debug=on", "View on DBPedia")</f>
        <v>View on DBPedia</v>
      </c>
    </row>
    <row collapsed="false" customFormat="false" customHeight="true" hidden="false" ht="12.1" outlineLevel="0" r="523">
      <c r="A523" s="0" t="str">
        <f aca="false">HYPERLINK("http://dbpedia.org/property/launch")</f>
        <v>http://dbpedia.org/property/launch</v>
      </c>
      <c r="B523" s="2" t="n">
        <v>0</v>
      </c>
      <c r="C523" s="0" t="str">
        <f aca="false">HYPERLINK("http://dbpedia.org/sparql?default-graph-uri=http%3A%2F%2Fdbpedia.org&amp;query=select+distinct+%3Fs+%3Fo+where+{%3Fs+%3Chttp%3A%2F%2Fdbpedia.org%2Fproperty%2Flaunch%3E+%3Fo}+LIMIT+100&amp;format=text%2Fhtml&amp;timeout=30000&amp;debug=on", "View on DBPedia")</f>
        <v>View on DBPedia</v>
      </c>
    </row>
    <row collapsed="false" customFormat="false" customHeight="true" hidden="false" ht="12.1" outlineLevel="0" r="524">
      <c r="A524" s="0" t="str">
        <f aca="false">HYPERLINK("http://dbpedia.org/property/ruNtupdate")</f>
        <v>http://dbpedia.org/property/ruNtupdate</v>
      </c>
      <c r="B524" s="2" t="n">
        <v>0</v>
      </c>
      <c r="C524" s="0" t="str">
        <f aca="false">HYPERLINK("http://dbpedia.org/sparql?default-graph-uri=http%3A%2F%2Fdbpedia.org&amp;query=select+distinct+%3Fs+%3Fo+where+{%3Fs+%3Chttp%3A%2F%2Fdbpedia.org%2Fproperty%2FruNtupdate%3E+%3Fo}+LIMIT+100&amp;format=text%2Fhtml&amp;timeout=30000&amp;debug=on", "View on DBPedia")</f>
        <v>View on DBPedia</v>
      </c>
    </row>
    <row collapsed="false" customFormat="false" customHeight="true" hidden="false" ht="12.1" outlineLevel="0" r="525">
      <c r="A525" s="0" t="str">
        <f aca="false">HYPERLINK("http://dbpedia.org/property/undraftyear")</f>
        <v>http://dbpedia.org/property/undraftyear</v>
      </c>
      <c r="B525" s="2" t="n">
        <v>0</v>
      </c>
      <c r="C525" s="0" t="str">
        <f aca="false">HYPERLINK("http://dbpedia.org/sparql?default-graph-uri=http%3A%2F%2Fdbpedia.org&amp;query=select+distinct+%3Fs+%3Fo+where+{%3Fs+%3Chttp%3A%2F%2Fdbpedia.org%2Fproperty%2Fundraftyear%3E+%3Fo}+LIMIT+100&amp;format=text%2Fhtml&amp;timeout=30000&amp;debug=on", "View on DBPedia")</f>
        <v>View on DBPedia</v>
      </c>
    </row>
    <row collapsed="false" customFormat="false" customHeight="true" hidden="false" ht="12.1" outlineLevel="0" r="526">
      <c r="A526" s="0" t="str">
        <f aca="false">HYPERLINK("http://dbpedia.org/property/ranklink")</f>
        <v>http://dbpedia.org/property/ranklink</v>
      </c>
      <c r="B526" s="2" t="n">
        <v>0</v>
      </c>
      <c r="C526" s="0" t="str">
        <f aca="false">HYPERLINK("http://dbpedia.org/sparql?default-graph-uri=http%3A%2F%2Fdbpedia.org&amp;query=select+distinct+%3Fs+%3Fo+where+{%3Fs+%3Chttp%3A%2F%2Fdbpedia.org%2Fproperty%2Franklink%3E+%3Fo}+LIMIT+100&amp;format=text%2Fhtml&amp;timeout=30000&amp;debug=on", "View on DBPedia")</f>
        <v>View on DBPedia</v>
      </c>
    </row>
    <row collapsed="false" customFormat="false" customHeight="true" hidden="false" ht="12.1" outlineLevel="0" r="527">
      <c r="A527" s="0" t="str">
        <f aca="false">HYPERLINK("http://dbpedia.org/property/withdrew")</f>
        <v>http://dbpedia.org/property/withdrew</v>
      </c>
      <c r="B527" s="2" t="n">
        <v>0</v>
      </c>
      <c r="C527" s="0" t="str">
        <f aca="false">HYPERLINK("http://dbpedia.org/sparql?default-graph-uri=http%3A%2F%2Fdbpedia.org&amp;query=select+distinct+%3Fs+%3Fo+where+{%3Fs+%3Chttp%3A%2F%2Fdbpedia.org%2Fproperty%2Fwithdrew%3E+%3Fo}+LIMIT+100&amp;format=text%2Fhtml&amp;timeout=30000&amp;debug=on", "View on DBPedia")</f>
        <v>View on DBPedia</v>
      </c>
    </row>
    <row collapsed="false" customFormat="false" customHeight="true" hidden="false" ht="12.1" outlineLevel="0" r="528">
      <c r="A528" s="0" t="str">
        <f aca="false">HYPERLINK("http://dbpedia.org/property/firstseason")</f>
        <v>http://dbpedia.org/property/firstseason</v>
      </c>
      <c r="B528" s="2" t="n">
        <v>0</v>
      </c>
      <c r="C528" s="0" t="str">
        <f aca="false">HYPERLINK("http://dbpedia.org/sparql?default-graph-uri=http%3A%2F%2Fdbpedia.org&amp;query=select+distinct+%3Fs+%3Fo+where+{%3Fs+%3Chttp%3A%2F%2Fdbpedia.org%2Fproperty%2Ffirstseason%3E+%3Fo}+LIMIT+100&amp;format=text%2Fhtml&amp;timeout=30000&amp;debug=on", "View on DBPedia")</f>
        <v>View on DBPedia</v>
      </c>
    </row>
    <row collapsed="false" customFormat="false" customHeight="true" hidden="false" ht="12.1" outlineLevel="0" r="529">
      <c r="A529" s="0" t="str">
        <f aca="false">HYPERLINK("http://dbpedia.org/property/finalteam")</f>
        <v>http://dbpedia.org/property/finalteam</v>
      </c>
      <c r="B529" s="2" t="n">
        <v>0</v>
      </c>
      <c r="C529" s="0" t="str">
        <f aca="false">HYPERLINK("http://dbpedia.org/sparql?default-graph-uri=http%3A%2F%2Fdbpedia.org&amp;query=select+distinct+%3Fs+%3Fo+where+{%3Fs+%3Chttp%3A%2F%2Fdbpedia.org%2Fproperty%2Ffinalteam%3E+%3Fo}+LIMIT+100&amp;format=text%2Fhtml&amp;timeout=30000&amp;debug=on", "View on DBPedia")</f>
        <v>View on DBPedia</v>
      </c>
    </row>
    <row collapsed="false" customFormat="false" customHeight="true" hidden="false" ht="12.1" outlineLevel="0" r="530">
      <c r="A530" s="0" t="str">
        <f aca="false">HYPERLINK("http://dbpedia.org/property/runnerup")</f>
        <v>http://dbpedia.org/property/runnerup</v>
      </c>
      <c r="B530" s="2" t="n">
        <v>0</v>
      </c>
      <c r="C530" s="0" t="str">
        <f aca="false">HYPERLINK("http://dbpedia.org/sparql?default-graph-uri=http%3A%2F%2Fdbpedia.org&amp;query=select+distinct+%3Fs+%3Fo+where+{%3Fs+%3Chttp%3A%2F%2Fdbpedia.org%2Fproperty%2Frunnerup%3E+%3Fo}+LIMIT+100&amp;format=text%2Fhtml&amp;timeout=30000&amp;debug=on", "View on DBPedia")</f>
        <v>View on DBPedia</v>
      </c>
    </row>
    <row collapsed="false" customFormat="false" customHeight="true" hidden="false" ht="12.1" outlineLevel="0" r="531">
      <c r="A531" s="0" t="str">
        <f aca="false">HYPERLINK("http://dbpedia.org/property/season5Year")</f>
        <v>http://dbpedia.org/property/season5Year</v>
      </c>
      <c r="B531" s="2" t="n">
        <v>0</v>
      </c>
      <c r="C531" s="0" t="str">
        <f aca="false">HYPERLINK("http://dbpedia.org/sparql?default-graph-uri=http%3A%2F%2Fdbpedia.org&amp;query=select+distinct+%3Fs+%3Fo+where+{%3Fs+%3Chttp%3A%2F%2Fdbpedia.org%2Fproperty%2Fseason5Year%3E+%3Fo}+LIMIT+100&amp;format=text%2Fhtml&amp;timeout=30000&amp;debug=on", "View on DBPedia")</f>
        <v>View on DBPedia</v>
      </c>
    </row>
    <row collapsed="false" customFormat="false" customHeight="true" hidden="false" ht="12.1" outlineLevel="0" r="532">
      <c r="A532" s="0" t="str">
        <f aca="false">HYPERLINK("http://dbpedia.org/property/fullname")</f>
        <v>http://dbpedia.org/property/fullname</v>
      </c>
      <c r="B532" s="2" t="n">
        <v>0</v>
      </c>
      <c r="C532" s="0" t="str">
        <f aca="false">HYPERLINK("http://dbpedia.org/sparql?default-graph-uri=http%3A%2F%2Fdbpedia.org&amp;query=select+distinct+%3Fs+%3Fo+where+{%3Fs+%3Chttp%3A%2F%2Fdbpedia.org%2Fproperty%2Ffullname%3E+%3Fo}+LIMIT+100&amp;format=text%2Fhtml&amp;timeout=30000&amp;debug=on", "View on DBPedia")</f>
        <v>View on DBPedia</v>
      </c>
    </row>
    <row collapsed="false" customFormat="false" customHeight="true" hidden="false" ht="12.1" outlineLevel="0" r="533">
      <c r="A533" s="0" t="str">
        <f aca="false">HYPERLINK("http://dbpedia.org/property/season3Year")</f>
        <v>http://dbpedia.org/property/season3Year</v>
      </c>
      <c r="B533" s="2" t="n">
        <v>0</v>
      </c>
      <c r="C533" s="0" t="str">
        <f aca="false">HYPERLINK("http://dbpedia.org/sparql?default-graph-uri=http%3A%2F%2Fdbpedia.org&amp;query=select+distinct+%3Fs+%3Fo+where+{%3Fs+%3Chttp%3A%2F%2Fdbpedia.org%2Fproperty%2Fseason3Year%3E+%3Fo}+LIMIT+100&amp;format=text%2Fhtml&amp;timeout=30000&amp;debug=on", "View on DBPedia")</f>
        <v>View on DBPedia</v>
      </c>
    </row>
    <row collapsed="false" customFormat="false" customHeight="true" hidden="false" ht="12.1" outlineLevel="0" r="534">
      <c r="A534" s="0" t="str">
        <f aca="false">HYPERLINK("http://dbpedia.org/property/succeeded")</f>
        <v>http://dbpedia.org/property/succeeded</v>
      </c>
      <c r="B534" s="2" t="n">
        <v>0</v>
      </c>
      <c r="C534" s="0" t="str">
        <f aca="false">HYPERLINK("http://dbpedia.org/sparql?default-graph-uri=http%3A%2F%2Fdbpedia.org&amp;query=select+distinct+%3Fs+%3Fo+where+{%3Fs+%3Chttp%3A%2F%2Fdbpedia.org%2Fproperty%2Fsucceeded%3E+%3Fo}+LIMIT+100&amp;format=text%2Fhtml&amp;timeout=30000&amp;debug=on", "View on DBPedia")</f>
        <v>View on DBPedia</v>
      </c>
    </row>
    <row collapsed="false" customFormat="false" customHeight="true" hidden="false" ht="12.1" outlineLevel="0" r="535">
      <c r="A535" s="0" t="str">
        <f aca="false">HYPERLINK("http://dbpedia.org/property/releaseDate")</f>
        <v>http://dbpedia.org/property/releaseDate</v>
      </c>
      <c r="B535" s="2" t="n">
        <v>0</v>
      </c>
      <c r="C535" s="0" t="str">
        <f aca="false">HYPERLINK("http://dbpedia.org/sparql?default-graph-uri=http%3A%2F%2Fdbpedia.org&amp;query=select+distinct+%3Fs+%3Fo+where+{%3Fs+%3Chttp%3A%2F%2Fdbpedia.org%2Fproperty%2FreleaseDate%3E+%3Fo}+LIMIT+100&amp;format=text%2Fhtml&amp;timeout=30000&amp;debug=on", "View on DBPedia")</f>
        <v>View on DBPedia</v>
      </c>
    </row>
    <row collapsed="false" customFormat="false" customHeight="true" hidden="false" ht="12.1" outlineLevel="0" r="536">
      <c r="A536" s="0" t="str">
        <f aca="false">HYPERLINK("http://dbpedia.org/property/season6Year")</f>
        <v>http://dbpedia.org/property/season6Year</v>
      </c>
      <c r="B536" s="2" t="n">
        <v>0</v>
      </c>
      <c r="C536" s="0" t="str">
        <f aca="false">HYPERLINK("http://dbpedia.org/sparql?default-graph-uri=http%3A%2F%2Fdbpedia.org&amp;query=select+distinct+%3Fs+%3Fo+where+{%3Fs+%3Chttp%3A%2F%2Fdbpedia.org%2Fproperty%2Fseason6Year%3E+%3Fo}+LIMIT+100&amp;format=text%2Fhtml&amp;timeout=30000&amp;debug=on", "View on DBPedia")</f>
        <v>View on DBPedia</v>
      </c>
    </row>
    <row collapsed="false" customFormat="false" customHeight="true" hidden="false" ht="12.1" outlineLevel="0" r="537">
      <c r="A537" s="0" t="str">
        <f aca="false">HYPERLINK("http://dbpedia.org/property/finals")</f>
        <v>http://dbpedia.org/property/finals</v>
      </c>
      <c r="B537" s="2" t="n">
        <v>0</v>
      </c>
      <c r="C537" s="0" t="str">
        <f aca="false">HYPERLINK("http://dbpedia.org/sparql?default-graph-uri=http%3A%2F%2Fdbpedia.org&amp;query=select+distinct+%3Fs+%3Fo+where+{%3Fs+%3Chttp%3A%2F%2Fdbpedia.org%2Fproperty%2Ffinals%3E+%3Fo}+LIMIT+100&amp;format=text%2Fhtml&amp;timeout=30000&amp;debug=on", "View on DBPedia")</f>
        <v>View on DBPedia</v>
      </c>
    </row>
    <row collapsed="false" customFormat="false" customHeight="true" hidden="false" ht="12.1" outlineLevel="0" r="538">
      <c r="A538" s="0" t="str">
        <f aca="false">HYPERLINK("http://dbpedia.org/property/college")</f>
        <v>http://dbpedia.org/property/college</v>
      </c>
      <c r="B538" s="2" t="n">
        <v>0</v>
      </c>
      <c r="C538" s="0" t="str">
        <f aca="false">HYPERLINK("http://dbpedia.org/sparql?default-graph-uri=http%3A%2F%2Fdbpedia.org&amp;query=select+distinct+%3Fs+%3Fo+where+{%3Fs+%3Chttp%3A%2F%2Fdbpedia.org%2Fproperty%2Fcollege%3E+%3Fo}+LIMIT+100&amp;format=text%2Fhtml&amp;timeout=30000&amp;debug=on", "View on DBPedia")</f>
        <v>View on DBPedia</v>
      </c>
    </row>
    <row collapsed="false" customFormat="false" customHeight="true" hidden="false" ht="12.1" outlineLevel="0" r="539">
      <c r="A539" s="0" t="str">
        <f aca="false">HYPERLINK("http://dbpedia.org/property/arena")</f>
        <v>http://dbpedia.org/property/arena</v>
      </c>
      <c r="B539" s="2" t="n">
        <v>0</v>
      </c>
      <c r="C539" s="0" t="str">
        <f aca="false">HYPERLINK("http://dbpedia.org/sparql?default-graph-uri=http%3A%2F%2Fdbpedia.org&amp;query=select+distinct+%3Fs+%3Fo+where+{%3Fs+%3Chttp%3A%2F%2Fdbpedia.org%2Fproperty%2Farena%3E+%3Fo}+LIMIT+100&amp;format=text%2Fhtml&amp;timeout=30000&amp;debug=on", "View on DBPedia")</f>
        <v>View on DBPedia</v>
      </c>
    </row>
    <row collapsed="false" customFormat="false" customHeight="true" hidden="false" ht="12.1" outlineLevel="0" r="540">
      <c r="A540" s="0" t="str">
        <f aca="false">HYPERLINK("http://dbpedia.org/property/season4Year")</f>
        <v>http://dbpedia.org/property/season4Year</v>
      </c>
      <c r="B540" s="2" t="n">
        <v>0</v>
      </c>
      <c r="C540" s="0" t="str">
        <f aca="false">HYPERLINK("http://dbpedia.org/sparql?default-graph-uri=http%3A%2F%2Fdbpedia.org&amp;query=select+distinct+%3Fs+%3Fo+where+{%3Fs+%3Chttp%3A%2F%2Fdbpedia.org%2Fproperty%2Fseason4Year%3E+%3Fo}+LIMIT+100&amp;format=text%2Fhtml&amp;timeout=30000&amp;debug=on", "View on DBPedia")</f>
        <v>View on DBPedia</v>
      </c>
    </row>
    <row collapsed="false" customFormat="false" customHeight="true" hidden="false" ht="12.1" outlineLevel="0" r="541">
      <c r="A541" s="0" t="str">
        <f aca="false">HYPERLINK("http://dbpedia.org/property/coachyearbend")</f>
        <v>http://dbpedia.org/property/coachyearbend</v>
      </c>
      <c r="B541" s="2" t="n">
        <v>0</v>
      </c>
      <c r="C541" s="0" t="str">
        <f aca="false">HYPERLINK("http://dbpedia.org/sparql?default-graph-uri=http%3A%2F%2Fdbpedia.org&amp;query=select+distinct+%3Fs+%3Fo+where+{%3Fs+%3Chttp%3A%2F%2Fdbpedia.org%2Fproperty%2Fcoachyearbend%3E+%3Fo}+LIMIT+100&amp;format=text%2Fhtml&amp;timeout=30000&amp;debug=on", "View on DBPedia")</f>
        <v>View on DBPedia</v>
      </c>
    </row>
    <row collapsed="false" customFormat="false" customHeight="true" hidden="false" ht="12.1" outlineLevel="0" r="542">
      <c r="A542" s="0" t="str">
        <f aca="false">HYPERLINK("http://dbpedia.org/property/fangraphs")</f>
        <v>http://dbpedia.org/property/fangraphs</v>
      </c>
      <c r="B542" s="2" t="n">
        <v>0</v>
      </c>
      <c r="C542" s="0" t="str">
        <f aca="false">HYPERLINK("http://dbpedia.org/sparql?default-graph-uri=http%3A%2F%2Fdbpedia.org&amp;query=select+distinct+%3Fs+%3Fo+where+{%3Fs+%3Chttp%3A%2F%2Fdbpedia.org%2Fproperty%2Ffangraphs%3E+%3Fo}+LIMIT+100&amp;format=text%2Fhtml&amp;timeout=30000&amp;debug=on", "View on DBPedia")</f>
        <v>View on DBPedia</v>
      </c>
    </row>
    <row collapsed="false" customFormat="false" customHeight="true" hidden="false" ht="12.1" outlineLevel="0" r="543">
      <c r="A543" s="0" t="str">
        <f aca="false">HYPERLINK("http://dbpedia.org/property/ruAmupdate")</f>
        <v>http://dbpedia.org/property/ruAmupdate</v>
      </c>
      <c r="B543" s="2" t="n">
        <v>0</v>
      </c>
      <c r="C543" s="0" t="str">
        <f aca="false">HYPERLINK("http://dbpedia.org/sparql?default-graph-uri=http%3A%2F%2Fdbpedia.org&amp;query=select+distinct+%3Fs+%3Fo+where+{%3Fs+%3Chttp%3A%2F%2Fdbpedia.org%2Fproperty%2FruAmupdate%3E+%3Fo}+LIMIT+100&amp;format=text%2Fhtml&amp;timeout=30000&amp;debug=on", "View on DBPedia")</f>
        <v>View on DBPedia</v>
      </c>
    </row>
    <row collapsed="false" customFormat="false" customHeight="true" hidden="false" ht="12.1" outlineLevel="0" r="544">
      <c r="A544" s="0" t="str">
        <f aca="false">HYPERLINK("http://dbpedia.org/property/cfleastallstar")</f>
        <v>http://dbpedia.org/property/cfleastallstar</v>
      </c>
      <c r="B544" s="2" t="n">
        <v>0</v>
      </c>
      <c r="C544" s="0" t="str">
        <f aca="false">HYPERLINK("http://dbpedia.org/sparql?default-graph-uri=http%3A%2F%2Fdbpedia.org&amp;query=select+distinct+%3Fs+%3Fo+where+{%3Fs+%3Chttp%3A%2F%2Fdbpedia.org%2Fproperty%2Fcfleastallstar%3E+%3Fo}+LIMIT+100&amp;format=text%2Fhtml&amp;timeout=30000&amp;debug=on", "View on DBPedia")</f>
        <v>View on DBPedia</v>
      </c>
    </row>
    <row collapsed="false" customFormat="false" customHeight="true" hidden="false" ht="12.1" outlineLevel="0" r="545">
      <c r="A545" s="0" t="str">
        <f aca="false">HYPERLINK("http://dbpedia.org/property/footer")</f>
        <v>http://dbpedia.org/property/footer</v>
      </c>
      <c r="B545" s="2" t="n">
        <v>0</v>
      </c>
      <c r="C545" s="0" t="str">
        <f aca="false">HYPERLINK("http://dbpedia.org/sparql?default-graph-uri=http%3A%2F%2Fdbpedia.org&amp;query=select+distinct+%3Fs+%3Fo+where+{%3Fs+%3Chttp%3A%2F%2Fdbpedia.org%2Fproperty%2Ffooter%3E+%3Fo}+LIMIT+100&amp;format=text%2Fhtml&amp;timeout=30000&amp;debug=on", "View on DBPedia")</f>
        <v>View on DBPedia</v>
      </c>
    </row>
    <row collapsed="false" customFormat="false" customHeight="true" hidden="false" ht="12.1" outlineLevel="0" r="546">
      <c r="A546" s="0" t="str">
        <f aca="false">HYPERLINK("http://dbpedia.org/property/leagues")</f>
        <v>http://dbpedia.org/property/leagues</v>
      </c>
      <c r="B546" s="2" t="n">
        <v>0</v>
      </c>
      <c r="C546" s="0" t="str">
        <f aca="false">HYPERLINK("http://dbpedia.org/sparql?default-graph-uri=http%3A%2F%2Fdbpedia.org&amp;query=select+distinct+%3Fs+%3Fo+where+{%3Fs+%3Chttp%3A%2F%2Fdbpedia.org%2Fproperty%2Fleagues%3E+%3Fo}+LIMIT+100&amp;format=text%2Fhtml&amp;timeout=30000&amp;debug=on", "View on DBPedia")</f>
        <v>View on DBPedia</v>
      </c>
    </row>
    <row collapsed="false" customFormat="false" customHeight="true" hidden="false" ht="12.1" outlineLevel="0" r="547">
      <c r="A547" s="0" t="str">
        <f aca="false">HYPERLINK("http://dbpedia.org/ontology/predecessor")</f>
        <v>http://dbpedia.org/ontology/predecessor</v>
      </c>
      <c r="B547" s="2" t="n">
        <v>0</v>
      </c>
      <c r="C547" s="0" t="str">
        <f aca="false">HYPERLINK("http://dbpedia.org/sparql?default-graph-uri=http%3A%2F%2Fdbpedia.org&amp;query=select+distinct+%3Fs+%3Fo+where+{%3Fs+%3Chttp%3A%2F%2Fdbpedia.org%2Fontology%2Fpredecessor%3E+%3Fo}+LIMIT+100&amp;format=text%2Fhtml&amp;timeout=30000&amp;debug=on", "View on DBPedia")</f>
        <v>View on DBPedia</v>
      </c>
    </row>
    <row collapsed="false" customFormat="false" customHeight="true" hidden="false" ht="12.1" outlineLevel="0" r="548">
      <c r="A548" s="0" t="str">
        <f aca="false">HYPERLINK("http://dbpedia.org/ontology/completionDate")</f>
        <v>http://dbpedia.org/ontology/completionDate</v>
      </c>
      <c r="B548" s="2" t="n">
        <v>0</v>
      </c>
      <c r="C548" s="0" t="str">
        <f aca="false">HYPERLINK("http://dbpedia.org/sparql?default-graph-uri=http%3A%2F%2Fdbpedia.org&amp;query=select+distinct+%3Fs+%3Fo+where+{%3Fs+%3Chttp%3A%2F%2Fdbpedia.org%2Fontology%2FcompletionDate%3E+%3Fo}+LIMIT+100&amp;format=text%2Fhtml&amp;timeout=30000&amp;debug=on", "View on DBPedia")</f>
        <v>View on DBPedia</v>
      </c>
    </row>
    <row collapsed="false" customFormat="false" customHeight="true" hidden="false" ht="12.1" outlineLevel="0" r="549">
      <c r="A549" s="0" t="str">
        <f aca="false">HYPERLINK("http://dbpedia.org/property/rivalsRefTitle")</f>
        <v>http://dbpedia.org/property/rivalsRefTitle</v>
      </c>
      <c r="B549" s="2" t="n">
        <v>0</v>
      </c>
      <c r="C549" s="0" t="str">
        <f aca="false">HYPERLINK("http://dbpedia.org/sparql?default-graph-uri=http%3A%2F%2Fdbpedia.org&amp;query=select+distinct+%3Fs+%3Fo+where+{%3Fs+%3Chttp%3A%2F%2Fdbpedia.org%2Fproperty%2FrivalsRefTitle%3E+%3Fo}+LIMIT+100&amp;format=text%2Fhtml&amp;timeout=30000&amp;debug=on", "View on DBPedia")</f>
        <v>View on DBPedia</v>
      </c>
    </row>
    <row collapsed="false" customFormat="false" customHeight="true" hidden="false" ht="12.1" outlineLevel="0" r="550">
      <c r="A550" s="0" t="str">
        <f aca="false">HYPERLINK("http://dbpedia.org/property/reason")</f>
        <v>http://dbpedia.org/property/reason</v>
      </c>
      <c r="B550" s="2" t="n">
        <v>0</v>
      </c>
      <c r="C550" s="0" t="str">
        <f aca="false">HYPERLINK("http://dbpedia.org/sparql?default-graph-uri=http%3A%2F%2Fdbpedia.org&amp;query=select+distinct+%3Fs+%3Fo+where+{%3Fs+%3Chttp%3A%2F%2Fdbpedia.org%2Fproperty%2Freason%3E+%3Fo}+LIMIT+100&amp;format=text%2Fhtml&amp;timeout=30000&amp;debug=on", "View on DBPedia")</f>
        <v>View on DBPedia</v>
      </c>
    </row>
    <row collapsed="false" customFormat="false" customHeight="true" hidden="false" ht="12.1" outlineLevel="0" r="551">
      <c r="A551" s="0" t="str">
        <f aca="false">HYPERLINK("http://dbpedia.org/property/ukOpen")</f>
        <v>http://dbpedia.org/property/ukOpen</v>
      </c>
      <c r="B551" s="2" t="n">
        <v>0</v>
      </c>
      <c r="C551" s="0" t="str">
        <f aca="false">HYPERLINK("http://dbpedia.org/sparql?default-graph-uri=http%3A%2F%2Fdbpedia.org&amp;query=select+distinct+%3Fs+%3Fo+where+{%3Fs+%3Chttp%3A%2F%2Fdbpedia.org%2Fproperty%2FukOpen%3E+%3Fo}+LIMIT+100&amp;format=text%2Fhtml&amp;timeout=30000&amp;debug=on", "View on DBPedia")</f>
        <v>View on DBPedia</v>
      </c>
    </row>
    <row collapsed="false" customFormat="false" customHeight="true" hidden="false" ht="12.1" outlineLevel="0" r="552">
      <c r="A552" s="0" t="str">
        <f aca="false">HYPERLINK("http://dbpedia.org/property/refereeyear2end")</f>
        <v>http://dbpedia.org/property/refereeyear2end</v>
      </c>
      <c r="B552" s="2" t="n">
        <v>0</v>
      </c>
      <c r="C552" s="0" t="str">
        <f aca="false">HYPERLINK("http://dbpedia.org/sparql?default-graph-uri=http%3A%2F%2Fdbpedia.org&amp;query=select+distinct+%3Fs+%3Fo+where+{%3Fs+%3Chttp%3A%2F%2Fdbpedia.org%2Fproperty%2Frefereeyear2end%3E+%3Fo}+LIMIT+100&amp;format=text%2Fhtml&amp;timeout=30000&amp;debug=on", "View on DBPedia")</f>
        <v>View on DBPedia</v>
      </c>
    </row>
    <row collapsed="false" customFormat="false" customHeight="true" hidden="false" ht="12.1" outlineLevel="0" r="553">
      <c r="A553" s="0" t="str">
        <f aca="false">HYPERLINK("http://dbpedia.org/property/gameId")</f>
        <v>http://dbpedia.org/property/gameId</v>
      </c>
      <c r="B553" s="2" t="n">
        <v>0</v>
      </c>
      <c r="C553" s="0" t="str">
        <f aca="false">HYPERLINK("http://dbpedia.org/sparql?default-graph-uri=http%3A%2F%2Fdbpedia.org&amp;query=select+distinct+%3Fs+%3Fo+where+{%3Fs+%3Chttp%3A%2F%2Fdbpedia.org%2Fproperty%2FgameId%3E+%3Fo}+LIMIT+100&amp;format=text%2Fhtml&amp;timeout=30000&amp;debug=on", "View on DBPedia")</f>
        <v>View on DBPedia</v>
      </c>
    </row>
    <row collapsed="false" customFormat="false" customHeight="true" hidden="false" ht="12.1" outlineLevel="0" r="554">
      <c r="A554" s="0" t="str">
        <f aca="false">HYPERLINK("http://dbpedia.org/property/constructionCost")</f>
        <v>http://dbpedia.org/property/constructionCost</v>
      </c>
      <c r="B554" s="2" t="n">
        <v>0</v>
      </c>
      <c r="C554" s="0" t="str">
        <f aca="false">HYPERLINK("http://dbpedia.org/sparql?default-graph-uri=http%3A%2F%2Fdbpedia.org&amp;query=select+distinct+%3Fs+%3Fo+where+{%3Fs+%3Chttp%3A%2F%2Fdbpedia.org%2Fproperty%2FconstructionCost%3E+%3Fo}+LIMIT+100&amp;format=text%2Fhtml&amp;timeout=30000&amp;debug=on", "View on DBPedia")</f>
        <v>View on DBPedia</v>
      </c>
    </row>
    <row collapsed="false" customFormat="false" customHeight="true" hidden="false" ht="12.1" outlineLevel="0" r="555">
      <c r="A555" s="0" t="str">
        <f aca="false">HYPERLINK("http://dbpedia.org/property/uslaxhofYear")</f>
        <v>http://dbpedia.org/property/uslaxhofYear</v>
      </c>
      <c r="B555" s="2" t="n">
        <v>0</v>
      </c>
      <c r="C555" s="0" t="str">
        <f aca="false">HYPERLINK("http://dbpedia.org/sparql?default-graph-uri=http%3A%2F%2Fdbpedia.org&amp;query=select+distinct+%3Fs+%3Fo+where+{%3Fs+%3Chttp%3A%2F%2Fdbpedia.org%2Fproperty%2FuslaxhofYear%3E+%3Fo}+LIMIT+100&amp;format=text%2Fhtml&amp;timeout=30000&amp;debug=on", "View on DBPedia")</f>
        <v>View on DBPedia</v>
      </c>
    </row>
    <row collapsed="false" customFormat="false" customHeight="true" hidden="false" ht="12.1" outlineLevel="0" r="556">
      <c r="A556" s="0" t="str">
        <f aca="false">HYPERLINK("http://dbpedia.org/property/bestResult")</f>
        <v>http://dbpedia.org/property/bestResult</v>
      </c>
      <c r="B556" s="2" t="n">
        <v>0</v>
      </c>
      <c r="C556" s="0" t="str">
        <f aca="false">HYPERLINK("http://dbpedia.org/sparql?default-graph-uri=http%3A%2F%2Fdbpedia.org&amp;query=select+distinct+%3Fs+%3Fo+where+{%3Fs+%3Chttp%3A%2F%2Fdbpedia.org%2Fproperty%2FbestResult%3E+%3Fo}+LIMIT+100&amp;format=text%2Fhtml&amp;timeout=30000&amp;debug=on", "View on DBPedia")</f>
        <v>View on DBPedia</v>
      </c>
    </row>
    <row collapsed="false" customFormat="false" customHeight="true" hidden="false" ht="12.1" outlineLevel="0" r="557">
      <c r="A557" s="0" t="str">
        <f aca="false">HYPERLINK("http://dbpedia.org/property/aflallstar")</f>
        <v>http://dbpedia.org/property/aflallstar</v>
      </c>
      <c r="B557" s="2" t="n">
        <v>0</v>
      </c>
      <c r="C557" s="0" t="str">
        <f aca="false">HYPERLINK("http://dbpedia.org/sparql?default-graph-uri=http%3A%2F%2Fdbpedia.org&amp;query=select+distinct+%3Fs+%3Fo+where+{%3Fs+%3Chttp%3A%2F%2Fdbpedia.org%2Fproperty%2Faflallstar%3E+%3Fo}+LIMIT+100&amp;format=text%2Fhtml&amp;timeout=30000&amp;debug=on", "View on DBPedia")</f>
        <v>View on DBPedia</v>
      </c>
    </row>
    <row collapsed="false" customFormat="false" customHeight="true" hidden="false" ht="12.1" outlineLevel="0" r="558">
      <c r="A558" s="0" t="str">
        <f aca="false">HYPERLINK("http://dbpedia.org/property/micyears")</f>
        <v>http://dbpedia.org/property/micyears</v>
      </c>
      <c r="B558" s="2" t="n">
        <v>0</v>
      </c>
      <c r="C558" s="0" t="str">
        <f aca="false">HYPERLINK("http://dbpedia.org/sparql?default-graph-uri=http%3A%2F%2Fdbpedia.org&amp;query=select+distinct+%3Fs+%3Fo+where+{%3Fs+%3Chttp%3A%2F%2Fdbpedia.org%2Fproperty%2Fmicyears%3E+%3Fo}+LIMIT+100&amp;format=text%2Fhtml&amp;timeout=30000&amp;debug=on", "View on DBPedia")</f>
        <v>View on DBPedia</v>
      </c>
    </row>
    <row collapsed="false" customFormat="false" customHeight="true" hidden="false" ht="12.1" outlineLevel="0" r="559">
      <c r="A559" s="0" t="str">
        <f aca="false">HYPERLINK("http://dbpedia.org/property/ruSevensnationalcomp")</f>
        <v>http://dbpedia.org/property/ruSevensnationalcomp</v>
      </c>
      <c r="B559" s="2" t="n">
        <v>0</v>
      </c>
      <c r="C559" s="0" t="str">
        <f aca="false">HYPERLINK("http://dbpedia.org/sparql?default-graph-uri=http%3A%2F%2Fdbpedia.org&amp;query=select+distinct+%3Fs+%3Fo+where+{%3Fs+%3Chttp%3A%2F%2Fdbpedia.org%2Fproperty%2FruSevensnationalcomp%3E+%3Fo}+LIMIT+100&amp;format=text%2Fhtml&amp;timeout=30000&amp;debug=on", "View on DBPedia")</f>
        <v>View on DBPedia</v>
      </c>
    </row>
    <row collapsed="false" customFormat="false" customHeight="true" hidden="false" ht="12.1" outlineLevel="0" r="560">
      <c r="A560" s="0" t="str">
        <f aca="false">HYPERLINK("http://dbpedia.org/property/stat1value")</f>
        <v>http://dbpedia.org/property/stat1value</v>
      </c>
      <c r="B560" s="2" t="n">
        <v>0</v>
      </c>
      <c r="C560" s="0" t="str">
        <f aca="false">HYPERLINK("http://dbpedia.org/sparql?default-graph-uri=http%3A%2F%2Fdbpedia.org&amp;query=select+distinct+%3Fs+%3Fo+where+{%3Fs+%3Chttp%3A%2F%2Fdbpedia.org%2Fproperty%2Fstat1value%3E+%3Fo}+LIMIT+100&amp;format=text%2Fhtml&amp;timeout=30000&amp;debug=on", "View on DBPedia")</f>
        <v>View on DBPedia</v>
      </c>
    </row>
    <row collapsed="false" customFormat="false" customHeight="true" hidden="false" ht="12.1" outlineLevel="0" r="561">
      <c r="A561" s="0" t="str">
        <f aca="false">HYPERLINK("http://dbpedia.org/property/previousTeam")</f>
        <v>http://dbpedia.org/property/previousTeam</v>
      </c>
      <c r="B561" s="2" t="n">
        <v>0</v>
      </c>
      <c r="C561" s="0" t="str">
        <f aca="false">HYPERLINK("http://dbpedia.org/sparql?default-graph-uri=http%3A%2F%2Fdbpedia.org&amp;query=select+distinct+%3Fs+%3Fo+where+{%3Fs+%3Chttp%3A%2F%2Fdbpedia.org%2Fproperty%2FpreviousTeam%3E+%3Fo}+LIMIT+100&amp;format=text%2Fhtml&amp;timeout=30000&amp;debug=on", "View on DBPedia")</f>
        <v>View on DBPedia</v>
      </c>
    </row>
    <row collapsed="false" customFormat="false" customHeight="true" hidden="false" ht="12.1" outlineLevel="0" r="562">
      <c r="A562" s="0" t="str">
        <f aca="false">HYPERLINK("http://dbpedia.org/property/scoutRefTitle")</f>
        <v>http://dbpedia.org/property/scoutRefTitle</v>
      </c>
      <c r="B562" s="2" t="n">
        <v>0</v>
      </c>
      <c r="C562" s="0" t="str">
        <f aca="false">HYPERLINK("http://dbpedia.org/sparql?default-graph-uri=http%3A%2F%2Fdbpedia.org&amp;query=select+distinct+%3Fs+%3Fo+where+{%3Fs+%3Chttp%3A%2F%2Fdbpedia.org%2Fproperty%2FscoutRefTitle%3E+%3Fo}+LIMIT+100&amp;format=text%2Fhtml&amp;timeout=30000&amp;debug=on", "View on DBPedia")</f>
        <v>View on DBPedia</v>
      </c>
    </row>
    <row collapsed="false" customFormat="false" customHeight="true" hidden="false" ht="12.1" outlineLevel="0" r="563">
      <c r="A563" s="0" t="str">
        <f aca="false">HYPERLINK("http://dbpedia.org/property/afldraftedyear")</f>
        <v>http://dbpedia.org/property/afldraftedyear</v>
      </c>
      <c r="B563" s="2" t="n">
        <v>0</v>
      </c>
      <c r="C563" s="0" t="str">
        <f aca="false">HYPERLINK("http://dbpedia.org/sparql?default-graph-uri=http%3A%2F%2Fdbpedia.org&amp;query=select+distinct+%3Fs+%3Fo+where+{%3Fs+%3Chttp%3A%2F%2Fdbpedia.org%2Fproperty%2Fafldraftedyear%3E+%3Fo}+LIMIT+100&amp;format=text%2Fhtml&amp;timeout=30000&amp;debug=on", "View on DBPedia")</f>
        <v>View on DBPedia</v>
      </c>
    </row>
    <row collapsed="false" customFormat="false" customHeight="true" hidden="false" ht="12.1" outlineLevel="0" r="564">
      <c r="A564" s="0" t="str">
        <f aca="false">HYPERLINK("http://dbpedia.org/ontology/position")</f>
        <v>http://dbpedia.org/ontology/position</v>
      </c>
      <c r="B564" s="2" t="n">
        <v>0</v>
      </c>
      <c r="C564" s="0" t="str">
        <f aca="false">HYPERLINK("http://dbpedia.org/sparql?default-graph-uri=http%3A%2F%2Fdbpedia.org&amp;query=select+distinct+%3Fs+%3Fo+where+{%3Fs+%3Chttp%3A%2F%2Fdbpedia.org%2Fontology%2Fposition%3E+%3Fo}+LIMIT+100&amp;format=text%2Fhtml&amp;timeout=30000&amp;debug=on", "View on DBPedia")</f>
        <v>View on DBPedia</v>
      </c>
    </row>
    <row collapsed="false" customFormat="false" customHeight="true" hidden="false" ht="12.1" outlineLevel="0" r="565">
      <c r="A565" s="0" t="str">
        <f aca="false">HYPERLINK("http://dbpedia.org/property/afldraftyear")</f>
        <v>http://dbpedia.org/property/afldraftyear</v>
      </c>
      <c r="B565" s="2" t="n">
        <v>0</v>
      </c>
      <c r="C565" s="0" t="str">
        <f aca="false">HYPERLINK("http://dbpedia.org/sparql?default-graph-uri=http%3A%2F%2Fdbpedia.org&amp;query=select+distinct+%3Fs+%3Fo+where+{%3Fs+%3Chttp%3A%2F%2Fdbpedia.org%2Fproperty%2Fafldraftyear%3E+%3Fo}+LIMIT+100&amp;format=text%2Fhtml&amp;timeout=30000&amp;debug=on", "View on DBPedia")</f>
        <v>View on DBPedia</v>
      </c>
    </row>
    <row collapsed="false" customFormat="false" customHeight="true" hidden="false" ht="12.1" outlineLevel="0" r="566">
      <c r="A566" s="0" t="str">
        <f aca="false">HYPERLINK("http://dbpedia.org/ontology/draftTeam")</f>
        <v>http://dbpedia.org/ontology/draftTeam</v>
      </c>
      <c r="B566" s="2" t="n">
        <v>0</v>
      </c>
      <c r="C566" s="0" t="str">
        <f aca="false">HYPERLINK("http://dbpedia.org/sparql?default-graph-uri=http%3A%2F%2Fdbpedia.org&amp;query=select+distinct+%3Fs+%3Fo+where+{%3Fs+%3Chttp%3A%2F%2Fdbpedia.org%2Fontology%2FdraftTeam%3E+%3Fo}+LIMIT+100&amp;format=text%2Fhtml&amp;timeout=30000&amp;debug=on", "View on DBPedia")</f>
        <v>View on DBPedia</v>
      </c>
    </row>
    <row collapsed="false" customFormat="false" customHeight="true" hidden="false" ht="12.1" outlineLevel="0" r="567">
      <c r="A567" s="0" t="str">
        <f aca="false">HYPERLINK("http://dbpedia.org/property/season7Year")</f>
        <v>http://dbpedia.org/property/season7Year</v>
      </c>
      <c r="B567" s="2" t="n">
        <v>0</v>
      </c>
      <c r="C567" s="0" t="str">
        <f aca="false">HYPERLINK("http://dbpedia.org/sparql?default-graph-uri=http%3A%2F%2Fdbpedia.org&amp;query=select+distinct+%3Fs+%3Fo+where+{%3Fs+%3Chttp%3A%2F%2Fdbpedia.org%2Fproperty%2Fseason7Year%3E+%3Fo}+LIMIT+100&amp;format=text%2Fhtml&amp;timeout=30000&amp;debug=on", "View on DBPedia")</f>
        <v>View on DBPedia</v>
      </c>
    </row>
    <row collapsed="false" customFormat="false" customHeight="true" hidden="false" ht="12.1" outlineLevel="0" r="568">
      <c r="A568" s="0" t="str">
        <f aca="false">HYPERLINK("http://dbpedia.org/property/britamateur")</f>
        <v>http://dbpedia.org/property/britamateur</v>
      </c>
      <c r="B568" s="2" t="n">
        <v>0</v>
      </c>
      <c r="C568" s="0" t="str">
        <f aca="false">HYPERLINK("http://dbpedia.org/sparql?default-graph-uri=http%3A%2F%2Fdbpedia.org&amp;query=select+distinct+%3Fs+%3Fo+where+{%3Fs+%3Chttp%3A%2F%2Fdbpedia.org%2Fproperty%2Fbritamateur%3E+%3Fo}+LIMIT+100&amp;format=text%2Fhtml&amp;timeout=30000&amp;debug=on", "View on DBPedia")</f>
        <v>View on DBPedia</v>
      </c>
    </row>
    <row collapsed="false" customFormat="false" customHeight="true" hidden="false" ht="12.1" outlineLevel="0" r="569">
      <c r="A569" s="0" t="str">
        <f aca="false">HYPERLINK("http://dbpedia.org/ontology/coachingRecord")</f>
        <v>http://dbpedia.org/ontology/coachingRecord</v>
      </c>
      <c r="B569" s="2" t="n">
        <v>0</v>
      </c>
      <c r="C569" s="0" t="str">
        <f aca="false">HYPERLINK("http://dbpedia.org/sparql?default-graph-uri=http%3A%2F%2Fdbpedia.org&amp;query=select+distinct+%3Fs+%3Fo+where+{%3Fs+%3Chttp%3A%2F%2Fdbpedia.org%2Fontology%2FcoachingRecord%3E+%3Fo}+LIMIT+100&amp;format=text%2Fhtml&amp;timeout=30000&amp;debug=on", "View on DBPedia")</f>
        <v>View on DBPedia</v>
      </c>
    </row>
    <row collapsed="false" customFormat="false" customHeight="true" hidden="false" ht="12.1" outlineLevel="0" r="570">
      <c r="A570" s="0" t="str">
        <f aca="false">HYPERLINK("http://dbpedia.org/property/colyears")</f>
        <v>http://dbpedia.org/property/colyears</v>
      </c>
      <c r="B570" s="2" t="n">
        <v>0</v>
      </c>
      <c r="C570" s="0" t="str">
        <f aca="false">HYPERLINK("http://dbpedia.org/sparql?default-graph-uri=http%3A%2F%2Fdbpedia.org&amp;query=select+distinct+%3Fs+%3Fo+where+{%3Fs+%3Chttp%3A%2F%2Fdbpedia.org%2Fproperty%2Fcolyears%3E+%3Fo}+LIMIT+100&amp;format=text%2Fhtml&amp;timeout=30000&amp;debug=on", "View on DBPedia")</f>
        <v>View on DBPedia</v>
      </c>
    </row>
    <row collapsed="false" customFormat="false" customHeight="true" hidden="false" ht="12.1" outlineLevel="0" r="571">
      <c r="A571" s="0" t="str">
        <f aca="false">HYPERLINK("http://dbpedia.org/property/nationalTitles")</f>
        <v>http://dbpedia.org/property/nationalTitles</v>
      </c>
      <c r="B571" s="2" t="n">
        <v>0</v>
      </c>
      <c r="C571" s="0" t="str">
        <f aca="false">HYPERLINK("http://dbpedia.org/sparql?default-graph-uri=http%3A%2F%2Fdbpedia.org&amp;query=select+distinct+%3Fs+%3Fo+where+{%3Fs+%3Chttp%3A%2F%2Fdbpedia.org%2Fproperty%2FnationalTitles%3E+%3Fo}+LIMIT+100&amp;format=text%2Fhtml&amp;timeout=30000&amp;debug=on", "View on DBPedia")</f>
        <v>View on DBPedia</v>
      </c>
    </row>
    <row collapsed="false" customFormat="false" customHeight="true" hidden="false" ht="12.1" outlineLevel="0" r="572">
      <c r="A572" s="0" t="str">
        <f aca="false">HYPERLINK("http://dbpedia.org/property/dates")</f>
        <v>http://dbpedia.org/property/dates</v>
      </c>
      <c r="B572" s="2" t="n">
        <v>0</v>
      </c>
      <c r="C572" s="0" t="str">
        <f aca="false">HYPERLINK("http://dbpedia.org/sparql?default-graph-uri=http%3A%2F%2Fdbpedia.org&amp;query=select+distinct+%3Fs+%3Fo+where+{%3Fs+%3Chttp%3A%2F%2Fdbpedia.org%2Fproperty%2Fdates%3E+%3Fo}+LIMIT+100&amp;format=text%2Fhtml&amp;timeout=30000&amp;debug=on", "View on DBPedia")</f>
        <v>View on DBPedia</v>
      </c>
    </row>
    <row collapsed="false" customFormat="false" customHeight="true" hidden="false" ht="12.1" outlineLevel="0" r="573">
      <c r="A573" s="0" t="str">
        <f aca="false">HYPERLINK("http://dbpedia.org/property/preseasonAp")</f>
        <v>http://dbpedia.org/property/preseasonAp</v>
      </c>
      <c r="B573" s="2" t="n">
        <v>0</v>
      </c>
      <c r="C573" s="0" t="str">
        <f aca="false">HYPERLINK("http://dbpedia.org/sparql?default-graph-uri=http%3A%2F%2Fdbpedia.org&amp;query=select+distinct+%3Fs+%3Fo+where+{%3Fs+%3Chttp%3A%2F%2Fdbpedia.org%2Fproperty%2FpreseasonAp%3E+%3Fo}+LIMIT+100&amp;format=text%2Fhtml&amp;timeout=30000&amp;debug=on", "View on DBPedia")</f>
        <v>View on DBPedia</v>
      </c>
    </row>
    <row collapsed="false" customFormat="false" customHeight="true" hidden="false" ht="12.1" outlineLevel="0" r="574">
      <c r="A574" s="0" t="str">
        <f aca="false">HYPERLINK("http://dbpedia.org/property/coachyear6start")</f>
        <v>http://dbpedia.org/property/coachyear6start</v>
      </c>
      <c r="B574" s="2" t="n">
        <v>0</v>
      </c>
      <c r="C574" s="0" t="str">
        <f aca="false">HYPERLINK("http://dbpedia.org/sparql?default-graph-uri=http%3A%2F%2Fdbpedia.org&amp;query=select+distinct+%3Fs+%3Fo+where+{%3Fs+%3Chttp%3A%2F%2Fdbpedia.org%2Fproperty%2Fcoachyear6start%3E+%3Fo}+LIMIT+100&amp;format=text%2Fhtml&amp;timeout=30000&amp;debug=on", "View on DBPedia")</f>
        <v>View on DBPedia</v>
      </c>
    </row>
    <row collapsed="false" customFormat="false" customHeight="true" hidden="false" ht="12.1" outlineLevel="0" r="575">
      <c r="A575" s="0" t="str">
        <f aca="false">HYPERLINK("http://dbpedia.org/property/dateofbirth")</f>
        <v>http://dbpedia.org/property/dateofbirth</v>
      </c>
      <c r="B575" s="2" t="n">
        <v>0</v>
      </c>
      <c r="C575" s="0" t="str">
        <f aca="false">HYPERLINK("http://dbpedia.org/sparql?default-graph-uri=http%3A%2F%2Fdbpedia.org&amp;query=select+distinct+%3Fs+%3Fo+where+{%3Fs+%3Chttp%3A%2F%2Fdbpedia.org%2Fproperty%2Fdateofbirth%3E+%3Fo}+LIMIT+100&amp;format=text%2Fhtml&amp;timeout=30000&amp;debug=on", "View on DBPedia")</f>
        <v>View on DBPedia</v>
      </c>
    </row>
    <row collapsed="false" customFormat="false" customHeight="true" hidden="false" ht="12.1" outlineLevel="0" r="576">
      <c r="A576" s="0" t="str">
        <f aca="false">HYPERLINK("http://dbpedia.org/property/aflstatseason")</f>
        <v>http://dbpedia.org/property/aflstatseason</v>
      </c>
      <c r="B576" s="2" t="n">
        <v>0</v>
      </c>
      <c r="C576" s="0" t="str">
        <f aca="false">HYPERLINK("http://dbpedia.org/sparql?default-graph-uri=http%3A%2F%2Fdbpedia.org&amp;query=select+distinct+%3Fs+%3Fo+where+{%3Fs+%3Chttp%3A%2F%2Fdbpedia.org%2Fproperty%2Faflstatseason%3E+%3Fo}+LIMIT+100&amp;format=text%2Fhtml&amp;timeout=30000&amp;debug=on", "View on DBPedia")</f>
        <v>View on DBPedia</v>
      </c>
    </row>
    <row collapsed="false" customFormat="false" customHeight="true" hidden="false" ht="12.1" outlineLevel="0" r="577">
      <c r="A577" s="0" t="str">
        <f aca="false">HYPERLINK("http://dbpedia.org/property/espnRefTitle")</f>
        <v>http://dbpedia.org/property/espnRefTitle</v>
      </c>
      <c r="B577" s="2" t="n">
        <v>0</v>
      </c>
      <c r="C577" s="0" t="str">
        <f aca="false">HYPERLINK("http://dbpedia.org/sparql?default-graph-uri=http%3A%2F%2Fdbpedia.org&amp;query=select+distinct+%3Fs+%3Fo+where+{%3Fs+%3Chttp%3A%2F%2Fdbpedia.org%2Fproperty%2FespnRefTitle%3E+%3Fo}+LIMIT+100&amp;format=text%2Fhtml&amp;timeout=30000&amp;debug=on", "View on DBPedia")</f>
        <v>View on DBPedia</v>
      </c>
    </row>
    <row collapsed="false" customFormat="false" customHeight="true" hidden="false" ht="12.1" outlineLevel="0" r="578">
      <c r="A578" s="0" t="str">
        <f aca="false">HYPERLINK("http://dbpedia.org/property/season9Year")</f>
        <v>http://dbpedia.org/property/season9Year</v>
      </c>
      <c r="B578" s="2" t="n">
        <v>0</v>
      </c>
      <c r="C578" s="0" t="str">
        <f aca="false">HYPERLINK("http://dbpedia.org/sparql?default-graph-uri=http%3A%2F%2Fdbpedia.org&amp;query=select+distinct+%3Fs+%3Fo+where+{%3Fs+%3Chttp%3A%2F%2Fdbpedia.org%2Fproperty%2Fseason9Year%3E+%3Fo}+LIMIT+100&amp;format=text%2Fhtml&amp;timeout=30000&amp;debug=on", "View on DBPedia")</f>
        <v>View on DBPedia</v>
      </c>
    </row>
    <row collapsed="false" customFormat="false" customHeight="true" hidden="false" ht="12.1" outlineLevel="0" r="579">
      <c r="A579" s="0" t="str">
        <f aca="false">HYPERLINK("http://dbpedia.org/property/surface")</f>
        <v>http://dbpedia.org/property/surface</v>
      </c>
      <c r="B579" s="2" t="n">
        <v>0</v>
      </c>
      <c r="C579" s="0" t="str">
        <f aca="false">HYPERLINK("http://dbpedia.org/sparql?default-graph-uri=http%3A%2F%2Fdbpedia.org&amp;query=select+distinct+%3Fs+%3Fo+where+{%3Fs+%3Chttp%3A%2F%2Fdbpedia.org%2Fproperty%2Fsurface%3E+%3Fo}+LIMIT+100&amp;format=text%2Fhtml&amp;timeout=30000&amp;debug=on", "View on DBPedia")</f>
        <v>View on DBPedia</v>
      </c>
    </row>
    <row collapsed="false" customFormat="false" customHeight="true" hidden="false" ht="12.1" outlineLevel="0" r="580">
      <c r="A580" s="0" t="str">
        <f aca="false">HYPERLINK("http://dbpedia.org/ontology/debutTeam")</f>
        <v>http://dbpedia.org/ontology/debutTeam</v>
      </c>
      <c r="B580" s="2" t="n">
        <v>0</v>
      </c>
      <c r="C580" s="0" t="str">
        <f aca="false">HYPERLINK("http://dbpedia.org/sparql?default-graph-uri=http%3A%2F%2Fdbpedia.org&amp;query=select+distinct+%3Fs+%3Fo+where+{%3Fs+%3Chttp%3A%2F%2Fdbpedia.org%2Fontology%2FdebutTeam%3E+%3Fo}+LIMIT+100&amp;format=text%2Fhtml&amp;timeout=30000&amp;debug=on", "View on DBPedia")</f>
        <v>View on DBPedia</v>
      </c>
    </row>
    <row collapsed="false" customFormat="false" customHeight="true" hidden="false" ht="12.1" outlineLevel="0" r="581">
      <c r="A581" s="0" t="str">
        <f aca="false">HYPERLINK("http://dbpedia.org/property/rankyear")</f>
        <v>http://dbpedia.org/property/rankyear</v>
      </c>
      <c r="B581" s="2" t="n">
        <v>0</v>
      </c>
      <c r="C581" s="0" t="str">
        <f aca="false">HYPERLINK("http://dbpedia.org/sparql?default-graph-uri=http%3A%2F%2Fdbpedia.org&amp;query=select+distinct+%3Fs+%3Fo+where+{%3Fs+%3Chttp%3A%2F%2Fdbpedia.org%2Fproperty%2Frankyear%3E+%3Fo}+LIMIT+100&amp;format=text%2Fhtml&amp;timeout=30000&amp;debug=on", "View on DBPedia")</f>
        <v>View on DBPedia</v>
      </c>
    </row>
    <row collapsed="false" customFormat="false" customHeight="true" hidden="false" ht="12.1" outlineLevel="0" r="582">
      <c r="A582" s="0" t="str">
        <f aca="false">HYPERLINK("http://dbpedia.org/property/accessdate")</f>
        <v>http://dbpedia.org/property/accessdate</v>
      </c>
      <c r="B582" s="2" t="n">
        <v>0</v>
      </c>
      <c r="C582" s="0" t="str">
        <f aca="false">HYPERLINK("http://dbpedia.org/sparql?default-graph-uri=http%3A%2F%2Fdbpedia.org&amp;query=select+distinct+%3Fs+%3Fo+where+{%3Fs+%3Chttp%3A%2F%2Fdbpedia.org%2Fproperty%2Faccessdate%3E+%3Fo}+LIMIT+100&amp;format=text%2Fhtml&amp;timeout=30000&amp;debug=on", "View on DBPedia")</f>
        <v>View on DBPedia</v>
      </c>
    </row>
    <row collapsed="false" customFormat="false" customHeight="true" hidden="false" ht="12.1" outlineLevel="0" r="583">
      <c r="A583" s="0" t="str">
        <f aca="false">HYPERLINK("http://dbpedia.org/property/term")</f>
        <v>http://dbpedia.org/property/term</v>
      </c>
      <c r="B583" s="2" t="n">
        <v>0</v>
      </c>
      <c r="C583" s="0" t="str">
        <f aca="false">HYPERLINK("http://dbpedia.org/sparql?default-graph-uri=http%3A%2F%2Fdbpedia.org&amp;query=select+distinct+%3Fs+%3Fo+where+{%3Fs+%3Chttp%3A%2F%2Fdbpedia.org%2Fproperty%2Fterm%3E+%3Fo}+LIMIT+100&amp;format=text%2Fhtml&amp;timeout=30000&amp;debug=on", "View on DBPedia")</f>
        <v>View on DBPedia</v>
      </c>
    </row>
    <row collapsed="false" customFormat="false" customHeight="true" hidden="false" ht="12.1" outlineLevel="0" r="584">
      <c r="A584" s="0" t="str">
        <f aca="false">HYPERLINK("http://dbpedia.org/property/proyears")</f>
        <v>http://dbpedia.org/property/proyears</v>
      </c>
      <c r="B584" s="2" t="n">
        <v>0</v>
      </c>
      <c r="C584" s="0" t="str">
        <f aca="false">HYPERLINK("http://dbpedia.org/sparql?default-graph-uri=http%3A%2F%2Fdbpedia.org&amp;query=select+distinct+%3Fs+%3Fo+where+{%3Fs+%3Chttp%3A%2F%2Fdbpedia.org%2Fproperty%2Fproyears%3E+%3Fo}+LIMIT+100&amp;format=text%2Fhtml&amp;timeout=30000&amp;debug=on", "View on DBPedia")</f>
        <v>View on DBPedia</v>
      </c>
    </row>
    <row collapsed="false" customFormat="false" customHeight="true" hidden="false" ht="12.1" outlineLevel="0" r="585">
      <c r="A585" s="0" t="str">
        <f aca="false">HYPERLINK("http://dbpedia.org/property/amateuryears")</f>
        <v>http://dbpedia.org/property/amateuryears</v>
      </c>
      <c r="B585" s="2" t="n">
        <v>0</v>
      </c>
      <c r="C585" s="0" t="str">
        <f aca="false">HYPERLINK("http://dbpedia.org/sparql?default-graph-uri=http%3A%2F%2Fdbpedia.org&amp;query=select+distinct+%3Fs+%3Fo+where+{%3Fs+%3Chttp%3A%2F%2Fdbpedia.org%2Fproperty%2Famateuryears%3E+%3Fo}+LIMIT+100&amp;format=text%2Fhtml&amp;timeout=30000&amp;debug=on", "View on DBPedia")</f>
        <v>View on DBPedia</v>
      </c>
    </row>
    <row collapsed="false" customFormat="false" customHeight="true" hidden="false" ht="12.1" outlineLevel="0" r="586">
      <c r="A586" s="0" t="str">
        <f aca="false">HYPERLINK("http://dbpedia.org/property/season8Year")</f>
        <v>http://dbpedia.org/property/season8Year</v>
      </c>
      <c r="B586" s="2" t="n">
        <v>0</v>
      </c>
      <c r="C586" s="0" t="str">
        <f aca="false">HYPERLINK("http://dbpedia.org/sparql?default-graph-uri=http%3A%2F%2Fdbpedia.org&amp;query=select+distinct+%3Fs+%3Fo+where+{%3Fs+%3Chttp%3A%2F%2Fdbpedia.org%2Fproperty%2Fseason8Year%3E+%3Fo}+LIMIT+100&amp;format=text%2Fhtml&amp;timeout=30000&amp;debug=on", "View on DBPedia")</f>
        <v>View on DBPedia</v>
      </c>
    </row>
    <row collapsed="false" customFormat="false" customHeight="true" hidden="false" ht="12.1" outlineLevel="0" r="587">
      <c r="A587" s="0" t="str">
        <f aca="false">HYPERLINK("http://dbpedia.org/property/formation")</f>
        <v>http://dbpedia.org/property/formation</v>
      </c>
      <c r="B587" s="2" t="n">
        <v>0</v>
      </c>
      <c r="C587" s="0" t="str">
        <f aca="false">HYPERLINK("http://dbpedia.org/sparql?default-graph-uri=http%3A%2F%2Fdbpedia.org&amp;query=select+distinct+%3Fs+%3Fo+where+{%3Fs+%3Chttp%3A%2F%2Fdbpedia.org%2Fproperty%2Fformation%3E+%3Fo}+LIMIT+100&amp;format=text%2Fhtml&amp;timeout=30000&amp;debug=on", "View on DBPedia")</f>
        <v>View on DBPedia</v>
      </c>
    </row>
    <row collapsed="false" customFormat="false" customHeight="true" hidden="false" ht="12.1" outlineLevel="0" r="588">
      <c r="A588" s="0" t="str">
        <f aca="false">HYPERLINK("http://dbpedia.org/property/refereeyear4start")</f>
        <v>http://dbpedia.org/property/refereeyear4start</v>
      </c>
      <c r="B588" s="2" t="n">
        <v>0</v>
      </c>
      <c r="C588" s="0" t="str">
        <f aca="false">HYPERLINK("http://dbpedia.org/sparql?default-graph-uri=http%3A%2F%2Fdbpedia.org&amp;query=select+distinct+%3Fs+%3Fo+where+{%3Fs+%3Chttp%3A%2F%2Fdbpedia.org%2Fproperty%2Frefereeyear4start%3E+%3Fo}+LIMIT+100&amp;format=text%2Fhtml&amp;timeout=30000&amp;debug=on", "View on DBPedia")</f>
        <v>View on DBPedia</v>
      </c>
    </row>
    <row collapsed="false" customFormat="false" customHeight="true" hidden="false" ht="12.1" outlineLevel="0" r="589">
      <c r="A589" s="0" t="str">
        <f aca="false">HYPERLINK("http://dbpedia.org/ontology/latestReleaseVersion")</f>
        <v>http://dbpedia.org/ontology/latestReleaseVersion</v>
      </c>
      <c r="B589" s="2" t="n">
        <v>0</v>
      </c>
      <c r="C589" s="0" t="str">
        <f aca="false">HYPERLINK("http://dbpedia.org/sparql?default-graph-uri=http%3A%2F%2Fdbpedia.org&amp;query=select+distinct+%3Fs+%3Fo+where+{%3Fs+%3Chttp%3A%2F%2Fdbpedia.org%2Fontology%2FlatestReleaseVersion%3E+%3Fo}+LIMIT+100&amp;format=text%2Fhtml&amp;timeout=30000&amp;debug=on", "View on DBPedia")</f>
        <v>View on DBPedia</v>
      </c>
    </row>
    <row collapsed="false" customFormat="false" customHeight="true" hidden="false" ht="12.1" outlineLevel="0" r="590">
      <c r="A590" s="0" t="str">
        <f aca="false">HYPERLINK("http://dbpedia.org/property/australianopendoublesresult")</f>
        <v>http://dbpedia.org/property/australianopendoublesresult</v>
      </c>
      <c r="B590" s="2" t="n">
        <v>0</v>
      </c>
      <c r="C590" s="0" t="str">
        <f aca="false">HYPERLINK("http://dbpedia.org/sparql?default-graph-uri=http%3A%2F%2Fdbpedia.org&amp;query=select+distinct+%3Fs+%3Fo+where+{%3Fs+%3Chttp%3A%2F%2Fdbpedia.org%2Fproperty%2Faustralianopendoublesresult%3E+%3Fo}+LIMIT+100&amp;format=text%2Fhtml&amp;timeout=30000&amp;debug=on", "View on DBPedia")</f>
        <v>View on DBPedia</v>
      </c>
    </row>
    <row collapsed="false" customFormat="false" customHeight="true" hidden="false" ht="12.1" outlineLevel="0" r="591">
      <c r="A591" s="0" t="str">
        <f aca="false">HYPERLINK("http://dbpedia.org/property/semifinal")</f>
        <v>http://dbpedia.org/property/semifinal</v>
      </c>
      <c r="B591" s="2" t="n">
        <v>0</v>
      </c>
      <c r="C591" s="0" t="str">
        <f aca="false">HYPERLINK("http://dbpedia.org/sparql?default-graph-uri=http%3A%2F%2Fdbpedia.org&amp;query=select+distinct+%3Fs+%3Fo+where+{%3Fs+%3Chttp%3A%2F%2Fdbpedia.org%2Fproperty%2Fsemifinal%3E+%3Fo}+LIMIT+100&amp;format=text%2Fhtml&amp;timeout=30000&amp;debug=on", "View on DBPedia")</f>
        <v>View on DBPedia</v>
      </c>
    </row>
    <row collapsed="false" customFormat="false" customHeight="true" hidden="false" ht="12.1" outlineLevel="0" r="592">
      <c r="A592" s="0" t="str">
        <f aca="false">HYPERLINK("http://dbpedia.org/ontology/foundingDate")</f>
        <v>http://dbpedia.org/ontology/foundingDate</v>
      </c>
      <c r="B592" s="2" t="n">
        <v>0</v>
      </c>
      <c r="C592" s="0" t="str">
        <f aca="false">HYPERLINK("http://dbpedia.org/sparql?default-graph-uri=http%3A%2F%2Fdbpedia.org&amp;query=select+distinct+%3Fs+%3Fo+where+{%3Fs+%3Chttp%3A%2F%2Fdbpedia.org%2Fontology%2FfoundingDate%3E+%3Fo}+LIMIT+100&amp;format=text%2Fhtml&amp;timeout=30000&amp;debug=on", "View on DBPedia")</f>
        <v>View on DBPedia</v>
      </c>
    </row>
    <row collapsed="false" customFormat="false" customHeight="true" hidden="false" ht="12.1" outlineLevel="0" r="593">
      <c r="A593" s="0" t="str">
        <f aca="false">HYPERLINK("http://dbpedia.org/ontology/formationYear")</f>
        <v>http://dbpedia.org/ontology/formationYear</v>
      </c>
      <c r="B593" s="2" t="n">
        <v>0</v>
      </c>
      <c r="C593" s="0" t="str">
        <f aca="false">HYPERLINK("http://dbpedia.org/sparql?default-graph-uri=http%3A%2F%2Fdbpedia.org&amp;query=select+distinct+%3Fs+%3Fo+where+{%3Fs+%3Chttp%3A%2F%2Fdbpedia.org%2Fontology%2FformationYear%3E+%3Fo}+LIMIT+100&amp;format=text%2Fhtml&amp;timeout=30000&amp;debug=on", "View on DBPedia")</f>
        <v>View on DBPedia</v>
      </c>
    </row>
    <row collapsed="false" customFormat="false" customHeight="true" hidden="false" ht="12.1" outlineLevel="0" r="594">
      <c r="A594" s="0" t="str">
        <f aca="false">HYPERLINK("http://dbpedia.org/property/plays")</f>
        <v>http://dbpedia.org/property/plays</v>
      </c>
      <c r="B594" s="2" t="n">
        <v>0</v>
      </c>
      <c r="C594" s="0" t="str">
        <f aca="false">HYPERLINK("http://dbpedia.org/sparql?default-graph-uri=http%3A%2F%2Fdbpedia.org&amp;query=select+distinct+%3Fs+%3Fo+where+{%3Fs+%3Chttp%3A%2F%2Fdbpedia.org%2Fproperty%2Fplays%3E+%3Fo}+LIMIT+100&amp;format=text%2Fhtml&amp;timeout=30000&amp;debug=on", "View on DBPedia")</f>
        <v>View on DBPedia</v>
      </c>
    </row>
    <row collapsed="false" customFormat="false" customHeight="true" hidden="false" ht="12.1" outlineLevel="0" r="595">
      <c r="A595" s="0" t="str">
        <f aca="false">HYPERLINK("http://dbpedia.org/property/owner")</f>
        <v>http://dbpedia.org/property/owner</v>
      </c>
      <c r="B595" s="2" t="n">
        <v>0</v>
      </c>
      <c r="C595" s="0" t="str">
        <f aca="false">HYPERLINK("http://dbpedia.org/sparql?default-graph-uri=http%3A%2F%2Fdbpedia.org&amp;query=select+distinct+%3Fs+%3Fo+where+{%3Fs+%3Chttp%3A%2F%2Fdbpedia.org%2Fproperty%2Fowner%3E+%3Fo}+LIMIT+100&amp;format=text%2Fhtml&amp;timeout=30000&amp;debug=on", "View on DBPedia")</f>
        <v>View on DBPedia</v>
      </c>
    </row>
    <row collapsed="false" customFormat="false" customHeight="true" hidden="false" ht="12.1" outlineLevel="0" r="596">
      <c r="A596" s="0" t="str">
        <f aca="false">HYPERLINK("http://dbpedia.org/property/rd3Team")</f>
        <v>http://dbpedia.org/property/rd3Team</v>
      </c>
      <c r="B596" s="2" t="n">
        <v>0</v>
      </c>
      <c r="C596" s="0" t="str">
        <f aca="false">HYPERLINK("http://dbpedia.org/sparql?default-graph-uri=http%3A%2F%2Fdbpedia.org&amp;query=select+distinct+%3Fs+%3Fo+where+{%3Fs+%3Chttp%3A%2F%2Fdbpedia.org%2Fproperty%2Frd3Team%3E+%3Fo}+LIMIT+100&amp;format=text%2Fhtml&amp;timeout=30000&amp;debug=on", "View on DBPedia")</f>
        <v>View on DBPedia</v>
      </c>
    </row>
    <row collapsed="false" customFormat="false" customHeight="true" hidden="false" ht="12.1" outlineLevel="0" r="597">
      <c r="A597" s="0" t="str">
        <f aca="false">HYPERLINK("http://dbpedia.org/property/collegehof")</f>
        <v>http://dbpedia.org/property/collegehof</v>
      </c>
      <c r="B597" s="2" t="n">
        <v>0</v>
      </c>
      <c r="C597" s="0" t="str">
        <f aca="false">HYPERLINK("http://dbpedia.org/sparql?default-graph-uri=http%3A%2F%2Fdbpedia.org&amp;query=select+distinct+%3Fs+%3Fo+where+{%3Fs+%3Chttp%3A%2F%2Fdbpedia.org%2Fproperty%2Fcollegehof%3E+%3Fo}+LIMIT+100&amp;format=text%2Fhtml&amp;timeout=30000&amp;debug=on", "View on DBPedia")</f>
        <v>View on DBPedia</v>
      </c>
    </row>
    <row collapsed="false" customFormat="false" customHeight="true" hidden="false" ht="12.1" outlineLevel="0" r="598">
      <c r="A598" s="0" t="str">
        <f aca="false">HYPERLINK("http://dbpedia.org/property/season10Year")</f>
        <v>http://dbpedia.org/property/season10Year</v>
      </c>
      <c r="B598" s="2" t="n">
        <v>0</v>
      </c>
      <c r="C598" s="0" t="str">
        <f aca="false">HYPERLINK("http://dbpedia.org/sparql?default-graph-uri=http%3A%2F%2Fdbpedia.org&amp;query=select+distinct+%3Fs+%3Fo+where+{%3Fs+%3Chttp%3A%2F%2Fdbpedia.org%2Fproperty%2Fseason10Year%3E+%3Fo}+LIMIT+100&amp;format=text%2Fhtml&amp;timeout=30000&amp;debug=on", "View on DBPedia")</f>
        <v>View on DBPedia</v>
      </c>
    </row>
    <row collapsed="false" customFormat="false" customHeight="true" hidden="false" ht="12.1" outlineLevel="0" r="599">
      <c r="A599" s="0" t="str">
        <f aca="false">HYPERLINK("http://dbpedia.org/property/nationals")</f>
        <v>http://dbpedia.org/property/nationals</v>
      </c>
      <c r="B599" s="2" t="n">
        <v>0</v>
      </c>
      <c r="C599" s="0" t="str">
        <f aca="false">HYPERLINK("http://dbpedia.org/sparql?default-graph-uri=http%3A%2F%2Fdbpedia.org&amp;query=select+distinct+%3Fs+%3Fo+where+{%3Fs+%3Chttp%3A%2F%2Fdbpedia.org%2Fproperty%2Fnationals%3E+%3Fo}+LIMIT+100&amp;format=text%2Fhtml&amp;timeout=30000&amp;debug=on", "View on DBPedia")</f>
        <v>View on DBPedia</v>
      </c>
    </row>
    <row collapsed="false" customFormat="false" customHeight="true" hidden="false" ht="12.1" outlineLevel="0" r="600">
      <c r="A600" s="0" t="str">
        <f aca="false">HYPERLINK("http://dbpedia.org/property/updated")</f>
        <v>http://dbpedia.org/property/updated</v>
      </c>
      <c r="B600" s="2" t="n">
        <v>0</v>
      </c>
      <c r="C600" s="0" t="str">
        <f aca="false">HYPERLINK("http://dbpedia.org/sparql?default-graph-uri=http%3A%2F%2Fdbpedia.org&amp;query=select+distinct+%3Fs+%3Fo+where+{%3Fs+%3Chttp%3A%2F%2Fdbpedia.org%2Fproperty%2Fupdated%3E+%3Fo}+LIMIT+100&amp;format=text%2Fhtml&amp;timeout=30000&amp;debug=on", "View on DBPedia")</f>
        <v>View on DBPedia</v>
      </c>
    </row>
    <row collapsed="false" customFormat="false" customHeight="true" hidden="false" ht="12.1" outlineLevel="0" r="601">
      <c r="A601" s="0" t="str">
        <f aca="false">HYPERLINK("http://dbpedia.org/property/quote")</f>
        <v>http://dbpedia.org/property/quote</v>
      </c>
      <c r="B601" s="2" t="n">
        <v>0</v>
      </c>
      <c r="C601" s="0" t="str">
        <f aca="false">HYPERLINK("http://dbpedia.org/sparql?default-graph-uri=http%3A%2F%2Fdbpedia.org&amp;query=select+distinct+%3Fs+%3Fo+where+{%3Fs+%3Chttp%3A%2F%2Fdbpedia.org%2Fproperty%2Fquote%3E+%3Fo}+LIMIT+100&amp;format=text%2Fhtml&amp;timeout=30000&amp;debug=on", "View on DBPedia")</f>
        <v>View on DBPedia</v>
      </c>
    </row>
    <row collapsed="false" customFormat="false" customHeight="true" hidden="false" ht="12.1" outlineLevel="0" r="602">
      <c r="A602" s="0" t="str">
        <f aca="false">HYPERLINK("http://dbpedia.org/property/coachplayers")</f>
        <v>http://dbpedia.org/property/coachplayers</v>
      </c>
      <c r="B602" s="2" t="n">
        <v>0</v>
      </c>
      <c r="C602" s="0" t="str">
        <f aca="false">HYPERLINK("http://dbpedia.org/sparql?default-graph-uri=http%3A%2F%2Fdbpedia.org&amp;query=select+distinct+%3Fs+%3Fo+where+{%3Fs+%3Chttp%3A%2F%2Fdbpedia.org%2Fproperty%2Fcoachplayers%3E+%3Fo}+LIMIT+100&amp;format=text%2Fhtml&amp;timeout=30000&amp;debug=on", "View on DBPedia")</f>
        <v>View on DBPedia</v>
      </c>
    </row>
    <row collapsed="false" customFormat="false" customHeight="true" hidden="false" ht="12.1" outlineLevel="0" r="603">
      <c r="A603" s="0" t="str">
        <f aca="false">HYPERLINK("http://dbpedia.org/property/usopendoublesresult")</f>
        <v>http://dbpedia.org/property/usopendoublesresult</v>
      </c>
      <c r="B603" s="2" t="n">
        <v>0</v>
      </c>
      <c r="C603" s="0" t="str">
        <f aca="false">HYPERLINK("http://dbpedia.org/sparql?default-graph-uri=http%3A%2F%2Fdbpedia.org&amp;query=select+distinct+%3Fs+%3Fo+where+{%3Fs+%3Chttp%3A%2F%2Fdbpedia.org%2Fproperty%2Fusopendoublesresult%3E+%3Fo}+LIMIT+100&amp;format=text%2Fhtml&amp;timeout=30000&amp;debug=on", "View on DBPedia")</f>
        <v>View on DBPedia</v>
      </c>
    </row>
    <row collapsed="false" customFormat="false" customHeight="true" hidden="false" ht="12.1" outlineLevel="0" r="604">
      <c r="A604" s="0" t="str">
        <f aca="false">HYPERLINK("http://dbpedia.org/property/club")</f>
        <v>http://dbpedia.org/property/club</v>
      </c>
      <c r="B604" s="2" t="n">
        <v>0</v>
      </c>
      <c r="C604" s="0" t="str">
        <f aca="false">HYPERLINK("http://dbpedia.org/sparql?default-graph-uri=http%3A%2F%2Fdbpedia.org&amp;query=select+distinct+%3Fs+%3Fo+where+{%3Fs+%3Chttp%3A%2F%2Fdbpedia.org%2Fproperty%2Fclub%3E+%3Fo}+LIMIT+100&amp;format=text%2Fhtml&amp;timeout=30000&amp;debug=on", "View on DBPedia")</f>
        <v>View on DBPedia</v>
      </c>
    </row>
    <row collapsed="false" customFormat="false" customHeight="true" hidden="false" ht="12.1" outlineLevel="0" r="605">
      <c r="A605" s="0" t="str">
        <f aca="false">HYPERLINK("http://dbpedia.org/property/internationalyears")</f>
        <v>http://dbpedia.org/property/internationalyears</v>
      </c>
      <c r="B605" s="2" t="n">
        <v>0</v>
      </c>
      <c r="C605" s="0" t="str">
        <f aca="false">HYPERLINK("http://dbpedia.org/sparql?default-graph-uri=http%3A%2F%2Fdbpedia.org&amp;query=select+distinct+%3Fs+%3Fo+where+{%3Fs+%3Chttp%3A%2F%2Fdbpedia.org%2Fproperty%2Finternationalyears%3E+%3Fo}+LIMIT+100&amp;format=text%2Fhtml&amp;timeout=30000&amp;debug=on", "View on DBPedia")</f>
        <v>View on DBPedia</v>
      </c>
    </row>
    <row collapsed="false" customFormat="false" customHeight="true" hidden="false" ht="12.1" outlineLevel="0" r="606">
      <c r="A606" s="0" t="str">
        <f aca="false">HYPERLINK("http://dbpedia.org/property/imageCaption")</f>
        <v>http://dbpedia.org/property/imageCaption</v>
      </c>
      <c r="B606" s="2" t="n">
        <v>0</v>
      </c>
      <c r="C606" s="0" t="str">
        <f aca="false">HYPERLINK("http://dbpedia.org/sparql?default-graph-uri=http%3A%2F%2Fdbpedia.org&amp;query=select+distinct+%3Fs+%3Fo+where+{%3Fs+%3Chttp%3A%2F%2Fdbpedia.org%2Fproperty%2FimageCaption%3E+%3Fo}+LIMIT+100&amp;format=text%2Fhtml&amp;timeout=30000&amp;debug=on", "View on DBPedia")</f>
        <v>View on DBPedia</v>
      </c>
    </row>
    <row collapsed="false" customFormat="false" customHeight="true" hidden="false" ht="12.1" outlineLevel="0" r="607">
      <c r="A607" s="0" t="str">
        <f aca="false">HYPERLINK("http://dbpedia.org/property/nationalteamUpdate")</f>
        <v>http://dbpedia.org/property/nationalteamUpdate</v>
      </c>
      <c r="B607" s="2" t="n">
        <v>0</v>
      </c>
      <c r="C607" s="0" t="str">
        <f aca="false">HYPERLINK("http://dbpedia.org/sparql?default-graph-uri=http%3A%2F%2Fdbpedia.org&amp;query=select+distinct+%3Fs+%3Fo+where+{%3Fs+%3Chttp%3A%2F%2Fdbpedia.org%2Fproperty%2FnationalteamUpdate%3E+%3Fo}+LIMIT+100&amp;format=text%2Fhtml&amp;timeout=30000&amp;debug=on", "View on DBPedia")</f>
        <v>View on DBPedia</v>
      </c>
    </row>
    <row collapsed="false" customFormat="false" customHeight="true" hidden="false" ht="12.1" outlineLevel="0" r="608">
      <c r="A608" s="0" t="str">
        <f aca="false">HYPERLINK("http://dbpedia.org/ontology/currentSeason")</f>
        <v>http://dbpedia.org/ontology/currentSeason</v>
      </c>
      <c r="B608" s="2" t="n">
        <v>0</v>
      </c>
      <c r="C608" s="0" t="str">
        <f aca="false">HYPERLINK("http://dbpedia.org/sparql?default-graph-uri=http%3A%2F%2Fdbpedia.org&amp;query=select+distinct+%3Fs+%3Fo+where+{%3Fs+%3Chttp%3A%2F%2Fdbpedia.org%2Fontology%2FcurrentSeason%3E+%3Fo}+LIMIT+100&amp;format=text%2Fhtml&amp;timeout=30000&amp;debug=on", "View on DBPedia")</f>
        <v>View on DBPedia</v>
      </c>
    </row>
    <row collapsed="false" customFormat="false" customHeight="true" hidden="false" ht="12.1" outlineLevel="0" r="609">
      <c r="A609" s="0" t="str">
        <f aca="false">HYPERLINK("http://dbpedia.org/property/rookieyear")</f>
        <v>http://dbpedia.org/property/rookieyear</v>
      </c>
      <c r="B609" s="2" t="n">
        <v>0</v>
      </c>
      <c r="C609" s="0" t="str">
        <f aca="false">HYPERLINK("http://dbpedia.org/sparql?default-graph-uri=http%3A%2F%2Fdbpedia.org&amp;query=select+distinct+%3Fs+%3Fo+where+{%3Fs+%3Chttp%3A%2F%2Fdbpedia.org%2Fproperty%2Frookieyear%3E+%3Fo}+LIMIT+100&amp;format=text%2Fhtml&amp;timeout=30000&amp;debug=on", "View on DBPedia")</f>
        <v>View on DBPedia</v>
      </c>
    </row>
    <row collapsed="false" customFormat="false" customHeight="true" hidden="false" ht="12.1" outlineLevel="0" r="610">
      <c r="A610" s="0" t="str">
        <f aca="false">HYPERLINK("http://dbpedia.org/property/children")</f>
        <v>http://dbpedia.org/property/children</v>
      </c>
      <c r="B610" s="2" t="n">
        <v>0</v>
      </c>
      <c r="C610" s="0" t="str">
        <f aca="false">HYPERLINK("http://dbpedia.org/sparql?default-graph-uri=http%3A%2F%2Fdbpedia.org&amp;query=select+distinct+%3Fs+%3Fo+where+{%3Fs+%3Chttp%3A%2F%2Fdbpedia.org%2Fproperty%2Fchildren%3E+%3Fo}+LIMIT+100&amp;format=text%2Fhtml&amp;timeout=30000&amp;debug=on", "View on DBPedia")</f>
        <v>View on DBPedia</v>
      </c>
    </row>
    <row collapsed="false" customFormat="false" customHeight="true" hidden="false" ht="12.1" outlineLevel="0" r="611">
      <c r="A611" s="0" t="str">
        <f aca="false">HYPERLINK("http://dbpedia.org/property/note")</f>
        <v>http://dbpedia.org/property/note</v>
      </c>
      <c r="B611" s="2" t="n">
        <v>0</v>
      </c>
      <c r="C611" s="0" t="str">
        <f aca="false">HYPERLINK("http://dbpedia.org/sparql?default-graph-uri=http%3A%2F%2Fdbpedia.org&amp;query=select+distinct+%3Fs+%3Fo+where+{%3Fs+%3Chttp%3A%2F%2Fdbpedia.org%2Fproperty%2Fnote%3E+%3Fo}+LIMIT+100&amp;format=text%2Fhtml&amp;timeout=30000&amp;debug=on", "View on DBPedia")</f>
        <v>View on DBPedia</v>
      </c>
    </row>
    <row collapsed="false" customFormat="false" customHeight="true" hidden="false" ht="12.1" outlineLevel="0" r="612">
      <c r="A612" s="0" t="str">
        <f aca="false">HYPERLINK("http://dbpedia.org/property/period")</f>
        <v>http://dbpedia.org/property/period</v>
      </c>
      <c r="B612" s="2" t="n">
        <v>0</v>
      </c>
      <c r="C612" s="0" t="str">
        <f aca="false">HYPERLINK("http://dbpedia.org/sparql?default-graph-uri=http%3A%2F%2Fdbpedia.org&amp;query=select+distinct+%3Fs+%3Fo+where+{%3Fs+%3Chttp%3A%2F%2Fdbpedia.org%2Fproperty%2Fperiod%3E+%3Fo}+LIMIT+100&amp;format=text%2Fhtml&amp;timeout=30000&amp;debug=on", "View on DBPedia")</f>
        <v>View on DBPedia</v>
      </c>
    </row>
    <row collapsed="false" customFormat="false" customHeight="true" hidden="false" ht="12.1" outlineLevel="0" r="613">
      <c r="A613" s="0" t="str">
        <f aca="false">HYPERLINK("http://dbpedia.org/property/premierLeague")</f>
        <v>http://dbpedia.org/property/premierLeague</v>
      </c>
      <c r="B613" s="2" t="n">
        <v>0</v>
      </c>
      <c r="C613" s="0" t="str">
        <f aca="false">HYPERLINK("http://dbpedia.org/sparql?default-graph-uri=http%3A%2F%2Fdbpedia.org&amp;query=select+distinct+%3Fs+%3Fo+where+{%3Fs+%3Chttp%3A%2F%2Fdbpedia.org%2Fproperty%2FpremierLeague%3E+%3Fo}+LIMIT+100&amp;format=text%2Fhtml&amp;timeout=30000&amp;debug=on", "View on DBPedia")</f>
        <v>View on DBPedia</v>
      </c>
    </row>
    <row collapsed="false" customFormat="false" customHeight="true" hidden="false" ht="12.1" outlineLevel="0" r="614">
      <c r="A614" s="0" t="str">
        <f aca="false">HYPERLINK("http://dbpedia.org/property/clubyears")</f>
        <v>http://dbpedia.org/property/clubyears</v>
      </c>
      <c r="B614" s="2" t="n">
        <v>0</v>
      </c>
      <c r="C614" s="0" t="str">
        <f aca="false">HYPERLINK("http://dbpedia.org/sparql?default-graph-uri=http%3A%2F%2Fdbpedia.org&amp;query=select+distinct+%3Fs+%3Fo+where+{%3Fs+%3Chttp%3A%2F%2Fdbpedia.org%2Fproperty%2Fclubyears%3E+%3Fo}+LIMIT+100&amp;format=text%2Fhtml&amp;timeout=30000&amp;debug=on", "View on DBPedia")</f>
        <v>View on DBPedia</v>
      </c>
    </row>
    <row collapsed="false" customFormat="false" customHeight="true" hidden="false" ht="12.1" outlineLevel="0" r="615">
      <c r="A615" s="0" t="str">
        <f aca="false">HYPERLINK("http://dbpedia.org/property/vegas")</f>
        <v>http://dbpedia.org/property/vegas</v>
      </c>
      <c r="B615" s="2" t="n">
        <v>0</v>
      </c>
      <c r="C615" s="0" t="str">
        <f aca="false">HYPERLINK("http://dbpedia.org/sparql?default-graph-uri=http%3A%2F%2Fdbpedia.org&amp;query=select+distinct+%3Fs+%3Fo+where+{%3Fs+%3Chttp%3A%2F%2Fdbpedia.org%2Fproperty%2Fvegas%3E+%3Fo}+LIMIT+100&amp;format=text%2Fhtml&amp;timeout=30000&amp;debug=on", "View on DBPedia")</f>
        <v>View on DBPedia</v>
      </c>
    </row>
    <row collapsed="false" customFormat="false" customHeight="true" hidden="false" ht="12.1" outlineLevel="0" r="616">
      <c r="A616" s="0" t="str">
        <f aca="false">HYPERLINK("http://dbpedia.org/property/ruAmateurclubs")</f>
        <v>http://dbpedia.org/property/ruAmateurclubs</v>
      </c>
      <c r="B616" s="2" t="n">
        <v>0</v>
      </c>
      <c r="C616" s="0" t="str">
        <f aca="false">HYPERLINK("http://dbpedia.org/sparql?default-graph-uri=http%3A%2F%2Fdbpedia.org&amp;query=select+distinct+%3Fs+%3Fo+where+{%3Fs+%3Chttp%3A%2F%2Fdbpedia.org%2Fproperty%2FruAmateurclubs%3E+%3Fo}+LIMIT+100&amp;format=text%2Fhtml&amp;timeout=30000&amp;debug=on", "View on DBPedia")</f>
        <v>View on DBPedia</v>
      </c>
    </row>
    <row collapsed="false" customFormat="false" customHeight="true" hidden="false" ht="12.1" outlineLevel="0" r="617">
      <c r="A617" s="0" t="str">
        <f aca="false">HYPERLINK("http://dbpedia.org/property/pfhofyear")</f>
        <v>http://dbpedia.org/property/pfhofyear</v>
      </c>
      <c r="B617" s="2" t="n">
        <v>0</v>
      </c>
      <c r="C617" s="0" t="str">
        <f aca="false">HYPERLINK("http://dbpedia.org/sparql?default-graph-uri=http%3A%2F%2Fdbpedia.org&amp;query=select+distinct+%3Fs+%3Fo+where+{%3Fs+%3Chttp%3A%2F%2Fdbpedia.org%2Fproperty%2Fpfhofyear%3E+%3Fo}+LIMIT+100&amp;format=text%2Fhtml&amp;timeout=30000&amp;debug=on", "View on DBPedia")</f>
        <v>View on DBPedia</v>
      </c>
    </row>
    <row collapsed="false" customFormat="false" customHeight="true" hidden="false" ht="12.1" outlineLevel="0" r="618">
      <c r="A618" s="0" t="str">
        <f aca="false">HYPERLINK("http://dbpedia.org/property/deathdate")</f>
        <v>http://dbpedia.org/property/deathdate</v>
      </c>
      <c r="B618" s="2" t="n">
        <v>0</v>
      </c>
      <c r="C618" s="0" t="str">
        <f aca="false">HYPERLINK("http://dbpedia.org/sparql?default-graph-uri=http%3A%2F%2Fdbpedia.org&amp;query=select+distinct+%3Fs+%3Fo+where+{%3Fs+%3Chttp%3A%2F%2Fdbpedia.org%2Fproperty%2Fdeathdate%3E+%3Fo}+LIMIT+100&amp;format=text%2Fhtml&amp;timeout=30000&amp;debug=on", "View on DBPedia")</f>
        <v>View on DBPedia</v>
      </c>
    </row>
    <row collapsed="false" customFormat="false" customHeight="true" hidden="false" ht="12.1" outlineLevel="0" r="619">
      <c r="A619" s="0" t="str">
        <f aca="false">HYPERLINK("http://dbpedia.org/property/coachyeardstart")</f>
        <v>http://dbpedia.org/property/coachyeardstart</v>
      </c>
      <c r="B619" s="2" t="n">
        <v>0</v>
      </c>
      <c r="C619" s="0" t="str">
        <f aca="false">HYPERLINK("http://dbpedia.org/sparql?default-graph-uri=http%3A%2F%2Fdbpedia.org&amp;query=select+distinct+%3Fs+%3Fo+where+{%3Fs+%3Chttp%3A%2F%2Fdbpedia.org%2Fproperty%2Fcoachyeardstart%3E+%3Fo}+LIMIT+100&amp;format=text%2Fhtml&amp;timeout=30000&amp;debug=on", "View on DBPedia")</f>
        <v>View on DBPedia</v>
      </c>
    </row>
    <row collapsed="false" customFormat="false" customHeight="true" hidden="false" ht="12.1" outlineLevel="0" r="620">
      <c r="A620" s="0" t="str">
        <f aca="false">HYPERLINK("http://dbpedia.org/property/preceded")</f>
        <v>http://dbpedia.org/property/preceded</v>
      </c>
      <c r="B620" s="2" t="n">
        <v>0</v>
      </c>
      <c r="C620" s="0" t="str">
        <f aca="false">HYPERLINK("http://dbpedia.org/sparql?default-graph-uri=http%3A%2F%2Fdbpedia.org&amp;query=select+distinct+%3Fs+%3Fo+where+{%3Fs+%3Chttp%3A%2F%2Fdbpedia.org%2Fproperty%2Fpreceded%3E+%3Fo}+LIMIT+100&amp;format=text%2Fhtml&amp;timeout=30000&amp;debug=on", "View on DBPedia")</f>
        <v>View on DBPedia</v>
      </c>
    </row>
    <row collapsed="false" customFormat="false" customHeight="true" hidden="false" ht="12.1" outlineLevel="0" r="621">
      <c r="A621" s="0" t="str">
        <f aca="false">HYPERLINK("http://dbpedia.org/property/currentSeason")</f>
        <v>http://dbpedia.org/property/currentSeason</v>
      </c>
      <c r="B621" s="2" t="n">
        <v>0</v>
      </c>
      <c r="C621" s="0" t="str">
        <f aca="false">HYPERLINK("http://dbpedia.org/sparql?default-graph-uri=http%3A%2F%2Fdbpedia.org&amp;query=select+distinct+%3Fs+%3Fo+where+{%3Fs+%3Chttp%3A%2F%2Fdbpedia.org%2Fproperty%2FcurrentSeason%3E+%3Fo}+LIMIT+100&amp;format=text%2Fhtml&amp;timeout=30000&amp;debug=on", "View on DBPedia")</f>
        <v>View on DBPedia</v>
      </c>
    </row>
    <row collapsed="false" customFormat="false" customHeight="true" hidden="false" ht="12.1" outlineLevel="0" r="622">
      <c r="A622" s="0" t="str">
        <f aca="false">HYPERLINK("http://dbpedia.org/ontology/plays")</f>
        <v>http://dbpedia.org/ontology/plays</v>
      </c>
      <c r="B622" s="2" t="n">
        <v>0</v>
      </c>
      <c r="C622" s="0" t="str">
        <f aca="false">HYPERLINK("http://dbpedia.org/sparql?default-graph-uri=http%3A%2F%2Fdbpedia.org&amp;query=select+distinct+%3Fs+%3Fo+where+{%3Fs+%3Chttp%3A%2F%2Fdbpedia.org%2Fontology%2Fplays%3E+%3Fo}+LIMIT+100&amp;format=text%2Fhtml&amp;timeout=30000&amp;debug=on", "View on DBPedia")</f>
        <v>View on DBPedia</v>
      </c>
    </row>
    <row collapsed="false" customFormat="false" customHeight="true" hidden="false" ht="12.1" outlineLevel="0" r="623">
      <c r="A623" s="0" t="str">
        <f aca="false">HYPERLINK("http://dbpedia.org/property/rlAmateuryears")</f>
        <v>http://dbpedia.org/property/rlAmateuryears</v>
      </c>
      <c r="B623" s="2" t="n">
        <v>0</v>
      </c>
      <c r="C623" s="0" t="str">
        <f aca="false">HYPERLINK("http://dbpedia.org/sparql?default-graph-uri=http%3A%2F%2Fdbpedia.org&amp;query=select+distinct+%3Fs+%3Fo+where+{%3Fs+%3Chttp%3A%2F%2Fdbpedia.org%2Fproperty%2FrlAmateuryears%3E+%3Fo}+LIMIT+100&amp;format=text%2Fhtml&amp;timeout=30000&amp;debug=on", "View on DBPedia")</f>
        <v>View on DBPedia</v>
      </c>
    </row>
    <row collapsed="false" customFormat="false" customHeight="true" hidden="false" ht="12.1" outlineLevel="0" r="624">
      <c r="A624" s="0" t="str">
        <f aca="false">HYPERLINK("http://dbpedia.org/property/worlds")</f>
        <v>http://dbpedia.org/property/worlds</v>
      </c>
      <c r="B624" s="2" t="n">
        <v>0</v>
      </c>
      <c r="C624" s="0" t="str">
        <f aca="false">HYPERLINK("http://dbpedia.org/sparql?default-graph-uri=http%3A%2F%2Fdbpedia.org&amp;query=select+distinct+%3Fs+%3Fo+where+{%3Fs+%3Chttp%3A%2F%2Fdbpedia.org%2Fproperty%2Fworlds%3E+%3Fo}+LIMIT+100&amp;format=text%2Fhtml&amp;timeout=30000&amp;debug=on", "View on DBPedia")</f>
        <v>View on DBPedia</v>
      </c>
    </row>
    <row collapsed="false" customFormat="false" customHeight="true" hidden="false" ht="12.1" outlineLevel="0" r="625">
      <c r="A625" s="0" t="str">
        <f aca="false">HYPERLINK("http://dbpedia.org/property/refereeyear3start")</f>
        <v>http://dbpedia.org/property/refereeyear3start</v>
      </c>
      <c r="B625" s="2" t="n">
        <v>0</v>
      </c>
      <c r="C625" s="0" t="str">
        <f aca="false">HYPERLINK("http://dbpedia.org/sparql?default-graph-uri=http%3A%2F%2Fdbpedia.org&amp;query=select+distinct+%3Fs+%3Fo+where+{%3Fs+%3Chttp%3A%2F%2Fdbpedia.org%2Fproperty%2Frefereeyear3start%3E+%3Fo}+LIMIT+100&amp;format=text%2Fhtml&amp;timeout=30000&amp;debug=on", "View on DBPedia")</f>
        <v>View on DBPedia</v>
      </c>
    </row>
    <row collapsed="false" customFormat="false" customHeight="true" hidden="false" ht="12.1" outlineLevel="0" r="626">
      <c r="A626" s="0" t="str">
        <f aca="false">HYPERLINK("http://dbpedia.org/property/yearActive")</f>
        <v>http://dbpedia.org/property/yearActive</v>
      </c>
      <c r="B626" s="2" t="n">
        <v>0</v>
      </c>
      <c r="C626" s="0" t="str">
        <f aca="false">HYPERLINK("http://dbpedia.org/sparql?default-graph-uri=http%3A%2F%2Fdbpedia.org&amp;query=select+distinct+%3Fs+%3Fo+where+{%3Fs+%3Chttp%3A%2F%2Fdbpedia.org%2Fproperty%2FyearActive%3E+%3Fo}+LIMIT+100&amp;format=text%2Fhtml&amp;timeout=30000&amp;debug=on", "View on DBPedia")</f>
        <v>View on DBPedia</v>
      </c>
    </row>
    <row collapsed="false" customFormat="false" customHeight="true" hidden="false" ht="12.1" outlineLevel="0" r="627">
      <c r="A627" s="0" t="str">
        <f aca="false">HYPERLINK("http://dbpedia.org/property/firstRace")</f>
        <v>http://dbpedia.org/property/firstRace</v>
      </c>
      <c r="B627" s="2" t="n">
        <v>0</v>
      </c>
      <c r="C627" s="0" t="str">
        <f aca="false">HYPERLINK("http://dbpedia.org/sparql?default-graph-uri=http%3A%2F%2Fdbpedia.org&amp;query=select+distinct+%3Fs+%3Fo+where+{%3Fs+%3Chttp%3A%2F%2Fdbpedia.org%2Fproperty%2FfirstRace%3E+%3Fo}+LIMIT+100&amp;format=text%2Fhtml&amp;timeout=30000&amp;debug=on", "View on DBPedia")</f>
        <v>View on DBPedia</v>
      </c>
    </row>
    <row collapsed="false" customFormat="false" customHeight="true" hidden="false" ht="12.1" outlineLevel="0" r="628">
      <c r="A628" s="0" t="str">
        <f aca="false">HYPERLINK("http://dbpedia.org/property/latestReleaseDate")</f>
        <v>http://dbpedia.org/property/latestReleaseDate</v>
      </c>
      <c r="B628" s="2" t="n">
        <v>0</v>
      </c>
      <c r="C628" s="0" t="str">
        <f aca="false">HYPERLINK("http://dbpedia.org/sparql?default-graph-uri=http%3A%2F%2Fdbpedia.org&amp;query=select+distinct+%3Fs+%3Fo+where+{%3Fs+%3Chttp%3A%2F%2Fdbpedia.org%2Fproperty%2FlatestReleaseDate%3E+%3Fo}+LIMIT+100&amp;format=text%2Fhtml&amp;timeout=30000&amp;debug=on", "View on DBPedia")</f>
        <v>View on DBPedia</v>
      </c>
    </row>
    <row collapsed="false" customFormat="false" customHeight="true" hidden="false" ht="12.1" outlineLevel="0" r="629">
      <c r="A629" s="0" t="str">
        <f aca="false">HYPERLINK("http://dbpedia.org/property/deliveries")</f>
        <v>http://dbpedia.org/property/deliveries</v>
      </c>
      <c r="B629" s="2" t="n">
        <v>0</v>
      </c>
      <c r="C629" s="0" t="str">
        <f aca="false">HYPERLINK("http://dbpedia.org/sparql?default-graph-uri=http%3A%2F%2Fdbpedia.org&amp;query=select+distinct+%3Fs+%3Fo+where+{%3Fs+%3Chttp%3A%2F%2Fdbpedia.org%2Fproperty%2Fdeliveries%3E+%3Fo}+LIMIT+100&amp;format=text%2Fhtml&amp;timeout=30000&amp;debug=on", "View on DBPedia")</f>
        <v>View on DBPedia</v>
      </c>
    </row>
    <row collapsed="false" customFormat="false" customHeight="true" hidden="false" ht="12.1" outlineLevel="0" r="630">
      <c r="A630" s="0" t="str">
        <f aca="false">HYPERLINK("http://dbpedia.org/property/year8end")</f>
        <v>http://dbpedia.org/property/year8end</v>
      </c>
      <c r="B630" s="2" t="n">
        <v>0</v>
      </c>
      <c r="C630" s="0" t="str">
        <f aca="false">HYPERLINK("http://dbpedia.org/sparql?default-graph-uri=http%3A%2F%2Fdbpedia.org&amp;query=select+distinct+%3Fs+%3Fo+where+{%3Fs+%3Chttp%3A%2F%2Fdbpedia.org%2Fproperty%2Fyear8end%3E+%3Fo}+LIMIT+100&amp;format=text%2Fhtml&amp;timeout=30000&amp;debug=on", "View on DBPedia")</f>
        <v>View on DBPedia</v>
      </c>
    </row>
    <row collapsed="false" customFormat="false" customHeight="true" hidden="false" ht="12.1" outlineLevel="0" r="631">
      <c r="A631" s="0" t="str">
        <f aca="false">HYPERLINK("http://dbpedia.org/property/nllhof")</f>
        <v>http://dbpedia.org/property/nllhof</v>
      </c>
      <c r="B631" s="2" t="n">
        <v>0</v>
      </c>
      <c r="C631" s="0" t="str">
        <f aca="false">HYPERLINK("http://dbpedia.org/sparql?default-graph-uri=http%3A%2F%2Fdbpedia.org&amp;query=select+distinct+%3Fs+%3Fo+where+{%3Fs+%3Chttp%3A%2F%2Fdbpedia.org%2Fproperty%2Fnllhof%3E+%3Fo}+LIMIT+100&amp;format=text%2Fhtml&amp;timeout=30000&amp;debug=on", "View on DBPedia")</f>
        <v>View on DBPedia</v>
      </c>
    </row>
    <row collapsed="false" customFormat="false" customHeight="true" hidden="false" ht="12.1" outlineLevel="0" r="632">
      <c r="A632" s="0" t="str">
        <f aca="false">HYPERLINK("http://dbpedia.org/property/ruClubupdate")</f>
        <v>http://dbpedia.org/property/ruClubupdate</v>
      </c>
      <c r="B632" s="2" t="n">
        <v>0</v>
      </c>
      <c r="C632" s="0" t="str">
        <f aca="false">HYPERLINK("http://dbpedia.org/sparql?default-graph-uri=http%3A%2F%2Fdbpedia.org&amp;query=select+distinct+%3Fs+%3Fo+where+{%3Fs+%3Chttp%3A%2F%2Fdbpedia.org%2Fproperty%2FruClubupdate%3E+%3Fo}+LIMIT+100&amp;format=text%2Fhtml&amp;timeout=30000&amp;debug=on", "View on DBPedia")</f>
        <v>View on DBPedia</v>
      </c>
    </row>
    <row collapsed="false" customFormat="false" customHeight="true" hidden="false" ht="12.1" outlineLevel="0" r="633">
      <c r="A633" s="0" t="str">
        <f aca="false">HYPERLINK("http://dbpedia.org/property/firstBuschRace")</f>
        <v>http://dbpedia.org/property/firstBuschRace</v>
      </c>
      <c r="B633" s="2" t="n">
        <v>0</v>
      </c>
      <c r="C633" s="0" t="str">
        <f aca="false">HYPERLINK("http://dbpedia.org/sparql?default-graph-uri=http%3A%2F%2Fdbpedia.org&amp;query=select+distinct+%3Fs+%3Fo+where+{%3Fs+%3Chttp%3A%2F%2Fdbpedia.org%2Fproperty%2FfirstBuschRace%3E+%3Fo}+LIMIT+100&amp;format=text%2Fhtml&amp;timeout=30000&amp;debug=on", "View on DBPedia")</f>
        <v>View on DBPedia</v>
      </c>
    </row>
    <row collapsed="false" customFormat="false" customHeight="true" hidden="false" ht="12.1" outlineLevel="0" r="634">
      <c r="A634" s="0" t="str">
        <f aca="false">HYPERLINK("http://dbpedia.org/property/orphan")</f>
        <v>http://dbpedia.org/property/orphan</v>
      </c>
      <c r="B634" s="2" t="n">
        <v>0</v>
      </c>
      <c r="C634" s="0" t="str">
        <f aca="false">HYPERLINK("http://dbpedia.org/sparql?default-graph-uri=http%3A%2F%2Fdbpedia.org&amp;query=select+distinct+%3Fs+%3Fo+where+{%3Fs+%3Chttp%3A%2F%2Fdbpedia.org%2Fproperty%2Forphan%3E+%3Fo}+LIMIT+100&amp;format=text%2Fhtml&amp;timeout=30000&amp;debug=on", "View on DBPedia")</f>
        <v>View on DBPedia</v>
      </c>
    </row>
    <row collapsed="false" customFormat="false" customHeight="true" hidden="false" ht="12.1" outlineLevel="0" r="635">
      <c r="A635" s="0" t="str">
        <f aca="false">HYPERLINK("http://dbpedia.org/property/firstTruckRace")</f>
        <v>http://dbpedia.org/property/firstTruckRace</v>
      </c>
      <c r="B635" s="2" t="n">
        <v>0</v>
      </c>
      <c r="C635" s="0" t="str">
        <f aca="false">HYPERLINK("http://dbpedia.org/sparql?default-graph-uri=http%3A%2F%2Fdbpedia.org&amp;query=select+distinct+%3Fs+%3Fo+where+{%3Fs+%3Chttp%3A%2F%2Fdbpedia.org%2Fproperty%2FfirstTruckRace%3E+%3Fo}+LIMIT+100&amp;format=text%2Fhtml&amp;timeout=30000&amp;debug=on", "View on DBPedia")</f>
        <v>View on DBPedia</v>
      </c>
    </row>
    <row collapsed="false" customFormat="false" customHeight="true" hidden="false" ht="12.1" outlineLevel="0" r="636">
      <c r="A636" s="0" t="str">
        <f aca="false">HYPERLINK("http://dbpedia.org/property/number")</f>
        <v>http://dbpedia.org/property/number</v>
      </c>
      <c r="B636" s="2" t="n">
        <v>0</v>
      </c>
      <c r="C636" s="0" t="str">
        <f aca="false">HYPERLINK("http://dbpedia.org/sparql?default-graph-uri=http%3A%2F%2Fdbpedia.org&amp;query=select+distinct+%3Fs+%3Fo+where+{%3Fs+%3Chttp%3A%2F%2Fdbpedia.org%2Fproperty%2Fnumber%3E+%3Fo}+LIMIT+100&amp;format=text%2Fhtml&amp;timeout=30000&amp;debug=on", "View on DBPedia")</f>
        <v>View on DBPedia</v>
      </c>
    </row>
    <row collapsed="false" customFormat="false" customHeight="true" hidden="false" ht="12.1" outlineLevel="0" r="637">
      <c r="A637" s="0" t="str">
        <f aca="false">HYPERLINK("http://dbpedia.org/property/custom")</f>
        <v>http://dbpedia.org/property/custom</v>
      </c>
      <c r="B637" s="2" t="n">
        <v>0</v>
      </c>
      <c r="C637" s="0" t="str">
        <f aca="false">HYPERLINK("http://dbpedia.org/sparql?default-graph-uri=http%3A%2F%2Fdbpedia.org&amp;query=select+distinct+%3Fs+%3Fo+where+{%3Fs+%3Chttp%3A%2F%2Fdbpedia.org%2Fproperty%2Fcustom%3E+%3Fo}+LIMIT+100&amp;format=text%2Fhtml&amp;timeout=30000&amp;debug=on", "View on DBPedia")</f>
        <v>View on DBPedia</v>
      </c>
    </row>
    <row collapsed="false" customFormat="false" customHeight="true" hidden="false" ht="12.1" outlineLevel="0" r="638">
      <c r="A638" s="0" t="str">
        <f aca="false">HYPERLINK("http://dbpedia.org/property/finalsChamp")</f>
        <v>http://dbpedia.org/property/finalsChamp</v>
      </c>
      <c r="B638" s="2" t="n">
        <v>0</v>
      </c>
      <c r="C638" s="0" t="str">
        <f aca="false">HYPERLINK("http://dbpedia.org/sparql?default-graph-uri=http%3A%2F%2Fdbpedia.org&amp;query=select+distinct+%3Fs+%3Fo+where+{%3Fs+%3Chttp%3A%2F%2Fdbpedia.org%2Fproperty%2FfinalsChamp%3E+%3Fo}+LIMIT+100&amp;format=text%2Fhtml&amp;timeout=30000&amp;debug=on", "View on DBPedia")</f>
        <v>View on DBPedia</v>
      </c>
    </row>
    <row collapsed="false" customFormat="false" customHeight="true" hidden="false" ht="12.1" outlineLevel="0" r="639">
      <c r="A639" s="0" t="str">
        <f aca="false">HYPERLINK("http://dbpedia.org/property/available")</f>
        <v>http://dbpedia.org/property/available</v>
      </c>
      <c r="B639" s="2" t="n">
        <v>0</v>
      </c>
      <c r="C639" s="0" t="str">
        <f aca="false">HYPERLINK("http://dbpedia.org/sparql?default-graph-uri=http%3A%2F%2Fdbpedia.org&amp;query=select+distinct+%3Fs+%3Fo+where+{%3Fs+%3Chttp%3A%2F%2Fdbpedia.org%2Fproperty%2Favailable%3E+%3Fo}+LIMIT+100&amp;format=text%2Fhtml&amp;timeout=30000&amp;debug=on", "View on DBPedia")</f>
        <v>View on DBPedia</v>
      </c>
    </row>
    <row collapsed="false" customFormat="false" customHeight="true" hidden="false" ht="12.1" outlineLevel="0" r="640">
      <c r="A640" s="0" t="str">
        <f aca="false">HYPERLINK("http://dbpedia.org/property/seasonChamps")</f>
        <v>http://dbpedia.org/property/seasonChamps</v>
      </c>
      <c r="B640" s="2" t="n">
        <v>0</v>
      </c>
      <c r="C640" s="0" t="str">
        <f aca="false">HYPERLINK("http://dbpedia.org/sparql?default-graph-uri=http%3A%2F%2Fdbpedia.org&amp;query=select+distinct+%3Fs+%3Fo+where+{%3Fs+%3Chttp%3A%2F%2Fdbpedia.org%2Fproperty%2FseasonChamps%3E+%3Fo}+LIMIT+100&amp;format=text%2Fhtml&amp;timeout=30000&amp;debug=on", "View on DBPedia")</f>
        <v>View on DBPedia</v>
      </c>
    </row>
    <row collapsed="false" customFormat="false" customHeight="true" hidden="false" ht="12.1" outlineLevel="0" r="641">
      <c r="A641" s="0" t="str">
        <f aca="false">HYPERLINK("http://dbpedia.org/ontology/overallRecord")</f>
        <v>http://dbpedia.org/ontology/overallRecord</v>
      </c>
      <c r="B641" s="2" t="n">
        <v>0</v>
      </c>
      <c r="C641" s="0" t="str">
        <f aca="false">HYPERLINK("http://dbpedia.org/sparql?default-graph-uri=http%3A%2F%2Fdbpedia.org&amp;query=select+distinct+%3Fs+%3Fo+where+{%3Fs+%3Chttp%3A%2F%2Fdbpedia.org%2Fontology%2FoverallRecord%3E+%3Fo}+LIMIT+100&amp;format=text%2Fhtml&amp;timeout=30000&amp;debug=on", "View on DBPedia")</f>
        <v>View on DBPedia</v>
      </c>
    </row>
    <row collapsed="false" customFormat="false" customHeight="true" hidden="false" ht="12.1" outlineLevel="0" r="642">
      <c r="A642" s="0" t="str">
        <f aca="false">HYPERLINK("http://dbpedia.org/property/summary")</f>
        <v>http://dbpedia.org/property/summary</v>
      </c>
      <c r="B642" s="2" t="n">
        <v>0</v>
      </c>
      <c r="C642" s="0" t="str">
        <f aca="false">HYPERLINK("http://dbpedia.org/sparql?default-graph-uri=http%3A%2F%2Fdbpedia.org&amp;query=select+distinct+%3Fs+%3Fo+where+{%3Fs+%3Chttp%3A%2F%2Fdbpedia.org%2Fproperty%2Fsummary%3E+%3Fo}+LIMIT+100&amp;format=text%2Fhtml&amp;timeout=30000&amp;debug=on", "View on DBPedia")</f>
        <v>View on DBPedia</v>
      </c>
    </row>
    <row collapsed="false" customFormat="false" customHeight="true" hidden="false" ht="12.1" outlineLevel="0" r="643">
      <c r="A643" s="0" t="str">
        <f aca="false">HYPERLINK("http://dbpedia.org/property/ruYear3end")</f>
        <v>http://dbpedia.org/property/ruYear3end</v>
      </c>
      <c r="B643" s="2" t="n">
        <v>0</v>
      </c>
      <c r="C643" s="0" t="str">
        <f aca="false">HYPERLINK("http://dbpedia.org/sparql?default-graph-uri=http%3A%2F%2Fdbpedia.org&amp;query=select+distinct+%3Fs+%3Fo+where+{%3Fs+%3Chttp%3A%2F%2Fdbpedia.org%2Fproperty%2FruYear3end%3E+%3Fo}+LIMIT+100&amp;format=text%2Fhtml&amp;timeout=30000&amp;debug=on", "View on DBPedia")</f>
        <v>View on DBPedia</v>
      </c>
    </row>
    <row collapsed="false" customFormat="false" customHeight="true" hidden="false" ht="12.1" outlineLevel="0" r="644">
      <c r="A644" s="0" t="str">
        <f aca="false">HYPERLINK("http://dbpedia.org/property/lifespan")</f>
        <v>http://dbpedia.org/property/lifespan</v>
      </c>
      <c r="B644" s="2" t="n">
        <v>0</v>
      </c>
      <c r="C644" s="0" t="str">
        <f aca="false">HYPERLINK("http://dbpedia.org/sparql?default-graph-uri=http%3A%2F%2Fdbpedia.org&amp;query=select+distinct+%3Fs+%3Fo+where+{%3Fs+%3Chttp%3A%2F%2Fdbpedia.org%2Fproperty%2Flifespan%3E+%3Fo}+LIMIT+100&amp;format=text%2Fhtml&amp;timeout=30000&amp;debug=on", "View on DBPedia")</f>
        <v>View on DBPedia</v>
      </c>
    </row>
    <row collapsed="false" customFormat="false" customHeight="true" hidden="false" ht="12.1" outlineLevel="0" r="645">
      <c r="A645" s="0" t="str">
        <f aca="false">HYPERLINK("http://dbpedia.org/property/born")</f>
        <v>http://dbpedia.org/property/born</v>
      </c>
      <c r="B645" s="2" t="n">
        <v>0</v>
      </c>
      <c r="C645" s="0" t="str">
        <f aca="false">HYPERLINK("http://dbpedia.org/sparql?default-graph-uri=http%3A%2F%2Fdbpedia.org&amp;query=select+distinct+%3Fs+%3Fo+where+{%3Fs+%3Chttp%3A%2F%2Fdbpedia.org%2Fproperty%2Fborn%3E+%3Fo}+LIMIT+100&amp;format=text%2Fhtml&amp;timeout=30000&amp;debug=on", "View on DBPedia")</f>
        <v>View on DBPedia</v>
      </c>
    </row>
    <row collapsed="false" customFormat="false" customHeight="true" hidden="false" ht="12.1" outlineLevel="0" r="646">
      <c r="A646" s="0" t="str">
        <f aca="false">HYPERLINK("http://dbpedia.org/property/cbbaskhofYear")</f>
        <v>http://dbpedia.org/property/cbbaskhofYear</v>
      </c>
      <c r="B646" s="2" t="n">
        <v>0</v>
      </c>
      <c r="C646" s="0" t="str">
        <f aca="false">HYPERLINK("http://dbpedia.org/sparql?default-graph-uri=http%3A%2F%2Fdbpedia.org&amp;query=select+distinct+%3Fs+%3Fo+where+{%3Fs+%3Chttp%3A%2F%2Fdbpedia.org%2Fproperty%2FcbbaskhofYear%3E+%3Fo}+LIMIT+100&amp;format=text%2Fhtml&amp;timeout=30000&amp;debug=on", "View on DBPedia")</f>
        <v>View on DBPedia</v>
      </c>
    </row>
    <row collapsed="false" customFormat="false" customHeight="true" hidden="false" ht="12.1" outlineLevel="0" r="647">
      <c r="A647" s="0" t="str">
        <f aca="false">HYPERLINK("http://dbpedia.org/property/header")</f>
        <v>http://dbpedia.org/property/header</v>
      </c>
      <c r="B647" s="2" t="n">
        <v>0</v>
      </c>
      <c r="C647" s="0" t="str">
        <f aca="false">HYPERLINK("http://dbpedia.org/sparql?default-graph-uri=http%3A%2F%2Fdbpedia.org&amp;query=select+distinct+%3Fs+%3Fo+where+{%3Fs+%3Chttp%3A%2F%2Fdbpedia.org%2Fproperty%2Fheader%3E+%3Fo}+LIMIT+100&amp;format=text%2Fhtml&amp;timeout=30000&amp;debug=on", "View on DBPedia")</f>
        <v>View on DBPedia</v>
      </c>
    </row>
    <row collapsed="false" customFormat="false" customHeight="true" hidden="false" ht="12.1" outlineLevel="0" r="648">
      <c r="A648" s="0" t="str">
        <f aca="false">HYPERLINK("http://dbpedia.org/property/runs")</f>
        <v>http://dbpedia.org/property/runs</v>
      </c>
      <c r="B648" s="2" t="n">
        <v>0</v>
      </c>
      <c r="C648" s="0" t="str">
        <f aca="false">HYPERLINK("http://dbpedia.org/sparql?default-graph-uri=http%3A%2F%2Fdbpedia.org&amp;query=select+distinct+%3Fs+%3Fo+where+{%3Fs+%3Chttp%3A%2F%2Fdbpedia.org%2Fproperty%2Fruns%3E+%3Fo}+LIMIT+100&amp;format=text%2Fhtml&amp;timeout=30000&amp;debug=on", "View on DBPedia")</f>
        <v>View on DBPedia</v>
      </c>
    </row>
    <row collapsed="false" customFormat="false" customHeight="true" hidden="false" ht="12.1" outlineLevel="0" r="649">
      <c r="A649" s="0" t="str">
        <f aca="false">HYPERLINK("http://dbpedia.org/property/column1Title")</f>
        <v>http://dbpedia.org/property/column1Title</v>
      </c>
      <c r="B649" s="2" t="n">
        <v>0</v>
      </c>
      <c r="C649" s="0" t="str">
        <f aca="false">HYPERLINK("http://dbpedia.org/sparql?default-graph-uri=http%3A%2F%2Fdbpedia.org&amp;query=select+distinct+%3Fs+%3Fo+where+{%3Fs+%3Chttp%3A%2F%2Fdbpedia.org%2Fproperty%2Fcolumn1Title%3E+%3Fo}+LIMIT+100&amp;format=text%2Fhtml&amp;timeout=30000&amp;debug=on", "View on DBPedia")</f>
        <v>View on DBPedia</v>
      </c>
    </row>
    <row collapsed="false" customFormat="false" customHeight="true" hidden="false" ht="12.1" outlineLevel="0" r="650">
      <c r="A650" s="0" t="str">
        <f aca="false">HYPERLINK("http://dbpedia.org/property/datebirth")</f>
        <v>http://dbpedia.org/property/datebirth</v>
      </c>
      <c r="B650" s="2" t="n">
        <v>0</v>
      </c>
      <c r="C650" s="0" t="str">
        <f aca="false">HYPERLINK("http://dbpedia.org/sparql?default-graph-uri=http%3A%2F%2Fdbpedia.org&amp;query=select+distinct+%3Fs+%3Fo+where+{%3Fs+%3Chttp%3A%2F%2Fdbpedia.org%2Fproperty%2Fdatebirth%3E+%3Fo}+LIMIT+100&amp;format=text%2Fhtml&amp;timeout=30000&amp;debug=on", "View on DBPedia")</f>
        <v>View on DBPedia</v>
      </c>
    </row>
    <row collapsed="false" customFormat="false" customHeight="true" hidden="false" ht="12.1" outlineLevel="0" r="651">
      <c r="A651" s="0" t="str">
        <f aca="false">HYPERLINK("http://dbpedia.org/property/releasedate")</f>
        <v>http://dbpedia.org/property/releasedate</v>
      </c>
      <c r="B651" s="2" t="n">
        <v>0</v>
      </c>
      <c r="C651" s="0" t="str">
        <f aca="false">HYPERLINK("http://dbpedia.org/sparql?default-graph-uri=http%3A%2F%2Fdbpedia.org&amp;query=select+distinct+%3Fs+%3Fo+where+{%3Fs+%3Chttp%3A%2F%2Fdbpedia.org%2Fproperty%2Freleasedate%3E+%3Fo}+LIMIT+100&amp;format=text%2Fhtml&amp;timeout=30000&amp;debug=on", "View on DBPedia")</f>
        <v>View on DBPedia</v>
      </c>
    </row>
    <row collapsed="false" customFormat="false" customHeight="true" hidden="false" ht="12.1" outlineLevel="0" r="652">
      <c r="A652" s="0" t="str">
        <f aca="false">HYPERLINK("http://dbpedia.org/property/clubUpdate")</f>
        <v>http://dbpedia.org/property/clubUpdate</v>
      </c>
      <c r="B652" s="2" t="n">
        <v>0</v>
      </c>
      <c r="C652" s="0" t="str">
        <f aca="false">HYPERLINK("http://dbpedia.org/sparql?default-graph-uri=http%3A%2F%2Fdbpedia.org&amp;query=select+distinct+%3Fs+%3Fo+where+{%3Fs+%3Chttp%3A%2F%2Fdbpedia.org%2Fproperty%2FclubUpdate%3E+%3Fo}+LIMIT+100&amp;format=text%2Fhtml&amp;timeout=30000&amp;debug=on", "View on DBPedia")</f>
        <v>View on DBPedia</v>
      </c>
    </row>
    <row collapsed="false" customFormat="false" customHeight="true" hidden="false" ht="12.1" outlineLevel="0" r="653">
      <c r="A653" s="0" t="str">
        <f aca="false">HYPERLINK("http://dbpedia.org/property/ruYear5start")</f>
        <v>http://dbpedia.org/property/ruYear5start</v>
      </c>
      <c r="B653" s="2" t="n">
        <v>0</v>
      </c>
      <c r="C653" s="0" t="str">
        <f aca="false">HYPERLINK("http://dbpedia.org/sparql?default-graph-uri=http%3A%2F%2Fdbpedia.org&amp;query=select+distinct+%3Fs+%3Fo+where+{%3Fs+%3Chttp%3A%2F%2Fdbpedia.org%2Fproperty%2FruYear5start%3E+%3Fo}+LIMIT+100&amp;format=text%2Fhtml&amp;timeout=30000&amp;debug=on", "View on DBPedia")</f>
        <v>View on DBPedia</v>
      </c>
    </row>
    <row collapsed="false" customFormat="false" customHeight="true" hidden="false" ht="12.1" outlineLevel="0" r="654">
      <c r="A654" s="0" t="str">
        <f aca="false">HYPERLINK("http://dbpedia.org/property/debut3year")</f>
        <v>http://dbpedia.org/property/debut3year</v>
      </c>
      <c r="B654" s="2" t="n">
        <v>0</v>
      </c>
      <c r="C654" s="0" t="str">
        <f aca="false">HYPERLINK("http://dbpedia.org/sparql?default-graph-uri=http%3A%2F%2Fdbpedia.org&amp;query=select+distinct+%3Fs+%3Fo+where+{%3Fs+%3Chttp%3A%2F%2Fdbpedia.org%2Fproperty%2Fdebut3year%3E+%3Fo}+LIMIT+100&amp;format=text%2Fhtml&amp;timeout=30000&amp;debug=on", "View on DBPedia")</f>
        <v>View on DBPedia</v>
      </c>
    </row>
    <row collapsed="false" customFormat="false" customHeight="true" hidden="false" ht="12.1" outlineLevel="0" r="655">
      <c r="A655" s="0" t="str">
        <f aca="false">HYPERLINK("http://dbpedia.org/property/frenchopendoublesresult")</f>
        <v>http://dbpedia.org/property/frenchopendoublesresult</v>
      </c>
      <c r="B655" s="2" t="n">
        <v>0</v>
      </c>
      <c r="C655" s="0" t="str">
        <f aca="false">HYPERLINK("http://dbpedia.org/sparql?default-graph-uri=http%3A%2F%2Fdbpedia.org&amp;query=select+distinct+%3Fs+%3Fo+where+{%3Fs+%3Chttp%3A%2F%2Fdbpedia.org%2Fproperty%2Ffrenchopendoublesresult%3E+%3Fo}+LIMIT+100&amp;format=text%2Fhtml&amp;timeout=30000&amp;debug=on", "View on DBPedia")</f>
        <v>View on DBPedia</v>
      </c>
    </row>
    <row collapsed="false" customFormat="false" customHeight="true" hidden="false" ht="12.1" outlineLevel="0" r="656">
      <c r="A656" s="0" t="str">
        <f aca="false">HYPERLINK("http://dbpedia.org/property/season11Year")</f>
        <v>http://dbpedia.org/property/season11Year</v>
      </c>
      <c r="B656" s="2" t="n">
        <v>0</v>
      </c>
      <c r="C656" s="0" t="str">
        <f aca="false">HYPERLINK("http://dbpedia.org/sparql?default-graph-uri=http%3A%2F%2Fdbpedia.org&amp;query=select+distinct+%3Fs+%3Fo+where+{%3Fs+%3Chttp%3A%2F%2Fdbpedia.org%2Fproperty%2Fseason11Year%3E+%3Fo}+LIMIT+100&amp;format=text%2Fhtml&amp;timeout=30000&amp;debug=on", "View on DBPedia")</f>
        <v>View on DBPedia</v>
      </c>
    </row>
    <row collapsed="false" customFormat="false" customHeight="true" hidden="false" ht="12.1" outlineLevel="0" r="657">
      <c r="A657" s="0" t="str">
        <f aca="false">HYPERLINK("http://dbpedia.org/property/otherYears")</f>
        <v>http://dbpedia.org/property/otherYears</v>
      </c>
      <c r="B657" s="2" t="n">
        <v>0</v>
      </c>
      <c r="C657" s="0" t="str">
        <f aca="false">HYPERLINK("http://dbpedia.org/sparql?default-graph-uri=http%3A%2F%2Fdbpedia.org&amp;query=select+distinct+%3Fs+%3Fo+where+{%3Fs+%3Chttp%3A%2F%2Fdbpedia.org%2Fproperty%2FotherYears%3E+%3Fo}+LIMIT+100&amp;format=text%2Fhtml&amp;timeout=30000&amp;debug=on", "View on DBPedia")</f>
        <v>View on DBPedia</v>
      </c>
    </row>
    <row collapsed="false" customFormat="false" customHeight="true" hidden="false" ht="12.1" outlineLevel="0" r="658">
      <c r="A658" s="0" t="str">
        <f aca="false">HYPERLINK("http://dbpedia.org/property/turnedPro")</f>
        <v>http://dbpedia.org/property/turnedPro</v>
      </c>
      <c r="B658" s="2" t="n">
        <v>0</v>
      </c>
      <c r="C658" s="0" t="str">
        <f aca="false">HYPERLINK("http://dbpedia.org/sparql?default-graph-uri=http%3A%2F%2Fdbpedia.org&amp;query=select+distinct+%3Fs+%3Fo+where+{%3Fs+%3Chttp%3A%2F%2Fdbpedia.org%2Fproperty%2FturnedPro%3E+%3Fo}+LIMIT+100&amp;format=text%2Fhtml&amp;timeout=30000&amp;debug=on", "View on DBPedia")</f>
        <v>View on DBPedia</v>
      </c>
    </row>
    <row collapsed="false" customFormat="false" customHeight="true" hidden="false" ht="12.1" outlineLevel="0" r="659">
      <c r="A659" s="0" t="str">
        <f aca="false">HYPERLINK("http://dbpedia.org/property/establishment")</f>
        <v>http://dbpedia.org/property/establishment</v>
      </c>
      <c r="B659" s="2" t="n">
        <v>0</v>
      </c>
      <c r="C659" s="0" t="str">
        <f aca="false">HYPERLINK("http://dbpedia.org/sparql?default-graph-uri=http%3A%2F%2Fdbpedia.org&amp;query=select+distinct+%3Fs+%3Fo+where+{%3Fs+%3Chttp%3A%2F%2Fdbpedia.org%2Fproperty%2Festablishment%3E+%3Fo}+LIMIT+100&amp;format=text%2Fhtml&amp;timeout=30000&amp;debug=on", "View on DBPedia")</f>
        <v>View on DBPedia</v>
      </c>
    </row>
    <row collapsed="false" customFormat="false" customHeight="true" hidden="false" ht="12.1" outlineLevel="0" r="660">
      <c r="A660" s="0" t="str">
        <f aca="false">HYPERLINK("http://dbpedia.org/property/debutDate")</f>
        <v>http://dbpedia.org/property/debutDate</v>
      </c>
      <c r="B660" s="2" t="n">
        <v>0.5</v>
      </c>
      <c r="C660" s="0" t="str">
        <f aca="false">HYPERLINK("http://dbpedia.org/sparql?default-graph-uri=http%3A%2F%2Fdbpedia.org&amp;query=select+distinct+%3Fs+%3Fo+where+{%3Fs+%3Chttp%3A%2F%2Fdbpedia.org%2Fproperty%2FdebutDate%3E+%3Fo}+LIMIT+100&amp;format=text%2Fhtml&amp;timeout=30000&amp;debug=on", "View on DBPedia")</f>
        <v>View on DBPedia</v>
      </c>
    </row>
    <row collapsed="false" customFormat="false" customHeight="true" hidden="false" ht="12.1" outlineLevel="0" r="661">
      <c r="A661" s="0" t="str">
        <f aca="false">HYPERLINK("http://dbpedia.org/property/dateOfCurrentRanking")</f>
        <v>http://dbpedia.org/property/dateOfCurrentRanking</v>
      </c>
      <c r="B661" s="2" t="n">
        <v>0</v>
      </c>
      <c r="C661" s="0" t="str">
        <f aca="false">HYPERLINK("http://dbpedia.org/sparql?default-graph-uri=http%3A%2F%2Fdbpedia.org&amp;query=select+distinct+%3Fs+%3Fo+where+{%3Fs+%3Chttp%3A%2F%2Fdbpedia.org%2Fproperty%2FdateOfCurrentRanking%3E+%3Fo}+LIMIT+100&amp;format=text%2Fhtml&amp;timeout=30000&amp;debug=on", "View on DBPedia")</f>
        <v>View on DBPedia</v>
      </c>
    </row>
    <row collapsed="false" customFormat="false" customHeight="true" hidden="false" ht="12.1" outlineLevel="0" r="662">
      <c r="A662" s="0" t="str">
        <f aca="false">HYPERLINK("http://dbpedia.org/property/whaDraftYear")</f>
        <v>http://dbpedia.org/property/whaDraftYear</v>
      </c>
      <c r="B662" s="2" t="n">
        <v>0</v>
      </c>
      <c r="C662" s="0" t="str">
        <f aca="false">HYPERLINK("http://dbpedia.org/sparql?default-graph-uri=http%3A%2F%2Fdbpedia.org&amp;query=select+distinct+%3Fs+%3Fo+where+{%3Fs+%3Chttp%3A%2F%2Fdbpedia.org%2Fproperty%2FwhaDraftYear%3E+%3Fo}+LIMIT+100&amp;format=text%2Fhtml&amp;timeout=30000&amp;debug=on", "View on DBPedia")</f>
        <v>View on DBPedia</v>
      </c>
    </row>
    <row collapsed="false" customFormat="false" customHeight="true" hidden="false" ht="12.1" outlineLevel="0" r="663">
      <c r="A663" s="0" t="str">
        <f aca="false">HYPERLINK("http://dbpedia.org/property/allStadiums")</f>
        <v>http://dbpedia.org/property/allStadiums</v>
      </c>
      <c r="B663" s="2" t="n">
        <v>0</v>
      </c>
      <c r="C663" s="0" t="str">
        <f aca="false">HYPERLINK("http://dbpedia.org/sparql?default-graph-uri=http%3A%2F%2Fdbpedia.org&amp;query=select+distinct+%3Fs+%3Fo+where+{%3Fs+%3Chttp%3A%2F%2Fdbpedia.org%2Fproperty%2FallStadiums%3E+%3Fo}+LIMIT+100&amp;format=text%2Fhtml&amp;timeout=30000&amp;debug=on", "View on DBPedia")</f>
        <v>View on DBPedia</v>
      </c>
    </row>
    <row collapsed="false" customFormat="false" customHeight="true" hidden="false" ht="12.1" outlineLevel="0" r="664">
      <c r="A664" s="0" t="str">
        <f aca="false">HYPERLINK("http://dbpedia.org/ontology/lastRace")</f>
        <v>http://dbpedia.org/ontology/lastRace</v>
      </c>
      <c r="B664" s="2" t="n">
        <v>0</v>
      </c>
      <c r="C664" s="0" t="str">
        <f aca="false">HYPERLINK("http://dbpedia.org/sparql?default-graph-uri=http%3A%2F%2Fdbpedia.org&amp;query=select+distinct+%3Fs+%3Fo+where+{%3Fs+%3Chttp%3A%2F%2Fdbpedia.org%2Fontology%2FlastRace%3E+%3Fo}+LIMIT+100&amp;format=text%2Fhtml&amp;timeout=30000&amp;debug=on", "View on DBPedia")</f>
        <v>View on DBPedia</v>
      </c>
    </row>
    <row collapsed="false" customFormat="false" customHeight="true" hidden="false" ht="12.1" outlineLevel="0" r="665">
      <c r="A665" s="0" t="str">
        <f aca="false">HYPERLINK("http://dbpedia.org/property/nitChamp")</f>
        <v>http://dbpedia.org/property/nitChamp</v>
      </c>
      <c r="B665" s="2" t="n">
        <v>0</v>
      </c>
      <c r="C665" s="0" t="str">
        <f aca="false">HYPERLINK("http://dbpedia.org/sparql?default-graph-uri=http%3A%2F%2Fdbpedia.org&amp;query=select+distinct+%3Fs+%3Fo+where+{%3Fs+%3Chttp%3A%2F%2Fdbpedia.org%2Fproperty%2FnitChamp%3E+%3Fo}+LIMIT+100&amp;format=text%2Fhtml&amp;timeout=30000&amp;debug=on", "View on DBPedia")</f>
        <v>View on DBPedia</v>
      </c>
    </row>
    <row collapsed="false" customFormat="false" customHeight="true" hidden="false" ht="12.1" outlineLevel="0" r="666">
      <c r="A666" s="0" t="str">
        <f aca="false">HYPERLINK("http://dbpedia.org/property/unreferenced")</f>
        <v>http://dbpedia.org/property/unreferenced</v>
      </c>
      <c r="B666" s="2" t="n">
        <v>0</v>
      </c>
      <c r="C666" s="0" t="str">
        <f aca="false">HYPERLINK("http://dbpedia.org/sparql?default-graph-uri=http%3A%2F%2Fdbpedia.org&amp;query=select+distinct+%3Fs+%3Fo+where+{%3Fs+%3Chttp%3A%2F%2Fdbpedia.org%2Fproperty%2Funreferenced%3E+%3Fo}+LIMIT+100&amp;format=text%2Fhtml&amp;timeout=30000&amp;debug=on", "View on DBPedia")</f>
        <v>View on DBPedia</v>
      </c>
    </row>
    <row collapsed="false" customFormat="false" customHeight="true" hidden="false" ht="12.1" outlineLevel="0" r="667">
      <c r="A667" s="0" t="str">
        <f aca="false">HYPERLINK("http://dbpedia.org/property/firstMeetingDate")</f>
        <v>http://dbpedia.org/property/firstMeetingDate</v>
      </c>
      <c r="B667" s="2" t="n">
        <v>0</v>
      </c>
      <c r="C667" s="0" t="str">
        <f aca="false">HYPERLINK("http://dbpedia.org/sparql?default-graph-uri=http%3A%2F%2Fdbpedia.org&amp;query=select+distinct+%3Fs+%3Fo+where+{%3Fs+%3Chttp%3A%2F%2Fdbpedia.org%2Fproperty%2FfirstMeetingDate%3E+%3Fo}+LIMIT+100&amp;format=text%2Fhtml&amp;timeout=30000&amp;debug=on", "View on DBPedia")</f>
        <v>View on DBPedia</v>
      </c>
    </row>
    <row collapsed="false" customFormat="false" customHeight="true" hidden="false" ht="12.1" outlineLevel="0" r="668">
      <c r="A668" s="0" t="str">
        <f aca="false">HYPERLINK("http://dbpedia.org/property/int.DartsLeague")</f>
        <v>http://dbpedia.org/property/int.DartsLeague</v>
      </c>
      <c r="B668" s="2" t="n">
        <v>0</v>
      </c>
      <c r="C668" s="0" t="str">
        <f aca="false">HYPERLINK("http://dbpedia.org/sparql?default-graph-uri=http%3A%2F%2Fdbpedia.org&amp;query=select+distinct+%3Fs+%3Fo+where+{%3Fs+%3Chttp%3A%2F%2Fdbpedia.org%2Fproperty%2Fint.DartsLeague%3E+%3Fo}+LIMIT+100&amp;format=text%2Fhtml&amp;timeout=30000&amp;debug=on", "View on DBPedia")</f>
        <v>View on DBPedia</v>
      </c>
    </row>
    <row collapsed="false" customFormat="false" customHeight="true" hidden="false" ht="12.1" outlineLevel="0" r="669">
      <c r="A669" s="0" t="str">
        <f aca="false">HYPERLINK("http://dbpedia.org/property/release")</f>
        <v>http://dbpedia.org/property/release</v>
      </c>
      <c r="B669" s="2" t="n">
        <v>0</v>
      </c>
      <c r="C669" s="0" t="str">
        <f aca="false">HYPERLINK("http://dbpedia.org/sparql?default-graph-uri=http%3A%2F%2Fdbpedia.org&amp;query=select+distinct+%3Fs+%3Fo+where+{%3Fs+%3Chttp%3A%2F%2Fdbpedia.org%2Fproperty%2Frelease%3E+%3Fo}+LIMIT+100&amp;format=text%2Fhtml&amp;timeout=30000&amp;debug=on", "View on DBPedia")</f>
        <v>View on DBPedia</v>
      </c>
    </row>
    <row collapsed="false" customFormat="false" customHeight="true" hidden="false" ht="12.1" outlineLevel="0" r="670">
      <c r="A670" s="0" t="str">
        <f aca="false">HYPERLINK("http://dbpedia.org/property/cleanup")</f>
        <v>http://dbpedia.org/property/cleanup</v>
      </c>
      <c r="B670" s="2" t="n">
        <v>0</v>
      </c>
      <c r="C670" s="0" t="str">
        <f aca="false">HYPERLINK("http://dbpedia.org/sparql?default-graph-uri=http%3A%2F%2Fdbpedia.org&amp;query=select+distinct+%3Fs+%3Fo+where+{%3Fs+%3Chttp%3A%2F%2Fdbpedia.org%2Fproperty%2Fcleanup%3E+%3Fo}+LIMIT+100&amp;format=text%2Fhtml&amp;timeout=30000&amp;debug=on", "View on DBPedia")</f>
        <v>View on DBPedia</v>
      </c>
    </row>
    <row collapsed="false" customFormat="false" customHeight="true" hidden="false" ht="12.1" outlineLevel="0" r="671">
      <c r="A671" s="0" t="str">
        <f aca="false">HYPERLINK("http://dbpedia.org/property/issue")</f>
        <v>http://dbpedia.org/property/issue</v>
      </c>
      <c r="B671" s="2" t="n">
        <v>0</v>
      </c>
      <c r="C671" s="0" t="str">
        <f aca="false">HYPERLINK("http://dbpedia.org/sparql?default-graph-uri=http%3A%2F%2Fdbpedia.org&amp;query=select+distinct+%3Fs+%3Fo+where+{%3Fs+%3Chttp%3A%2F%2Fdbpedia.org%2Fproperty%2Fissue%3E+%3Fo}+LIMIT+100&amp;format=text%2Fhtml&amp;timeout=30000&amp;debug=on", "View on DBPedia")</f>
        <v>View on DBPedia</v>
      </c>
    </row>
    <row collapsed="false" customFormat="false" customHeight="true" hidden="false" ht="12.1" outlineLevel="0" r="672">
      <c r="A672" s="0" t="str">
        <f aca="false">HYPERLINK("http://dbpedia.org/property/tenure")</f>
        <v>http://dbpedia.org/property/tenure</v>
      </c>
      <c r="B672" s="2" t="n">
        <v>0</v>
      </c>
      <c r="C672" s="0" t="str">
        <f aca="false">HYPERLINK("http://dbpedia.org/sparql?default-graph-uri=http%3A%2F%2Fdbpedia.org&amp;query=select+distinct+%3Fs+%3Fo+where+{%3Fs+%3Chttp%3A%2F%2Fdbpedia.org%2Fproperty%2Ftenure%3E+%3Fo}+LIMIT+100&amp;format=text%2Fhtml&amp;timeout=30000&amp;debug=on", "View on DBPedia")</f>
        <v>View on DBPedia</v>
      </c>
    </row>
    <row collapsed="false" customFormat="false" customHeight="true" hidden="false" ht="12.1" outlineLevel="0" r="673">
      <c r="A673" s="0" t="str">
        <f aca="false">HYPERLINK("http://dbpedia.org/property/ncaaroundof")</f>
        <v>http://dbpedia.org/property/ncaaroundof</v>
      </c>
      <c r="B673" s="2" t="n">
        <v>0</v>
      </c>
      <c r="C673" s="0" t="str">
        <f aca="false">HYPERLINK("http://dbpedia.org/sparql?default-graph-uri=http%3A%2F%2Fdbpedia.org&amp;query=select+distinct+%3Fs+%3Fo+where+{%3Fs+%3Chttp%3A%2F%2Fdbpedia.org%2Fproperty%2Fncaaroundof%3E+%3Fo}+LIMIT+100&amp;format=text%2Fhtml&amp;timeout=30000&amp;debug=on", "View on DBPedia")</f>
        <v>View on DBPedia</v>
      </c>
    </row>
    <row collapsed="false" customFormat="false" customHeight="true" hidden="false" ht="12.1" outlineLevel="0" r="674">
      <c r="A674" s="0" t="str">
        <f aca="false">HYPERLINK("http://dbpedia.org/property/tone")</f>
        <v>http://dbpedia.org/property/tone</v>
      </c>
      <c r="B674" s="2" t="n">
        <v>0</v>
      </c>
      <c r="C674" s="0" t="str">
        <f aca="false">HYPERLINK("http://dbpedia.org/sparql?default-graph-uri=http%3A%2F%2Fdbpedia.org&amp;query=select+distinct+%3Fs+%3Fo+where+{%3Fs+%3Chttp%3A%2F%2Fdbpedia.org%2Fproperty%2Ftone%3E+%3Fo}+LIMIT+100&amp;format=text%2Fhtml&amp;timeout=30000&amp;debug=on", "View on DBPedia")</f>
        <v>View on DBPedia</v>
      </c>
    </row>
    <row collapsed="false" customFormat="false" customHeight="true" hidden="false" ht="12.1" outlineLevel="0" r="675">
      <c r="A675" s="0" t="str">
        <f aca="false">HYPERLINK("http://dbpedia.org/property/tourney")</f>
        <v>http://dbpedia.org/property/tourney</v>
      </c>
      <c r="B675" s="2" t="n">
        <v>0</v>
      </c>
      <c r="C675" s="0" t="str">
        <f aca="false">HYPERLINK("http://dbpedia.org/sparql?default-graph-uri=http%3A%2F%2Fdbpedia.org&amp;query=select+distinct+%3Fs+%3Fo+where+{%3Fs+%3Chttp%3A%2F%2Fdbpedia.org%2Fproperty%2Ftourney%3E+%3Fo}+LIMIT+100&amp;format=text%2Fhtml&amp;timeout=30000&amp;debug=on", "View on DBPedia")</f>
        <v>View on DBPedia</v>
      </c>
    </row>
    <row collapsed="false" customFormat="false" customHeight="true" hidden="false" ht="12.1" outlineLevel="0" r="676">
      <c r="A676" s="0" t="str">
        <f aca="false">HYPERLINK("http://dbpedia.org/property/blpSources")</f>
        <v>http://dbpedia.org/property/blpSources</v>
      </c>
      <c r="B676" s="2" t="n">
        <v>0</v>
      </c>
      <c r="C676" s="0" t="str">
        <f aca="false">HYPERLINK("http://dbpedia.org/sparql?default-graph-uri=http%3A%2F%2Fdbpedia.org&amp;query=select+distinct+%3Fs+%3Fo+where+{%3Fs+%3Chttp%3A%2F%2Fdbpedia.org%2Fproperty%2FblpSources%3E+%3Fo}+LIMIT+100&amp;format=text%2Fhtml&amp;timeout=30000&amp;debug=on", "View on DBPedia")</f>
        <v>View on DBPedia</v>
      </c>
    </row>
    <row collapsed="false" customFormat="false" customHeight="true" hidden="false" ht="12.1" outlineLevel="0" r="677">
      <c r="A677" s="0" t="str">
        <f aca="false">HYPERLINK("http://dbpedia.org/property/espn")</f>
        <v>http://dbpedia.org/property/espn</v>
      </c>
      <c r="B677" s="2" t="n">
        <v>0</v>
      </c>
      <c r="C677" s="0" t="str">
        <f aca="false">HYPERLINK("http://dbpedia.org/sparql?default-graph-uri=http%3A%2F%2Fdbpedia.org&amp;query=select+distinct+%3Fs+%3Fo+where+{%3Fs+%3Chttp%3A%2F%2Fdbpedia.org%2Fproperty%2Fespn%3E+%3Fo}+LIMIT+100&amp;format=text%2Fhtml&amp;timeout=30000&amp;debug=on", "View on DBPedia")</f>
        <v>View on DBPedia</v>
      </c>
    </row>
    <row collapsed="false" customFormat="false" customHeight="true" hidden="false" ht="12.1" outlineLevel="0" r="678">
      <c r="A678" s="0" t="str">
        <f aca="false">HYPERLINK("http://dbpedia.org/property/gameName")</f>
        <v>http://dbpedia.org/property/gameName</v>
      </c>
      <c r="B678" s="2" t="n">
        <v>0</v>
      </c>
      <c r="C678" s="0" t="str">
        <f aca="false">HYPERLINK("http://dbpedia.org/sparql?default-graph-uri=http%3A%2F%2Fdbpedia.org&amp;query=select+distinct+%3Fs+%3Fo+where+{%3Fs+%3Chttp%3A%2F%2Fdbpedia.org%2Fproperty%2FgameName%3E+%3Fo}+LIMIT+100&amp;format=text%2Fhtml&amp;timeout=30000&amp;debug=on", "View on DBPedia")</f>
        <v>View on DBPedia</v>
      </c>
    </row>
    <row collapsed="false" customFormat="false" customHeight="true" hidden="false" ht="12.1" outlineLevel="0" r="679">
      <c r="A679" s="0" t="str">
        <f aca="false">HYPERLINK("http://dbpedia.org/property/grandSlam")</f>
        <v>http://dbpedia.org/property/grandSlam</v>
      </c>
      <c r="B679" s="2" t="n">
        <v>0</v>
      </c>
      <c r="C679" s="0" t="str">
        <f aca="false">HYPERLINK("http://dbpedia.org/sparql?default-graph-uri=http%3A%2F%2Fdbpedia.org&amp;query=select+distinct+%3Fs+%3Fo+where+{%3Fs+%3Chttp%3A%2F%2Fdbpedia.org%2Fproperty%2FgrandSlam%3E+%3Fo}+LIMIT+100&amp;format=text%2Fhtml&amp;timeout=30000&amp;debug=on", "View on DBPedia")</f>
        <v>View on DBPedia</v>
      </c>
    </row>
    <row collapsed="false" customFormat="false" customHeight="true" hidden="false" ht="12.1" outlineLevel="0" r="680">
      <c r="A680" s="0" t="str">
        <f aca="false">HYPERLINK("http://dbpedia.org/ontology/winsAtPGA")</f>
        <v>http://dbpedia.org/ontology/winsAtPGA</v>
      </c>
      <c r="B680" s="2" t="n">
        <v>0</v>
      </c>
      <c r="C680" s="0" t="str">
        <f aca="false">HYPERLINK("http://dbpedia.org/sparql?default-graph-uri=http%3A%2F%2Fdbpedia.org&amp;query=select+distinct+%3Fs+%3Fo+where+{%3Fs+%3Chttp%3A%2F%2Fdbpedia.org%2Fontology%2FwinsAtPGA%3E+%3Fo}+LIMIT+100&amp;format=text%2Fhtml&amp;timeout=30000&amp;debug=on", "View on DBPedia")</f>
        <v>View on DBPedia</v>
      </c>
    </row>
    <row collapsed="false" customFormat="false" customHeight="true" hidden="false" ht="12.1" outlineLevel="0" r="681">
      <c r="A681" s="0" t="str">
        <f aca="false">HYPERLINK("http://dbpedia.org/property/update")</f>
        <v>http://dbpedia.org/property/update</v>
      </c>
      <c r="B681" s="2" t="n">
        <v>0</v>
      </c>
      <c r="C681" s="0" t="str">
        <f aca="false">HYPERLINK("http://dbpedia.org/sparql?default-graph-uri=http%3A%2F%2Fdbpedia.org&amp;query=select+distinct+%3Fs+%3Fo+where+{%3Fs+%3Chttp%3A%2F%2Fdbpedia.org%2Fproperty%2Fupdate%3E+%3Fo}+LIMIT+100&amp;format=text%2Fhtml&amp;timeout=30000&amp;debug=on", "View on DBPedia")</f>
        <v>View on DBPedia</v>
      </c>
    </row>
    <row collapsed="false" customFormat="false" customHeight="true" hidden="false" ht="12.1" outlineLevel="0" r="682">
      <c r="A682" s="0" t="str">
        <f aca="false">HYPERLINK("http://dbpedia.org/property/status")</f>
        <v>http://dbpedia.org/property/status</v>
      </c>
      <c r="B682" s="2" t="n">
        <v>0</v>
      </c>
      <c r="C682" s="0" t="str">
        <f aca="false">HYPERLINK("http://dbpedia.org/sparql?default-graph-uri=http%3A%2F%2Fdbpedia.org&amp;query=select+distinct+%3Fs+%3Fo+where+{%3Fs+%3Chttp%3A%2F%2Fdbpedia.org%2Fproperty%2Fstatus%3E+%3Fo}+LIMIT+100&amp;format=text%2Fhtml&amp;timeout=30000&amp;debug=on", "View on DBPedia")</f>
        <v>View on DBPedia</v>
      </c>
    </row>
    <row collapsed="false" customFormat="false" customHeight="true" hidden="false" ht="12.1" outlineLevel="0" r="683">
      <c r="A683" s="0" t="str">
        <f aca="false">HYPERLINK("http://dbpedia.org/property/icupdate")</f>
        <v>http://dbpedia.org/property/icupdate</v>
      </c>
      <c r="B683" s="2" t="n">
        <v>0</v>
      </c>
      <c r="C683" s="0" t="str">
        <f aca="false">HYPERLINK("http://dbpedia.org/sparql?default-graph-uri=http%3A%2F%2Fdbpedia.org&amp;query=select+distinct+%3Fs+%3Fo+where+{%3Fs+%3Chttp%3A%2F%2Fdbpedia.org%2Fproperty%2Ficupdate%3E+%3Fo}+LIMIT+100&amp;format=text%2Fhtml&amp;timeout=30000&amp;debug=on", "View on DBPedia")</f>
        <v>View on DBPedia</v>
      </c>
    </row>
    <row collapsed="false" customFormat="false" customHeight="true" hidden="false" ht="12.1" outlineLevel="0" r="684">
      <c r="A684" s="0" t="str">
        <f aca="false">HYPERLINK("http://dbpedia.org/property/lastRace")</f>
        <v>http://dbpedia.org/property/lastRace</v>
      </c>
      <c r="B684" s="2" t="n">
        <v>0</v>
      </c>
      <c r="C684" s="0" t="str">
        <f aca="false">HYPERLINK("http://dbpedia.org/sparql?default-graph-uri=http%3A%2F%2Fdbpedia.org&amp;query=select+distinct+%3Fs+%3Fo+where+{%3Fs+%3Chttp%3A%2F%2Fdbpedia.org%2Fproperty%2FlastRace%3E+%3Fo}+LIMIT+100&amp;format=text%2Fhtml&amp;timeout=30000&amp;debug=on", "View on DBPedia")</f>
        <v>View on DBPedia</v>
      </c>
    </row>
    <row collapsed="false" customFormat="false" customHeight="true" hidden="false" ht="12.1" outlineLevel="0" r="685">
      <c r="A685" s="0" t="str">
        <f aca="false">HYPERLINK("http://dbpedia.org/property/finaldate")</f>
        <v>http://dbpedia.org/property/finaldate</v>
      </c>
      <c r="B685" s="2" t="n">
        <v>0</v>
      </c>
      <c r="C685" s="0" t="str">
        <f aca="false">HYPERLINK("http://dbpedia.org/sparql?default-graph-uri=http%3A%2F%2Fdbpedia.org&amp;query=select+distinct+%3Fs+%3Fo+where+{%3Fs+%3Chttp%3A%2F%2Fdbpedia.org%2Fproperty%2Ffinaldate%3E+%3Fo}+LIMIT+100&amp;format=text%2Fhtml&amp;timeout=30000&amp;debug=on", "View on DBPedia")</f>
        <v>View on DBPedia</v>
      </c>
    </row>
    <row collapsed="false" customFormat="false" customHeight="true" hidden="false" ht="12.1" outlineLevel="0" r="686">
      <c r="A686" s="0" t="str">
        <f aca="false">HYPERLINK("http://dbpedia.org/property/worldDartsTrophy")</f>
        <v>http://dbpedia.org/property/worldDartsTrophy</v>
      </c>
      <c r="B686" s="2" t="n">
        <v>0</v>
      </c>
      <c r="C686" s="0" t="str">
        <f aca="false">HYPERLINK("http://dbpedia.org/sparql?default-graph-uri=http%3A%2F%2Fdbpedia.org&amp;query=select+distinct+%3Fs+%3Fo+where+{%3Fs+%3Chttp%3A%2F%2Fdbpedia.org%2Fproperty%2FworldDartsTrophy%3E+%3Fo}+LIMIT+100&amp;format=text%2Fhtml&amp;timeout=30000&amp;debug=on", "View on DBPedia")</f>
        <v>View on DBPedia</v>
      </c>
    </row>
    <row collapsed="false" customFormat="false" customHeight="true" hidden="false" ht="12.1" outlineLevel="0" r="687">
      <c r="A687" s="0" t="str">
        <f aca="false">HYPERLINK("http://dbpedia.org/property/usOpen")</f>
        <v>http://dbpedia.org/property/usOpen</v>
      </c>
      <c r="B687" s="2" t="n">
        <v>0</v>
      </c>
      <c r="C687" s="0" t="str">
        <f aca="false">HYPERLINK("http://dbpedia.org/sparql?default-graph-uri=http%3A%2F%2Fdbpedia.org&amp;query=select+distinct+%3Fs+%3Fo+where+{%3Fs+%3Chttp%3A%2F%2Fdbpedia.org%2Fproperty%2FusOpen%3E+%3Fo}+LIMIT+100&amp;format=text%2Fhtml&amp;timeout=30000&amp;debug=on", "View on DBPedia")</f>
        <v>View on DBPedia</v>
      </c>
    </row>
    <row collapsed="false" customFormat="false" customHeight="true" hidden="false" ht="12.1" outlineLevel="0" r="688">
      <c r="A688" s="0" t="str">
        <f aca="false">HYPERLINK("http://dbpedia.org/property/seatingCapacity")</f>
        <v>http://dbpedia.org/property/seatingCapacity</v>
      </c>
      <c r="B688" s="2" t="n">
        <v>0</v>
      </c>
      <c r="C688" s="0" t="str">
        <f aca="false">HYPERLINK("http://dbpedia.org/sparql?default-graph-uri=http%3A%2F%2Fdbpedia.org&amp;query=select+distinct+%3Fs+%3Fo+where+{%3Fs+%3Chttp%3A%2F%2Fdbpedia.org%2Fproperty%2FseatingCapacity%3E+%3Fo}+LIMIT+100&amp;format=text%2Fhtml&amp;timeout=30000&amp;debug=on", "View on DBPedia")</f>
        <v>View on DBPedia</v>
      </c>
    </row>
    <row collapsed="false" customFormat="false" customHeight="true" hidden="false" ht="12.1" outlineLevel="0" r="689">
      <c r="A689" s="0" t="str">
        <f aca="false">HYPERLINK("http://dbpedia.org/property/week")</f>
        <v>http://dbpedia.org/property/week</v>
      </c>
      <c r="B689" s="2" t="n">
        <v>0</v>
      </c>
      <c r="C689" s="0" t="str">
        <f aca="false">HYPERLINK("http://dbpedia.org/sparql?default-graph-uri=http%3A%2F%2Fdbpedia.org&amp;query=select+distinct+%3Fs+%3Fo+where+{%3Fs+%3Chttp%3A%2F%2Fdbpedia.org%2Fproperty%2Fweek%3E+%3Fo}+LIMIT+100&amp;format=text%2Fhtml&amp;timeout=30000&amp;debug=on", "View on DBPedia")</f>
        <v>View on DBPedia</v>
      </c>
    </row>
    <row collapsed="false" customFormat="false" customHeight="true" hidden="false" ht="12.1" outlineLevel="0" r="690">
      <c r="A690" s="0" t="str">
        <f aca="false">HYPERLINK("http://dbpedia.org/property/refimprove")</f>
        <v>http://dbpedia.org/property/refimprove</v>
      </c>
      <c r="B690" s="2" t="n">
        <v>0</v>
      </c>
      <c r="C690" s="0" t="str">
        <f aca="false">HYPERLINK("http://dbpedia.org/sparql?default-graph-uri=http%3A%2F%2Fdbpedia.org&amp;query=select+distinct+%3Fs+%3Fo+where+{%3Fs+%3Chttp%3A%2F%2Fdbpedia.org%2Fproperty%2Frefimprove%3E+%3Fo}+LIMIT+100&amp;format=text%2Fhtml&amp;timeout=30000&amp;debug=on", "View on DBPedia")</f>
        <v>View on DBPedia</v>
      </c>
    </row>
    <row collapsed="false" customFormat="false" customHeight="true" hidden="false" ht="12.1" outlineLevel="0" r="691">
      <c r="A691" s="0" t="str">
        <f aca="false">HYPERLINK("http://dbpedia.org/property/conference")</f>
        <v>http://dbpedia.org/property/conference</v>
      </c>
      <c r="B691" s="2" t="n">
        <v>0</v>
      </c>
      <c r="C691" s="0" t="str">
        <f aca="false">HYPERLINK("http://dbpedia.org/sparql?default-graph-uri=http%3A%2F%2Fdbpedia.org&amp;query=select+distinct+%3Fs+%3Fo+where+{%3Fs+%3Chttp%3A%2F%2Fdbpedia.org%2Fproperty%2Fconference%3E+%3Fo}+LIMIT+100&amp;format=text%2Fhtml&amp;timeout=30000&amp;debug=on", "View on DBPedia")</f>
        <v>View on DBPedia</v>
      </c>
    </row>
    <row collapsed="false" customFormat="false" customHeight="true" hidden="false" ht="12.1" outlineLevel="0" r="692">
      <c r="A692" s="0" t="str">
        <f aca="false">HYPERLINK("http://dbpedia.org/property/advert")</f>
        <v>http://dbpedia.org/property/advert</v>
      </c>
      <c r="B692" s="2" t="n">
        <v>0</v>
      </c>
      <c r="C692" s="0" t="str">
        <f aca="false">HYPERLINK("http://dbpedia.org/sparql?default-graph-uri=http%3A%2F%2Fdbpedia.org&amp;query=select+distinct+%3Fs+%3Fo+where+{%3Fs+%3Chttp%3A%2F%2Fdbpedia.org%2Fproperty%2Fadvert%3E+%3Fo}+LIMIT+100&amp;format=text%2Fhtml&amp;timeout=30000&amp;debug=on", "View on DBPedia")</f>
        <v>View on DBPedia</v>
      </c>
    </row>
    <row collapsed="false" customFormat="false" customHeight="true" hidden="false" ht="12.1" outlineLevel="0" r="693">
      <c r="A693" s="0" t="str">
        <f aca="false">HYPERLINK("http://dbpedia.org/ontology/coachedTeam")</f>
        <v>http://dbpedia.org/ontology/coachedTeam</v>
      </c>
      <c r="B693" s="2" t="n">
        <v>0</v>
      </c>
      <c r="C693" s="0" t="str">
        <f aca="false">HYPERLINK("http://dbpedia.org/sparql?default-graph-uri=http%3A%2F%2Fdbpedia.org&amp;query=select+distinct+%3Fs+%3Fo+where+{%3Fs+%3Chttp%3A%2F%2Fdbpedia.org%2Fontology%2FcoachedTeam%3E+%3Fo}+LIMIT+100&amp;format=text%2Fhtml&amp;timeout=30000&amp;debug=on", "View on DBPedia")</f>
        <v>View on DBPedia</v>
      </c>
    </row>
    <row collapsed="false" customFormat="false" customHeight="true" hidden="false" ht="12.1" outlineLevel="0" r="694">
      <c r="A694" s="0" t="str">
        <f aca="false">HYPERLINK("http://dbpedia.org/ontology/winsAtJapan")</f>
        <v>http://dbpedia.org/ontology/winsAtJapan</v>
      </c>
      <c r="B694" s="2" t="n">
        <v>0</v>
      </c>
      <c r="C694" s="0" t="str">
        <f aca="false">HYPERLINK("http://dbpedia.org/sparql?default-graph-uri=http%3A%2F%2Fdbpedia.org&amp;query=select+distinct+%3Fs+%3Fo+where+{%3Fs+%3Chttp%3A%2F%2Fdbpedia.org%2Fontology%2FwinsAtJapan%3E+%3Fo}+LIMIT+100&amp;format=text%2Fhtml&amp;timeout=30000&amp;debug=on", "View on DBPedia")</f>
        <v>View on DBPedia</v>
      </c>
    </row>
    <row collapsed="false" customFormat="false" customHeight="true" hidden="false" ht="12.1" outlineLevel="0" r="695">
      <c r="A695" s="0" t="str">
        <f aca="false">HYPERLINK("http://dbpedia.org/property/attendance")</f>
        <v>http://dbpedia.org/property/attendance</v>
      </c>
      <c r="B695" s="2" t="n">
        <v>0</v>
      </c>
      <c r="C695" s="0" t="str">
        <f aca="false">HYPERLINK("http://dbpedia.org/sparql?default-graph-uri=http%3A%2F%2Fdbpedia.org&amp;query=select+distinct+%3Fs+%3Fo+where+{%3Fs+%3Chttp%3A%2F%2Fdbpedia.org%2Fproperty%2Fattendance%3E+%3Fo}+LIMIT+100&amp;format=text%2Fhtml&amp;timeout=30000&amp;debug=on", "View on DBPedia")</f>
        <v>View on DBPedia</v>
      </c>
    </row>
    <row collapsed="false" customFormat="false" customHeight="true" hidden="false" ht="12.1" outlineLevel="0" r="696">
      <c r="A696" s="0" t="str">
        <f aca="false">HYPERLINK("http://dbpedia.org/property/ruProyears")</f>
        <v>http://dbpedia.org/property/ruProyears</v>
      </c>
      <c r="B696" s="2" t="n">
        <v>0</v>
      </c>
      <c r="C696" s="0" t="str">
        <f aca="false">HYPERLINK("http://dbpedia.org/sparql?default-graph-uri=http%3A%2F%2Fdbpedia.org&amp;query=select+distinct+%3Fs+%3Fo+where+{%3Fs+%3Chttp%3A%2F%2Fdbpedia.org%2Fproperty%2FruProyears%3E+%3Fo}+LIMIT+100&amp;format=text%2Fhtml&amp;timeout=30000&amp;debug=on", "View on DBPedia")</f>
        <v>View on DBPedia</v>
      </c>
    </row>
    <row collapsed="false" customFormat="false" customHeight="true" hidden="false" ht="12.1" outlineLevel="0" r="697">
      <c r="A697" s="0" t="str">
        <f aca="false">HYPERLINK("http://dbpedia.org/ontology/number")</f>
        <v>http://dbpedia.org/ontology/number</v>
      </c>
      <c r="B697" s="2" t="n">
        <v>0</v>
      </c>
      <c r="C697" s="0" t="str">
        <f aca="false">HYPERLINK("http://dbpedia.org/sparql?default-graph-uri=http%3A%2F%2Fdbpedia.org&amp;query=select+distinct+%3Fs+%3Fo+where+{%3Fs+%3Chttp%3A%2F%2Fdbpedia.org%2Fontology%2Fnumber%3E+%3Fo}+LIMIT+100&amp;format=text%2Fhtml&amp;timeout=30000&amp;debug=on", "View on DBPedia")</f>
        <v>View on DBPedia</v>
      </c>
    </row>
    <row collapsed="false" customFormat="false" customHeight="true" hidden="false" ht="12.1" outlineLevel="0" r="698">
      <c r="A698" s="0" t="str">
        <f aca="false">HYPERLINK("http://dbpedia.org/property/lastBuschRace")</f>
        <v>http://dbpedia.org/property/lastBuschRace</v>
      </c>
      <c r="B698" s="2" t="n">
        <v>0</v>
      </c>
      <c r="C698" s="0" t="str">
        <f aca="false">HYPERLINK("http://dbpedia.org/sparql?default-graph-uri=http%3A%2F%2Fdbpedia.org&amp;query=select+distinct+%3Fs+%3Fo+where+{%3Fs+%3Chttp%3A%2F%2Fdbpedia.org%2Fproperty%2FlastBuschRace%3E+%3Fo}+LIMIT+100&amp;format=text%2Fhtml&amp;timeout=30000&amp;debug=on", "View on DBPedia")</f>
        <v>View on DBPedia</v>
      </c>
    </row>
    <row collapsed="false" customFormat="false" customHeight="true" hidden="false" ht="12.1" outlineLevel="0" r="699">
      <c r="A699" s="0" t="str">
        <f aca="false">HYPERLINK("http://dbpedia.org/property/finalsRunnerUp")</f>
        <v>http://dbpedia.org/property/finalsRunnerUp</v>
      </c>
      <c r="B699" s="2" t="n">
        <v>0</v>
      </c>
      <c r="C699" s="0" t="str">
        <f aca="false">HYPERLINK("http://dbpedia.org/sparql?default-graph-uri=http%3A%2F%2Fdbpedia.org&amp;query=select+distinct+%3Fs+%3Fo+where+{%3Fs+%3Chttp%3A%2F%2Fdbpedia.org%2Fproperty%2FfinalsRunnerUp%3E+%3Fo}+LIMIT+100&amp;format=text%2Fhtml&amp;timeout=30000&amp;debug=on", "View on DBPedia")</f>
        <v>View on DBPedia</v>
      </c>
    </row>
    <row collapsed="false" customFormat="false" customHeight="true" hidden="false" ht="12.1" outlineLevel="0" r="700">
      <c r="A700" s="0" t="str">
        <f aca="false">HYPERLINK("http://dbpedia.org/ontology/statisticYear")</f>
        <v>http://dbpedia.org/ontology/statisticYear</v>
      </c>
      <c r="B700" s="2" t="n">
        <v>0</v>
      </c>
      <c r="C700" s="0" t="str">
        <f aca="false">HYPERLINK("http://dbpedia.org/sparql?default-graph-uri=http%3A%2F%2Fdbpedia.org&amp;query=select+distinct+%3Fs+%3Fo+where+{%3Fs+%3Chttp%3A%2F%2Fdbpedia.org%2Fontology%2FstatisticYear%3E+%3Fo}+LIMIT+100&amp;format=text%2Fhtml&amp;timeout=30000&amp;debug=on", "View on DBPedia")</f>
        <v>View on DBPedia</v>
      </c>
    </row>
    <row collapsed="false" customFormat="false" customHeight="true" hidden="false" ht="12.1" outlineLevel="0" r="701">
      <c r="A701" s="0" t="str">
        <f aca="false">HYPERLINK("http://dbpedia.org/property/yeareend")</f>
        <v>http://dbpedia.org/property/yeareend</v>
      </c>
      <c r="B701" s="2" t="n">
        <v>0</v>
      </c>
      <c r="C701" s="0" t="str">
        <f aca="false">HYPERLINK("http://dbpedia.org/sparql?default-graph-uri=http%3A%2F%2Fdbpedia.org&amp;query=select+distinct+%3Fs+%3Fo+where+{%3Fs+%3Chttp%3A%2F%2Fdbpedia.org%2Fproperty%2Fyeareend%3E+%3Fo}+LIMIT+100&amp;format=text%2Fhtml&amp;timeout=30000&amp;debug=on", "View on DBPedia")</f>
        <v>View on DBPedia</v>
      </c>
    </row>
    <row collapsed="false" customFormat="false" customHeight="true" hidden="false" ht="12.1" outlineLevel="0" r="702">
      <c r="A702" s="0" t="str">
        <f aca="false">HYPERLINK("http://dbpedia.org/property/stat4value")</f>
        <v>http://dbpedia.org/property/stat4value</v>
      </c>
      <c r="B702" s="2" t="n">
        <v>0</v>
      </c>
      <c r="C702" s="0" t="str">
        <f aca="false">HYPERLINK("http://dbpedia.org/sparql?default-graph-uri=http%3A%2F%2Fdbpedia.org&amp;query=select+distinct+%3Fs+%3Fo+where+{%3Fs+%3Chttp%3A%2F%2Fdbpedia.org%2Fproperty%2Fstat4value%3E+%3Fo}+LIMIT+100&amp;format=text%2Fhtml&amp;timeout=30000&amp;debug=on", "View on DBPedia")</f>
        <v>View on DBPedia</v>
      </c>
    </row>
    <row collapsed="false" customFormat="false" customHeight="true" hidden="false" ht="12.1" outlineLevel="0" r="703">
      <c r="A703" s="0" t="str">
        <f aca="false">HYPERLINK("http://dbpedia.org/ontology/firstRace")</f>
        <v>http://dbpedia.org/ontology/firstRace</v>
      </c>
      <c r="B703" s="2" t="n">
        <v>0</v>
      </c>
      <c r="C703" s="0" t="str">
        <f aca="false">HYPERLINK("http://dbpedia.org/sparql?default-graph-uri=http%3A%2F%2Fdbpedia.org&amp;query=select+distinct+%3Fs+%3Fo+where+{%3Fs+%3Chttp%3A%2F%2Fdbpedia.org%2Fontology%2FfirstRace%3E+%3Fo}+LIMIT+100&amp;format=text%2Fhtml&amp;timeout=30000&amp;debug=on", "View on DBPedia")</f>
        <v>View on DBPedia</v>
      </c>
    </row>
    <row collapsed="false" customFormat="false" customHeight="true" hidden="false" ht="12.1" outlineLevel="0" r="704">
      <c r="A704" s="0" t="str">
        <f aca="false">HYPERLINK("http://dbpedia.org/property/wimbledondoublesresult")</f>
        <v>http://dbpedia.org/property/wimbledondoublesresult</v>
      </c>
      <c r="B704" s="2" t="n">
        <v>0</v>
      </c>
      <c r="C704" s="0" t="str">
        <f aca="false">HYPERLINK("http://dbpedia.org/sparql?default-graph-uri=http%3A%2F%2Fdbpedia.org&amp;query=select+distinct+%3Fs+%3Fo+where+{%3Fs+%3Chttp%3A%2F%2Fdbpedia.org%2Fproperty%2Fwimbledondoublesresult%3E+%3Fo}+LIMIT+100&amp;format=text%2Fhtml&amp;timeout=30000&amp;debug=on", "View on DBPedia")</f>
        <v>View on DBPedia</v>
      </c>
    </row>
    <row collapsed="false" customFormat="false" customHeight="true" hidden="false" ht="12.1" outlineLevel="0" r="705">
      <c r="A705" s="0" t="str">
        <f aca="false">HYPERLINK("http://dbpedia.org/property/ruProvinceupdate")</f>
        <v>http://dbpedia.org/property/ruProvinceupdate</v>
      </c>
      <c r="B705" s="2" t="n">
        <v>0</v>
      </c>
      <c r="C705" s="0" t="str">
        <f aca="false">HYPERLINK("http://dbpedia.org/sparql?default-graph-uri=http%3A%2F%2Fdbpedia.org&amp;query=select+distinct+%3Fs+%3Fo+where+{%3Fs+%3Chttp%3A%2F%2Fdbpedia.org%2Fproperty%2FruProvinceupdate%3E+%3Fo}+LIMIT+100&amp;format=text%2Fhtml&amp;timeout=30000&amp;debug=on", "View on DBPedia")</f>
        <v>View on DBPedia</v>
      </c>
    </row>
    <row collapsed="false" customFormat="false" customHeight="true" hidden="false" ht="12.1" outlineLevel="0" r="706">
      <c r="A706" s="0" t="str">
        <f aca="false">HYPERLINK("http://dbpedia.org/property/originalResearch")</f>
        <v>http://dbpedia.org/property/originalResearch</v>
      </c>
      <c r="B706" s="2" t="n">
        <v>0</v>
      </c>
      <c r="C706" s="0" t="str">
        <f aca="false">HYPERLINK("http://dbpedia.org/sparql?default-graph-uri=http%3A%2F%2Fdbpedia.org&amp;query=select+distinct+%3Fs+%3Fo+where+{%3Fs+%3Chttp%3A%2F%2Fdbpedia.org%2Fproperty%2ForiginalResearch%3E+%3Fo}+LIMIT+100&amp;format=text%2Fhtml&amp;timeout=30000&amp;debug=on", "View on DBPedia")</f>
        <v>View on DBPedia</v>
      </c>
    </row>
    <row collapsed="false" customFormat="false" customHeight="true" hidden="false" ht="12.1" outlineLevel="0" r="707">
      <c r="A707" s="0" t="str">
        <f aca="false">HYPERLINK("http://dbpedia.org/property/season12Year")</f>
        <v>http://dbpedia.org/property/season12Year</v>
      </c>
      <c r="B707" s="2" t="n">
        <v>0</v>
      </c>
      <c r="C707" s="0" t="str">
        <f aca="false">HYPERLINK("http://dbpedia.org/sparql?default-graph-uri=http%3A%2F%2Fdbpedia.org&amp;query=select+distinct+%3Fs+%3Fo+where+{%3Fs+%3Chttp%3A%2F%2Fdbpedia.org%2Fproperty%2Fseason12Year%3E+%3Fo}+LIMIT+100&amp;format=text%2Fhtml&amp;timeout=30000&amp;debug=on", "View on DBPedia")</f>
        <v>View on DBPedia</v>
      </c>
    </row>
    <row collapsed="false" customFormat="false" customHeight="true" hidden="false" ht="12.1" outlineLevel="0" r="708">
      <c r="A708" s="0" t="str">
        <f aca="false">HYPERLINK("http://dbpedia.org/property/repcoachyears")</f>
        <v>http://dbpedia.org/property/repcoachyears</v>
      </c>
      <c r="B708" s="2" t="n">
        <v>0</v>
      </c>
      <c r="C708" s="0" t="str">
        <f aca="false">HYPERLINK("http://dbpedia.org/sparql?default-graph-uri=http%3A%2F%2Fdbpedia.org&amp;query=select+distinct+%3Fs+%3Fo+where+{%3Fs+%3Chttp%3A%2F%2Fdbpedia.org%2Fproperty%2Frepcoachyears%3E+%3Fo}+LIMIT+100&amp;format=text%2Fhtml&amp;timeout=30000&amp;debug=on", "View on DBPedia")</f>
        <v>View on DBPedia</v>
      </c>
    </row>
    <row collapsed="false" customFormat="false" customHeight="true" hidden="false" ht="12.1" outlineLevel="0" r="709">
      <c r="A709" s="0" t="str">
        <f aca="false">HYPERLINK("http://dbpedia.org/property/year10start")</f>
        <v>http://dbpedia.org/property/year10start</v>
      </c>
      <c r="B709" s="2" t="n">
        <v>0</v>
      </c>
      <c r="C709" s="0" t="str">
        <f aca="false">HYPERLINK("http://dbpedia.org/sparql?default-graph-uri=http%3A%2F%2Fdbpedia.org&amp;query=select+distinct+%3Fs+%3Fo+where+{%3Fs+%3Chttp%3A%2F%2Fdbpedia.org%2Fproperty%2Fyear10start%3E+%3Fo}+LIMIT+100&amp;format=text%2Fhtml&amp;timeout=30000&amp;debug=on", "View on DBPedia")</f>
        <v>View on DBPedia</v>
      </c>
    </row>
    <row collapsed="false" customFormat="false" customHeight="true" hidden="false" ht="12.1" outlineLevel="0" r="710">
      <c r="A710" s="0" t="str">
        <f aca="false">HYPERLINK("http://dbpedia.org/property/medaltemplates")</f>
        <v>http://dbpedia.org/property/medaltemplates</v>
      </c>
      <c r="B710" s="2" t="n">
        <v>0</v>
      </c>
      <c r="C710" s="0" t="str">
        <f aca="false">HYPERLINK("http://dbpedia.org/sparql?default-graph-uri=http%3A%2F%2Fdbpedia.org&amp;query=select+distinct+%3Fs+%3Fo+where+{%3Fs+%3Chttp%3A%2F%2Fdbpedia.org%2Fproperty%2Fmedaltemplates%3E+%3Fo}+LIMIT+100&amp;format=text%2Fhtml&amp;timeout=30000&amp;debug=on", "View on DBPedia")</f>
        <v>View on DBPedia</v>
      </c>
    </row>
    <row collapsed="false" customFormat="false" customHeight="true" hidden="false" ht="12.1" outlineLevel="0" r="711">
      <c r="A711" s="0" t="str">
        <f aca="false">HYPERLINK("http://dbpedia.org/property/laborEnd")</f>
        <v>http://dbpedia.org/property/laborEnd</v>
      </c>
      <c r="B711" s="2" t="n">
        <v>0</v>
      </c>
      <c r="C711" s="0" t="str">
        <f aca="false">HYPERLINK("http://dbpedia.org/sparql?default-graph-uri=http%3A%2F%2Fdbpedia.org&amp;query=select+distinct+%3Fs+%3Fo+where+{%3Fs+%3Chttp%3A%2F%2Fdbpedia.org%2Fproperty%2FlaborEnd%3E+%3Fo}+LIMIT+100&amp;format=text%2Fhtml&amp;timeout=30000&amp;debug=on", "View on DBPedia")</f>
        <v>View on DBPedia</v>
      </c>
    </row>
    <row collapsed="false" customFormat="false" customHeight="true" hidden="false" ht="12.1" outlineLevel="0" r="712">
      <c r="A712" s="0" t="str">
        <f aca="false">HYPERLINK("http://dbpedia.org/ontology/buildingEndDate")</f>
        <v>http://dbpedia.org/ontology/buildingEndDate</v>
      </c>
      <c r="B712" s="2" t="n">
        <v>0</v>
      </c>
      <c r="C712" s="0" t="str">
        <f aca="false">HYPERLINK("http://dbpedia.org/sparql?default-graph-uri=http%3A%2F%2Fdbpedia.org&amp;query=select+distinct+%3Fs+%3Fo+where+{%3Fs+%3Chttp%3A%2F%2Fdbpedia.org%2Fontology%2FbuildingEndDate%3E+%3Fo}+LIMIT+100&amp;format=text%2Fhtml&amp;timeout=30000&amp;debug=on", "View on DBPedia")</f>
        <v>View on DBPedia</v>
      </c>
    </row>
    <row collapsed="false" customFormat="false" customHeight="true" hidden="false" ht="12.1" outlineLevel="0" r="713">
      <c r="A713" s="0" t="str">
        <f aca="false">HYPERLINK("http://dbpedia.org/property/reldate")</f>
        <v>http://dbpedia.org/property/reldate</v>
      </c>
      <c r="B713" s="2" t="n">
        <v>0</v>
      </c>
      <c r="C713" s="0" t="str">
        <f aca="false">HYPERLINK("http://dbpedia.org/sparql?default-graph-uri=http%3A%2F%2Fdbpedia.org&amp;query=select+distinct+%3Fs+%3Fo+where+{%3Fs+%3Chttp%3A%2F%2Fdbpedia.org%2Fproperty%2Freldate%3E+%3Fo}+LIMIT+100&amp;format=text%2Fhtml&amp;timeout=30000&amp;debug=on", "View on DBPedia")</f>
        <v>View on DBPedia</v>
      </c>
    </row>
    <row collapsed="false" customFormat="false" customHeight="true" hidden="false" ht="12.1" outlineLevel="0" r="714">
      <c r="A714" s="0" t="str">
        <f aca="false">HYPERLINK("http://dbpedia.org/property/positions")</f>
        <v>http://dbpedia.org/property/positions</v>
      </c>
      <c r="B714" s="2" t="n">
        <v>0</v>
      </c>
      <c r="C714" s="0" t="str">
        <f aca="false">HYPERLINK("http://dbpedia.org/sparql?default-graph-uri=http%3A%2F%2Fdbpedia.org&amp;query=select+distinct+%3Fs+%3Fo+where+{%3Fs+%3Chttp%3A%2F%2Fdbpedia.org%2Fproperty%2Fpositions%3E+%3Fo}+LIMIT+100&amp;format=text%2Fhtml&amp;timeout=30000&amp;debug=on", "View on DBPedia")</f>
        <v>View on DBPedia</v>
      </c>
    </row>
    <row collapsed="false" customFormat="false" customHeight="true" hidden="false" ht="12.1" outlineLevel="0" r="715">
      <c r="A715" s="0" t="str">
        <f aca="false">HYPERLINK("http://dbpedia.org/property/notability")</f>
        <v>http://dbpedia.org/property/notability</v>
      </c>
      <c r="B715" s="2" t="n">
        <v>0</v>
      </c>
      <c r="C715" s="0" t="str">
        <f aca="false">HYPERLINK("http://dbpedia.org/sparql?default-graph-uri=http%3A%2F%2Fdbpedia.org&amp;query=select+distinct+%3Fs+%3Fo+where+{%3Fs+%3Chttp%3A%2F%2Fdbpedia.org%2Fproperty%2Fnotability%3E+%3Fo}+LIMIT+100&amp;format=text%2Fhtml&amp;timeout=30000&amp;debug=on", "View on DBPedia")</f>
        <v>View on DBPedia</v>
      </c>
    </row>
    <row collapsed="false" customFormat="false" customHeight="true" hidden="false" ht="12.1" outlineLevel="0" r="716">
      <c r="A716" s="0" t="str">
        <f aca="false">HYPERLINK("http://dbpedia.org/property/season13Year")</f>
        <v>http://dbpedia.org/property/season13Year</v>
      </c>
      <c r="B716" s="2" t="n">
        <v>0</v>
      </c>
      <c r="C716" s="0" t="str">
        <f aca="false">HYPERLINK("http://dbpedia.org/sparql?default-graph-uri=http%3A%2F%2Fdbpedia.org&amp;query=select+distinct+%3Fs+%3Fo+where+{%3Fs+%3Chttp%3A%2F%2Fdbpedia.org%2Fproperty%2Fseason13Year%3E+%3Fo}+LIMIT+100&amp;format=text%2Fhtml&amp;timeout=30000&amp;debug=on", "View on DBPedia")</f>
        <v>View on DBPedia</v>
      </c>
    </row>
    <row collapsed="false" customFormat="false" customHeight="true" hidden="false" ht="12.1" outlineLevel="0" r="717">
      <c r="A717" s="0" t="str">
        <f aca="false">HYPERLINK("http://dbpedia.org/property/allLocations")</f>
        <v>http://dbpedia.org/property/allLocations</v>
      </c>
      <c r="B717" s="2" t="n">
        <v>0</v>
      </c>
      <c r="C717" s="0" t="str">
        <f aca="false">HYPERLINK("http://dbpedia.org/sparql?default-graph-uri=http%3A%2F%2Fdbpedia.org&amp;query=select+distinct+%3Fs+%3Fo+where+{%3Fs+%3Chttp%3A%2F%2Fdbpedia.org%2Fproperty%2FallLocations%3E+%3Fo}+LIMIT+100&amp;format=text%2Fhtml&amp;timeout=30000&amp;debug=on", "View on DBPedia")</f>
        <v>View on DBPedia</v>
      </c>
    </row>
    <row collapsed="false" customFormat="false" customHeight="true" hidden="false" ht="12.1" outlineLevel="0" r="718">
      <c r="A718" s="0" t="str">
        <f aca="false">HYPERLINK("http://dbpedia.org/property/differentPrevious")</f>
        <v>http://dbpedia.org/property/differentPrevious</v>
      </c>
      <c r="B718" s="2" t="n">
        <v>0</v>
      </c>
      <c r="C718" s="0" t="str">
        <f aca="false">HYPERLINK("http://dbpedia.org/sparql?default-graph-uri=http%3A%2F%2Fdbpedia.org&amp;query=select+distinct+%3Fs+%3Fo+where+{%3Fs+%3Chttp%3A%2F%2Fdbpedia.org%2Fproperty%2FdifferentPrevious%3E+%3Fo}+LIMIT+100&amp;format=text%2Fhtml&amp;timeout=30000&amp;debug=on", "View on DBPedia")</f>
        <v>View on DBPedia</v>
      </c>
    </row>
    <row collapsed="false" customFormat="false" customHeight="true" hidden="false" ht="12.1" outlineLevel="0" r="719">
      <c r="A719" s="0" t="str">
        <f aca="false">HYPERLINK("http://dbpedia.org/property/jtotal")</f>
        <v>http://dbpedia.org/property/jtotal</v>
      </c>
      <c r="B719" s="2" t="n">
        <v>0</v>
      </c>
      <c r="C719" s="0" t="str">
        <f aca="false">HYPERLINK("http://dbpedia.org/sparql?default-graph-uri=http%3A%2F%2Fdbpedia.org&amp;query=select+distinct+%3Fs+%3Fo+where+{%3Fs+%3Chttp%3A%2F%2Fdbpedia.org%2Fproperty%2Fjtotal%3E+%3Fo}+LIMIT+100&amp;format=text%2Fhtml&amp;timeout=30000&amp;debug=on", "View on DBPedia")</f>
        <v>View on DBPedia</v>
      </c>
    </row>
    <row collapsed="false" customFormat="false" customHeight="true" hidden="false" ht="12.1" outlineLevel="0" r="720">
      <c r="A720" s="0" t="str">
        <f aca="false">HYPERLINK("http://dbpedia.org/property/selection")</f>
        <v>http://dbpedia.org/property/selection</v>
      </c>
      <c r="B720" s="2" t="n">
        <v>0</v>
      </c>
      <c r="C720" s="0" t="str">
        <f aca="false">HYPERLINK("http://dbpedia.org/sparql?default-graph-uri=http%3A%2F%2Fdbpedia.org&amp;query=select+distinct+%3Fs+%3Fo+where+{%3Fs+%3Chttp%3A%2F%2Fdbpedia.org%2Fproperty%2Fselection%3E+%3Fo}+LIMIT+100&amp;format=text%2Fhtml&amp;timeout=30000&amp;debug=on", "View on DBPedia")</f>
        <v>View on DBPedia</v>
      </c>
    </row>
    <row collapsed="false" customFormat="false" customHeight="true" hidden="false" ht="12.1" outlineLevel="0" r="721">
      <c r="A721" s="0" t="str">
        <f aca="false">HYPERLINK("http://dbpedia.org/property/ruYear6start")</f>
        <v>http://dbpedia.org/property/ruYear6start</v>
      </c>
      <c r="B721" s="2" t="n">
        <v>0</v>
      </c>
      <c r="C721" s="0" t="str">
        <f aca="false">HYPERLINK("http://dbpedia.org/sparql?default-graph-uri=http%3A%2F%2Fdbpedia.org&amp;query=select+distinct+%3Fs+%3Fo+where+{%3Fs+%3Chttp%3A%2F%2Fdbpedia.org%2Fproperty%2FruYear6start%3E+%3Fo}+LIMIT+100&amp;format=text%2Fhtml&amp;timeout=30000&amp;debug=on", "View on DBPedia")</f>
        <v>View on DBPedia</v>
      </c>
    </row>
    <row collapsed="false" customFormat="false" customHeight="true" hidden="false" ht="12.1" outlineLevel="0" r="722">
      <c r="A722" s="0" t="str">
        <f aca="false">HYPERLINK("http://dbpedia.org/property/mfiWorldMatchplay")</f>
        <v>http://dbpedia.org/property/mfiWorldMatchplay</v>
      </c>
      <c r="B722" s="2" t="n">
        <v>0</v>
      </c>
      <c r="C722" s="0" t="str">
        <f aca="false">HYPERLINK("http://dbpedia.org/sparql?default-graph-uri=http%3A%2F%2Fdbpedia.org&amp;query=select+distinct+%3Fs+%3Fo+where+{%3Fs+%3Chttp%3A%2F%2Fdbpedia.org%2Fproperty%2FmfiWorldMatchplay%3E+%3Fo}+LIMIT+100&amp;format=text%2Fhtml&amp;timeout=30000&amp;debug=on", "View on DBPedia")</f>
        <v>View on DBPedia</v>
      </c>
    </row>
    <row collapsed="false" customFormat="false" customHeight="true" hidden="false" ht="12.1" outlineLevel="0" r="723">
      <c r="A723" s="0" t="str">
        <f aca="false">HYPERLINK("http://dbpedia.org/property/coi")</f>
        <v>http://dbpedia.org/property/coi</v>
      </c>
      <c r="B723" s="2" t="n">
        <v>0</v>
      </c>
      <c r="C723" s="0" t="str">
        <f aca="false">HYPERLINK("http://dbpedia.org/sparql?default-graph-uri=http%3A%2F%2Fdbpedia.org&amp;query=select+distinct+%3Fs+%3Fo+where+{%3Fs+%3Chttp%3A%2F%2Fdbpedia.org%2Fproperty%2Fcoi%3E+%3Fo}+LIMIT+100&amp;format=text%2Fhtml&amp;timeout=30000&amp;debug=on", "View on DBPedia")</f>
        <v>View on DBPedia</v>
      </c>
    </row>
    <row collapsed="false" customFormat="false" customHeight="true" hidden="false" ht="12.1" outlineLevel="0" r="724">
      <c r="A724" s="0" t="str">
        <f aca="false">HYPERLINK("http://dbpedia.org/property/stat2year")</f>
        <v>http://dbpedia.org/property/stat2year</v>
      </c>
      <c r="B724" s="2" t="n">
        <v>0</v>
      </c>
      <c r="C724" s="0" t="str">
        <f aca="false">HYPERLINK("http://dbpedia.org/sparql?default-graph-uri=http%3A%2F%2Fdbpedia.org&amp;query=select+distinct+%3Fs+%3Fo+where+{%3Fs+%3Chttp%3A%2F%2Fdbpedia.org%2Fproperty%2Fstat2year%3E+%3Fo}+LIMIT+100&amp;format=text%2Fhtml&amp;timeout=30000&amp;debug=on", "View on DBPedia")</f>
        <v>View on DBPedia</v>
      </c>
    </row>
    <row collapsed="false" customFormat="false" customHeight="true" hidden="false" ht="12.1" outlineLevel="0" r="725">
      <c r="A725" s="0" t="str">
        <f aca="false">HYPERLINK("http://dbpedia.org/property/coachingdebutyear")</f>
        <v>http://dbpedia.org/property/coachingdebutyear</v>
      </c>
      <c r="B725" s="2" t="n">
        <v>0</v>
      </c>
      <c r="C725" s="0" t="str">
        <f aca="false">HYPERLINK("http://dbpedia.org/sparql?default-graph-uri=http%3A%2F%2Fdbpedia.org&amp;query=select+distinct+%3Fs+%3Fo+where+{%3Fs+%3Chttp%3A%2F%2Fdbpedia.org%2Fproperty%2Fcoachingdebutyear%3E+%3Fo}+LIMIT+100&amp;format=text%2Fhtml&amp;timeout=30000&amp;debug=on", "View on DBPedia")</f>
        <v>View on DBPedia</v>
      </c>
    </row>
    <row collapsed="false" customFormat="false" customHeight="true" hidden="false" ht="12.1" outlineLevel="0" r="726">
      <c r="A726" s="0" t="str">
        <f aca="false">HYPERLINK("http://dbpedia.org/property/formerCallsigns")</f>
        <v>http://dbpedia.org/property/formerCallsigns</v>
      </c>
      <c r="B726" s="2" t="n">
        <v>0</v>
      </c>
      <c r="C726" s="0" t="str">
        <f aca="false">HYPERLINK("http://dbpedia.org/sparql?default-graph-uri=http%3A%2F%2Fdbpedia.org&amp;query=select+distinct+%3Fs+%3Fo+where+{%3Fs+%3Chttp%3A%2F%2Fdbpedia.org%2Fproperty%2FformerCallsigns%3E+%3Fo}+LIMIT+100&amp;format=text%2Fhtml&amp;timeout=30000&amp;debug=on", "View on DBPedia")</f>
        <v>View on DBPedia</v>
      </c>
    </row>
    <row collapsed="false" customFormat="false" customHeight="true" hidden="false" ht="12.1" outlineLevel="0" r="727">
      <c r="A727" s="0" t="str">
        <f aca="false">HYPERLINK("http://dbpedia.org/property/laborStart")</f>
        <v>http://dbpedia.org/property/laborStart</v>
      </c>
      <c r="B727" s="2" t="n">
        <v>0</v>
      </c>
      <c r="C727" s="0" t="str">
        <f aca="false">HYPERLINK("http://dbpedia.org/sparql?default-graph-uri=http%3A%2F%2Fdbpedia.org&amp;query=select+distinct+%3Fs+%3Fo+where+{%3Fs+%3Chttp%3A%2F%2Fdbpedia.org%2Fproperty%2FlaborStart%3E+%3Fo}+LIMIT+100&amp;format=text%2Fhtml&amp;timeout=30000&amp;debug=on", "View on DBPedia")</f>
        <v>View on DBPedia</v>
      </c>
    </row>
    <row collapsed="false" customFormat="false" customHeight="true" hidden="false" ht="12.1" outlineLevel="0" r="728">
      <c r="A728" s="0" t="str">
        <f aca="false">HYPERLINK("http://dbpedia.org/property/olyMedals")</f>
        <v>http://dbpedia.org/property/olyMedals</v>
      </c>
      <c r="B728" s="2" t="n">
        <v>0</v>
      </c>
      <c r="C728" s="0" t="str">
        <f aca="false">HYPERLINK("http://dbpedia.org/sparql?default-graph-uri=http%3A%2F%2Fdbpedia.org&amp;query=select+distinct+%3Fs+%3Fo+where+{%3Fs+%3Chttp%3A%2F%2Fdbpedia.org%2Fproperty%2FolyMedals%3E+%3Fo}+LIMIT+100&amp;format=text%2Fhtml&amp;timeout=30000&amp;debug=on", "View on DBPedia")</f>
        <v>View on DBPedia</v>
      </c>
    </row>
    <row collapsed="false" customFormat="false" customHeight="true" hidden="false" ht="12.1" outlineLevel="0" r="729">
      <c r="A729" s="0" t="str">
        <f aca="false">HYPERLINK("http://dbpedia.org/property/coachyear7start")</f>
        <v>http://dbpedia.org/property/coachyear7start</v>
      </c>
      <c r="B729" s="2" t="n">
        <v>0</v>
      </c>
      <c r="C729" s="0" t="str">
        <f aca="false">HYPERLINK("http://dbpedia.org/sparql?default-graph-uri=http%3A%2F%2Fdbpedia.org&amp;query=select+distinct+%3Fs+%3Fo+where+{%3Fs+%3Chttp%3A%2F%2Fdbpedia.org%2Fproperty%2Fcoachyear7start%3E+%3Fo}+LIMIT+100&amp;format=text%2Fhtml&amp;timeout=30000&amp;debug=on", "View on DBPedia")</f>
        <v>View on DBPedia</v>
      </c>
    </row>
    <row collapsed="false" customFormat="false" customHeight="true" hidden="false" ht="12.1" outlineLevel="0" r="730">
      <c r="A730" s="0" t="str">
        <f aca="false">HYPERLINK("http://dbpedia.org/property/coachyearcend")</f>
        <v>http://dbpedia.org/property/coachyearcend</v>
      </c>
      <c r="B730" s="2" t="n">
        <v>0</v>
      </c>
      <c r="C730" s="0" t="str">
        <f aca="false">HYPERLINK("http://dbpedia.org/sparql?default-graph-uri=http%3A%2F%2Fdbpedia.org&amp;query=select+distinct+%3Fs+%3Fo+where+{%3Fs+%3Chttp%3A%2F%2Fdbpedia.org%2Fproperty%2Fcoachyearcend%3E+%3Fo}+LIMIT+100&amp;format=text%2Fhtml&amp;timeout=30000&amp;debug=on", "View on DBPedia")</f>
        <v>View on DBPedia</v>
      </c>
    </row>
    <row collapsed="false" customFormat="false" customHeight="true" hidden="false" ht="12.1" outlineLevel="0" r="731">
      <c r="A731" s="0" t="str">
        <f aca="false">HYPERLINK("http://dbpedia.org/property/aflstats")</f>
        <v>http://dbpedia.org/property/aflstats</v>
      </c>
      <c r="B731" s="2" t="n">
        <v>0</v>
      </c>
      <c r="C731" s="0" t="str">
        <f aca="false">HYPERLINK("http://dbpedia.org/sparql?default-graph-uri=http%3A%2F%2Fdbpedia.org&amp;query=select+distinct+%3Fs+%3Fo+where+{%3Fs+%3Chttp%3A%2F%2Fdbpedia.org%2Fproperty%2Faflstats%3E+%3Fo}+LIMIT+100&amp;format=text%2Fhtml&amp;timeout=30000&amp;debug=on", "View on DBPedia")</f>
        <v>View on DBPedia</v>
      </c>
    </row>
    <row collapsed="false" customFormat="false" customHeight="true" hidden="false" ht="12.1" outlineLevel="0" r="732">
      <c r="A732" s="0" t="str">
        <f aca="false">HYPERLINK("http://dbpedia.org/property/peacock")</f>
        <v>http://dbpedia.org/property/peacock</v>
      </c>
      <c r="B732" s="2" t="n">
        <v>0</v>
      </c>
      <c r="C732" s="0" t="str">
        <f aca="false">HYPERLINK("http://dbpedia.org/sparql?default-graph-uri=http%3A%2F%2Fdbpedia.org&amp;query=select+distinct+%3Fs+%3Fo+where+{%3Fs+%3Chttp%3A%2F%2Fdbpedia.org%2Fproperty%2Fpeacock%3E+%3Fo}+LIMIT+100&amp;format=text%2Fhtml&amp;timeout=30000&amp;debug=on", "View on DBPedia")</f>
        <v>View on DBPedia</v>
      </c>
    </row>
    <row collapsed="false" customFormat="false" customHeight="true" hidden="false" ht="12.1" outlineLevel="0" r="733">
      <c r="A733" s="0" t="str">
        <f aca="false">HYPERLINK("http://dbpedia.org/property/noFootnotes")</f>
        <v>http://dbpedia.org/property/noFootnotes</v>
      </c>
      <c r="B733" s="2" t="n">
        <v>0</v>
      </c>
      <c r="C733" s="0" t="str">
        <f aca="false">HYPERLINK("http://dbpedia.org/sparql?default-graph-uri=http%3A%2F%2Fdbpedia.org&amp;query=select+distinct+%3Fs+%3Fo+where+{%3Fs+%3Chttp%3A%2F%2Fdbpedia.org%2Fproperty%2FnoFootnotes%3E+%3Fo}+LIMIT+100&amp;format=text%2Fhtml&amp;timeout=30000&amp;debug=on", "View on DBPedia")</f>
        <v>View on DBPedia</v>
      </c>
    </row>
    <row collapsed="false" customFormat="false" customHeight="true" hidden="false" ht="12.1" outlineLevel="0" r="734">
      <c r="A734" s="0" t="str">
        <f aca="false">HYPERLINK("http://dbpedia.org/property/yearsAsACoach")</f>
        <v>http://dbpedia.org/property/yearsAsACoach</v>
      </c>
      <c r="B734" s="2" t="n">
        <v>0</v>
      </c>
      <c r="C734" s="0" t="str">
        <f aca="false">HYPERLINK("http://dbpedia.org/sparql?default-graph-uri=http%3A%2F%2Fdbpedia.org&amp;query=select+distinct+%3Fs+%3Fo+where+{%3Fs+%3Chttp%3A%2F%2Fdbpedia.org%2Fproperty%2FyearsAsACoach%3E+%3Fo}+LIMIT+100&amp;format=text%2Fhtml&amp;timeout=30000&amp;debug=on", "View on DBPedia")</f>
        <v>View on DBPedia</v>
      </c>
    </row>
    <row collapsed="false" customFormat="false" customHeight="true" hidden="false" ht="12.1" outlineLevel="0" r="735">
      <c r="A735" s="0" t="str">
        <f aca="false">HYPERLINK("http://dbpedia.org/property/super14update")</f>
        <v>http://dbpedia.org/property/super14update</v>
      </c>
      <c r="B735" s="2" t="n">
        <v>0</v>
      </c>
      <c r="C735" s="0" t="str">
        <f aca="false">HYPERLINK("http://dbpedia.org/sparql?default-graph-uri=http%3A%2F%2Fdbpedia.org&amp;query=select+distinct+%3Fs+%3Fo+where+{%3Fs+%3Chttp%3A%2F%2Fdbpedia.org%2Fproperty%2Fsuper14update%3E+%3Fo}+LIMIT+100&amp;format=text%2Fhtml&amp;timeout=30000&amp;debug=on", "View on DBPedia")</f>
        <v>View on DBPedia</v>
      </c>
    </row>
    <row collapsed="false" customFormat="false" customHeight="true" hidden="false" ht="12.1" outlineLevel="0" r="736">
      <c r="A736" s="0" t="str">
        <f aca="false">HYPERLINK("http://dbpedia.org/property/yearsAsAnNhlCoach")</f>
        <v>http://dbpedia.org/property/yearsAsAnNhlCoach</v>
      </c>
      <c r="B736" s="2" t="n">
        <v>0</v>
      </c>
      <c r="C736" s="0" t="str">
        <f aca="false">HYPERLINK("http://dbpedia.org/sparql?default-graph-uri=http%3A%2F%2Fdbpedia.org&amp;query=select+distinct+%3Fs+%3Fo+where+{%3Fs+%3Chttp%3A%2F%2Fdbpedia.org%2Fproperty%2FyearsAsAnNhlCoach%3E+%3Fo}+LIMIT+100&amp;format=text%2Fhtml&amp;timeout=30000&amp;debug=on", "View on DBPedia")</f>
        <v>View on DBPedia</v>
      </c>
    </row>
    <row collapsed="false" customFormat="false" customHeight="true" hidden="false" ht="12.1" outlineLevel="0" r="737">
      <c r="A737" s="0" t="str">
        <f aca="false">HYPERLINK("http://dbpedia.org/property/european")</f>
        <v>http://dbpedia.org/property/european</v>
      </c>
      <c r="B737" s="2" t="n">
        <v>0</v>
      </c>
      <c r="C737" s="0" t="str">
        <f aca="false">HYPERLINK("http://dbpedia.org/sparql?default-graph-uri=http%3A%2F%2Fdbpedia.org&amp;query=select+distinct+%3Fs+%3Fo+where+{%3Fs+%3Chttp%3A%2F%2Fdbpedia.org%2Fproperty%2Feuropean%3E+%3Fo}+LIMIT+100&amp;format=text%2Fhtml&amp;timeout=30000&amp;debug=on", "View on DBPedia")</f>
        <v>View on DBPedia</v>
      </c>
    </row>
    <row collapsed="false" customFormat="false" customHeight="true" hidden="false" ht="12.1" outlineLevel="0" r="738">
      <c r="A738" s="0" t="str">
        <f aca="false">HYPERLINK("http://dbpedia.org/property/debutYear")</f>
        <v>http://dbpedia.org/property/debutYear</v>
      </c>
      <c r="B738" s="2" t="n">
        <v>0</v>
      </c>
      <c r="C738" s="0" t="str">
        <f aca="false">HYPERLINK("http://dbpedia.org/sparql?default-graph-uri=http%3A%2F%2Fdbpedia.org&amp;query=select+distinct+%3Fs+%3Fo+where+{%3Fs+%3Chttp%3A%2F%2Fdbpedia.org%2Fproperty%2FdebutYear%3E+%3Fo}+LIMIT+100&amp;format=text%2Fhtml&amp;timeout=30000&amp;debug=on", "View on DBPedia")</f>
        <v>View on DBPedia</v>
      </c>
    </row>
    <row collapsed="false" customFormat="false" customHeight="true" hidden="false" ht="12.1" outlineLevel="0" r="739">
      <c r="A739" s="0" t="str">
        <f aca="false">HYPERLINK("http://dbpedia.org/property/championshipLeague")</f>
        <v>http://dbpedia.org/property/championshipLeague</v>
      </c>
      <c r="B739" s="2" t="n">
        <v>0</v>
      </c>
      <c r="C739" s="0" t="str">
        <f aca="false">HYPERLINK("http://dbpedia.org/sparql?default-graph-uri=http%3A%2F%2Fdbpedia.org&amp;query=select+distinct+%3Fs+%3Fo+where+{%3Fs+%3Chttp%3A%2F%2Fdbpedia.org%2Fproperty%2FchampionshipLeague%3E+%3Fo}+LIMIT+100&amp;format=text%2Fhtml&amp;timeout=30000&amp;debug=on", "View on DBPedia")</f>
        <v>View on DBPedia</v>
      </c>
    </row>
    <row collapsed="false" customFormat="false" customHeight="true" hidden="false" ht="12.1" outlineLevel="0" r="740">
      <c r="A740" s="0" t="str">
        <f aca="false">HYPERLINK("http://dbpedia.org/property/currentTeam")</f>
        <v>http://dbpedia.org/property/currentTeam</v>
      </c>
      <c r="B740" s="2" t="n">
        <v>0</v>
      </c>
      <c r="C740" s="0" t="str">
        <f aca="false">HYPERLINK("http://dbpedia.org/sparql?default-graph-uri=http%3A%2F%2Fdbpedia.org&amp;query=select+distinct+%3Fs+%3Fo+where+{%3Fs+%3Chttp%3A%2F%2Fdbpedia.org%2Fproperty%2FcurrentTeam%3E+%3Fo}+LIMIT+100&amp;format=text%2Fhtml&amp;timeout=30000&amp;debug=on", "View on DBPedia")</f>
        <v>View on DBPedia</v>
      </c>
    </row>
    <row collapsed="false" customFormat="false" customHeight="true" hidden="false" ht="12.1" outlineLevel="0" r="741">
      <c r="A741" s="0" t="str">
        <f aca="false">HYPERLINK("http://dbpedia.org/property/collegeyears")</f>
        <v>http://dbpedia.org/property/collegeyears</v>
      </c>
      <c r="B741" s="2" t="n">
        <v>0</v>
      </c>
      <c r="C741" s="0" t="str">
        <f aca="false">HYPERLINK("http://dbpedia.org/sparql?default-graph-uri=http%3A%2F%2Fdbpedia.org&amp;query=select+distinct+%3Fs+%3Fo+where+{%3Fs+%3Chttp%3A%2F%2Fdbpedia.org%2Fproperty%2Fcollegeyears%3E+%3Fo}+LIMIT+100&amp;format=text%2Fhtml&amp;timeout=30000&amp;debug=on", "View on DBPedia")</f>
        <v>View on DBPedia</v>
      </c>
    </row>
    <row collapsed="false" customFormat="false" customHeight="true" hidden="false" ht="12.1" outlineLevel="0" r="742">
      <c r="A742" s="0" t="str">
        <f aca="false">HYPERLINK("http://dbpedia.org/property/primarySources")</f>
        <v>http://dbpedia.org/property/primarySources</v>
      </c>
      <c r="B742" s="2" t="n">
        <v>0</v>
      </c>
      <c r="C742" s="0" t="str">
        <f aca="false">HYPERLINK("http://dbpedia.org/sparql?default-graph-uri=http%3A%2F%2Fdbpedia.org&amp;query=select+distinct+%3Fs+%3Fo+where+{%3Fs+%3Chttp%3A%2F%2Fdbpedia.org%2Fproperty%2FprimarySources%3E+%3Fo}+LIMIT+100&amp;format=text%2Fhtml&amp;timeout=30000&amp;debug=on", "View on DBPedia")</f>
        <v>View on DBPedia</v>
      </c>
    </row>
    <row collapsed="false" customFormat="false" customHeight="true" hidden="false" ht="12.1" outlineLevel="0" r="743">
      <c r="A743" s="0" t="str">
        <f aca="false">HYPERLINK("http://dbpedia.org/ontology/knownFor")</f>
        <v>http://dbpedia.org/ontology/knownFor</v>
      </c>
      <c r="B743" s="2" t="n">
        <v>0</v>
      </c>
      <c r="C743" s="0" t="str">
        <f aca="false">HYPERLINK("http://dbpedia.org/sparql?default-graph-uri=http%3A%2F%2Fdbpedia.org&amp;query=select+distinct+%3Fs+%3Fo+where+{%3Fs+%3Chttp%3A%2F%2Fdbpedia.org%2Fontology%2FknownFor%3E+%3Fo}+LIMIT+100&amp;format=text%2Fhtml&amp;timeout=30000&amp;debug=on", "View on DBPedia")</f>
        <v>View on DBPedia</v>
      </c>
    </row>
    <row collapsed="false" customFormat="false" customHeight="true" hidden="false" ht="12.1" outlineLevel="0" r="744">
      <c r="A744" s="0" t="str">
        <f aca="false">HYPERLINK("http://dbpedia.org/property/lastTruckRace")</f>
        <v>http://dbpedia.org/property/lastTruckRace</v>
      </c>
      <c r="B744" s="2" t="n">
        <v>0</v>
      </c>
      <c r="C744" s="0" t="str">
        <f aca="false">HYPERLINK("http://dbpedia.org/sparql?default-graph-uri=http%3A%2F%2Fdbpedia.org&amp;query=select+distinct+%3Fs+%3Fo+where+{%3Fs+%3Chttp%3A%2F%2Fdbpedia.org%2Fproperty%2FlastTruckRace%3E+%3Fo}+LIMIT+100&amp;format=text%2Fhtml&amp;timeout=30000&amp;debug=on", "View on DBPedia")</f>
        <v>View on DBPedia</v>
      </c>
    </row>
    <row collapsed="false" customFormat="false" customHeight="true" hidden="false" ht="12.1" outlineLevel="0" r="745">
      <c r="A745" s="0" t="str">
        <f aca="false">HYPERLINK("http://dbpedia.org/property/launchDate")</f>
        <v>http://dbpedia.org/property/launchDate</v>
      </c>
      <c r="B745" s="2" t="n">
        <v>0</v>
      </c>
      <c r="C745" s="0" t="str">
        <f aca="false">HYPERLINK("http://dbpedia.org/sparql?default-graph-uri=http%3A%2F%2Fdbpedia.org&amp;query=select+distinct+%3Fs+%3Fo+where+{%3Fs+%3Chttp%3A%2F%2Fdbpedia.org%2Fproperty%2FlaunchDate%3E+%3Fo}+LIMIT+100&amp;format=text%2Fhtml&amp;timeout=30000&amp;debug=on", "View on DBPedia")</f>
        <v>View on DBPedia</v>
      </c>
    </row>
    <row collapsed="false" customFormat="false" customHeight="true" hidden="false" ht="12.1" outlineLevel="0" r="746">
      <c r="A746" s="0" t="str">
        <f aca="false">HYPERLINK("http://dbpedia.org/property/allstars")</f>
        <v>http://dbpedia.org/property/allstars</v>
      </c>
      <c r="B746" s="2" t="n">
        <v>0</v>
      </c>
      <c r="C746" s="0" t="str">
        <f aca="false">HYPERLINK("http://dbpedia.org/sparql?default-graph-uri=http%3A%2F%2Fdbpedia.org&amp;query=select+distinct+%3Fs+%3Fo+where+{%3Fs+%3Chttp%3A%2F%2Fdbpedia.org%2Fproperty%2Fallstars%3E+%3Fo}+LIMIT+100&amp;format=text%2Fhtml&amp;timeout=30000&amp;debug=on", "View on DBPedia")</f>
        <v>View on DBPedia</v>
      </c>
    </row>
    <row collapsed="false" customFormat="false" customHeight="true" hidden="false" ht="12.1" outlineLevel="0" r="747">
      <c r="A747" s="0" t="str">
        <f aca="false">HYPERLINK("http://dbpedia.org/property/preaflprobowls")</f>
        <v>http://dbpedia.org/property/preaflprobowls</v>
      </c>
      <c r="B747" s="2" t="n">
        <v>0</v>
      </c>
      <c r="C747" s="0" t="str">
        <f aca="false">HYPERLINK("http://dbpedia.org/sparql?default-graph-uri=http%3A%2F%2Fdbpedia.org&amp;query=select+distinct+%3Fs+%3Fo+where+{%3Fs+%3Chttp%3A%2F%2Fdbpedia.org%2Fproperty%2Fpreaflprobowls%3E+%3Fo}+LIMIT+100&amp;format=text%2Fhtml&amp;timeout=30000&amp;debug=on", "View on DBPedia")</f>
        <v>View on DBPedia</v>
      </c>
    </row>
    <row collapsed="false" customFormat="false" customHeight="true" hidden="false" ht="12.1" outlineLevel="0" r="748">
      <c r="A748" s="0" t="str">
        <f aca="false">HYPERLINK("http://dbpedia.org/property/poll")</f>
        <v>http://dbpedia.org/property/poll</v>
      </c>
      <c r="B748" s="2" t="n">
        <v>0</v>
      </c>
      <c r="C748" s="0" t="str">
        <f aca="false">HYPERLINK("http://dbpedia.org/sparql?default-graph-uri=http%3A%2F%2Fdbpedia.org&amp;query=select+distinct+%3Fs+%3Fo+where+{%3Fs+%3Chttp%3A%2F%2Fdbpedia.org%2Fproperty%2Fpoll%3E+%3Fo}+LIMIT+100&amp;format=text%2Fhtml&amp;timeout=30000&amp;debug=on", "View on DBPedia")</f>
        <v>View on DBPedia</v>
      </c>
    </row>
    <row collapsed="false" customFormat="false" customHeight="true" hidden="false" ht="12.1" outlineLevel="0" r="749">
      <c r="A749" s="0" t="str">
        <f aca="false">HYPERLINK("http://dbpedia.org/property/primarysources")</f>
        <v>http://dbpedia.org/property/primarysources</v>
      </c>
      <c r="B749" s="2" t="n">
        <v>0</v>
      </c>
      <c r="C749" s="0" t="str">
        <f aca="false">HYPERLINK("http://dbpedia.org/sparql?default-graph-uri=http%3A%2F%2Fdbpedia.org&amp;query=select+distinct+%3Fs+%3Fo+where+{%3Fs+%3Chttp%3A%2F%2Fdbpedia.org%2Fproperty%2Fprimarysources%3E+%3Fo}+LIMIT+100&amp;format=text%2Fhtml&amp;timeout=30000&amp;debug=on", "View on DBPedia")</f>
        <v>View on DBPedia</v>
      </c>
    </row>
    <row collapsed="false" customFormat="false" customHeight="true" hidden="false" ht="12.1" outlineLevel="0" r="750">
      <c r="A750" s="0" t="str">
        <f aca="false">HYPERLINK("http://dbpedia.org/property/leagueChamps")</f>
        <v>http://dbpedia.org/property/leagueChamps</v>
      </c>
      <c r="B750" s="2" t="n">
        <v>0</v>
      </c>
      <c r="C750" s="0" t="str">
        <f aca="false">HYPERLINK("http://dbpedia.org/sparql?default-graph-uri=http%3A%2F%2Fdbpedia.org&amp;query=select+distinct+%3Fs+%3Fo+where+{%3Fs+%3Chttp%3A%2F%2Fdbpedia.org%2Fproperty%2FleagueChamps%3E+%3Fo}+LIMIT+100&amp;format=text%2Fhtml&amp;timeout=30000&amp;debug=on", "View on DBPedia")</f>
        <v>View on DBPedia</v>
      </c>
    </row>
    <row collapsed="false" customFormat="false" customHeight="true" hidden="false" ht="12.1" outlineLevel="0" r="751">
      <c r="A751" s="0" t="str">
        <f aca="false">HYPERLINK("http://dbpedia.org/property/ruCoachupdate")</f>
        <v>http://dbpedia.org/property/ruCoachupdate</v>
      </c>
      <c r="B751" s="2" t="n">
        <v>0</v>
      </c>
      <c r="C751" s="0" t="str">
        <f aca="false">HYPERLINK("http://dbpedia.org/sparql?default-graph-uri=http%3A%2F%2Fdbpedia.org&amp;query=select+distinct+%3Fs+%3Fo+where+{%3Fs+%3Chttp%3A%2F%2Fdbpedia.org%2Fproperty%2FruCoachupdate%3E+%3Fo}+LIMIT+100&amp;format=text%2Fhtml&amp;timeout=30000&amp;debug=on", "View on DBPedia")</f>
        <v>View on DBPedia</v>
      </c>
    </row>
    <row collapsed="false" customFormat="false" customHeight="true" hidden="false" ht="12.1" outlineLevel="0" r="752">
      <c r="A752" s="0" t="str">
        <f aca="false">HYPERLINK("http://dbpedia.org/property/coachclubs")</f>
        <v>http://dbpedia.org/property/coachclubs</v>
      </c>
      <c r="B752" s="2" t="n">
        <v>0</v>
      </c>
      <c r="C752" s="0" t="str">
        <f aca="false">HYPERLINK("http://dbpedia.org/sparql?default-graph-uri=http%3A%2F%2Fdbpedia.org&amp;query=select+distinct+%3Fs+%3Fo+where+{%3Fs+%3Chttp%3A%2F%2Fdbpedia.org%2Fproperty%2Fcoachclubs%3E+%3Fo}+LIMIT+100&amp;format=text%2Fhtml&amp;timeout=30000&amp;debug=on", "View on DBPedia")</f>
        <v>View on DBPedia</v>
      </c>
    </row>
    <row collapsed="false" customFormat="false" customHeight="true" hidden="false" ht="12.1" outlineLevel="0" r="753">
      <c r="A753" s="0" t="str">
        <f aca="false">HYPERLINK("http://dbpedia.org/property/rlCoachyears")</f>
        <v>http://dbpedia.org/property/rlCoachyears</v>
      </c>
      <c r="B753" s="2" t="n">
        <v>0</v>
      </c>
      <c r="C753" s="0" t="str">
        <f aca="false">HYPERLINK("http://dbpedia.org/sparql?default-graph-uri=http%3A%2F%2Fdbpedia.org&amp;query=select+distinct+%3Fs+%3Fo+where+{%3Fs+%3Chttp%3A%2F%2Fdbpedia.org%2Fproperty%2FrlCoachyears%3E+%3Fo}+LIMIT+100&amp;format=text%2Fhtml&amp;timeout=30000&amp;debug=on", "View on DBPedia")</f>
        <v>View on DBPedia</v>
      </c>
    </row>
    <row collapsed="false" customFormat="false" customHeight="true" hidden="false" ht="12.1" outlineLevel="0" r="754">
      <c r="A754" s="0" t="str">
        <f aca="false">HYPERLINK("http://dbpedia.org/property/teamb")</f>
        <v>http://dbpedia.org/property/teamb</v>
      </c>
      <c r="B754" s="2" t="n">
        <v>0</v>
      </c>
      <c r="C754" s="0" t="str">
        <f aca="false">HYPERLINK("http://dbpedia.org/sparql?default-graph-uri=http%3A%2F%2Fdbpedia.org&amp;query=select+distinct+%3Fs+%3Fo+where+{%3Fs+%3Chttp%3A%2F%2Fdbpedia.org%2Fproperty%2Fteamb%3E+%3Fo}+LIMIT+100&amp;format=text%2Fhtml&amp;timeout=30000&amp;debug=on", "View on DBPedia")</f>
        <v>View on DBPedia</v>
      </c>
    </row>
    <row collapsed="false" customFormat="false" customHeight="true" hidden="false" ht="12.1" outlineLevel="0" r="755">
      <c r="A755" s="0" t="str">
        <f aca="false">HYPERLINK("http://dbpedia.org/property/teama")</f>
        <v>http://dbpedia.org/property/teama</v>
      </c>
      <c r="B755" s="2" t="n">
        <v>0</v>
      </c>
      <c r="C755" s="0" t="str">
        <f aca="false">HYPERLINK("http://dbpedia.org/sparql?default-graph-uri=http%3A%2F%2Fdbpedia.org&amp;query=select+distinct+%3Fs+%3Fo+where+{%3Fs+%3Chttp%3A%2F%2Fdbpedia.org%2Fproperty%2Fteama%3E+%3Fo}+LIMIT+100&amp;format=text%2Fhtml&amp;timeout=30000&amp;debug=on", "View on DBPedia")</f>
        <v>View on DBPedia</v>
      </c>
    </row>
    <row collapsed="false" customFormat="false" customHeight="true" hidden="false" ht="12.1" outlineLevel="0" r="756">
      <c r="A756" s="0" t="str">
        <f aca="false">HYPERLINK("http://dbpedia.org/property/rd4Team")</f>
        <v>http://dbpedia.org/property/rd4Team</v>
      </c>
      <c r="B756" s="2" t="n">
        <v>0</v>
      </c>
      <c r="C756" s="0" t="str">
        <f aca="false">HYPERLINK("http://dbpedia.org/sparql?default-graph-uri=http%3A%2F%2Fdbpedia.org&amp;query=select+distinct+%3Fs+%3Fo+where+{%3Fs+%3Chttp%3A%2F%2Fdbpedia.org%2Fproperty%2Frd4Team%3E+%3Fo}+LIMIT+100&amp;format=text%2Fhtml&amp;timeout=30000&amp;debug=on", "View on DBPedia")</f>
        <v>View on DBPedia</v>
      </c>
    </row>
    <row collapsed="false" customFormat="false" customHeight="true" hidden="false" ht="12.1" outlineLevel="0" r="757">
      <c r="A757" s="0" t="str">
        <f aca="false">HYPERLINK("http://dbpedia.org/property/coachyear4end")</f>
        <v>http://dbpedia.org/property/coachyear4end</v>
      </c>
      <c r="B757" s="2" t="n">
        <v>0</v>
      </c>
      <c r="C757" s="0" t="str">
        <f aca="false">HYPERLINK("http://dbpedia.org/sparql?default-graph-uri=http%3A%2F%2Fdbpedia.org&amp;query=select+distinct+%3Fs+%3Fo+where+{%3Fs+%3Chttp%3A%2F%2Fdbpedia.org%2Fproperty%2Fcoachyear4end%3E+%3Fo}+LIMIT+100&amp;format=text%2Fhtml&amp;timeout=30000&amp;debug=on", "View on DBPedia")</f>
        <v>View on DBPedia</v>
      </c>
    </row>
    <row collapsed="false" customFormat="false" customHeight="true" hidden="false" ht="12.1" outlineLevel="0" r="758">
      <c r="A758" s="0" t="str">
        <f aca="false">HYPERLINK("http://dbpedia.org/property/u")</f>
        <v>http://dbpedia.org/property/u</v>
      </c>
      <c r="B758" s="2" t="n">
        <v>0</v>
      </c>
      <c r="C758" s="0" t="str">
        <f aca="false">HYPERLINK("http://dbpedia.org/sparql?default-graph-uri=http%3A%2F%2Fdbpedia.org&amp;query=select+distinct+%3Fs+%3Fo+where+{%3Fs+%3Chttp%3A%2F%2Fdbpedia.org%2Fproperty%2Fu%3E+%3Fo}+LIMIT+100&amp;format=text%2Fhtml&amp;timeout=30000&amp;debug=on", "View on DBPedia")</f>
        <v>View on DBPedia</v>
      </c>
    </row>
    <row collapsed="false" customFormat="false" customHeight="true" hidden="false" ht="12.1" outlineLevel="0" r="759">
      <c r="A759" s="0" t="str">
        <f aca="false">HYPERLINK("http://dbpedia.org/ontology/status")</f>
        <v>http://dbpedia.org/ontology/status</v>
      </c>
      <c r="B759" s="2" t="n">
        <v>0</v>
      </c>
      <c r="C759" s="0" t="str">
        <f aca="false">HYPERLINK("http://dbpedia.org/sparql?default-graph-uri=http%3A%2F%2Fdbpedia.org&amp;query=select+distinct+%3Fs+%3Fo+where+{%3Fs+%3Chttp%3A%2F%2Fdbpedia.org%2Fontology%2Fstatus%3E+%3Fo}+LIMIT+100&amp;format=text%2Fhtml&amp;timeout=30000&amp;debug=on", "View on DBPedia")</f>
        <v>View on DBPedia</v>
      </c>
    </row>
    <row collapsed="false" customFormat="false" customHeight="true" hidden="false" ht="12.1" outlineLevel="0" r="760">
      <c r="A760" s="0" t="str">
        <f aca="false">HYPERLINK("http://dbpedia.org/property/defunct")</f>
        <v>http://dbpedia.org/property/defunct</v>
      </c>
      <c r="B760" s="2" t="n">
        <v>0</v>
      </c>
      <c r="C760" s="0" t="str">
        <f aca="false">HYPERLINK("http://dbpedia.org/sparql?default-graph-uri=http%3A%2F%2Fdbpedia.org&amp;query=select+distinct+%3Fs+%3Fo+where+{%3Fs+%3Chttp%3A%2F%2Fdbpedia.org%2Fproperty%2Fdefunct%3E+%3Fo}+LIMIT+100&amp;format=text%2Fhtml&amp;timeout=30000&amp;debug=on", "View on DBPedia")</f>
        <v>View on DBPedia</v>
      </c>
    </row>
    <row collapsed="false" customFormat="false" customHeight="true" hidden="false" ht="12.1" outlineLevel="0" r="761">
      <c r="A761" s="0" t="str">
        <f aca="false">HYPERLINK("http://dbpedia.org/property/transportationStart")</f>
        <v>http://dbpedia.org/property/transportationStart</v>
      </c>
      <c r="B761" s="2" t="n">
        <v>0</v>
      </c>
      <c r="C761" s="0" t="str">
        <f aca="false">HYPERLINK("http://dbpedia.org/sparql?default-graph-uri=http%3A%2F%2Fdbpedia.org&amp;query=select+distinct+%3Fs+%3Fo+where+{%3Fs+%3Chttp%3A%2F%2Fdbpedia.org%2Fproperty%2FtransportationStart%3E+%3Fo}+LIMIT+100&amp;format=text%2Fhtml&amp;timeout=30000&amp;debug=on", "View on DBPedia")</f>
        <v>View on DBPedia</v>
      </c>
    </row>
    <row collapsed="false" customFormat="false" customHeight="true" hidden="false" ht="12.1" outlineLevel="0" r="762">
      <c r="A762" s="0" t="str">
        <f aca="false">HYPERLINK("http://dbpedia.org/property/saison")</f>
        <v>http://dbpedia.org/property/saison</v>
      </c>
      <c r="B762" s="2" t="n">
        <v>0</v>
      </c>
      <c r="C762" s="0" t="str">
        <f aca="false">HYPERLINK("http://dbpedia.org/sparql?default-graph-uri=http%3A%2F%2Fdbpedia.org&amp;query=select+distinct+%3Fs+%3Fo+where+{%3Fs+%3Chttp%3A%2F%2Fdbpedia.org%2Fproperty%2Fsaison%3E+%3Fo}+LIMIT+100&amp;format=text%2Fhtml&amp;timeout=30000&amp;debug=on", "View on DBPedia")</f>
        <v>View on DBPedia</v>
      </c>
    </row>
    <row collapsed="false" customFormat="false" customHeight="true" hidden="false" ht="12.1" outlineLevel="0" r="763">
      <c r="A763" s="0" t="str">
        <f aca="false">HYPERLINK("http://dbpedia.org/property/post1years")</f>
        <v>http://dbpedia.org/property/post1years</v>
      </c>
      <c r="B763" s="2" t="n">
        <v>0</v>
      </c>
      <c r="C763" s="0" t="str">
        <f aca="false">HYPERLINK("http://dbpedia.org/sparql?default-graph-uri=http%3A%2F%2Fdbpedia.org&amp;query=select+distinct+%3Fs+%3Fo+where+{%3Fs+%3Chttp%3A%2F%2Fdbpedia.org%2Fproperty%2Fpost1years%3E+%3Fo}+LIMIT+100&amp;format=text%2Fhtml&amp;timeout=30000&amp;debug=on", "View on DBPedia")</f>
        <v>View on DBPedia</v>
      </c>
    </row>
    <row collapsed="false" customFormat="false" customHeight="true" hidden="false" ht="12.1" outlineLevel="0" r="764">
      <c r="A764" s="0" t="str">
        <f aca="false">HYPERLINK("http://dbpedia.org/property/undraftedYear")</f>
        <v>http://dbpedia.org/property/undraftedYear</v>
      </c>
      <c r="B764" s="2" t="n">
        <v>0</v>
      </c>
      <c r="C764" s="0" t="str">
        <f aca="false">HYPERLINK("http://dbpedia.org/sparql?default-graph-uri=http%3A%2F%2Fdbpedia.org&amp;query=select+distinct+%3Fs+%3Fo+where+{%3Fs+%3Chttp%3A%2F%2Fdbpedia.org%2Fproperty%2FundraftedYear%3E+%3Fo}+LIMIT+100&amp;format=text%2Fhtml&amp;timeout=30000&amp;debug=on", "View on DBPedia")</f>
        <v>View on DBPedia</v>
      </c>
    </row>
    <row collapsed="false" customFormat="false" customHeight="true" hidden="false" ht="12.1" outlineLevel="0" r="765">
      <c r="A765" s="0" t="str">
        <f aca="false">HYPERLINK("http://dbpedia.org/property/university")</f>
        <v>http://dbpedia.org/property/university</v>
      </c>
      <c r="B765" s="2" t="n">
        <v>0</v>
      </c>
      <c r="C765" s="0" t="str">
        <f aca="false">HYPERLINK("http://dbpedia.org/sparql?default-graph-uri=http%3A%2F%2Fdbpedia.org&amp;query=select+distinct+%3Fs+%3Fo+where+{%3Fs+%3Chttp%3A%2F%2Fdbpedia.org%2Fproperty%2Funiversity%3E+%3Fo}+LIMIT+100&amp;format=text%2Fhtml&amp;timeout=30000&amp;debug=on", "View on DBPedia")</f>
        <v>View on DBPedia</v>
      </c>
    </row>
    <row collapsed="false" customFormat="false" customHeight="true" hidden="false" ht="12.1" outlineLevel="0" r="766">
      <c r="A766" s="0" t="str">
        <f aca="false">HYPERLINK("http://dbpedia.org/property/filename")</f>
        <v>http://dbpedia.org/property/filename</v>
      </c>
      <c r="B766" s="2" t="n">
        <v>0</v>
      </c>
      <c r="C766" s="0" t="str">
        <f aca="false">HYPERLINK("http://dbpedia.org/sparql?default-graph-uri=http%3A%2F%2Fdbpedia.org&amp;query=select+distinct+%3Fs+%3Fo+where+{%3Fs+%3Chttp%3A%2F%2Fdbpedia.org%2Fproperty%2Ffilename%3E+%3Fo}+LIMIT+100&amp;format=text%2Fhtml&amp;timeout=30000&amp;debug=on", "View on DBPedia")</f>
        <v>View on DBPedia</v>
      </c>
    </row>
    <row collapsed="false" customFormat="false" customHeight="true" hidden="false" ht="12.1" outlineLevel="0" r="767">
      <c r="A767" s="0" t="str">
        <f aca="false">HYPERLINK("http://dbpedia.org/property/caps")</f>
        <v>http://dbpedia.org/property/caps</v>
      </c>
      <c r="B767" s="2" t="n">
        <v>0</v>
      </c>
      <c r="C767" s="0" t="str">
        <f aca="false">HYPERLINK("http://dbpedia.org/sparql?default-graph-uri=http%3A%2F%2Fdbpedia.org&amp;query=select+distinct+%3Fs+%3Fo+where+{%3Fs+%3Chttp%3A%2F%2Fdbpedia.org%2Fproperty%2Fcaps%3E+%3Fo}+LIMIT+100&amp;format=text%2Fhtml&amp;timeout=30000&amp;debug=on", "View on DBPedia")</f>
        <v>View on DBPedia</v>
      </c>
    </row>
    <row collapsed="false" customFormat="false" customHeight="true" hidden="false" ht="12.1" outlineLevel="0" r="768">
      <c r="A768" s="0" t="str">
        <f aca="false">HYPERLINK("http://dbpedia.org/property/year11start")</f>
        <v>http://dbpedia.org/property/year11start</v>
      </c>
      <c r="B768" s="2" t="n">
        <v>0</v>
      </c>
      <c r="C768" s="0" t="str">
        <f aca="false">HYPERLINK("http://dbpedia.org/sparql?default-graph-uri=http%3A%2F%2Fdbpedia.org&amp;query=select+distinct+%3Fs+%3Fo+where+{%3Fs+%3Chttp%3A%2F%2Fdbpedia.org%2Fproperty%2Fyear11start%3E+%3Fo}+LIMIT+100&amp;format=text%2Fhtml&amp;timeout=30000&amp;debug=on", "View on DBPedia")</f>
        <v>View on DBPedia</v>
      </c>
    </row>
    <row collapsed="false" customFormat="false" customHeight="true" hidden="false" ht="12.1" outlineLevel="0" r="769">
      <c r="A769" s="0" t="str">
        <f aca="false">HYPERLINK("http://dbpedia.org/property/regionals")</f>
        <v>http://dbpedia.org/property/regionals</v>
      </c>
      <c r="B769" s="2" t="n">
        <v>0</v>
      </c>
      <c r="C769" s="0" t="str">
        <f aca="false">HYPERLINK("http://dbpedia.org/sparql?default-graph-uri=http%3A%2F%2Fdbpedia.org&amp;query=select+distinct+%3Fs+%3Fo+where+{%3Fs+%3Chttp%3A%2F%2Fdbpedia.org%2Fproperty%2Fregionals%3E+%3Fo}+LIMIT+100&amp;format=text%2Fhtml&amp;timeout=30000&amp;debug=on", "View on DBPedia")</f>
        <v>View on DBPedia</v>
      </c>
    </row>
    <row collapsed="false" customFormat="false" customHeight="true" hidden="false" ht="12.1" outlineLevel="0" r="770">
      <c r="A770" s="0" t="str">
        <f aca="false">HYPERLINK("http://dbpedia.org/property/umptestdebutyr")</f>
        <v>http://dbpedia.org/property/umptestdebutyr</v>
      </c>
      <c r="B770" s="2" t="n">
        <v>0</v>
      </c>
      <c r="C770" s="0" t="str">
        <f aca="false">HYPERLINK("http://dbpedia.org/sparql?default-graph-uri=http%3A%2F%2Fdbpedia.org&amp;query=select+distinct+%3Fs+%3Fo+where+{%3Fs+%3Chttp%3A%2F%2Fdbpedia.org%2Fproperty%2Fumptestdebutyr%3E+%3Fo}+LIMIT+100&amp;format=text%2Fhtml&amp;timeout=30000&amp;debug=on", "View on DBPedia")</f>
        <v>View on DBPedia</v>
      </c>
    </row>
    <row collapsed="false" customFormat="false" customHeight="true" hidden="false" ht="12.1" outlineLevel="0" r="771">
      <c r="A771" s="0" t="str">
        <f aca="false">HYPERLINK("http://dbpedia.org/property/ruRefereecomps")</f>
        <v>http://dbpedia.org/property/ruRefereecomps</v>
      </c>
      <c r="B771" s="2" t="n">
        <v>0</v>
      </c>
      <c r="C771" s="0" t="str">
        <f aca="false">HYPERLINK("http://dbpedia.org/sparql?default-graph-uri=http%3A%2F%2Fdbpedia.org&amp;query=select+distinct+%3Fs+%3Fo+where+{%3Fs+%3Chttp%3A%2F%2Fdbpedia.org%2Fproperty%2FruRefereecomps%3E+%3Fo}+LIMIT+100&amp;format=text%2Fhtml&amp;timeout=30000&amp;debug=on", "View on DBPedia")</f>
        <v>View on DBPedia</v>
      </c>
    </row>
    <row collapsed="false" customFormat="false" customHeight="true" hidden="false" ht="12.1" outlineLevel="0" r="772">
      <c r="A772" s="0" t="str">
        <f aca="false">HYPERLINK("http://dbpedia.org/property/transportationEnd")</f>
        <v>http://dbpedia.org/property/transportationEnd</v>
      </c>
      <c r="B772" s="2" t="n">
        <v>0</v>
      </c>
      <c r="C772" s="0" t="str">
        <f aca="false">HYPERLINK("http://dbpedia.org/sparql?default-graph-uri=http%3A%2F%2Fdbpedia.org&amp;query=select+distinct+%3Fs+%3Fo+where+{%3Fs+%3Chttp%3A%2F%2Fdbpedia.org%2Fproperty%2FtransportationEnd%3E+%3Fo}+LIMIT+100&amp;format=text%2Fhtml&amp;timeout=30000&amp;debug=on", "View on DBPedia")</f>
        <v>View on DBPedia</v>
      </c>
    </row>
    <row collapsed="false" customFormat="false" customHeight="true" hidden="false" ht="12.1" outlineLevel="0" r="773">
      <c r="A773" s="0" t="str">
        <f aca="false">HYPERLINK("http://dbpedia.org/property/highSchool")</f>
        <v>http://dbpedia.org/property/highSchool</v>
      </c>
      <c r="B773" s="2" t="n">
        <v>0</v>
      </c>
      <c r="C773" s="0" t="str">
        <f aca="false">HYPERLINK("http://dbpedia.org/sparql?default-graph-uri=http%3A%2F%2Fdbpedia.org&amp;query=select+distinct+%3Fs+%3Fo+where+{%3Fs+%3Chttp%3A%2F%2Fdbpedia.org%2Fproperty%2FhighSchool%3E+%3Fo}+LIMIT+100&amp;format=text%2Fhtml&amp;timeout=30000&amp;debug=on", "View on DBPedia")</f>
        <v>View on DBPedia</v>
      </c>
    </row>
    <row collapsed="false" customFormat="false" customHeight="true" hidden="false" ht="12.1" outlineLevel="0" r="774">
      <c r="A774" s="0" t="str">
        <f aca="false">HYPERLINK("http://dbpedia.org/property/current")</f>
        <v>http://dbpedia.org/property/current</v>
      </c>
      <c r="B774" s="2" t="n">
        <v>0</v>
      </c>
      <c r="C774" s="0" t="str">
        <f aca="false">HYPERLINK("http://dbpedia.org/sparql?default-graph-uri=http%3A%2F%2Fdbpedia.org&amp;query=select+distinct+%3Fs+%3Fo+where+{%3Fs+%3Chttp%3A%2F%2Fdbpedia.org%2Fproperty%2Fcurrent%3E+%3Fo}+LIMIT+100&amp;format=text%2Fhtml&amp;timeout=30000&amp;debug=on", "View on DBPedia")</f>
        <v>View on DBPedia</v>
      </c>
    </row>
    <row collapsed="false" customFormat="false" customHeight="true" hidden="false" ht="12.1" outlineLevel="0" r="775">
      <c r="A775" s="0" t="str">
        <f aca="false">HYPERLINK("http://dbpedia.org/ontology/battle")</f>
        <v>http://dbpedia.org/ontology/battle</v>
      </c>
      <c r="B775" s="2" t="n">
        <v>0</v>
      </c>
      <c r="C775" s="0" t="str">
        <f aca="false">HYPERLINK("http://dbpedia.org/sparql?default-graph-uri=http%3A%2F%2Fdbpedia.org&amp;query=select+distinct+%3Fs+%3Fo+where+{%3Fs+%3Chttp%3A%2F%2Fdbpedia.org%2Fontology%2Fbattle%3E+%3Fo}+LIMIT+100&amp;format=text%2Fhtml&amp;timeout=30000&amp;debug=on", "View on DBPedia")</f>
        <v>View on DBPedia</v>
      </c>
    </row>
    <row collapsed="false" customFormat="false" customHeight="true" hidden="false" ht="12.1" outlineLevel="0" r="776">
      <c r="A776" s="0" t="str">
        <f aca="false">HYPERLINK("http://dbpedia.org/property/paralympics")</f>
        <v>http://dbpedia.org/property/paralympics</v>
      </c>
      <c r="B776" s="2" t="n">
        <v>0</v>
      </c>
      <c r="C776" s="0" t="str">
        <f aca="false">HYPERLINK("http://dbpedia.org/sparql?default-graph-uri=http%3A%2F%2Fdbpedia.org&amp;query=select+distinct+%3Fs+%3Fo+where+{%3Fs+%3Chttp%3A%2F%2Fdbpedia.org%2Fproperty%2Fparalympics%3E+%3Fo}+LIMIT+100&amp;format=text%2Fhtml&amp;timeout=30000&amp;debug=on", "View on DBPedia")</f>
        <v>View on DBPedia</v>
      </c>
    </row>
    <row collapsed="false" customFormat="false" customHeight="true" hidden="false" ht="12.1" outlineLevel="0" r="777">
      <c r="A777" s="0" t="str">
        <f aca="false">HYPERLINK("http://dbpedia.org/property/frenchopenresult")</f>
        <v>http://dbpedia.org/property/frenchopenresult</v>
      </c>
      <c r="B777" s="2" t="n">
        <v>0</v>
      </c>
      <c r="C777" s="0" t="str">
        <f aca="false">HYPERLINK("http://dbpedia.org/sparql?default-graph-uri=http%3A%2F%2Fdbpedia.org&amp;query=select+distinct+%3Fs+%3Fo+where+{%3Fs+%3Chttp%3A%2F%2Fdbpedia.org%2Fproperty%2Ffrenchopenresult%3E+%3Fo}+LIMIT+100&amp;format=text%2Fhtml&amp;timeout=30000&amp;debug=on", "View on DBPedia")</f>
        <v>View on DBPedia</v>
      </c>
    </row>
    <row collapsed="false" customFormat="false" customHeight="true" hidden="false" ht="12.1" outlineLevel="0" r="778">
      <c r="A778" s="0" t="str">
        <f aca="false">HYPERLINK("http://dbpedia.org/property/autobiography")</f>
        <v>http://dbpedia.org/property/autobiography</v>
      </c>
      <c r="B778" s="2" t="n">
        <v>0</v>
      </c>
      <c r="C778" s="0" t="str">
        <f aca="false">HYPERLINK("http://dbpedia.org/sparql?default-graph-uri=http%3A%2F%2Fdbpedia.org&amp;query=select+distinct+%3Fs+%3Fo+where+{%3Fs+%3Chttp%3A%2F%2Fdbpedia.org%2Fproperty%2Fautobiography%3E+%3Fo}+LIMIT+100&amp;format=text%2Fhtml&amp;timeout=30000&amp;debug=on", "View on DBPedia")</f>
        <v>View on DBPedia</v>
      </c>
    </row>
    <row collapsed="false" customFormat="false" customHeight="true" hidden="false" ht="12.1" outlineLevel="0" r="779">
      <c r="A779" s="0" t="str">
        <f aca="false">HYPERLINK("http://dbpedia.org/property/ruYearcstart")</f>
        <v>http://dbpedia.org/property/ruYearcstart</v>
      </c>
      <c r="B779" s="2" t="n">
        <v>0</v>
      </c>
      <c r="C779" s="0" t="str">
        <f aca="false">HYPERLINK("http://dbpedia.org/sparql?default-graph-uri=http%3A%2F%2Fdbpedia.org&amp;query=select+distinct+%3Fs+%3Fo+where+{%3Fs+%3Chttp%3A%2F%2Fdbpedia.org%2Fproperty%2FruYearcstart%3E+%3Fo}+LIMIT+100&amp;format=text%2Fhtml&amp;timeout=30000&amp;debug=on", "View on DBPedia")</f>
        <v>View on DBPedia</v>
      </c>
    </row>
    <row collapsed="false" customFormat="false" customHeight="true" hidden="false" ht="12.1" outlineLevel="0" r="780">
      <c r="A780" s="0" t="str">
        <f aca="false">HYPERLINK("http://dbpedia.org/property/finalsMvpLink")</f>
        <v>http://dbpedia.org/property/finalsMvpLink</v>
      </c>
      <c r="B780" s="2" t="n">
        <v>0</v>
      </c>
      <c r="C780" s="0" t="str">
        <f aca="false">HYPERLINK("http://dbpedia.org/sparql?default-graph-uri=http%3A%2F%2Fdbpedia.org&amp;query=select+distinct+%3Fs+%3Fo+where+{%3Fs+%3Chttp%3A%2F%2Fdbpedia.org%2Fproperty%2FfinalsMvpLink%3E+%3Fo}+LIMIT+100&amp;format=text%2Fhtml&amp;timeout=30000&amp;debug=on", "View on DBPedia")</f>
        <v>View on DBPedia</v>
      </c>
    </row>
    <row collapsed="false" customFormat="false" customHeight="true" hidden="false" ht="12.1" outlineLevel="0" r="781">
      <c r="A781" s="0" t="str">
        <f aca="false">HYPERLINK("http://dbpedia.org/ontology/prospectTeam")</f>
        <v>http://dbpedia.org/ontology/prospectTeam</v>
      </c>
      <c r="B781" s="2" t="n">
        <v>0</v>
      </c>
      <c r="C781" s="0" t="str">
        <f aca="false">HYPERLINK("http://dbpedia.org/sparql?default-graph-uri=http%3A%2F%2Fdbpedia.org&amp;query=select+distinct+%3Fs+%3Fo+where+{%3Fs+%3Chttp%3A%2F%2Fdbpedia.org%2Fontology%2FprospectTeam%3E+%3Fo}+LIMIT+100&amp;format=text%2Fhtml&amp;timeout=30000&amp;debug=on", "View on DBPedia")</f>
        <v>View on DBPedia</v>
      </c>
    </row>
    <row collapsed="false" customFormat="false" customHeight="true" hidden="false" ht="12.1" outlineLevel="0" r="782">
      <c r="A782" s="0" t="str">
        <f aca="false">HYPERLINK("http://dbpedia.org/property/ruSevensupdate")</f>
        <v>http://dbpedia.org/property/ruSevensupdate</v>
      </c>
      <c r="B782" s="2" t="n">
        <v>0</v>
      </c>
      <c r="C782" s="0" t="str">
        <f aca="false">HYPERLINK("http://dbpedia.org/sparql?default-graph-uri=http%3A%2F%2Fdbpedia.org&amp;query=select+distinct+%3Fs+%3Fo+where+{%3Fs+%3Chttp%3A%2F%2Fdbpedia.org%2Fproperty%2FruSevensupdate%3E+%3Fo}+LIMIT+100&amp;format=text%2Fhtml&amp;timeout=30000&amp;debug=on", "View on DBPedia")</f>
        <v>View on DBPedia</v>
      </c>
    </row>
    <row collapsed="false" customFormat="false" customHeight="true" hidden="false" ht="12.1" outlineLevel="0" r="783">
      <c r="A783" s="0" t="str">
        <f aca="false">HYPERLINK("http://dbpedia.org/property/occupation")</f>
        <v>http://dbpedia.org/property/occupation</v>
      </c>
      <c r="B783" s="2" t="n">
        <v>0</v>
      </c>
      <c r="C783" s="0" t="str">
        <f aca="false">HYPERLINK("http://dbpedia.org/sparql?default-graph-uri=http%3A%2F%2Fdbpedia.org&amp;query=select+distinct+%3Fs+%3Fo+where+{%3Fs+%3Chttp%3A%2F%2Fdbpedia.org%2Fproperty%2Foccupation%3E+%3Fo}+LIMIT+100&amp;format=text%2Fhtml&amp;timeout=30000&amp;debug=on", "View on DBPedia")</f>
        <v>View on DBPedia</v>
      </c>
    </row>
    <row collapsed="false" customFormat="false" customHeight="true" hidden="false" ht="12.1" outlineLevel="0" r="784">
      <c r="A784" s="0" t="str">
        <f aca="false">HYPERLINK("http://dbpedia.org/property/mvpteam")</f>
        <v>http://dbpedia.org/property/mvpteam</v>
      </c>
      <c r="B784" s="2" t="n">
        <v>0</v>
      </c>
      <c r="C784" s="0" t="str">
        <f aca="false">HYPERLINK("http://dbpedia.org/sparql?default-graph-uri=http%3A%2F%2Fdbpedia.org&amp;query=select+distinct+%3Fs+%3Fo+where+{%3Fs+%3Chttp%3A%2F%2Fdbpedia.org%2Fproperty%2Fmvpteam%3E+%3Fo}+LIMIT+100&amp;format=text%2Fhtml&amp;timeout=30000&amp;debug=on", "View on DBPedia")</f>
        <v>View on DBPedia</v>
      </c>
    </row>
    <row collapsed="false" customFormat="false" customHeight="true" hidden="false" ht="12.1" outlineLevel="0" r="785">
      <c r="A785" s="0" t="str">
        <f aca="false">HYPERLINK("http://dbpedia.org/property/total")</f>
        <v>http://dbpedia.org/property/total</v>
      </c>
      <c r="B785" s="2" t="n">
        <v>0</v>
      </c>
      <c r="C785" s="0" t="str">
        <f aca="false">HYPERLINK("http://dbpedia.org/sparql?default-graph-uri=http%3A%2F%2Fdbpedia.org&amp;query=select+distinct+%3Fs+%3Fo+where+{%3Fs+%3Chttp%3A%2F%2Fdbpedia.org%2Fproperty%2Ftotal%3E+%3Fo}+LIMIT+100&amp;format=text%2Fhtml&amp;timeout=30000&amp;debug=on", "View on DBPedia")</f>
        <v>View on DBPedia</v>
      </c>
    </row>
    <row collapsed="false" customFormat="false" customHeight="true" hidden="false" ht="12.1" outlineLevel="0" r="786">
      <c r="A786" s="0" t="str">
        <f aca="false">HYPERLINK("http://dbpedia.org/property/darts")</f>
        <v>http://dbpedia.org/property/darts</v>
      </c>
      <c r="B786" s="2" t="n">
        <v>0</v>
      </c>
      <c r="C786" s="0" t="str">
        <f aca="false">HYPERLINK("http://dbpedia.org/sparql?default-graph-uri=http%3A%2F%2Fdbpedia.org&amp;query=select+distinct+%3Fs+%3Fo+where+{%3Fs+%3Chttp%3A%2F%2Fdbpedia.org%2Fproperty%2Fdarts%3E+%3Fo}+LIMIT+100&amp;format=text%2Fhtml&amp;timeout=30000&amp;debug=on", "View on DBPedia")</f>
        <v>View on DBPedia</v>
      </c>
    </row>
    <row collapsed="false" customFormat="false" customHeight="true" hidden="false" ht="12.1" outlineLevel="0" r="787">
      <c r="A787" s="0" t="str">
        <f aca="false">HYPERLINK("http://dbpedia.org/property/justiceEnd")</f>
        <v>http://dbpedia.org/property/justiceEnd</v>
      </c>
      <c r="B787" s="2" t="n">
        <v>0</v>
      </c>
      <c r="C787" s="0" t="str">
        <f aca="false">HYPERLINK("http://dbpedia.org/sparql?default-graph-uri=http%3A%2F%2Fdbpedia.org&amp;query=select+distinct+%3Fs+%3Fo+where+{%3Fs+%3Chttp%3A%2F%2Fdbpedia.org%2Fproperty%2FjusticeEnd%3E+%3Fo}+LIMIT+100&amp;format=text%2Fhtml&amp;timeout=30000&amp;debug=on", "View on DBPedia")</f>
        <v>View on DBPedia</v>
      </c>
    </row>
    <row collapsed="false" customFormat="false" customHeight="true" hidden="false" ht="12.1" outlineLevel="0" r="788">
      <c r="A788" s="0" t="str">
        <f aca="false">HYPERLINK("http://dbpedia.org/property/australianopenresult")</f>
        <v>http://dbpedia.org/property/australianopenresult</v>
      </c>
      <c r="B788" s="2" t="n">
        <v>0</v>
      </c>
      <c r="C788" s="0" t="str">
        <f aca="false">HYPERLINK("http://dbpedia.org/sparql?default-graph-uri=http%3A%2F%2Fdbpedia.org&amp;query=select+distinct+%3Fs+%3Fo+where+{%3Fs+%3Chttp%3A%2F%2Fdbpedia.org%2Fproperty%2Faustralianopenresult%3E+%3Fo}+LIMIT+100&amp;format=text%2Fhtml&amp;timeout=30000&amp;debug=on", "View on DBPedia")</f>
        <v>View on DBPedia</v>
      </c>
    </row>
    <row collapsed="false" customFormat="false" customHeight="true" hidden="false" ht="12.1" outlineLevel="0" r="789">
      <c r="A789" s="0" t="str">
        <f aca="false">HYPERLINK("http://dbpedia.org/property/uflstatseason")</f>
        <v>http://dbpedia.org/property/uflstatseason</v>
      </c>
      <c r="B789" s="2" t="n">
        <v>0</v>
      </c>
      <c r="C789" s="0" t="str">
        <f aca="false">HYPERLINK("http://dbpedia.org/sparql?default-graph-uri=http%3A%2F%2Fdbpedia.org&amp;query=select+distinct+%3Fs+%3Fo+where+{%3Fs+%3Chttp%3A%2F%2Fdbpedia.org%2Fproperty%2Fuflstatseason%3E+%3Fo}+LIMIT+100&amp;format=text%2Fhtml&amp;timeout=30000&amp;debug=on", "View on DBPedia")</f>
        <v>View on DBPedia</v>
      </c>
    </row>
    <row collapsed="false" customFormat="false" customHeight="true" hidden="false" ht="12.1" outlineLevel="0" r="790">
      <c r="A790" s="0" t="str">
        <f aca="false">HYPERLINK("http://dbpedia.org/property/prospectTeam")</f>
        <v>http://dbpedia.org/property/prospectTeam</v>
      </c>
      <c r="B790" s="2" t="n">
        <v>0</v>
      </c>
      <c r="C790" s="0" t="str">
        <f aca="false">HYPERLINK("http://dbpedia.org/sparql?default-graph-uri=http%3A%2F%2Fdbpedia.org&amp;query=select+distinct+%3Fs+%3Fo+where+{%3Fs+%3Chttp%3A%2F%2Fdbpedia.org%2Fproperty%2FprospectTeam%3E+%3Fo}+LIMIT+100&amp;format=text%2Fhtml&amp;timeout=30000&amp;debug=on", "View on DBPedia")</f>
        <v>View on DBPedia</v>
      </c>
    </row>
    <row collapsed="false" customFormat="false" customHeight="true" hidden="false" ht="12.1" outlineLevel="0" r="791">
      <c r="A791" s="0" t="str">
        <f aca="false">HYPERLINK("http://dbpedia.org/property/ruCoachyear1start")</f>
        <v>http://dbpedia.org/property/ruCoachyear1start</v>
      </c>
      <c r="B791" s="2" t="n">
        <v>0</v>
      </c>
      <c r="C791" s="0" t="str">
        <f aca="false">HYPERLINK("http://dbpedia.org/sparql?default-graph-uri=http%3A%2F%2Fdbpedia.org&amp;query=select+distinct+%3Fs+%3Fo+where+{%3Fs+%3Chttp%3A%2F%2Fdbpedia.org%2Fproperty%2FruCoachyear1start%3E+%3Fo}+LIMIT+100&amp;format=text%2Fhtml&amp;timeout=30000&amp;debug=on", "View on DBPedia")</f>
        <v>View on DBPedia</v>
      </c>
    </row>
    <row collapsed="false" customFormat="false" customHeight="true" hidden="false" ht="12.1" outlineLevel="0" r="792">
      <c r="A792" s="0" t="str">
        <f aca="false">HYPERLINK("http://dbpedia.org/property/fansite")</f>
        <v>http://dbpedia.org/property/fansite</v>
      </c>
      <c r="B792" s="2" t="n">
        <v>0</v>
      </c>
      <c r="C792" s="0" t="str">
        <f aca="false">HYPERLINK("http://dbpedia.org/sparql?default-graph-uri=http%3A%2F%2Fdbpedia.org&amp;query=select+distinct+%3Fs+%3Fo+where+{%3Fs+%3Chttp%3A%2F%2Fdbpedia.org%2Fproperty%2Ffansite%3E+%3Fo}+LIMIT+100&amp;format=text%2Fhtml&amp;timeout=30000&amp;debug=on", "View on DBPedia")</f>
        <v>View on DBPedia</v>
      </c>
    </row>
    <row collapsed="false" customFormat="false" customHeight="true" hidden="false" ht="12.1" outlineLevel="0" r="793">
      <c r="A793" s="0" t="str">
        <f aca="false">HYPERLINK("http://dbpedia.org/ontology/winsAtOtherTournaments")</f>
        <v>http://dbpedia.org/ontology/winsAtOtherTournaments</v>
      </c>
      <c r="B793" s="2" t="n">
        <v>0</v>
      </c>
      <c r="C793" s="0" t="str">
        <f aca="false">HYPERLINK("http://dbpedia.org/sparql?default-graph-uri=http%3A%2F%2Fdbpedia.org&amp;query=select+distinct+%3Fs+%3Fo+where+{%3Fs+%3Chttp%3A%2F%2Fdbpedia.org%2Fontology%2FwinsAtOtherTournaments%3E+%3Fo}+LIMIT+100&amp;format=text%2Fhtml&amp;timeout=30000&amp;debug=on", "View on DBPedia")</f>
        <v>View on DBPedia</v>
      </c>
    </row>
    <row collapsed="false" customFormat="false" customHeight="true" hidden="false" ht="12.1" outlineLevel="0" r="794">
      <c r="A794" s="0" t="str">
        <f aca="false">HYPERLINK("http://dbpedia.org/ontology/relative")</f>
        <v>http://dbpedia.org/ontology/relative</v>
      </c>
      <c r="B794" s="2" t="n">
        <v>0</v>
      </c>
      <c r="C794" s="0" t="str">
        <f aca="false">HYPERLINK("http://dbpedia.org/sparql?default-graph-uri=http%3A%2F%2Fdbpedia.org&amp;query=select+distinct+%3Fs+%3Fo+where+{%3Fs+%3Chttp%3A%2F%2Fdbpedia.org%2Fontology%2Frelative%3E+%3Fo}+LIMIT+100&amp;format=text%2Fhtml&amp;timeout=30000&amp;debug=on", "View on DBPedia")</f>
        <v>View on DBPedia</v>
      </c>
    </row>
    <row collapsed="false" customFormat="false" customHeight="true" hidden="false" ht="12.1" outlineLevel="0" r="795">
      <c r="A795" s="0" t="str">
        <f aca="false">HYPERLINK("http://dbpedia.org/property/commerceStart")</f>
        <v>http://dbpedia.org/property/commerceStart</v>
      </c>
      <c r="B795" s="2" t="n">
        <v>0</v>
      </c>
      <c r="C795" s="0" t="str">
        <f aca="false">HYPERLINK("http://dbpedia.org/sparql?default-graph-uri=http%3A%2F%2Fdbpedia.org&amp;query=select+distinct+%3Fs+%3Fo+where+{%3Fs+%3Chttp%3A%2F%2Fdbpedia.org%2Fproperty%2FcommerceStart%3E+%3Fo}+LIMIT+100&amp;format=text%2Fhtml&amp;timeout=30000&amp;debug=on", "View on DBPedia")</f>
        <v>View on DBPedia</v>
      </c>
    </row>
    <row collapsed="false" customFormat="false" customHeight="true" hidden="false" ht="12.1" outlineLevel="0" r="796">
      <c r="A796" s="0" t="str">
        <f aca="false">HYPERLINK("http://dbpedia.org/property/generalManager")</f>
        <v>http://dbpedia.org/property/generalManager</v>
      </c>
      <c r="B796" s="2" t="n">
        <v>0</v>
      </c>
      <c r="C796" s="0" t="str">
        <f aca="false">HYPERLINK("http://dbpedia.org/sparql?default-graph-uri=http%3A%2F%2Fdbpedia.org&amp;query=select+distinct+%3Fs+%3Fo+where+{%3Fs+%3Chttp%3A%2F%2Fdbpedia.org%2Fproperty%2FgeneralManager%3E+%3Fo}+LIMIT+100&amp;format=text%2Fhtml&amp;timeout=30000&amp;debug=on", "View on DBPedia")</f>
        <v>View on DBPedia</v>
      </c>
    </row>
    <row collapsed="false" customFormat="false" customHeight="true" hidden="false" ht="12.1" outlineLevel="0" r="797">
      <c r="A797" s="0" t="str">
        <f aca="false">HYPERLINK("http://dbpedia.org/property/weasel")</f>
        <v>http://dbpedia.org/property/weasel</v>
      </c>
      <c r="B797" s="2" t="n">
        <v>0</v>
      </c>
      <c r="C797" s="0" t="str">
        <f aca="false">HYPERLINK("http://dbpedia.org/sparql?default-graph-uri=http%3A%2F%2Fdbpedia.org&amp;query=select+distinct+%3Fs+%3Fo+where+{%3Fs+%3Chttp%3A%2F%2Fdbpedia.org%2Fproperty%2Fweasel%3E+%3Fo}+LIMIT+100&amp;format=text%2Fhtml&amp;timeout=30000&amp;debug=on", "View on DBPedia")</f>
        <v>View on DBPedia</v>
      </c>
    </row>
    <row collapsed="false" customFormat="false" customHeight="true" hidden="false" ht="12.1" outlineLevel="0" r="798">
      <c r="A798" s="0" t="str">
        <f aca="false">HYPERLINK("http://dbpedia.org/property/secondPlace")</f>
        <v>http://dbpedia.org/property/secondPlace</v>
      </c>
      <c r="B798" s="2" t="n">
        <v>0</v>
      </c>
      <c r="C798" s="0" t="str">
        <f aca="false">HYPERLINK("http://dbpedia.org/sparql?default-graph-uri=http%3A%2F%2Fdbpedia.org&amp;query=select+distinct+%3Fs+%3Fo+where+{%3Fs+%3Chttp%3A%2F%2Fdbpedia.org%2Fproperty%2FsecondPlace%3E+%3Fo}+LIMIT+100&amp;format=text%2Fhtml&amp;timeout=30000&amp;debug=on", "View on DBPedia")</f>
        <v>View on DBPedia</v>
      </c>
    </row>
    <row collapsed="false" customFormat="false" customHeight="true" hidden="false" ht="12.1" outlineLevel="0" r="799">
      <c r="A799" s="0" t="str">
        <f aca="false">HYPERLINK("http://dbpedia.org/ontology/season")</f>
        <v>http://dbpedia.org/ontology/season</v>
      </c>
      <c r="B799" s="2" t="n">
        <v>0</v>
      </c>
      <c r="C799" s="0" t="str">
        <f aca="false">HYPERLINK("http://dbpedia.org/sparql?default-graph-uri=http%3A%2F%2Fdbpedia.org&amp;query=select+distinct+%3Fs+%3Fo+where+{%3Fs+%3Chttp%3A%2F%2Fdbpedia.org%2Fontology%2Fseason%3E+%3Fo}+LIMIT+100&amp;format=text%2Fhtml&amp;timeout=30000&amp;debug=on", "View on DBPedia")</f>
        <v>View on DBPedia</v>
      </c>
    </row>
    <row collapsed="false" customFormat="false" customHeight="true" hidden="false" ht="12.1" outlineLevel="0" r="800">
      <c r="A800" s="0" t="str">
        <f aca="false">HYPERLINK("http://dbpedia.org/ontology/winsAtChallenges")</f>
        <v>http://dbpedia.org/ontology/winsAtChallenges</v>
      </c>
      <c r="B800" s="2" t="n">
        <v>0</v>
      </c>
      <c r="C800" s="0" t="str">
        <f aca="false">HYPERLINK("http://dbpedia.org/sparql?default-graph-uri=http%3A%2F%2Fdbpedia.org&amp;query=select+distinct+%3Fs+%3Fo+where+{%3Fs+%3Chttp%3A%2F%2Fdbpedia.org%2Fontology%2FwinsAtChallenges%3E+%3Fo}+LIMIT+100&amp;format=text%2Fhtml&amp;timeout=30000&amp;debug=on", "View on DBPedia")</f>
        <v>View on DBPedia</v>
      </c>
    </row>
    <row collapsed="false" customFormat="false" customHeight="true" hidden="false" ht="12.1" outlineLevel="0" r="801">
      <c r="A801" s="0" t="str">
        <f aca="false">HYPERLINK("http://dbpedia.org/property/pcFinals")</f>
        <v>http://dbpedia.org/property/pcFinals</v>
      </c>
      <c r="B801" s="2" t="n">
        <v>0</v>
      </c>
      <c r="C801" s="0" t="str">
        <f aca="false">HYPERLINK("http://dbpedia.org/sparql?default-graph-uri=http%3A%2F%2Fdbpedia.org&amp;query=select+distinct+%3Fs+%3Fo+where+{%3Fs+%3Chttp%3A%2F%2Fdbpedia.org%2Fproperty%2FpcFinals%3E+%3Fo}+LIMIT+100&amp;format=text%2Fhtml&amp;timeout=30000&amp;debug=on", "View on DBPedia")</f>
        <v>View on DBPedia</v>
      </c>
    </row>
    <row collapsed="false" customFormat="false" customHeight="true" hidden="false" ht="12.1" outlineLevel="0" r="802">
      <c r="A802" s="0" t="str">
        <f aca="false">HYPERLINK("http://dbpedia.org/property/hostFlagvar")</f>
        <v>http://dbpedia.org/property/hostFlagvar</v>
      </c>
      <c r="B802" s="2" t="n">
        <v>0</v>
      </c>
      <c r="C802" s="0" t="str">
        <f aca="false">HYPERLINK("http://dbpedia.org/sparql?default-graph-uri=http%3A%2F%2Fdbpedia.org&amp;query=select+distinct+%3Fs+%3Fo+where+{%3Fs+%3Chttp%3A%2F%2Fdbpedia.org%2Fproperty%2FhostFlagvar%3E+%3Fo}+LIMIT+100&amp;format=text%2Fhtml&amp;timeout=30000&amp;debug=on", "View on DBPedia")</f>
        <v>View on DBPedia</v>
      </c>
    </row>
    <row collapsed="false" customFormat="false" customHeight="true" hidden="false" ht="12.1" outlineLevel="0" r="803">
      <c r="A803" s="0" t="str">
        <f aca="false">HYPERLINK("http://dbpedia.org/property/differentNext")</f>
        <v>http://dbpedia.org/property/differentNext</v>
      </c>
      <c r="B803" s="2" t="n">
        <v>0</v>
      </c>
      <c r="C803" s="0" t="str">
        <f aca="false">HYPERLINK("http://dbpedia.org/sparql?default-graph-uri=http%3A%2F%2Fdbpedia.org&amp;query=select+distinct+%3Fs+%3Fo+where+{%3Fs+%3Chttp%3A%2F%2Fdbpedia.org%2Fproperty%2FdifferentNext%3E+%3Fo}+LIMIT+100&amp;format=text%2Fhtml&amp;timeout=30000&amp;debug=on", "View on DBPedia")</f>
        <v>View on DBPedia</v>
      </c>
    </row>
    <row collapsed="false" customFormat="false" customHeight="true" hidden="false" ht="12.1" outlineLevel="0" r="804">
      <c r="A804" s="0" t="str">
        <f aca="false">HYPERLINK("http://dbpedia.org/property/label")</f>
        <v>http://dbpedia.org/property/label</v>
      </c>
      <c r="B804" s="2" t="n">
        <v>0</v>
      </c>
      <c r="C804" s="0" t="str">
        <f aca="false">HYPERLINK("http://dbpedia.org/sparql?default-graph-uri=http%3A%2F%2Fdbpedia.org&amp;query=select+distinct+%3Fs+%3Fo+where+{%3Fs+%3Chttp%3A%2F%2Fdbpedia.org%2Fproperty%2Flabel%3E+%3Fo}+LIMIT+100&amp;format=text%2Fhtml&amp;timeout=30000&amp;debug=on", "View on DBPedia")</f>
        <v>View on DBPedia</v>
      </c>
    </row>
    <row collapsed="false" customFormat="false" customHeight="true" hidden="false" ht="12.1" outlineLevel="0" r="805">
      <c r="A805" s="0" t="str">
        <f aca="false">HYPERLINK("http://dbpedia.org/property/championsFlagvar")</f>
        <v>http://dbpedia.org/property/championsFlagvar</v>
      </c>
      <c r="B805" s="2" t="n">
        <v>0</v>
      </c>
      <c r="C805" s="0" t="str">
        <f aca="false">HYPERLINK("http://dbpedia.org/sparql?default-graph-uri=http%3A%2F%2Fdbpedia.org&amp;query=select+distinct+%3Fs+%3Fo+where+{%3Fs+%3Chttp%3A%2F%2Fdbpedia.org%2Fproperty%2FchampionsFlagvar%3E+%3Fo}+LIMIT+100&amp;format=text%2Fhtml&amp;timeout=30000&amp;debug=on", "View on DBPedia")</f>
        <v>View on DBPedia</v>
      </c>
    </row>
    <row collapsed="false" customFormat="false" customHeight="true" hidden="false" ht="12.1" outlineLevel="0" r="806">
      <c r="A806" s="0" t="str">
        <f aca="false">HYPERLINK("http://dbpedia.org/property/designatedNrhpType")</f>
        <v>http://dbpedia.org/property/designatedNrhpType</v>
      </c>
      <c r="B806" s="2" t="n">
        <v>0</v>
      </c>
      <c r="C806" s="0" t="str">
        <f aca="false">HYPERLINK("http://dbpedia.org/sparql?default-graph-uri=http%3A%2F%2Fdbpedia.org&amp;query=select+distinct+%3Fs+%3Fo+where+{%3Fs+%3Chttp%3A%2F%2Fdbpedia.org%2Fproperty%2FdesignatedNrhpType%3E+%3Fo}+LIMIT+100&amp;format=text%2Fhtml&amp;timeout=30000&amp;debug=on", "View on DBPedia")</f>
        <v>View on DBPedia</v>
      </c>
    </row>
    <row collapsed="false" customFormat="false" customHeight="true" hidden="false" ht="12.1" outlineLevel="0" r="807">
      <c r="A807" s="0" t="str">
        <f aca="false">HYPERLINK("http://dbpedia.org/property/aflentryyear")</f>
        <v>http://dbpedia.org/property/aflentryyear</v>
      </c>
      <c r="B807" s="2" t="n">
        <v>0</v>
      </c>
      <c r="C807" s="0" t="str">
        <f aca="false">HYPERLINK("http://dbpedia.org/sparql?default-graph-uri=http%3A%2F%2Fdbpedia.org&amp;query=select+distinct+%3Fs+%3Fo+where+{%3Fs+%3Chttp%3A%2F%2Fdbpedia.org%2Fproperty%2Faflentryyear%3E+%3Fo}+LIMIT+100&amp;format=text%2Fhtml&amp;timeout=30000&amp;debug=on", "View on DBPedia")</f>
        <v>View on DBPedia</v>
      </c>
    </row>
    <row collapsed="false" customFormat="false" customHeight="true" hidden="false" ht="12.1" outlineLevel="0" r="808">
      <c r="A808" s="0" t="str">
        <f aca="false">HYPERLINK("http://dbpedia.org/property/refereecomp")</f>
        <v>http://dbpedia.org/property/refereecomp</v>
      </c>
      <c r="B808" s="2" t="n">
        <v>0</v>
      </c>
      <c r="C808" s="0" t="str">
        <f aca="false">HYPERLINK("http://dbpedia.org/sparql?default-graph-uri=http%3A%2F%2Fdbpedia.org&amp;query=select+distinct+%3Fs+%3Fo+where+{%3Fs+%3Chttp%3A%2F%2Fdbpedia.org%2Fproperty%2Frefereecomp%3E+%3Fo}+LIMIT+100&amp;format=text%2Fhtml&amp;timeout=30000&amp;debug=on", "View on DBPedia")</f>
        <v>View on DBPedia</v>
      </c>
    </row>
    <row collapsed="false" customFormat="false" customHeight="true" hidden="false" ht="12.1" outlineLevel="0" r="809">
      <c r="A809" s="0" t="str">
        <f aca="false">HYPERLINK("http://dbpedia.org/property/confusing")</f>
        <v>http://dbpedia.org/property/confusing</v>
      </c>
      <c r="B809" s="2" t="n">
        <v>0</v>
      </c>
      <c r="C809" s="0" t="str">
        <f aca="false">HYPERLINK("http://dbpedia.org/sparql?default-graph-uri=http%3A%2F%2Fdbpedia.org&amp;query=select+distinct+%3Fs+%3Fo+where+{%3Fs+%3Chttp%3A%2F%2Fdbpedia.org%2Fproperty%2Fconfusing%3E+%3Fo}+LIMIT+100&amp;format=text%2Fhtml&amp;timeout=30000&amp;debug=on", "View on DBPedia")</f>
        <v>View on DBPedia</v>
      </c>
    </row>
    <row collapsed="false" customFormat="false" customHeight="true" hidden="false" ht="12.1" outlineLevel="0" r="810">
      <c r="A810" s="0" t="str">
        <f aca="false">HYPERLINK("http://dbpedia.org/property/agricultureStart")</f>
        <v>http://dbpedia.org/property/agricultureStart</v>
      </c>
      <c r="B810" s="2" t="n">
        <v>0</v>
      </c>
      <c r="C810" s="0" t="str">
        <f aca="false">HYPERLINK("http://dbpedia.org/sparql?default-graph-uri=http%3A%2F%2Fdbpedia.org&amp;query=select+distinct+%3Fs+%3Fo+where+{%3Fs+%3Chttp%3A%2F%2Fdbpedia.org%2Fproperty%2FagricultureStart%3E+%3Fo}+LIMIT+100&amp;format=text%2Fhtml&amp;timeout=30000&amp;debug=on", "View on DBPedia")</f>
        <v>View on DBPedia</v>
      </c>
    </row>
    <row collapsed="false" customFormat="false" customHeight="true" hidden="false" ht="12.1" outlineLevel="0" r="811">
      <c r="A811" s="0" t="str">
        <f aca="false">HYPERLINK("http://dbpedia.org/property/britishMatchplay")</f>
        <v>http://dbpedia.org/property/britishMatchplay</v>
      </c>
      <c r="B811" s="2" t="n">
        <v>0</v>
      </c>
      <c r="C811" s="0" t="str">
        <f aca="false">HYPERLINK("http://dbpedia.org/sparql?default-graph-uri=http%3A%2F%2Fdbpedia.org&amp;query=select+distinct+%3Fs+%3Fo+where+{%3Fs+%3Chttp%3A%2F%2Fdbpedia.org%2Fproperty%2FbritishMatchplay%3E+%3Fo}+LIMIT+100&amp;format=text%2Fhtml&amp;timeout=30000&amp;debug=on", "View on DBPedia")</f>
        <v>View on DBPedia</v>
      </c>
    </row>
    <row collapsed="false" customFormat="false" customHeight="true" hidden="false" ht="12.1" outlineLevel="0" r="812">
      <c r="A812" s="0" t="str">
        <f aca="false">HYPERLINK("http://dbpedia.org/property/pov")</f>
        <v>http://dbpedia.org/property/pov</v>
      </c>
      <c r="B812" s="2" t="n">
        <v>0</v>
      </c>
      <c r="C812" s="0" t="str">
        <f aca="false">HYPERLINK("http://dbpedia.org/sparql?default-graph-uri=http%3A%2F%2Fdbpedia.org&amp;query=select+distinct+%3Fs+%3Fo+where+{%3Fs+%3Chttp%3A%2F%2Fdbpedia.org%2Fproperty%2Fpov%3E+%3Fo}+LIMIT+100&amp;format=text%2Fhtml&amp;timeout=30000&amp;debug=on", "View on DBPedia")</f>
        <v>View on DBPedia</v>
      </c>
    </row>
    <row collapsed="false" customFormat="false" customHeight="true" hidden="false" ht="12.1" outlineLevel="0" r="813">
      <c r="A813" s="0" t="str">
        <f aca="false">HYPERLINK("http://dbpedia.org/property/battles")</f>
        <v>http://dbpedia.org/property/battles</v>
      </c>
      <c r="B813" s="2" t="n">
        <v>0</v>
      </c>
      <c r="C813" s="0" t="str">
        <f aca="false">HYPERLINK("http://dbpedia.org/sparql?default-graph-uri=http%3A%2F%2Fdbpedia.org&amp;query=select+distinct+%3Fs+%3Fo+where+{%3Fs+%3Chttp%3A%2F%2Fdbpedia.org%2Fproperty%2Fbattles%3E+%3Fo}+LIMIT+100&amp;format=text%2Fhtml&amp;timeout=30000&amp;debug=on", "View on DBPedia")</f>
        <v>View on DBPedia</v>
      </c>
    </row>
    <row collapsed="false" customFormat="false" customHeight="true" hidden="false" ht="12.1" outlineLevel="0" r="814">
      <c r="A814" s="0" t="str">
        <f aca="false">HYPERLINK("http://dbpedia.org/ontology/spouse")</f>
        <v>http://dbpedia.org/ontology/spouse</v>
      </c>
      <c r="B814" s="2" t="n">
        <v>0</v>
      </c>
      <c r="C814" s="0" t="str">
        <f aca="false">HYPERLINK("http://dbpedia.org/sparql?default-graph-uri=http%3A%2F%2Fdbpedia.org&amp;query=select+distinct+%3Fs+%3Fo+where+{%3Fs+%3Chttp%3A%2F%2Fdbpedia.org%2Fontology%2Fspouse%3E+%3Fo}+LIMIT+100&amp;format=text%2Fhtml&amp;timeout=30000&amp;debug=on", "View on DBPedia")</f>
        <v>View on DBPedia</v>
      </c>
    </row>
    <row collapsed="false" customFormat="false" customHeight="true" hidden="false" ht="12.1" outlineLevel="0" r="815">
      <c r="A815" s="0" t="str">
        <f aca="false">HYPERLINK("http://dbpedia.org/property/hof")</f>
        <v>http://dbpedia.org/property/hof</v>
      </c>
      <c r="B815" s="2" t="n">
        <v>0</v>
      </c>
      <c r="C815" s="0" t="str">
        <f aca="false">HYPERLINK("http://dbpedia.org/sparql?default-graph-uri=http%3A%2F%2Fdbpedia.org&amp;query=select+distinct+%3Fs+%3Fo+where+{%3Fs+%3Chttp%3A%2F%2Fdbpedia.org%2Fproperty%2Fhof%3E+%3Fo}+LIMIT+100&amp;format=text%2Fhtml&amp;timeout=30000&amp;debug=on", "View on DBPedia")</f>
        <v>View on DBPedia</v>
      </c>
    </row>
    <row collapsed="false" customFormat="false" customHeight="true" hidden="false" ht="12.1" outlineLevel="0" r="816">
      <c r="A816" s="0" t="str">
        <f aca="false">HYPERLINK("http://dbpedia.org/property/startDate")</f>
        <v>http://dbpedia.org/property/startDate</v>
      </c>
      <c r="B816" s="2" t="n">
        <v>0</v>
      </c>
      <c r="C816" s="0" t="str">
        <f aca="false">HYPERLINK("http://dbpedia.org/sparql?default-graph-uri=http%3A%2F%2Fdbpedia.org&amp;query=select+distinct+%3Fs+%3Fo+where+{%3Fs+%3Chttp%3A%2F%2Fdbpedia.org%2Fproperty%2FstartDate%3E+%3Fo}+LIMIT+100&amp;format=text%2Fhtml&amp;timeout=30000&amp;debug=on", "View on DBPedia")</f>
        <v>View on DBPedia</v>
      </c>
    </row>
    <row collapsed="false" customFormat="false" customHeight="true" hidden="false" ht="12.1" outlineLevel="0" r="817">
      <c r="A817" s="0" t="str">
        <f aca="false">HYPERLINK("http://dbpedia.org/property/inappropriateTone")</f>
        <v>http://dbpedia.org/property/inappropriateTone</v>
      </c>
      <c r="B817" s="2" t="n">
        <v>0</v>
      </c>
      <c r="C817" s="0" t="str">
        <f aca="false">HYPERLINK("http://dbpedia.org/sparql?default-graph-uri=http%3A%2F%2Fdbpedia.org&amp;query=select+distinct+%3Fs+%3Fo+where+{%3Fs+%3Chttp%3A%2F%2Fdbpedia.org%2Fproperty%2FinappropriateTone%3E+%3Fo}+LIMIT+100&amp;format=text%2Fhtml&amp;timeout=30000&amp;debug=on", "View on DBPedia")</f>
        <v>View on DBPedia</v>
      </c>
    </row>
    <row collapsed="false" customFormat="false" customHeight="true" hidden="false" ht="12.1" outlineLevel="0" r="818">
      <c r="A818" s="0" t="str">
        <f aca="false">HYPERLINK("http://dbpedia.org/property/justiceStart")</f>
        <v>http://dbpedia.org/property/justiceStart</v>
      </c>
      <c r="B818" s="2" t="n">
        <v>0</v>
      </c>
      <c r="C818" s="0" t="str">
        <f aca="false">HYPERLINK("http://dbpedia.org/sparql?default-graph-uri=http%3A%2F%2Fdbpedia.org&amp;query=select+distinct+%3Fs+%3Fo+where+{%3Fs+%3Chttp%3A%2F%2Fdbpedia.org%2Fproperty%2FjusticeStart%3E+%3Fo}+LIMIT+100&amp;format=text%2Fhtml&amp;timeout=30000&amp;debug=on", "View on DBPedia")</f>
        <v>View on DBPedia</v>
      </c>
    </row>
    <row collapsed="false" customFormat="false" customHeight="true" hidden="false" ht="12.1" outlineLevel="0" r="819">
      <c r="A819" s="0" t="str">
        <f aca="false">HYPERLINK("http://dbpedia.org/property/confstanding")</f>
        <v>http://dbpedia.org/property/confstanding</v>
      </c>
      <c r="B819" s="2" t="n">
        <v>0</v>
      </c>
      <c r="C819" s="0" t="str">
        <f aca="false">HYPERLINK("http://dbpedia.org/sparql?default-graph-uri=http%3A%2F%2Fdbpedia.org&amp;query=select+distinct+%3Fs+%3Fo+where+{%3Fs+%3Chttp%3A%2F%2Fdbpedia.org%2Fproperty%2Fconfstanding%3E+%3Fo}+LIMIT+100&amp;format=text%2Fhtml&amp;timeout=30000&amp;debug=on", "View on DBPedia")</f>
        <v>View on DBPedia</v>
      </c>
    </row>
    <row collapsed="false" customFormat="false" customHeight="true" hidden="false" ht="12.1" outlineLevel="0" r="820">
      <c r="A820" s="0" t="str">
        <f aca="false">HYPERLINK("http://dbpedia.org/property/season14Year")</f>
        <v>http://dbpedia.org/property/season14Year</v>
      </c>
      <c r="B820" s="2" t="n">
        <v>0</v>
      </c>
      <c r="C820" s="0" t="str">
        <f aca="false">HYPERLINK("http://dbpedia.org/sparql?default-graph-uri=http%3A%2F%2Fdbpedia.org&amp;query=select+distinct+%3Fs+%3Fo+where+{%3Fs+%3Chttp%3A%2F%2Fdbpedia.org%2Fproperty%2Fseason14Year%3E+%3Fo}+LIMIT+100&amp;format=text%2Fhtml&amp;timeout=30000&amp;debug=on", "View on DBPedia")</f>
        <v>View on DBPedia</v>
      </c>
    </row>
    <row collapsed="false" customFormat="false" customHeight="true" hidden="false" ht="12.1" outlineLevel="0" r="821">
      <c r="A821" s="0" t="str">
        <f aca="false">HYPERLINK("http://dbpedia.org/property/moreFootnotes")</f>
        <v>http://dbpedia.org/property/moreFootnotes</v>
      </c>
      <c r="B821" s="2" t="n">
        <v>0</v>
      </c>
      <c r="C821" s="0" t="str">
        <f aca="false">HYPERLINK("http://dbpedia.org/sparql?default-graph-uri=http%3A%2F%2Fdbpedia.org&amp;query=select+distinct+%3Fs+%3Fo+where+{%3Fs+%3Chttp%3A%2F%2Fdbpedia.org%2Fproperty%2FmoreFootnotes%3E+%3Fo}+LIMIT+100&amp;format=text%2Fhtml&amp;timeout=30000&amp;debug=on", "View on DBPedia")</f>
        <v>View on DBPedia</v>
      </c>
    </row>
    <row collapsed="false" customFormat="false" customHeight="true" hidden="false" ht="12.1" outlineLevel="0" r="822">
      <c r="A822" s="0" t="str">
        <f aca="false">HYPERLINK("http://dbpedia.org/ontology/winsAtAsia")</f>
        <v>http://dbpedia.org/ontology/winsAtAsia</v>
      </c>
      <c r="B822" s="2" t="n">
        <v>0</v>
      </c>
      <c r="C822" s="0" t="str">
        <f aca="false">HYPERLINK("http://dbpedia.org/sparql?default-graph-uri=http%3A%2F%2Fdbpedia.org&amp;query=select+distinct+%3Fs+%3Fo+where+{%3Fs+%3Chttp%3A%2F%2Fdbpedia.org%2Fontology%2FwinsAtAsia%3E+%3Fo}+LIMIT+100&amp;format=text%2Fhtml&amp;timeout=30000&amp;debug=on", "View on DBPedia")</f>
        <v>View on DBPedia</v>
      </c>
    </row>
    <row collapsed="false" customFormat="false" customHeight="true" hidden="false" ht="12.1" outlineLevel="0" r="823">
      <c r="A823" s="0" t="str">
        <f aca="false">HYPERLINK("http://dbpedia.org/property/tsnallafl")</f>
        <v>http://dbpedia.org/property/tsnallafl</v>
      </c>
      <c r="B823" s="2" t="n">
        <v>0</v>
      </c>
      <c r="C823" s="0" t="str">
        <f aca="false">HYPERLINK("http://dbpedia.org/sparql?default-graph-uri=http%3A%2F%2Fdbpedia.org&amp;query=select+distinct+%3Fs+%3Fo+where+{%3Fs+%3Chttp%3A%2F%2Fdbpedia.org%2Fproperty%2Ftsnallafl%3E+%3Fo}+LIMIT+100&amp;format=text%2Fhtml&amp;timeout=30000&amp;debug=on", "View on DBPedia")</f>
        <v>View on DBPedia</v>
      </c>
    </row>
    <row collapsed="false" customFormat="false" customHeight="true" hidden="false" ht="12.1" outlineLevel="0" r="824">
      <c r="A824" s="0" t="str">
        <f aca="false">HYPERLINK("http://dbpedia.org/property/previousNationalSquads")</f>
        <v>http://dbpedia.org/property/previousNationalSquads</v>
      </c>
      <c r="B824" s="2" t="n">
        <v>0</v>
      </c>
      <c r="C824" s="0" t="str">
        <f aca="false">HYPERLINK("http://dbpedia.org/sparql?default-graph-uri=http%3A%2F%2Fdbpedia.org&amp;query=select+distinct+%3Fs+%3Fo+where+{%3Fs+%3Chttp%3A%2F%2Fdbpedia.org%2Fproperty%2FpreviousNationalSquads%3E+%3Fo}+LIMIT+100&amp;format=text%2Fhtml&amp;timeout=30000&amp;debug=on", "View on DBPedia")</f>
        <v>View on DBPedia</v>
      </c>
    </row>
    <row collapsed="false" customFormat="false" customHeight="true" hidden="false" ht="12.1" outlineLevel="0" r="825">
      <c r="A825" s="0" t="str">
        <f aca="false">HYPERLINK("http://dbpedia.org/property/yearfstart")</f>
        <v>http://dbpedia.org/property/yearfstart</v>
      </c>
      <c r="B825" s="2" t="n">
        <v>0</v>
      </c>
      <c r="C825" s="0" t="str">
        <f aca="false">HYPERLINK("http://dbpedia.org/sparql?default-graph-uri=http%3A%2F%2Fdbpedia.org&amp;query=select+distinct+%3Fs+%3Fo+where+{%3Fs+%3Chttp%3A%2F%2Fdbpedia.org%2Fproperty%2Fyearfstart%3E+%3Fo}+LIMIT+100&amp;format=text%2Fhtml&amp;timeout=30000&amp;debug=on", "View on DBPedia")</f>
        <v>View on DBPedia</v>
      </c>
    </row>
    <row collapsed="false" customFormat="false" customHeight="true" hidden="false" ht="12.1" outlineLevel="0" r="826">
      <c r="A826" s="0" t="str">
        <f aca="false">HYPERLINK("http://dbpedia.org/property/teamyears")</f>
        <v>http://dbpedia.org/property/teamyears</v>
      </c>
      <c r="B826" s="2" t="n">
        <v>0</v>
      </c>
      <c r="C826" s="0" t="str">
        <f aca="false">HYPERLINK("http://dbpedia.org/sparql?default-graph-uri=http%3A%2F%2Fdbpedia.org&amp;query=select+distinct+%3Fs+%3Fo+where+{%3Fs+%3Chttp%3A%2F%2Fdbpedia.org%2Fproperty%2Fteamyears%3E+%3Fo}+LIMIT+100&amp;format=text%2Fhtml&amp;timeout=30000&amp;debug=on", "View on DBPedia")</f>
        <v>View on DBPedia</v>
      </c>
    </row>
    <row collapsed="false" customFormat="false" customHeight="true" hidden="false" ht="12.1" outlineLevel="0" r="827">
      <c r="A827" s="0" t="str">
        <f aca="false">HYPERLINK("http://dbpedia.org/property/school")</f>
        <v>http://dbpedia.org/property/school</v>
      </c>
      <c r="B827" s="2" t="n">
        <v>0</v>
      </c>
      <c r="C827" s="0" t="str">
        <f aca="false">HYPERLINK("http://dbpedia.org/sparql?default-graph-uri=http%3A%2F%2Fdbpedia.org&amp;query=select+distinct+%3Fs+%3Fo+where+{%3Fs+%3Chttp%3A%2F%2Fdbpedia.org%2Fproperty%2Fschool%3E+%3Fo}+LIMIT+100&amp;format=text%2Fhtml&amp;timeout=30000&amp;debug=on", "View on DBPedia")</f>
        <v>View on DBPedia</v>
      </c>
    </row>
    <row collapsed="false" customFormat="false" customHeight="true" hidden="false" ht="12.1" outlineLevel="0" r="828">
      <c r="A828" s="0" t="str">
        <f aca="false">HYPERLINK("http://dbpedia.org/property/commerceEnd")</f>
        <v>http://dbpedia.org/property/commerceEnd</v>
      </c>
      <c r="B828" s="2" t="n">
        <v>0</v>
      </c>
      <c r="C828" s="0" t="str">
        <f aca="false">HYPERLINK("http://dbpedia.org/sparql?default-graph-uri=http%3A%2F%2Fdbpedia.org&amp;query=select+distinct+%3Fs+%3Fo+where+{%3Fs+%3Chttp%3A%2F%2Fdbpedia.org%2Fproperty%2FcommerceEnd%3E+%3Fo}+LIMIT+100&amp;format=text%2Fhtml&amp;timeout=30000&amp;debug=on", "View on DBPedia")</f>
        <v>View on DBPedia</v>
      </c>
    </row>
    <row collapsed="false" customFormat="false" customHeight="true" hidden="false" ht="12.1" outlineLevel="0" r="829">
      <c r="A829" s="0" t="str">
        <f aca="false">HYPERLINK("http://dbpedia.org/property/relatives")</f>
        <v>http://dbpedia.org/property/relatives</v>
      </c>
      <c r="B829" s="2" t="n">
        <v>0</v>
      </c>
      <c r="C829" s="0" t="str">
        <f aca="false">HYPERLINK("http://dbpedia.org/sparql?default-graph-uri=http%3A%2F%2Fdbpedia.org&amp;query=select+distinct+%3Fs+%3Fo+where+{%3Fs+%3Chttp%3A%2F%2Fdbpedia.org%2Fproperty%2Frelatives%3E+%3Fo}+LIMIT+100&amp;format=text%2Fhtml&amp;timeout=30000&amp;debug=on", "View on DBPedia")</f>
        <v>View on DBPedia</v>
      </c>
    </row>
    <row collapsed="false" customFormat="false" customHeight="true" hidden="false" ht="12.1" outlineLevel="0" r="830">
      <c r="A830" s="0" t="str">
        <f aca="false">HYPERLINK("http://dbpedia.org/property/leadTooShort")</f>
        <v>http://dbpedia.org/property/leadTooShort</v>
      </c>
      <c r="B830" s="2" t="n">
        <v>0</v>
      </c>
      <c r="C830" s="0" t="str">
        <f aca="false">HYPERLINK("http://dbpedia.org/sparql?default-graph-uri=http%3A%2F%2Fdbpedia.org&amp;query=select+distinct+%3Fs+%3Fo+where+{%3Fs+%3Chttp%3A%2F%2Fdbpedia.org%2Fproperty%2FleadTooShort%3E+%3Fo}+LIMIT+100&amp;format=text%2Fhtml&amp;timeout=30000&amp;debug=on", "View on DBPedia")</f>
        <v>View on DBPedia</v>
      </c>
    </row>
    <row collapsed="false" customFormat="false" customHeight="true" hidden="false" ht="12.1" outlineLevel="0" r="831">
      <c r="A831" s="0" t="str">
        <f aca="false">HYPERLINK("http://dbpedia.org/property/2ndhand")</f>
        <v>http://dbpedia.org/property/2ndhand</v>
      </c>
      <c r="B831" s="2" t="n">
        <v>0</v>
      </c>
      <c r="C831" s="0" t="str">
        <f aca="false">HYPERLINK("http://dbpedia.org/sparql?default-graph-uri=http%3A%2F%2Fdbpedia.org&amp;query=select+distinct+%3Fs+%3Fo+where+{%3Fs+%3Chttp%3A%2F%2Fdbpedia.org%2Fproperty%2F2ndhand%3E+%3Fo}+LIMIT+100&amp;format=text%2Fhtml&amp;timeout=30000&amp;debug=on", "View on DBPedia")</f>
        <v>View on DBPedia</v>
      </c>
    </row>
    <row collapsed="false" customFormat="false" customHeight="true" hidden="false" ht="12.1" outlineLevel="0" r="832">
      <c r="A832" s="0" t="str">
        <f aca="false">HYPERLINK("http://dbpedia.org/property/internationalDartsLeague")</f>
        <v>http://dbpedia.org/property/internationalDartsLeague</v>
      </c>
      <c r="B832" s="2" t="n">
        <v>0</v>
      </c>
      <c r="C832" s="0" t="str">
        <f aca="false">HYPERLINK("http://dbpedia.org/sparql?default-graph-uri=http%3A%2F%2Fdbpedia.org&amp;query=select+distinct+%3Fs+%3Fo+where+{%3Fs+%3Chttp%3A%2F%2Fdbpedia.org%2Fproperty%2FinternationalDartsLeague%3E+%3Fo}+LIMIT+100&amp;format=text%2Fhtml&amp;timeout=30000&amp;debug=on", "View on DBPedia")</f>
        <v>View on DBPedia</v>
      </c>
    </row>
    <row collapsed="false" customFormat="false" customHeight="true" hidden="false" ht="12.1" outlineLevel="0" r="833">
      <c r="A833" s="0" t="str">
        <f aca="false">HYPERLINK("http://dbpedia.org/property/coachEnd")</f>
        <v>http://dbpedia.org/property/coachEnd</v>
      </c>
      <c r="B833" s="2" t="n">
        <v>0</v>
      </c>
      <c r="C833" s="0" t="str">
        <f aca="false">HYPERLINK("http://dbpedia.org/sparql?default-graph-uri=http%3A%2F%2Fdbpedia.org&amp;query=select+distinct+%3Fs+%3Fo+where+{%3Fs+%3Chttp%3A%2F%2Fdbpedia.org%2Fproperty%2FcoachEnd%3E+%3Fo}+LIMIT+100&amp;format=text%2Fhtml&amp;timeout=30000&amp;debug=on", "View on DBPedia")</f>
        <v>View on DBPedia</v>
      </c>
    </row>
    <row collapsed="false" customFormat="false" customHeight="true" hidden="false" ht="12.1" outlineLevel="0" r="834">
      <c r="A834" s="0" t="str">
        <f aca="false">HYPERLINK("http://dbpedia.org/property/nationalteams")</f>
        <v>http://dbpedia.org/property/nationalteams</v>
      </c>
      <c r="B834" s="2" t="n">
        <v>0</v>
      </c>
      <c r="C834" s="0" t="str">
        <f aca="false">HYPERLINK("http://dbpedia.org/sparql?default-graph-uri=http%3A%2F%2Fdbpedia.org&amp;query=select+distinct+%3Fs+%3Fo+where+{%3Fs+%3Chttp%3A%2F%2Fdbpedia.org%2Fproperty%2Fnationalteams%3E+%3Fo}+LIMIT+100&amp;format=text%2Fhtml&amp;timeout=30000&amp;debug=on", "View on DBPedia")</f>
        <v>View on DBPedia</v>
      </c>
    </row>
    <row collapsed="false" customFormat="false" customHeight="true" hidden="false" ht="12.1" outlineLevel="0" r="835">
      <c r="A835" s="0" t="str">
        <f aca="false">HYPERLINK("http://dbpedia.org/property/inUniverse")</f>
        <v>http://dbpedia.org/property/inUniverse</v>
      </c>
      <c r="B835" s="2" t="n">
        <v>0</v>
      </c>
      <c r="C835" s="0" t="str">
        <f aca="false">HYPERLINK("http://dbpedia.org/sparql?default-graph-uri=http%3A%2F%2Fdbpedia.org&amp;query=select+distinct+%3Fs+%3Fo+where+{%3Fs+%3Chttp%3A%2F%2Fdbpedia.org%2Fproperty%2FinUniverse%3E+%3Fo}+LIMIT+100&amp;format=text%2Fhtml&amp;timeout=30000&amp;debug=on", "View on DBPedia")</f>
        <v>View on DBPedia</v>
      </c>
    </row>
    <row collapsed="false" customFormat="false" customHeight="true" hidden="false" ht="12.1" outlineLevel="0" r="836">
      <c r="A836" s="0" t="str">
        <f aca="false">HYPERLINK("http://dbpedia.org/property/agricultureEnd")</f>
        <v>http://dbpedia.org/property/agricultureEnd</v>
      </c>
      <c r="B836" s="2" t="n">
        <v>0</v>
      </c>
      <c r="C836" s="0" t="str">
        <f aca="false">HYPERLINK("http://dbpedia.org/sparql?default-graph-uri=http%3A%2F%2Fdbpedia.org&amp;query=select+distinct+%3Fs+%3Fo+where+{%3Fs+%3Chttp%3A%2F%2Fdbpedia.org%2Fproperty%2FagricultureEnd%3E+%3Fo}+LIMIT+100&amp;format=text%2Fhtml&amp;timeout=30000&amp;debug=on", "View on DBPedia")</f>
        <v>View on DBPedia</v>
      </c>
    </row>
    <row collapsed="false" customFormat="false" customHeight="true" hidden="false" ht="12.1" outlineLevel="0" r="837">
      <c r="A837" s="0" t="str">
        <f aca="false">HYPERLINK("http://dbpedia.org/property/certyear")</f>
        <v>http://dbpedia.org/property/certyear</v>
      </c>
      <c r="B837" s="2" t="n">
        <v>0</v>
      </c>
      <c r="C837" s="0" t="str">
        <f aca="false">HYPERLINK("http://dbpedia.org/sparql?default-graph-uri=http%3A%2F%2Fdbpedia.org&amp;query=select+distinct+%3Fs+%3Fo+where+{%3Fs+%3Chttp%3A%2F%2Fdbpedia.org%2Fproperty%2Fcertyear%3E+%3Fo}+LIMIT+100&amp;format=text%2Fhtml&amp;timeout=30000&amp;debug=on", "View on DBPedia")</f>
        <v>View on DBPedia</v>
      </c>
    </row>
    <row collapsed="false" customFormat="false" customHeight="true" hidden="false" ht="12.1" outlineLevel="0" r="838">
      <c r="A838" s="0" t="str">
        <f aca="false">HYPERLINK("http://dbpedia.org/property/ruYear7start")</f>
        <v>http://dbpedia.org/property/ruYear7start</v>
      </c>
      <c r="B838" s="2" t="n">
        <v>0</v>
      </c>
      <c r="C838" s="0" t="str">
        <f aca="false">HYPERLINK("http://dbpedia.org/sparql?default-graph-uri=http%3A%2F%2Fdbpedia.org&amp;query=select+distinct+%3Fs+%3Fo+where+{%3Fs+%3Chttp%3A%2F%2Fdbpedia.org%2Fproperty%2FruYear7start%3E+%3Fo}+LIMIT+100&amp;format=text%2Fhtml&amp;timeout=30000&amp;debug=on", "View on DBPedia")</f>
        <v>View on DBPedia</v>
      </c>
    </row>
    <row collapsed="false" customFormat="false" customHeight="true" hidden="false" ht="12.1" outlineLevel="0" r="840">
      <c r="A840" s="0" t="n">
        <v>268043830</v>
      </c>
      <c r="B840" s="1" t="s">
        <v>24</v>
      </c>
      <c r="C840" s="0" t="str">
        <f aca="false">HYPERLINK("http://www.amazon.com/gp/search/other/ref=lp_2983386011_sa_p_n_style_browse-bin?rh=n%3A16310101%2Cn%3A!16310211%2Cn%3A2983386011&amp;bbn=2983386011&amp;pickerToList=style_browse-bin&amp;ie=UTF8&amp;qid=1398240361", "View context")</f>
        <v>View context</v>
      </c>
    </row>
    <row collapsed="false" customFormat="false" customHeight="true" hidden="false" ht="12.1" outlineLevel="0" r="841">
      <c r="A841" s="0" t="s">
        <v>25</v>
      </c>
      <c r="B841" s="1" t="s">
        <v>26</v>
      </c>
      <c r="C841" s="0" t="s">
        <v>27</v>
      </c>
      <c r="D841" s="0" t="s">
        <v>28</v>
      </c>
      <c r="E841" s="0" t="s">
        <v>29</v>
      </c>
    </row>
    <row collapsed="false" customFormat="false" customHeight="true" hidden="false" ht="12.1" outlineLevel="0" r="842">
      <c r="A842" s="0" t="s">
        <v>30</v>
      </c>
      <c r="B842" s="1" t="s">
        <v>31</v>
      </c>
      <c r="C842" s="0" t="s">
        <v>32</v>
      </c>
      <c r="D842" s="0" t="s">
        <v>33</v>
      </c>
      <c r="E842" s="0" t="s">
        <v>34</v>
      </c>
    </row>
    <row collapsed="false" customFormat="false" customHeight="true" hidden="false" ht="12.1" outlineLevel="0" r="843">
      <c r="A843" s="0" t="s">
        <v>35</v>
      </c>
      <c r="B843" s="1" t="s">
        <v>36</v>
      </c>
      <c r="C843" s="0" t="s">
        <v>37</v>
      </c>
      <c r="D843" s="0" t="s">
        <v>38</v>
      </c>
      <c r="E843" s="0" t="s">
        <v>39</v>
      </c>
    </row>
    <row collapsed="false" customFormat="false" customHeight="true" hidden="false" ht="12.1" outlineLevel="0" r="844">
      <c r="A844" s="0" t="s">
        <v>40</v>
      </c>
      <c r="B844" s="1" t="s">
        <v>41</v>
      </c>
      <c r="C844" s="0" t="s">
        <v>42</v>
      </c>
      <c r="D844" s="0" t="s">
        <v>43</v>
      </c>
      <c r="E844" s="0" t="s">
        <v>44</v>
      </c>
    </row>
    <row collapsed="false" customFormat="false" customHeight="true" hidden="false" ht="12.1" outlineLevel="0" r="845">
      <c r="A845" s="0" t="s">
        <v>45</v>
      </c>
      <c r="B845" s="1" t="s">
        <v>46</v>
      </c>
      <c r="C845" s="0" t="s">
        <v>47</v>
      </c>
      <c r="D845" s="0" t="s">
        <v>48</v>
      </c>
      <c r="E845" s="0" t="s">
        <v>49</v>
      </c>
    </row>
    <row collapsed="false" customFormat="false" customHeight="true" hidden="false" ht="12.1" outlineLevel="0" r="846">
      <c r="A846" s="0" t="str">
        <f aca="false">HYPERLINK("http://dbpedia.org/property/list")</f>
        <v>http://dbpedia.org/property/list</v>
      </c>
      <c r="B846" s="2" t="n">
        <v>0</v>
      </c>
      <c r="C846" s="0" t="str">
        <f aca="false">HYPERLINK("http://dbpedia.org/sparql?default-graph-uri=http%3A%2F%2Fdbpedia.org&amp;query=select+distinct+%3Fs+%3Fo+where+{%3Fs+%3Chttp%3A%2F%2Fdbpedia.org%2Fproperty%2Flist%3E+%3Fo}+LIMIT+100&amp;format=text%2Fhtml&amp;timeout=30000&amp;debug=on", "View on DBPedia")</f>
        <v>View on DBPedia</v>
      </c>
    </row>
    <row collapsed="false" customFormat="false" customHeight="true" hidden="false" ht="12.1" outlineLevel="0" r="847">
      <c r="A847" s="0" t="str">
        <f aca="false">HYPERLINK("http://dbpedia.org/property/regions")</f>
        <v>http://dbpedia.org/property/regions</v>
      </c>
      <c r="B847" s="2" t="n">
        <v>0.5</v>
      </c>
      <c r="C847" s="0" t="str">
        <f aca="false">HYPERLINK("http://dbpedia.org/sparql?default-graph-uri=http%3A%2F%2Fdbpedia.org&amp;query=select+distinct+%3Fs+%3Fo+where+{%3Fs+%3Chttp%3A%2F%2Fdbpedia.org%2Fproperty%2Fregions%3E+%3Fo}+LIMIT+100&amp;format=text%2Fhtml&amp;timeout=30000&amp;debug=on", "View on DBPedia")</f>
        <v>View on DBPedia</v>
      </c>
    </row>
    <row collapsed="false" customFormat="false" customHeight="true" hidden="false" ht="12.1" outlineLevel="0" r="848">
      <c r="A848" s="0" t="str">
        <f aca="false">HYPERLINK("http://dbpedia.org/ontology/wineRegion")</f>
        <v>http://dbpedia.org/ontology/wineRegion</v>
      </c>
      <c r="B848" s="2" t="n">
        <v>0.5</v>
      </c>
      <c r="C848" s="0" t="str">
        <f aca="false">HYPERLINK("http://dbpedia.org/sparql?default-graph-uri=http%3A%2F%2Fdbpedia.org&amp;query=select+distinct+%3Fs+%3Fo+where+{%3Fs+%3Chttp%3A%2F%2Fdbpedia.org%2Fontology%2FwineRegion%3E+%3Fo}+LIMIT+100&amp;format=text%2Fhtml&amp;timeout=30000&amp;debug=on", "View on DBPedia")</f>
        <v>View on DBPedia</v>
      </c>
    </row>
    <row collapsed="false" customFormat="false" customHeight="true" hidden="false" ht="12.1" outlineLevel="0" r="849">
      <c r="A849" s="0" t="str">
        <f aca="false">HYPERLINK("http://dbpedia.org/property/origin")</f>
        <v>http://dbpedia.org/property/origin</v>
      </c>
      <c r="B849" s="2" t="n">
        <v>1</v>
      </c>
      <c r="C849" s="0" t="str">
        <f aca="false">HYPERLINK("http://dbpedia.org/sparql?default-graph-uri=http%3A%2F%2Fdbpedia.org&amp;query=select+distinct+%3Fs+%3Fo+where+{%3Fs+%3Chttp%3A%2F%2Fdbpedia.org%2Fproperty%2Forigin%3E+%3Fo}+LIMIT+100&amp;format=text%2Fhtml&amp;timeout=30000&amp;debug=on", "View on DBPedia")</f>
        <v>View on DBPedia</v>
      </c>
    </row>
    <row collapsed="false" customFormat="false" customHeight="true" hidden="false" ht="12.1" outlineLevel="0" r="850">
      <c r="A850" s="0" t="str">
        <f aca="false">HYPERLINK("http://dbpedia.org/ontology/origin")</f>
        <v>http://dbpedia.org/ontology/origin</v>
      </c>
      <c r="B850" s="2" t="n">
        <v>1</v>
      </c>
      <c r="C850" s="0" t="str">
        <f aca="false">HYPERLINK("http://dbpedia.org/sparql?default-graph-uri=http%3A%2F%2Fdbpedia.org&amp;query=select+distinct+%3Fs+%3Fo+where+{%3Fs+%3Chttp%3A%2F%2Fdbpedia.org%2Fontology%2Forigin%3E+%3Fo}+LIMIT+100&amp;format=text%2Fhtml&amp;timeout=30000&amp;debug=on", "View on DBPedia")</f>
        <v>View on DBPedia</v>
      </c>
    </row>
    <row collapsed="false" customFormat="false" customHeight="true" hidden="false" ht="12.1" outlineLevel="0" r="851">
      <c r="A851" s="0" t="str">
        <f aca="false">HYPERLINK("http://dbpedia.org/ontology/country")</f>
        <v>http://dbpedia.org/ontology/country</v>
      </c>
      <c r="B851" s="2" t="n">
        <v>0.5</v>
      </c>
      <c r="C851" s="0" t="str">
        <f aca="false">HYPERLINK("http://dbpedia.org/sparql?default-graph-uri=http%3A%2F%2Fdbpedia.org&amp;query=select+distinct+%3Fs+%3Fo+where+{%3Fs+%3Chttp%3A%2F%2Fdbpedia.org%2Fontology%2Fcountry%3E+%3Fo}+LIMIT+100&amp;format=text%2Fhtml&amp;timeout=30000&amp;debug=on", "View on DBPedia")</f>
        <v>View on DBPedia</v>
      </c>
    </row>
    <row collapsed="false" customFormat="false" customHeight="true" hidden="false" ht="12.1" outlineLevel="0" r="852">
      <c r="A852" s="0" t="str">
        <f aca="false">HYPERLINK("http://dbpedia.org/property/country")</f>
        <v>http://dbpedia.org/property/country</v>
      </c>
      <c r="B852" s="2" t="n">
        <v>0.5</v>
      </c>
      <c r="C852" s="0" t="str">
        <f aca="false">HYPERLINK("http://dbpedia.org/sparql?default-graph-uri=http%3A%2F%2Fdbpedia.org&amp;query=select+distinct+%3Fs+%3Fo+where+{%3Fs+%3Chttp%3A%2F%2Fdbpedia.org%2Fproperty%2Fcountry%3E+%3Fo}+LIMIT+100&amp;format=text%2Fhtml&amp;timeout=30000&amp;debug=on", "View on DBPedia")</f>
        <v>View on DBPedia</v>
      </c>
    </row>
    <row collapsed="false" customFormat="false" customHeight="true" hidden="false" ht="12.1" outlineLevel="0" r="853">
      <c r="A853" s="0" t="str">
        <f aca="false">HYPERLINK("http://dbpedia.org/ontology/location")</f>
        <v>http://dbpedia.org/ontology/location</v>
      </c>
      <c r="B853" s="2" t="n">
        <v>0.5</v>
      </c>
      <c r="C853" s="0" t="str">
        <f aca="false">HYPERLINK("http://dbpedia.org/sparql?default-graph-uri=http%3A%2F%2Fdbpedia.org&amp;query=select+distinct+%3Fs+%3Fo+where+{%3Fs+%3Chttp%3A%2F%2Fdbpedia.org%2Fontology%2Flocation%3E+%3Fo}+LIMIT+100&amp;format=text%2Fhtml&amp;timeout=30000&amp;debug=on", "View on DBPedia")</f>
        <v>View on DBPedia</v>
      </c>
    </row>
    <row collapsed="false" customFormat="false" customHeight="true" hidden="false" ht="12.1" outlineLevel="0" r="854">
      <c r="A854" s="0" t="str">
        <f aca="false">HYPERLINK("http://dbpedia.org/ontology/type")</f>
        <v>http://dbpedia.org/ontology/type</v>
      </c>
      <c r="B854" s="2" t="n">
        <v>0</v>
      </c>
      <c r="C854" s="0" t="str">
        <f aca="false">HYPERLINK("http://dbpedia.org/sparql?default-graph-uri=http%3A%2F%2Fdbpedia.org&amp;query=select+distinct+%3Fs+%3Fo+where+{%3Fs+%3Chttp%3A%2F%2Fdbpedia.org%2Fontology%2Ftype%3E+%3Fo}+LIMIT+100&amp;format=text%2Fhtml&amp;timeout=30000&amp;debug=on", "View on DBPedia")</f>
        <v>View on DBPedia</v>
      </c>
    </row>
    <row collapsed="false" customFormat="false" customHeight="true" hidden="false" ht="12.1" outlineLevel="0" r="855">
      <c r="A855" s="0" t="str">
        <f aca="false">HYPERLINK("http://dbpedia.org/property/settlementType")</f>
        <v>http://dbpedia.org/property/settlementType</v>
      </c>
      <c r="B855" s="2" t="n">
        <v>0</v>
      </c>
      <c r="C855" s="0" t="str">
        <f aca="false">HYPERLINK("http://dbpedia.org/sparql?default-graph-uri=http%3A%2F%2Fdbpedia.org&amp;query=select+distinct+%3Fs+%3Fo+where+{%3Fs+%3Chttp%3A%2F%2Fdbpedia.org%2Fproperty%2FsettlementType%3E+%3Fo}+LIMIT+100&amp;format=text%2Fhtml&amp;timeout=30000&amp;debug=on", "View on DBPedia")</f>
        <v>View on DBPedia</v>
      </c>
    </row>
    <row collapsed="false" customFormat="false" customHeight="true" hidden="false" ht="12.1" outlineLevel="0" r="856">
      <c r="A856" s="0" t="str">
        <f aca="false">HYPERLINK("http://dbpedia.org/property/location")</f>
        <v>http://dbpedia.org/property/location</v>
      </c>
      <c r="B856" s="2" t="n">
        <v>0.5</v>
      </c>
      <c r="C856" s="0" t="str">
        <f aca="false">HYPERLINK("http://dbpedia.org/sparql?default-graph-uri=http%3A%2F%2Fdbpedia.org&amp;query=select+distinct+%3Fs+%3Fo+where+{%3Fs+%3Chttp%3A%2F%2Fdbpedia.org%2Fproperty%2Flocation%3E+%3Fo}+LIMIT+100&amp;format=text%2Fhtml&amp;timeout=30000&amp;debug=on", "View on DBPedia")</f>
        <v>View on DBPedia</v>
      </c>
    </row>
    <row collapsed="false" customFormat="false" customHeight="true" hidden="false" ht="12.1" outlineLevel="0" r="857">
      <c r="A857" s="0" t="str">
        <f aca="false">HYPERLINK("http://dbpedia.org/property/caption")</f>
        <v>http://dbpedia.org/property/caption</v>
      </c>
      <c r="B857" s="2" t="n">
        <v>0</v>
      </c>
      <c r="C857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858">
      <c r="A858" s="0" t="str">
        <f aca="false">HYPERLINK("http://xmlns.com/foaf/0.1/name")</f>
        <v>http://xmlns.com/foaf/0.1/name</v>
      </c>
      <c r="B858" s="2" t="n">
        <v>0</v>
      </c>
      <c r="C858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859">
      <c r="A859" s="0" t="str">
        <f aca="false">HYPERLINK("http://dbpedia.org/property/subdivisionType")</f>
        <v>http://dbpedia.org/property/subdivisionType</v>
      </c>
      <c r="B859" s="2" t="n">
        <v>0</v>
      </c>
      <c r="C859" s="0" t="str">
        <f aca="false">HYPERLINK("http://dbpedia.org/sparql?default-graph-uri=http%3A%2F%2Fdbpedia.org&amp;query=select+distinct+%3Fs+%3Fo+where+{%3Fs+%3Chttp%3A%2F%2Fdbpedia.org%2Fproperty%2FsubdivisionType%3E+%3Fo}+LIMIT+100&amp;format=text%2Fhtml&amp;timeout=30000&amp;debug=on", "View on DBPedia")</f>
        <v>View on DBPedia</v>
      </c>
    </row>
    <row collapsed="false" customFormat="false" customHeight="true" hidden="false" ht="12.1" outlineLevel="0" r="860">
      <c r="A860" s="0" t="str">
        <f aca="false">HYPERLINK("http://dbpedia.org/property/pushpinMap")</f>
        <v>http://dbpedia.org/property/pushpinMap</v>
      </c>
      <c r="B860" s="2" t="n">
        <v>0</v>
      </c>
      <c r="C860" s="0" t="str">
        <f aca="false">HYPERLINK("http://dbpedia.org/sparql?default-graph-uri=http%3A%2F%2Fdbpedia.org&amp;query=select+distinct+%3Fs+%3Fo+where+{%3Fs+%3Chttp%3A%2F%2Fdbpedia.org%2Fproperty%2FpushpinMap%3E+%3Fo}+LIMIT+100&amp;format=text%2Fhtml&amp;timeout=30000&amp;debug=on", "View on DBPedia")</f>
        <v>View on DBPedia</v>
      </c>
    </row>
    <row collapsed="false" customFormat="false" customHeight="true" hidden="false" ht="12.1" outlineLevel="0" r="861">
      <c r="A861" s="0" t="str">
        <f aca="false">HYPERLINK("http://dbpedia.org/property/subdivisionName")</f>
        <v>http://dbpedia.org/property/subdivisionName</v>
      </c>
      <c r="B861" s="2" t="n">
        <v>0</v>
      </c>
      <c r="C861" s="0" t="str">
        <f aca="false">HYPERLINK("http://dbpedia.org/sparql?default-graph-uri=http%3A%2F%2Fdbpedia.org&amp;query=select+distinct+%3Fs+%3Fo+where+{%3Fs+%3Chttp%3A%2F%2Fdbpedia.org%2Fproperty%2FsubdivisionName%3E+%3Fo}+LIMIT+100&amp;format=text%2Fhtml&amp;timeout=30000&amp;debug=on", "View on DBPedia")</f>
        <v>View on DBPedia</v>
      </c>
    </row>
    <row collapsed="false" customFormat="false" customHeight="true" hidden="false" ht="12.1" outlineLevel="0" r="862">
      <c r="A862" s="0" t="str">
        <f aca="false">HYPERLINK("http://dbpedia.org/property/locationCountry")</f>
        <v>http://dbpedia.org/property/locationCountry</v>
      </c>
      <c r="B862" s="2" t="n">
        <v>0.5</v>
      </c>
      <c r="C862" s="0" t="str">
        <f aca="false">HYPERLINK("http://dbpedia.org/sparql?default-graph-uri=http%3A%2F%2Fdbpedia.org&amp;query=select+distinct+%3Fs+%3Fo+where+{%3Fs+%3Chttp%3A%2F%2Fdbpedia.org%2Fproperty%2FlocationCountry%3E+%3Fo}+LIMIT+100&amp;format=text%2Fhtml&amp;timeout=30000&amp;debug=on", "View on DBPedia")</f>
        <v>View on DBPedia</v>
      </c>
    </row>
    <row collapsed="false" customFormat="false" customHeight="true" hidden="false" ht="12.1" outlineLevel="0" r="863">
      <c r="A863" s="0" t="str">
        <f aca="false">HYPERLINK("http://dbpedia.org/property/mapCaption")</f>
        <v>http://dbpedia.org/property/mapCaption</v>
      </c>
      <c r="B863" s="2" t="n">
        <v>0</v>
      </c>
      <c r="C863" s="0" t="str">
        <f aca="false">HYPERLINK("http://dbpedia.org/sparql?default-graph-uri=http%3A%2F%2Fdbpedia.org&amp;query=select+distinct+%3Fs+%3Fo+where+{%3Fs+%3Chttp%3A%2F%2Fdbpedia.org%2Fproperty%2FmapCaption%3E+%3Fo}+LIMIT+100&amp;format=text%2Fhtml&amp;timeout=30000&amp;debug=on", "View on DBPedia")</f>
        <v>View on DBPedia</v>
      </c>
    </row>
    <row collapsed="false" customFormat="false" customHeight="true" hidden="false" ht="12.1" outlineLevel="0" r="864">
      <c r="A864" s="0" t="str">
        <f aca="false">HYPERLINK("http://dbpedia.org/property/placeOfBirth")</f>
        <v>http://dbpedia.org/property/placeOfBirth</v>
      </c>
      <c r="B864" s="2" t="n">
        <v>0</v>
      </c>
      <c r="C864" s="0" t="str">
        <f aca="false">HYPERLINK("http://dbpedia.org/sparql?default-graph-uri=http%3A%2F%2Fdbpedia.org&amp;query=select+distinct+%3Fs+%3Fo+where+{%3Fs+%3Chttp%3A%2F%2Fdbpedia.org%2Fproperty%2FplaceOfBirth%3E+%3Fo}+LIMIT+100&amp;format=text%2Fhtml&amp;timeout=30000&amp;debug=on", "View on DBPedia")</f>
        <v>View on DBPedia</v>
      </c>
    </row>
    <row collapsed="false" customFormat="false" customHeight="true" hidden="false" ht="12.1" outlineLevel="0" r="865">
      <c r="A865" s="0" t="str">
        <f aca="false">HYPERLINK("http://dbpedia.org/property/name")</f>
        <v>http://dbpedia.org/property/name</v>
      </c>
      <c r="B865" s="2" t="n">
        <v>0</v>
      </c>
      <c r="C865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866">
      <c r="A866" s="0" t="str">
        <f aca="false">HYPERLINK("http://dbpedia.org/property/stateParty")</f>
        <v>http://dbpedia.org/property/stateParty</v>
      </c>
      <c r="B866" s="2" t="n">
        <v>0</v>
      </c>
      <c r="C866" s="0" t="str">
        <f aca="false">HYPERLINK("http://dbpedia.org/sparql?default-graph-uri=http%3A%2F%2Fdbpedia.org&amp;query=select+distinct+%3Fs+%3Fo+where+{%3Fs+%3Chttp%3A%2F%2Fdbpedia.org%2Fproperty%2FstateParty%3E+%3Fo}+LIMIT+100&amp;format=text%2Fhtml&amp;timeout=30000&amp;debug=on", "View on DBPedia")</f>
        <v>View on DBPedia</v>
      </c>
    </row>
    <row collapsed="false" customFormat="false" customHeight="true" hidden="false" ht="12.1" outlineLevel="0" r="867">
      <c r="A867" s="0" t="str">
        <f aca="false">HYPERLINK("http://dbpedia.org/property/birthPlace")</f>
        <v>http://dbpedia.org/property/birthPlace</v>
      </c>
      <c r="B867" s="2" t="n">
        <v>0</v>
      </c>
      <c r="C867" s="0" t="str">
        <f aca="false">HYPERLINK("http://dbpedia.org/sparql?default-graph-uri=http%3A%2F%2Fdbpedia.org&amp;query=select+distinct+%3Fs+%3Fo+where+{%3Fs+%3Chttp%3A%2F%2Fdbpedia.org%2Fproperty%2FbirthPlace%3E+%3Fo}+LIMIT+100&amp;format=text%2Fhtml&amp;timeout=30000&amp;debug=on", "View on DBPedia")</f>
        <v>View on DBPedia</v>
      </c>
    </row>
    <row collapsed="false" customFormat="false" customHeight="true" hidden="false" ht="12.1" outlineLevel="0" r="868">
      <c r="A868" s="0" t="str">
        <f aca="false">HYPERLINK("http://dbpedia.org/property/shortsummary")</f>
        <v>http://dbpedia.org/property/shortsummary</v>
      </c>
      <c r="B868" s="2" t="n">
        <v>0</v>
      </c>
      <c r="C868" s="0" t="str">
        <f aca="false">HYPERLINK("http://dbpedia.org/sparql?default-graph-uri=http%3A%2F%2Fdbpedia.org&amp;query=select+distinct+%3Fs+%3Fo+where+{%3Fs+%3Chttp%3A%2F%2Fdbpedia.org%2Fproperty%2Fshortsummary%3E+%3Fo}+LIMIT+100&amp;format=text%2Fhtml&amp;timeout=30000&amp;debug=on", "View on DBPedia")</f>
        <v>View on DBPedia</v>
      </c>
    </row>
    <row collapsed="false" customFormat="false" customHeight="true" hidden="false" ht="12.1" outlineLevel="0" r="869">
      <c r="A869" s="0" t="str">
        <f aca="false">HYPERLINK("http://dbpedia.org/property/postalCodeType")</f>
        <v>http://dbpedia.org/property/postalCodeType</v>
      </c>
      <c r="B869" s="2" t="n">
        <v>0</v>
      </c>
      <c r="C869" s="0" t="str">
        <f aca="false">HYPERLINK("http://dbpedia.org/sparql?default-graph-uri=http%3A%2F%2Fdbpedia.org&amp;query=select+distinct+%3Fs+%3Fo+where+{%3Fs+%3Chttp%3A%2F%2Fdbpedia.org%2Fproperty%2FpostalCodeType%3E+%3Fo}+LIMIT+100&amp;format=text%2Fhtml&amp;timeout=30000&amp;debug=on", "View on DBPedia")</f>
        <v>View on DBPedia</v>
      </c>
    </row>
    <row collapsed="false" customFormat="false" customHeight="true" hidden="false" ht="12.1" outlineLevel="0" r="870">
      <c r="A870" s="0" t="str">
        <f aca="false">HYPERLINK("http://dbpedia.org/property/leaderParty")</f>
        <v>http://dbpedia.org/property/leaderParty</v>
      </c>
      <c r="B870" s="2" t="n">
        <v>0</v>
      </c>
      <c r="C870" s="0" t="str">
        <f aca="false">HYPERLINK("http://dbpedia.org/sparql?default-graph-uri=http%3A%2F%2Fdbpedia.org&amp;query=select+distinct+%3Fs+%3Fo+where+{%3Fs+%3Chttp%3A%2F%2Fdbpedia.org%2Fproperty%2FleaderParty%3E+%3Fo}+LIMIT+100&amp;format=text%2Fhtml&amp;timeout=30000&amp;debug=on", "View on DBPedia")</f>
        <v>View on DBPedia</v>
      </c>
    </row>
    <row collapsed="false" customFormat="false" customHeight="true" hidden="false" ht="12.1" outlineLevel="0" r="871">
      <c r="A871" s="0" t="str">
        <f aca="false">HYPERLINK("http://dbpedia.org/property/partOf")</f>
        <v>http://dbpedia.org/property/partOf</v>
      </c>
      <c r="B871" s="2" t="n">
        <v>0</v>
      </c>
      <c r="C871" s="0" t="str">
        <f aca="false">HYPERLINK("http://dbpedia.org/sparql?default-graph-uri=http%3A%2F%2Fdbpedia.org&amp;query=select+distinct+%3Fs+%3Fo+where+{%3Fs+%3Chttp%3A%2F%2Fdbpedia.org%2Fproperty%2FpartOf%3E+%3Fo}+LIMIT+100&amp;format=text%2Fhtml&amp;timeout=30000&amp;debug=on", "View on DBPedia")</f>
        <v>View on DBPedia</v>
      </c>
    </row>
    <row collapsed="false" customFormat="false" customHeight="true" hidden="false" ht="12.1" outlineLevel="0" r="872">
      <c r="A872" s="0" t="str">
        <f aca="false">HYPERLINK("http://dbpedia.org/ontology/isPartOfWineRegion")</f>
        <v>http://dbpedia.org/ontology/isPartOfWineRegion</v>
      </c>
      <c r="B872" s="2" t="n">
        <v>0</v>
      </c>
      <c r="C872" s="0" t="str">
        <f aca="false">HYPERLINK("http://dbpedia.org/sparql?default-graph-uri=http%3A%2F%2Fdbpedia.org&amp;query=select+distinct+%3Fs+%3Fo+where+{%3Fs+%3Chttp%3A%2F%2Fdbpedia.org%2Fontology%2FisPartOfWineRegion%3E+%3Fo}+LIMIT+100&amp;format=text%2Fhtml&amp;timeout=30000&amp;debug=on", "View on DBPedia")</f>
        <v>View on DBPedia</v>
      </c>
    </row>
    <row collapsed="false" customFormat="false" customHeight="true" hidden="false" ht="12.1" outlineLevel="0" r="873">
      <c r="A873" s="0" t="str">
        <f aca="false">HYPERLINK("http://dbpedia.org/ontology/sourceCountry")</f>
        <v>http://dbpedia.org/ontology/sourceCountry</v>
      </c>
      <c r="B873" s="2" t="n">
        <v>0.5</v>
      </c>
      <c r="C873" s="0" t="str">
        <f aca="false">HYPERLINK("http://dbpedia.org/sparql?default-graph-uri=http%3A%2F%2Fdbpedia.org&amp;query=select+distinct+%3Fs+%3Fo+where+{%3Fs+%3Chttp%3A%2F%2Fdbpedia.org%2Fontology%2FsourceCountry%3E+%3Fo}+LIMIT+100&amp;format=text%2Fhtml&amp;timeout=30000&amp;debug=on", "View on DBPedia")</f>
        <v>View on DBPedia</v>
      </c>
    </row>
    <row collapsed="false" customFormat="false" customHeight="true" hidden="false" ht="12.1" outlineLevel="0" r="874">
      <c r="A874" s="0" t="str">
        <f aca="false">HYPERLINK("http://dbpedia.org/ontology/isPartOf")</f>
        <v>http://dbpedia.org/ontology/isPartOf</v>
      </c>
      <c r="B874" s="2" t="n">
        <v>0</v>
      </c>
      <c r="C874" s="0" t="str">
        <f aca="false">HYPERLINK("http://dbpedia.org/sparql?default-graph-uri=http%3A%2F%2Fdbpedia.org&amp;query=select+distinct+%3Fs+%3Fo+where+{%3Fs+%3Chttp%3A%2F%2Fdbpedia.org%2Fontology%2FisPartOf%3E+%3Fo}+LIMIT+100&amp;format=text%2Fhtml&amp;timeout=30000&amp;debug=on", "View on DBPedia")</f>
        <v>View on DBPedia</v>
      </c>
    </row>
    <row collapsed="false" customFormat="false" customHeight="true" hidden="false" ht="12.1" outlineLevel="0" r="875">
      <c r="A875" s="0" t="str">
        <f aca="false">HYPERLINK("http://dbpedia.org/ontology/birthPlace")</f>
        <v>http://dbpedia.org/ontology/birthPlace</v>
      </c>
      <c r="B875" s="2" t="n">
        <v>0</v>
      </c>
      <c r="C875" s="0" t="str">
        <f aca="false">HYPERLINK("http://dbpedia.org/sparql?default-graph-uri=http%3A%2F%2Fdbpedia.org&amp;query=select+distinct+%3Fs+%3Fo+where+{%3Fs+%3Chttp%3A%2F%2Fdbpedia.org%2Fontology%2FbirthPlace%3E+%3Fo}+LIMIT+100&amp;format=text%2Fhtml&amp;timeout=30000&amp;debug=on", "View on DBPedia")</f>
        <v>View on DBPedia</v>
      </c>
    </row>
    <row collapsed="false" customFormat="false" customHeight="true" hidden="false" ht="12.1" outlineLevel="0" r="876">
      <c r="A876" s="0" t="str">
        <f aca="false">HYPERLINK("http://dbpedia.org/property/title")</f>
        <v>http://dbpedia.org/property/title</v>
      </c>
      <c r="B876" s="2" t="n">
        <v>0</v>
      </c>
      <c r="C876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877">
      <c r="A877" s="0" t="str">
        <f aca="false">HYPERLINK("http://dbpedia.org/ontology/locationCountry")</f>
        <v>http://dbpedia.org/ontology/locationCountry</v>
      </c>
      <c r="B877" s="2" t="n">
        <v>0</v>
      </c>
      <c r="C877" s="0" t="str">
        <f aca="false">HYPERLINK("http://dbpedia.org/sparql?default-graph-uri=http%3A%2F%2Fdbpedia.org&amp;query=select+distinct+%3Fs+%3Fo+where+{%3Fs+%3Chttp%3A%2F%2Fdbpedia.org%2Fontology%2FlocationCountry%3E+%3Fo}+LIMIT+100&amp;format=text%2Fhtml&amp;timeout=30000&amp;debug=on", "View on DBPedia")</f>
        <v>View on DBPedia</v>
      </c>
    </row>
    <row collapsed="false" customFormat="false" customHeight="true" hidden="false" ht="12.1" outlineLevel="0" r="878">
      <c r="A878" s="0" t="str">
        <f aca="false">HYPERLINK("http://dbpedia.org/property/type")</f>
        <v>http://dbpedia.org/property/type</v>
      </c>
      <c r="B878" s="2" t="n">
        <v>0</v>
      </c>
      <c r="C878" s="0" t="str">
        <f aca="false">HYPERLINK("http://dbpedia.org/sparql?default-graph-uri=http%3A%2F%2Fdbpedia.org&amp;query=select+distinct+%3Fs+%3Fo+where+{%3Fs+%3Chttp%3A%2F%2Fdbpedia.org%2Fproperty%2Ftype%3E+%3Fo}+LIMIT+100&amp;format=text%2Fhtml&amp;timeout=30000&amp;debug=on", "View on DBPedia")</f>
        <v>View on DBPedia</v>
      </c>
    </row>
    <row collapsed="false" customFormat="false" customHeight="true" hidden="false" ht="12.1" outlineLevel="0" r="879">
      <c r="A879" s="0" t="str">
        <f aca="false">HYPERLINK("http://dbpedia.org/property/timezone")</f>
        <v>http://dbpedia.org/property/timezone</v>
      </c>
      <c r="B879" s="2" t="n">
        <v>0</v>
      </c>
      <c r="C879" s="0" t="str">
        <f aca="false">HYPERLINK("http://dbpedia.org/sparql?default-graph-uri=http%3A%2F%2Fdbpedia.org&amp;query=select+distinct+%3Fs+%3Fo+where+{%3Fs+%3Chttp%3A%2F%2Fdbpedia.org%2Fproperty%2Ftimezone%3E+%3Fo}+LIMIT+100&amp;format=text%2Fhtml&amp;timeout=30000&amp;debug=on", "View on DBPedia")</f>
        <v>View on DBPedia</v>
      </c>
    </row>
    <row collapsed="false" customFormat="false" customHeight="true" hidden="false" ht="12.1" outlineLevel="0" r="880">
      <c r="A880" s="0" t="str">
        <f aca="false">HYPERLINK("http://dbpedia.org/property/officialName")</f>
        <v>http://dbpedia.org/property/officialName</v>
      </c>
      <c r="B880" s="2" t="n">
        <v>0</v>
      </c>
      <c r="C880" s="0" t="str">
        <f aca="false">HYPERLINK("http://dbpedia.org/sparql?default-graph-uri=http%3A%2F%2Fdbpedia.org&amp;query=select+distinct+%3Fs+%3Fo+where+{%3Fs+%3Chttp%3A%2F%2Fdbpedia.org%2Fproperty%2FofficialName%3E+%3Fo}+LIMIT+100&amp;format=text%2Fhtml&amp;timeout=30000&amp;debug=on", "View on DBPedia")</f>
        <v>View on DBPedia</v>
      </c>
    </row>
    <row collapsed="false" customFormat="false" customHeight="true" hidden="false" ht="12.1" outlineLevel="0" r="881">
      <c r="A881" s="0" t="str">
        <f aca="false">HYPERLINK("http://dbpedia.org/ontology/subregion")</f>
        <v>http://dbpedia.org/ontology/subregion</v>
      </c>
      <c r="B881" s="2" t="n">
        <v>0</v>
      </c>
      <c r="C881" s="0" t="str">
        <f aca="false">HYPERLINK("http://dbpedia.org/sparql?default-graph-uri=http%3A%2F%2Fdbpedia.org&amp;query=select+distinct+%3Fs+%3Fo+where+{%3Fs+%3Chttp%3A%2F%2Fdbpedia.org%2Fontology%2Fsubregion%3E+%3Fo}+LIMIT+100&amp;format=text%2Fhtml&amp;timeout=30000&amp;debug=on", "View on DBPedia")</f>
        <v>View on DBPedia</v>
      </c>
    </row>
    <row collapsed="false" customFormat="false" customHeight="true" hidden="false" ht="12.1" outlineLevel="0" r="882">
      <c r="A882" s="0" t="str">
        <f aca="false">HYPERLINK("http://dbpedia.org/property/map")</f>
        <v>http://dbpedia.org/property/map</v>
      </c>
      <c r="B882" s="2" t="n">
        <v>0</v>
      </c>
      <c r="C882" s="0" t="str">
        <f aca="false">HYPERLINK("http://dbpedia.org/sparql?default-graph-uri=http%3A%2F%2Fdbpedia.org&amp;query=select+distinct+%3Fs+%3Fo+where+{%3Fs+%3Chttp%3A%2F%2Fdbpedia.org%2Fproperty%2Fmap%3E+%3Fo}+LIMIT+100&amp;format=text%2Fhtml&amp;timeout=30000&amp;debug=on", "View on DBPedia")</f>
        <v>View on DBPedia</v>
      </c>
    </row>
    <row collapsed="false" customFormat="false" customHeight="true" hidden="false" ht="12.1" outlineLevel="0" r="883">
      <c r="A883" s="0" t="str">
        <f aca="false">HYPERLINK("http://dbpedia.org/property/areaCodeType")</f>
        <v>http://dbpedia.org/property/areaCodeType</v>
      </c>
      <c r="B883" s="2" t="n">
        <v>0</v>
      </c>
      <c r="C883" s="0" t="str">
        <f aca="false">HYPERLINK("http://dbpedia.org/sparql?default-graph-uri=http%3A%2F%2Fdbpedia.org&amp;query=select+distinct+%3Fs+%3Fo+where+{%3Fs+%3Chttp%3A%2F%2Fdbpedia.org%2Fproperty%2FareaCodeType%3E+%3Fo}+LIMIT+100&amp;format=text%2Fhtml&amp;timeout=30000&amp;debug=on", "View on DBPedia")</f>
        <v>View on DBPedia</v>
      </c>
    </row>
    <row collapsed="false" customFormat="false" customHeight="true" hidden="false" ht="12.1" outlineLevel="0" r="884">
      <c r="A884" s="0" t="str">
        <f aca="false">HYPERLINK("http://dbpedia.org/ontology/timeZone")</f>
        <v>http://dbpedia.org/ontology/timeZone</v>
      </c>
      <c r="B884" s="2" t="n">
        <v>0</v>
      </c>
      <c r="C884" s="0" t="str">
        <f aca="false">HYPERLINK("http://dbpedia.org/sparql?default-graph-uri=http%3A%2F%2Fdbpedia.org&amp;query=select+distinct+%3Fs+%3Fo+where+{%3Fs+%3Chttp%3A%2F%2Fdbpedia.org%2Fontology%2FtimeZone%3E+%3Fo}+LIMIT+100&amp;format=text%2Fhtml&amp;timeout=30000&amp;debug=on", "View on DBPedia")</f>
        <v>View on DBPedia</v>
      </c>
    </row>
    <row collapsed="false" customFormat="false" customHeight="true" hidden="false" ht="12.1" outlineLevel="0" r="885">
      <c r="A885" s="0" t="str">
        <f aca="false">HYPERLINK("http://dbpedia.org/ontology/deathPlace")</f>
        <v>http://dbpedia.org/ontology/deathPlace</v>
      </c>
      <c r="B885" s="2" t="n">
        <v>0</v>
      </c>
      <c r="C885" s="0" t="str">
        <f aca="false">HYPERLINK("http://dbpedia.org/sparql?default-graph-uri=http%3A%2F%2Fdbpedia.org&amp;query=select+distinct+%3Fs+%3Fo+where+{%3Fs+%3Chttp%3A%2F%2Fdbpedia.org%2Fontology%2FdeathPlace%3E+%3Fo}+LIMIT+100&amp;format=text%2Fhtml&amp;timeout=30000&amp;debug=on", "View on DBPedia")</f>
        <v>View on DBPedia</v>
      </c>
    </row>
    <row collapsed="false" customFormat="false" customHeight="true" hidden="false" ht="12.1" outlineLevel="0" r="886">
      <c r="A886" s="0" t="str">
        <f aca="false">HYPERLINK("http://dbpedia.org/ontology/leaderParty")</f>
        <v>http://dbpedia.org/ontology/leaderParty</v>
      </c>
      <c r="B886" s="2" t="n">
        <v>0</v>
      </c>
      <c r="C886" s="0" t="str">
        <f aca="false">HYPERLINK("http://dbpedia.org/sparql?default-graph-uri=http%3A%2F%2Fdbpedia.org&amp;query=select+distinct+%3Fs+%3Fo+where+{%3Fs+%3Chttp%3A%2F%2Fdbpedia.org%2Fontology%2FleaderParty%3E+%3Fo}+LIMIT+100&amp;format=text%2Fhtml&amp;timeout=30000&amp;debug=on", "View on DBPedia")</f>
        <v>View on DBPedia</v>
      </c>
    </row>
    <row collapsed="false" customFormat="false" customHeight="true" hidden="false" ht="12.1" outlineLevel="0" r="887">
      <c r="A887" s="0" t="str">
        <f aca="false">HYPERLINK("http://dbpedia.org/property/capital")</f>
        <v>http://dbpedia.org/property/capital</v>
      </c>
      <c r="B887" s="2" t="n">
        <v>0</v>
      </c>
      <c r="C887" s="0" t="str">
        <f aca="false">HYPERLINK("http://dbpedia.org/sparql?default-graph-uri=http%3A%2F%2Fdbpedia.org&amp;query=select+distinct+%3Fs+%3Fo+where+{%3Fs+%3Chttp%3A%2F%2Fdbpedia.org%2Fproperty%2Fcapital%3E+%3Fo}+LIMIT+100&amp;format=text%2Fhtml&amp;timeout=30000&amp;debug=on", "View on DBPedia")</f>
        <v>View on DBPedia</v>
      </c>
    </row>
    <row collapsed="false" customFormat="false" customHeight="true" hidden="false" ht="12.1" outlineLevel="0" r="888">
      <c r="A888" s="0" t="str">
        <f aca="false">HYPERLINK("http://dbpedia.org/property/imageMap")</f>
        <v>http://dbpedia.org/property/imageMap</v>
      </c>
      <c r="B888" s="2" t="n">
        <v>0</v>
      </c>
      <c r="C888" s="0" t="str">
        <f aca="false">HYPERLINK("http://dbpedia.org/sparql?default-graph-uri=http%3A%2F%2Fdbpedia.org&amp;query=select+distinct+%3Fs+%3Fo+where+{%3Fs+%3Chttp%3A%2F%2Fdbpedia.org%2Fproperty%2FimageMap%3E+%3Fo}+LIMIT+100&amp;format=text%2Fhtml&amp;timeout=30000&amp;debug=on", "View on DBPedia")</f>
        <v>View on DBPedia</v>
      </c>
    </row>
    <row collapsed="false" customFormat="false" customHeight="true" hidden="false" ht="12.1" outlineLevel="0" r="889">
      <c r="A889" s="0" t="str">
        <f aca="false">HYPERLINK("http://dbpedia.org/property/placeOfDeath")</f>
        <v>http://dbpedia.org/property/placeOfDeath</v>
      </c>
      <c r="B889" s="2" t="n">
        <v>0</v>
      </c>
      <c r="C889" s="0" t="str">
        <f aca="false">HYPERLINK("http://dbpedia.org/sparql?default-graph-uri=http%3A%2F%2Fdbpedia.org&amp;query=select+distinct+%3Fs+%3Fo+where+{%3Fs+%3Chttp%3A%2F%2Fdbpedia.org%2Fproperty%2FplaceOfDeath%3E+%3Fo}+LIMIT+100&amp;format=text%2Fhtml&amp;timeout=30000&amp;debug=on", "View on DBPedia")</f>
        <v>View on DBPedia</v>
      </c>
    </row>
    <row collapsed="false" customFormat="false" customHeight="true" hidden="false" ht="12.1" outlineLevel="0" r="890">
      <c r="A890" s="0" t="str">
        <f aca="false">HYPERLINK("http://dbpedia.org/ontology/part")</f>
        <v>http://dbpedia.org/ontology/part</v>
      </c>
      <c r="B890" s="2" t="n">
        <v>0</v>
      </c>
      <c r="C890" s="0" t="str">
        <f aca="false">HYPERLINK("http://dbpedia.org/sparql?default-graph-uri=http%3A%2F%2Fdbpedia.org&amp;query=select+distinct+%3Fs+%3Fo+where+{%3Fs+%3Chttp%3A%2F%2Fdbpedia.org%2Fontology%2Fpart%3E+%3Fo}+LIMIT+100&amp;format=text%2Fhtml&amp;timeout=30000&amp;debug=on", "View on DBPedia")</f>
        <v>View on DBPedia</v>
      </c>
    </row>
    <row collapsed="false" customFormat="false" customHeight="true" hidden="false" ht="12.1" outlineLevel="0" r="891">
      <c r="A891" s="0" t="str">
        <f aca="false">HYPERLINK("http://dbpedia.org/property/imageCaption")</f>
        <v>http://dbpedia.org/property/imageCaption</v>
      </c>
      <c r="B891" s="2" t="n">
        <v>0</v>
      </c>
      <c r="C891" s="0" t="str">
        <f aca="false">HYPERLINK("http://dbpedia.org/sparql?default-graph-uri=http%3A%2F%2Fdbpedia.org&amp;query=select+distinct+%3Fs+%3Fo+where+{%3Fs+%3Chttp%3A%2F%2Fdbpedia.org%2Fproperty%2FimageCaption%3E+%3Fo}+LIMIT+100&amp;format=text%2Fhtml&amp;timeout=30000&amp;debug=on", "View on DBPedia")</f>
        <v>View on DBPedia</v>
      </c>
    </row>
    <row collapsed="false" customFormat="false" customHeight="true" hidden="false" ht="12.1" outlineLevel="0" r="892">
      <c r="A892" s="0" t="str">
        <f aca="false">HYPERLINK("http://dbpedia.org/property/alsoCalled")</f>
        <v>http://dbpedia.org/property/alsoCalled</v>
      </c>
      <c r="B892" s="2" t="n">
        <v>0</v>
      </c>
      <c r="C892" s="0" t="str">
        <f aca="false">HYPERLINK("http://dbpedia.org/sparql?default-graph-uri=http%3A%2F%2Fdbpedia.org&amp;query=select+distinct+%3Fs+%3Fo+where+{%3Fs+%3Chttp%3A%2F%2Fdbpedia.org%2Fproperty%2FalsoCalled%3E+%3Fo}+LIMIT+100&amp;format=text%2Fhtml&amp;timeout=30000&amp;debug=on", "View on DBPedia")</f>
        <v>View on DBPedia</v>
      </c>
    </row>
    <row collapsed="false" customFormat="false" customHeight="true" hidden="false" ht="12.1" outlineLevel="0" r="893">
      <c r="A893" s="0" t="str">
        <f aca="false">HYPERLINK("http://dbpedia.org/property/divisions")</f>
        <v>http://dbpedia.org/property/divisions</v>
      </c>
      <c r="B893" s="2" t="n">
        <v>0</v>
      </c>
      <c r="C893" s="0" t="str">
        <f aca="false">HYPERLINK("http://dbpedia.org/sparql?default-graph-uri=http%3A%2F%2Fdbpedia.org&amp;query=select+distinct+%3Fs+%3Fo+where+{%3Fs+%3Chttp%3A%2F%2Fdbpedia.org%2Fproperty%2Fdivisions%3E+%3Fo}+LIMIT+100&amp;format=text%2Fhtml&amp;timeout=30000&amp;debug=on", "View on DBPedia")</f>
        <v>View on DBPedia</v>
      </c>
    </row>
    <row collapsed="false" customFormat="false" customHeight="true" hidden="false" ht="12.1" outlineLevel="0" r="894">
      <c r="A894" s="0" t="str">
        <f aca="false">HYPERLINK("http://dbpedia.org/property/countryAdminDivisionsTitle")</f>
        <v>http://dbpedia.org/property/countryAdminDivisionsTitle</v>
      </c>
      <c r="B894" s="2" t="n">
        <v>0</v>
      </c>
      <c r="C894" s="0" t="str">
        <f aca="false">HYPERLINK("http://dbpedia.org/sparql?default-graph-uri=http%3A%2F%2Fdbpedia.org&amp;query=select+distinct+%3Fs+%3Fo+where+{%3Fs+%3Chttp%3A%2F%2Fdbpedia.org%2Fproperty%2FcountryAdminDivisionsTitle%3E+%3Fo}+LIMIT+100&amp;format=text%2Fhtml&amp;timeout=30000&amp;debug=on", "View on DBPedia")</f>
        <v>View on DBPedia</v>
      </c>
    </row>
    <row collapsed="false" customFormat="false" customHeight="true" hidden="false" ht="12.1" outlineLevel="0" r="895">
      <c r="A895" s="0" t="str">
        <f aca="false">HYPERLINK("http://dbpedia.org/property/areaServed")</f>
        <v>http://dbpedia.org/property/areaServed</v>
      </c>
      <c r="B895" s="2" t="n">
        <v>0</v>
      </c>
      <c r="C895" s="0" t="str">
        <f aca="false">HYPERLINK("http://dbpedia.org/sparql?default-graph-uri=http%3A%2F%2Fdbpedia.org&amp;query=select+distinct+%3Fs+%3Fo+where+{%3Fs+%3Chttp%3A%2F%2Fdbpedia.org%2Fproperty%2FareaServed%3E+%3Fo}+LIMIT+100&amp;format=text%2Fhtml&amp;timeout=30000&amp;debug=on", "View on DBPedia")</f>
        <v>View on DBPedia</v>
      </c>
    </row>
    <row collapsed="false" customFormat="false" customHeight="true" hidden="false" ht="12.1" outlineLevel="0" r="896">
      <c r="A896" s="0" t="str">
        <f aca="false">HYPERLINK("http://dbpedia.org/property/deathPlace")</f>
        <v>http://dbpedia.org/property/deathPlace</v>
      </c>
      <c r="B896" s="2" t="n">
        <v>0</v>
      </c>
      <c r="C896" s="0" t="str">
        <f aca="false">HYPERLINK("http://dbpedia.org/sparql?default-graph-uri=http%3A%2F%2Fdbpedia.org&amp;query=select+distinct+%3Fs+%3Fo+where+{%3Fs+%3Chttp%3A%2F%2Fdbpedia.org%2Fproperty%2FdeathPlace%3E+%3Fo}+LIMIT+100&amp;format=text%2Fhtml&amp;timeout=30000&amp;debug=on", "View on DBPedia")</f>
        <v>View on DBPedia</v>
      </c>
    </row>
    <row collapsed="false" customFormat="false" customHeight="true" hidden="false" ht="12.1" outlineLevel="0" r="897">
      <c r="A897" s="0" t="str">
        <f aca="false">HYPERLINK("http://dbpedia.org/property/blank1NameSec")</f>
        <v>http://dbpedia.org/property/blank1NameSec</v>
      </c>
      <c r="B897" s="2" t="n">
        <v>0</v>
      </c>
      <c r="C897" s="0" t="str">
        <f aca="false">HYPERLINK("http://dbpedia.org/sparql?default-graph-uri=http%3A%2F%2Fdbpedia.org&amp;query=select+distinct+%3Fs+%3Fo+where+{%3Fs+%3Chttp%3A%2F%2Fdbpedia.org%2Fproperty%2Fblank1NameSec%3E+%3Fo}+LIMIT+100&amp;format=text%2Fhtml&amp;timeout=30000&amp;debug=on", "View on DBPedia")</f>
        <v>View on DBPedia</v>
      </c>
    </row>
    <row collapsed="false" customFormat="false" customHeight="true" hidden="false" ht="12.1" outlineLevel="0" r="898">
      <c r="A898" s="0" t="str">
        <f aca="false">HYPERLINK("http://dbpedia.org/property/blankNameSec")</f>
        <v>http://dbpedia.org/property/blankNameSec</v>
      </c>
      <c r="B898" s="2" t="n">
        <v>0</v>
      </c>
      <c r="C898" s="0" t="str">
        <f aca="false">HYPERLINK("http://dbpedia.org/sparql?default-graph-uri=http%3A%2F%2Fdbpedia.org&amp;query=select+distinct+%3Fs+%3Fo+where+{%3Fs+%3Chttp%3A%2F%2Fdbpedia.org%2Fproperty%2FblankNameSec%3E+%3Fo}+LIMIT+100&amp;format=text%2Fhtml&amp;timeout=30000&amp;debug=on", "View on DBPedia")</f>
        <v>View on DBPedia</v>
      </c>
    </row>
    <row collapsed="false" customFormat="false" customHeight="true" hidden="false" ht="12.1" outlineLevel="0" r="899">
      <c r="A899" s="0" t="str">
        <f aca="false">HYPERLINK("http://dbpedia.org/property/basinCountries")</f>
        <v>http://dbpedia.org/property/basinCountries</v>
      </c>
      <c r="B899" s="2" t="n">
        <v>0</v>
      </c>
      <c r="C899" s="0" t="str">
        <f aca="false">HYPERLINK("http://dbpedia.org/sparql?default-graph-uri=http%3A%2F%2Fdbpedia.org&amp;query=select+distinct+%3Fs+%3Fo+where+{%3Fs+%3Chttp%3A%2F%2Fdbpedia.org%2Fproperty%2FbasinCountries%3E+%3Fo}+LIMIT+100&amp;format=text%2Fhtml&amp;timeout=30000&amp;debug=on", "View on DBPedia")</f>
        <v>View on DBPedia</v>
      </c>
    </row>
    <row collapsed="false" customFormat="false" customHeight="true" hidden="false" ht="12.1" outlineLevel="0" r="901">
      <c r="A901" s="0" t="n">
        <v>1659846037</v>
      </c>
      <c r="B901" s="1" t="s">
        <v>24</v>
      </c>
      <c r="C901" s="0" t="str">
        <f aca="false">HYPERLINK("http://www.amazon.com/gp/search/other/ref=lp_2983386011_sa_p_n_feature_six_brow?rh=n%3A16310101%2Cn%3A!16310211%2Cn%3A2983386011&amp;bbn=2983386011&amp;pickerToList=feature_six_browse-bin&amp;ie=UTF8&amp;qid=1398240361", "View context")</f>
        <v>View context</v>
      </c>
    </row>
    <row collapsed="false" customFormat="false" customHeight="true" hidden="false" ht="12.1" outlineLevel="0" r="902">
      <c r="A902" s="0" t="n">
        <v>2011</v>
      </c>
      <c r="B902" s="1" t="n">
        <v>2010</v>
      </c>
      <c r="C902" s="0" t="n">
        <v>2009</v>
      </c>
      <c r="D902" s="0" t="n">
        <v>2008</v>
      </c>
      <c r="E902" s="0" t="n">
        <v>2007</v>
      </c>
    </row>
    <row collapsed="false" customFormat="false" customHeight="true" hidden="false" ht="12.1" outlineLevel="0" r="903">
      <c r="A903" s="0" t="n">
        <v>2013</v>
      </c>
      <c r="B903" s="1" t="n">
        <v>2012</v>
      </c>
      <c r="C903" s="0" t="n">
        <v>2006</v>
      </c>
      <c r="D903" s="0" t="n">
        <v>2005</v>
      </c>
      <c r="E903" s="0" t="n">
        <v>2004</v>
      </c>
    </row>
    <row collapsed="false" customFormat="false" customHeight="true" hidden="false" ht="12.1" outlineLevel="0" r="904">
      <c r="A904" s="0" t="n">
        <v>2003</v>
      </c>
      <c r="B904" s="1" t="n">
        <v>2002</v>
      </c>
      <c r="C904" s="0" t="n">
        <v>2001</v>
      </c>
      <c r="D904" s="0" t="n">
        <v>2000</v>
      </c>
      <c r="E904" s="0" t="n">
        <v>1999</v>
      </c>
    </row>
    <row collapsed="false" customFormat="false" customHeight="true" hidden="false" ht="12.1" outlineLevel="0" r="905">
      <c r="A905" s="0" t="n">
        <v>1998</v>
      </c>
      <c r="B905" s="1" t="n">
        <v>1997</v>
      </c>
      <c r="C905" s="0" t="n">
        <v>1996</v>
      </c>
      <c r="D905" s="0" t="n">
        <v>1995</v>
      </c>
      <c r="E905" s="0" t="n">
        <v>1994</v>
      </c>
    </row>
    <row collapsed="false" customFormat="false" customHeight="true" hidden="false" ht="12.1" outlineLevel="0" r="906">
      <c r="A906" s="0" t="n">
        <v>1993</v>
      </c>
      <c r="B906" s="1" t="n">
        <v>1992</v>
      </c>
      <c r="C906" s="0" t="n">
        <v>1991</v>
      </c>
      <c r="D906" s="0" t="n">
        <v>1990</v>
      </c>
    </row>
    <row collapsed="false" customFormat="false" customHeight="true" hidden="false" ht="12.1" outlineLevel="0" r="907">
      <c r="A907" s="0" t="str">
        <f aca="false">HYPERLINK("http://dbpedia.org/property/year")</f>
        <v>http://dbpedia.org/property/year</v>
      </c>
      <c r="B907" s="2" t="n">
        <v>1</v>
      </c>
      <c r="C907" s="0" t="str">
        <f aca="false">HYPERLINK("http://dbpedia.org/sparql?default-graph-uri=http%3A%2F%2Fdbpedia.org&amp;query=select+distinct+%3Fs+%3Fo+where+{%3Fs+%3Chttp%3A%2F%2Fdbpedia.org%2Fproperty%2Fyear%3E+%3Fo}+LIMIT+100&amp;format=text%2Fhtml&amp;timeout=30000&amp;debug=on", "View on DBPedia")</f>
        <v>View on DBPedia</v>
      </c>
    </row>
    <row collapsed="false" customFormat="false" customHeight="true" hidden="false" ht="12.1" outlineLevel="0" r="908">
      <c r="A908" s="0" t="str">
        <f aca="false">HYPERLINK("http://dbpedia.org/property/released")</f>
        <v>http://dbpedia.org/property/released</v>
      </c>
      <c r="B908" s="2" t="n">
        <v>0</v>
      </c>
      <c r="C908" s="0" t="str">
        <f aca="false">HYPERLINK("http://dbpedia.org/sparql?default-graph-uri=http%3A%2F%2Fdbpedia.org&amp;query=select+distinct+%3Fs+%3Fo+where+{%3Fs+%3Chttp%3A%2F%2Fdbpedia.org%2Fproperty%2Freleased%3E+%3Fo}+LIMIT+100&amp;format=text%2Fhtml&amp;timeout=30000&amp;debug=on", "View on DBPedia")</f>
        <v>View on DBPedia</v>
      </c>
    </row>
    <row collapsed="false" customFormat="false" customHeight="true" hidden="false" ht="12.1" outlineLevel="0" r="909">
      <c r="A909" s="0" t="str">
        <f aca="false">HYPERLINK("http://dbpedia.org/ontology/releaseDate")</f>
        <v>http://dbpedia.org/ontology/releaseDate</v>
      </c>
      <c r="B909" s="2" t="n">
        <v>0</v>
      </c>
      <c r="C909" s="0" t="str">
        <f aca="false">HYPERLINK("http://dbpedia.org/sparql?default-graph-uri=http%3A%2F%2Fdbpedia.org&amp;query=select+distinct+%3Fs+%3Fo+where+{%3Fs+%3Chttp%3A%2F%2Fdbpedia.org%2Fontology%2FreleaseDate%3E+%3Fo}+LIMIT+100&amp;format=text%2Fhtml&amp;timeout=30000&amp;debug=on", "View on DBPedia")</f>
        <v>View on DBPedia</v>
      </c>
    </row>
    <row collapsed="false" customFormat="false" customHeight="true" hidden="false" ht="12.1" outlineLevel="0" r="910">
      <c r="A910" s="0" t="str">
        <f aca="false">HYPERLINK("http://dbpedia.org/property/dateOfDeath")</f>
        <v>http://dbpedia.org/property/dateOfDeath</v>
      </c>
      <c r="B910" s="2" t="n">
        <v>0</v>
      </c>
      <c r="C910" s="0" t="str">
        <f aca="false">HYPERLINK("http://dbpedia.org/sparql?default-graph-uri=http%3A%2F%2Fdbpedia.org&amp;query=select+distinct+%3Fs+%3Fo+where+{%3Fs+%3Chttp%3A%2F%2Fdbpedia.org%2Fproperty%2FdateOfDeath%3E+%3Fo}+LIMIT+100&amp;format=text%2Fhtml&amp;timeout=30000&amp;debug=on", "View on DBPedia")</f>
        <v>View on DBPedia</v>
      </c>
    </row>
    <row collapsed="false" customFormat="false" customHeight="true" hidden="false" ht="12.1" outlineLevel="0" r="911">
      <c r="A911" s="0" t="str">
        <f aca="false">HYPERLINK("http://dbpedia.org/property/populationAsOf")</f>
        <v>http://dbpedia.org/property/populationAsOf</v>
      </c>
      <c r="B911" s="2" t="n">
        <v>0</v>
      </c>
      <c r="C911" s="0" t="str">
        <f aca="false">HYPERLINK("http://dbpedia.org/sparql?default-graph-uri=http%3A%2F%2Fdbpedia.org&amp;query=select+distinct+%3Fs+%3Fo+where+{%3Fs+%3Chttp%3A%2F%2Fdbpedia.org%2Fproperty%2FpopulationAsOf%3E+%3Fo}+LIMIT+100&amp;format=text%2Fhtml&amp;timeout=30000&amp;debug=on", "View on DBPedia")</f>
        <v>View on DBPedia</v>
      </c>
    </row>
    <row collapsed="false" customFormat="false" customHeight="true" hidden="false" ht="12.1" outlineLevel="0" r="912">
      <c r="A912" s="0" t="str">
        <f aca="false">HYPERLINK("http://dbpedia.org/ontology/foundingYear")</f>
        <v>http://dbpedia.org/ontology/foundingYear</v>
      </c>
      <c r="B912" s="2" t="n">
        <v>0</v>
      </c>
      <c r="C912" s="0" t="str">
        <f aca="false">HYPERLINK("http://dbpedia.org/sparql?default-graph-uri=http%3A%2F%2Fdbpedia.org&amp;query=select+distinct+%3Fs+%3Fo+where+{%3Fs+%3Chttp%3A%2F%2Fdbpedia.org%2Fontology%2FfoundingYear%3E+%3Fo}+LIMIT+100&amp;format=text%2Fhtml&amp;timeout=30000&amp;debug=on", "View on DBPedia")</f>
        <v>View on DBPedia</v>
      </c>
    </row>
    <row collapsed="false" customFormat="false" customHeight="true" hidden="false" ht="12.1" outlineLevel="0" r="913">
      <c r="A913" s="0" t="str">
        <f aca="false">HYPERLINK("http://dbpedia.org/property/caption")</f>
        <v>http://dbpedia.org/property/caption</v>
      </c>
      <c r="B913" s="2" t="n">
        <v>0</v>
      </c>
      <c r="C913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914">
      <c r="A914" s="0" t="str">
        <f aca="false">HYPERLINK("http://dbpedia.org/property/foundation")</f>
        <v>http://dbpedia.org/property/foundation</v>
      </c>
      <c r="B914" s="2" t="n">
        <v>0</v>
      </c>
      <c r="C914" s="0" t="str">
        <f aca="false">HYPERLINK("http://dbpedia.org/sparql?default-graph-uri=http%3A%2F%2Fdbpedia.org&amp;query=select+distinct+%3Fs+%3Fo+where+{%3Fs+%3Chttp%3A%2F%2Fdbpedia.org%2Fproperty%2Ffoundation%3E+%3Fo}+LIMIT+100&amp;format=text%2Fhtml&amp;timeout=30000&amp;debug=on", "View on DBPedia")</f>
        <v>View on DBPedia</v>
      </c>
    </row>
    <row collapsed="false" customFormat="false" customHeight="true" hidden="false" ht="12.1" outlineLevel="0" r="915">
      <c r="A915" s="0" t="str">
        <f aca="false">HYPERLINK("http://dbpedia.org/ontology/populationAsOf")</f>
        <v>http://dbpedia.org/ontology/populationAsOf</v>
      </c>
      <c r="B915" s="2" t="n">
        <v>0</v>
      </c>
      <c r="C915" s="0" t="str">
        <f aca="false">HYPERLINK("http://dbpedia.org/sparql?default-graph-uri=http%3A%2F%2Fdbpedia.org&amp;query=select+distinct+%3Fs+%3Fo+where+{%3Fs+%3Chttp%3A%2F%2Fdbpedia.org%2Fontology%2FpopulationAsOf%3E+%3Fo}+LIMIT+100&amp;format=text%2Fhtml&amp;timeout=30000&amp;debug=on", "View on DBPedia")</f>
        <v>View on DBPedia</v>
      </c>
    </row>
    <row collapsed="false" customFormat="false" customHeight="true" hidden="false" ht="12.1" outlineLevel="0" r="916">
      <c r="A916" s="0" t="str">
        <f aca="false">HYPERLINK("http://dbpedia.org/property/gdpYear")</f>
        <v>http://dbpedia.org/property/gdpYear</v>
      </c>
      <c r="B916" s="2" t="n">
        <v>0</v>
      </c>
      <c r="C916" s="0" t="str">
        <f aca="false">HYPERLINK("http://dbpedia.org/sparql?default-graph-uri=http%3A%2F%2Fdbpedia.org&amp;query=select+distinct+%3Fs+%3Fo+where+{%3Fs+%3Chttp%3A%2F%2Fdbpedia.org%2Fproperty%2FgdpYear%3E+%3Fo}+LIMIT+100&amp;format=text%2Fhtml&amp;timeout=30000&amp;debug=on", "View on DBPedia")</f>
        <v>View on DBPedia</v>
      </c>
    </row>
    <row collapsed="false" customFormat="false" customHeight="true" hidden="false" ht="12.1" outlineLevel="0" r="917">
      <c r="A917" s="0" t="str">
        <f aca="false">HYPERLINK("http://dbpedia.org/property/firstdate")</f>
        <v>http://dbpedia.org/property/firstdate</v>
      </c>
      <c r="B917" s="2" t="n">
        <v>0</v>
      </c>
      <c r="C917" s="0" t="str">
        <f aca="false">HYPERLINK("http://dbpedia.org/sparql?default-graph-uri=http%3A%2F%2Fdbpedia.org&amp;query=select+distinct+%3Fs+%3Fo+where+{%3Fs+%3Chttp%3A%2F%2Fdbpedia.org%2Fproperty%2Ffirstdate%3E+%3Fo}+LIMIT+100&amp;format=text%2Fhtml&amp;timeout=30000&amp;debug=on", "View on DBPedia")</f>
        <v>View on DBPedia</v>
      </c>
    </row>
    <row collapsed="false" customFormat="false" customHeight="true" hidden="false" ht="12.1" outlineLevel="0" r="918">
      <c r="A918" s="0" t="str">
        <f aca="false">HYPERLINK("http://dbpedia.org/property/deathDate")</f>
        <v>http://dbpedia.org/property/deathDate</v>
      </c>
      <c r="B918" s="2" t="n">
        <v>0</v>
      </c>
      <c r="C918" s="0" t="str">
        <f aca="false">HYPERLINK("http://dbpedia.org/sparql?default-graph-uri=http%3A%2F%2Fdbpedia.org&amp;query=select+distinct+%3Fs+%3Fo+where+{%3Fs+%3Chttp%3A%2F%2Fdbpedia.org%2Fproperty%2FdeathDate%3E+%3Fo}+LIMIT+100&amp;format=text%2Fhtml&amp;timeout=30000&amp;debug=on", "View on DBPedia")</f>
        <v>View on DBPedia</v>
      </c>
    </row>
    <row collapsed="false" customFormat="false" customHeight="true" hidden="false" ht="12.1" outlineLevel="0" r="919">
      <c r="A919" s="0" t="str">
        <f aca="false">HYPERLINK("http://dbpedia.org/property/releaseDate")</f>
        <v>http://dbpedia.org/property/releaseDate</v>
      </c>
      <c r="B919" s="2" t="n">
        <v>0</v>
      </c>
      <c r="C919" s="0" t="str">
        <f aca="false">HYPERLINK("http://dbpedia.org/sparql?default-graph-uri=http%3A%2F%2Fdbpedia.org&amp;query=select+distinct+%3Fs+%3Fo+where+{%3Fs+%3Chttp%3A%2F%2Fdbpedia.org%2Fproperty%2FreleaseDate%3E+%3Fo}+LIMIT+100&amp;format=text%2Fhtml&amp;timeout=30000&amp;debug=on", "View on DBPedia")</f>
        <v>View on DBPedia</v>
      </c>
    </row>
    <row collapsed="false" customFormat="false" customHeight="true" hidden="false" ht="12.1" outlineLevel="0" r="920">
      <c r="A920" s="0" t="str">
        <f aca="false">HYPERLINK("http://dbpedia.org/ontology/deathDate")</f>
        <v>http://dbpedia.org/ontology/deathDate</v>
      </c>
      <c r="B920" s="2" t="n">
        <v>0</v>
      </c>
      <c r="C920" s="0" t="str">
        <f aca="false">HYPERLINK("http://dbpedia.org/sparql?default-graph-uri=http%3A%2F%2Fdbpedia.org&amp;query=select+distinct+%3Fs+%3Fo+where+{%3Fs+%3Chttp%3A%2F%2Fdbpedia.org%2Fontology%2FdeathDate%3E+%3Fo}+LIMIT+100&amp;format=text%2Fhtml&amp;timeout=30000&amp;debug=on", "View on DBPedia")</f>
        <v>View on DBPedia</v>
      </c>
    </row>
    <row collapsed="false" customFormat="false" customHeight="true" hidden="false" ht="12.1" outlineLevel="0" r="921">
      <c r="A921" s="0" t="str">
        <f aca="false">HYPERLINK("http://dbpedia.org/property/wineYears")</f>
        <v>http://dbpedia.org/property/wineYears</v>
      </c>
      <c r="B921" s="2" t="n">
        <v>1</v>
      </c>
      <c r="C921" s="0" t="str">
        <f aca="false">HYPERLINK("http://dbpedia.org/sparql?default-graph-uri=http%3A%2F%2Fdbpedia.org&amp;query=select+distinct+%3Fs+%3Fo+where+{%3Fs+%3Chttp%3A%2F%2Fdbpedia.org%2Fproperty%2FwineYears%3E+%3Fo}+LIMIT+100&amp;format=text%2Fhtml&amp;timeout=30000&amp;debug=on", "View on DBPedia")</f>
        <v>View on DBPedia</v>
      </c>
    </row>
    <row collapsed="false" customFormat="false" customHeight="true" hidden="false" ht="12.1" outlineLevel="0" r="922">
      <c r="A922" s="0" t="str">
        <f aca="false">HYPERLINK("http://dbpedia.org/property/election")</f>
        <v>http://dbpedia.org/property/election</v>
      </c>
      <c r="B922" s="2" t="n">
        <v>0</v>
      </c>
      <c r="C922" s="0" t="str">
        <f aca="false">HYPERLINK("http://dbpedia.org/sparql?default-graph-uri=http%3A%2F%2Fdbpedia.org&amp;query=select+distinct+%3Fs+%3Fo+where+{%3Fs+%3Chttp%3A%2F%2Fdbpedia.org%2Fproperty%2Felection%3E+%3Fo}+LIMIT+100&amp;format=text%2Fhtml&amp;timeout=30000&amp;debug=on", "View on DBPedia")</f>
        <v>View on DBPedia</v>
      </c>
    </row>
    <row collapsed="false" customFormat="false" customHeight="true" hidden="false" ht="12.1" outlineLevel="0" r="923">
      <c r="A923" s="0" t="str">
        <f aca="false">HYPERLINK("http://dbpedia.org/property/unreferenced")</f>
        <v>http://dbpedia.org/property/unreferenced</v>
      </c>
      <c r="B923" s="2" t="n">
        <v>0</v>
      </c>
      <c r="C923" s="0" t="str">
        <f aca="false">HYPERLINK("http://dbpedia.org/sparql?default-graph-uri=http%3A%2F%2Fdbpedia.org&amp;query=select+distinct+%3Fs+%3Fo+where+{%3Fs+%3Chttp%3A%2F%2Fdbpedia.org%2Fproperty%2Funreferenced%3E+%3Fo}+LIMIT+100&amp;format=text%2Fhtml&amp;timeout=30000&amp;debug=on", "View on DBPedia")</f>
        <v>View on DBPedia</v>
      </c>
    </row>
    <row collapsed="false" customFormat="false" customHeight="true" hidden="false" ht="12.1" outlineLevel="0" r="924">
      <c r="A924" s="0" t="str">
        <f aca="false">HYPERLINK("http://dbpedia.org/property/recorded")</f>
        <v>http://dbpedia.org/property/recorded</v>
      </c>
      <c r="B924" s="2" t="n">
        <v>0</v>
      </c>
      <c r="C924" s="0" t="str">
        <f aca="false">HYPERLINK("http://dbpedia.org/sparql?default-graph-uri=http%3A%2F%2Fdbpedia.org&amp;query=select+distinct+%3Fs+%3Fo+where+{%3Fs+%3Chttp%3A%2F%2Fdbpedia.org%2Fproperty%2Frecorded%3E+%3Fo}+LIMIT+100&amp;format=text%2Fhtml&amp;timeout=30000&amp;debug=on", "View on DBPedia")</f>
        <v>View on DBPedia</v>
      </c>
    </row>
    <row collapsed="false" customFormat="false" customHeight="true" hidden="false" ht="12.1" outlineLevel="0" r="925">
      <c r="A925" s="0" t="str">
        <f aca="false">HYPERLINK("http://dbpedia.org/property/date")</f>
        <v>http://dbpedia.org/property/date</v>
      </c>
      <c r="B925" s="2" t="n">
        <v>0</v>
      </c>
      <c r="C925" s="0" t="str">
        <f aca="false">HYPERLINK("http://dbpedia.org/sparql?default-graph-uri=http%3A%2F%2Fdbpedia.org&amp;query=select+distinct+%3Fs+%3Fo+where+{%3Fs+%3Chttp%3A%2F%2Fdbpedia.org%2Fproperty%2Fdate%3E+%3Fo}+LIMIT+100&amp;format=text%2Fhtml&amp;timeout=30000&amp;debug=on", "View on DBPedia")</f>
        <v>View on DBPedia</v>
      </c>
    </row>
    <row collapsed="false" customFormat="false" customHeight="true" hidden="false" ht="12.1" outlineLevel="0" r="926">
      <c r="A926" s="0" t="str">
        <f aca="false">HYPERLINK("http://dbpedia.org/property/firstAired")</f>
        <v>http://dbpedia.org/property/firstAired</v>
      </c>
      <c r="B926" s="2" t="n">
        <v>0</v>
      </c>
      <c r="C926" s="0" t="str">
        <f aca="false">HYPERLINK("http://dbpedia.org/sparql?default-graph-uri=http%3A%2F%2Fdbpedia.org&amp;query=select+distinct+%3Fs+%3Fo+where+{%3Fs+%3Chttp%3A%2F%2Fdbpedia.org%2Fproperty%2FfirstAired%3E+%3Fo}+LIMIT+100&amp;format=text%2Fhtml&amp;timeout=30000&amp;debug=on", "View on DBPedia")</f>
        <v>View on DBPedia</v>
      </c>
    </row>
    <row collapsed="false" customFormat="false" customHeight="true" hidden="false" ht="12.1" outlineLevel="0" r="927">
      <c r="A927" s="0" t="str">
        <f aca="false">HYPERLINK("http://dbpedia.org/property/popDate")</f>
        <v>http://dbpedia.org/property/popDate</v>
      </c>
      <c r="B927" s="2" t="n">
        <v>0</v>
      </c>
      <c r="C927" s="0" t="str">
        <f aca="false">HYPERLINK("http://dbpedia.org/sparql?default-graph-uri=http%3A%2F%2Fdbpedia.org&amp;query=select+distinct+%3Fs+%3Fo+where+{%3Fs+%3Chttp%3A%2F%2Fdbpedia.org%2Fproperty%2FpopDate%3E+%3Fo}+LIMIT+100&amp;format=text%2Fhtml&amp;timeout=30000&amp;debug=on", "View on DBPedia")</f>
        <v>View on DBPedia</v>
      </c>
    </row>
    <row collapsed="false" customFormat="false" customHeight="true" hidden="false" ht="12.1" outlineLevel="0" r="928">
      <c r="A928" s="0" t="str">
        <f aca="false">HYPERLINK("http://dbpedia.org/property/firstVintage")</f>
        <v>http://dbpedia.org/property/firstVintage</v>
      </c>
      <c r="B928" s="2" t="n">
        <v>1</v>
      </c>
      <c r="C928" s="0" t="str">
        <f aca="false">HYPERLINK("http://dbpedia.org/sparql?default-graph-uri=http%3A%2F%2Fdbpedia.org&amp;query=select+distinct+%3Fs+%3Fo+where+{%3Fs+%3Chttp%3A%2F%2Fdbpedia.org%2Fproperty%2FfirstVintage%3E+%3Fo}+LIMIT+100&amp;format=text%2Fhtml&amp;timeout=30000&amp;debug=on", "View on DBPedia")</f>
        <v>View on DBPedia</v>
      </c>
    </row>
    <row collapsed="false" customFormat="false" customHeight="true" hidden="false" ht="12.1" outlineLevel="0" r="929">
      <c r="A929" s="0" t="str">
        <f aca="false">HYPERLINK("http://dbpedia.org/property/orphan")</f>
        <v>http://dbpedia.org/property/orphan</v>
      </c>
      <c r="B929" s="2" t="n">
        <v>0</v>
      </c>
      <c r="C929" s="0" t="str">
        <f aca="false">HYPERLINK("http://dbpedia.org/sparql?default-graph-uri=http%3A%2F%2Fdbpedia.org&amp;query=select+distinct+%3Fs+%3Fo+where+{%3Fs+%3Chttp%3A%2F%2Fdbpedia.org%2Fproperty%2Forphan%3E+%3Fo}+LIMIT+100&amp;format=text%2Fhtml&amp;timeout=30000&amp;debug=on", "View on DBPedia")</f>
        <v>View on DBPedia</v>
      </c>
    </row>
    <row collapsed="false" customFormat="false" customHeight="true" hidden="false" ht="12.1" outlineLevel="0" r="930">
      <c r="A930" s="0" t="str">
        <f aca="false">HYPERLINK("http://dbpedia.org/ontology/deathYear")</f>
        <v>http://dbpedia.org/ontology/deathYear</v>
      </c>
      <c r="B930" s="2" t="n">
        <v>0</v>
      </c>
      <c r="C930" s="0" t="str">
        <f aca="false">HYPERLINK("http://dbpedia.org/sparql?default-graph-uri=http%3A%2F%2Fdbpedia.org&amp;query=select+distinct+%3Fs+%3Fo+where+{%3Fs+%3Chttp%3A%2F%2Fdbpedia.org%2Fontology%2FdeathYear%3E+%3Fo}+LIMIT+100&amp;format=text%2Fhtml&amp;timeout=30000&amp;debug=on", "View on DBPedia")</f>
        <v>View on DBPedia</v>
      </c>
    </row>
    <row collapsed="false" customFormat="false" customHeight="true" hidden="false" ht="12.1" outlineLevel="0" r="931">
      <c r="A931" s="0" t="str">
        <f aca="false">HYPERLINK("http://dbpedia.org/property/populationDate")</f>
        <v>http://dbpedia.org/property/populationDate</v>
      </c>
      <c r="B931" s="2" t="n">
        <v>0</v>
      </c>
      <c r="C931" s="0" t="str">
        <f aca="false">HYPERLINK("http://dbpedia.org/sparql?default-graph-uri=http%3A%2F%2Fdbpedia.org&amp;query=select+distinct+%3Fs+%3Fo+where+{%3Fs+%3Chttp%3A%2F%2Fdbpedia.org%2Fproperty%2FpopulationDate%3E+%3Fo}+LIMIT+100&amp;format=text%2Fhtml&amp;timeout=30000&amp;debug=on", "View on DBPedia")</f>
        <v>View on DBPedia</v>
      </c>
    </row>
    <row collapsed="false" customFormat="false" customHeight="true" hidden="false" ht="12.1" outlineLevel="0" r="932">
      <c r="A932" s="0" t="str">
        <f aca="false">HYPERLINK("http://dbpedia.org/ontology/activeYearsEndYear")</f>
        <v>http://dbpedia.org/ontology/activeYearsEndYear</v>
      </c>
      <c r="B932" s="2" t="n">
        <v>0</v>
      </c>
      <c r="C932" s="0" t="str">
        <f aca="false">HYPERLINK("http://dbpedia.org/sparql?default-graph-uri=http%3A%2F%2Fdbpedia.org&amp;query=select+distinct+%3Fs+%3Fo+where+{%3Fs+%3Chttp%3A%2F%2Fdbpedia.org%2Fontology%2FactiveYearsEndYear%3E+%3Fo}+LIMIT+100&amp;format=text%2Fhtml&amp;timeout=30000&amp;debug=on", "View on DBPedia")</f>
        <v>View on DBPedia</v>
      </c>
    </row>
    <row collapsed="false" customFormat="false" customHeight="true" hidden="false" ht="12.1" outlineLevel="0" r="933">
      <c r="A933" s="0" t="str">
        <f aca="false">HYPERLINK("http://dbpedia.org/property/imageSkyline")</f>
        <v>http://dbpedia.org/property/imageSkyline</v>
      </c>
      <c r="B933" s="2" t="n">
        <v>0</v>
      </c>
      <c r="C933" s="0" t="str">
        <f aca="false">HYPERLINK("http://dbpedia.org/sparql?default-graph-uri=http%3A%2F%2Fdbpedia.org&amp;query=select+distinct+%3Fs+%3Fo+where+{%3Fs+%3Chttp%3A%2F%2Fdbpedia.org%2Fproperty%2FimageSkyline%3E+%3Fo}+LIMIT+100&amp;format=text%2Fhtml&amp;timeout=30000&amp;debug=on", "View on DBPedia")</f>
        <v>View on DBPedia</v>
      </c>
    </row>
    <row collapsed="false" customFormat="false" customHeight="true" hidden="false" ht="12.1" outlineLevel="0" r="934">
      <c r="A934" s="0" t="str">
        <f aca="false">HYPERLINK("http://dbpedia.org/ontology/lcc")</f>
        <v>http://dbpedia.org/ontology/lcc</v>
      </c>
      <c r="B934" s="2" t="n">
        <v>0</v>
      </c>
      <c r="C934" s="0" t="str">
        <f aca="false">HYPERLINK("http://dbpedia.org/sparql?default-graph-uri=http%3A%2F%2Fdbpedia.org&amp;query=select+distinct+%3Fs+%3Fo+where+{%3Fs+%3Chttp%3A%2F%2Fdbpedia.org%2Fontology%2Flcc%3E+%3Fo}+LIMIT+100&amp;format=text%2Fhtml&amp;timeout=30000&amp;debug=on", "View on DBPedia")</f>
        <v>View on DBPedia</v>
      </c>
    </row>
    <row collapsed="false" customFormat="false" customHeight="true" hidden="false" ht="12.1" outlineLevel="0" r="935">
      <c r="A935" s="0" t="str">
        <f aca="false">HYPERLINK("http://dbpedia.org/property/comments")</f>
        <v>http://dbpedia.org/property/comments</v>
      </c>
      <c r="B935" s="2" t="n">
        <v>0</v>
      </c>
      <c r="C935" s="0" t="str">
        <f aca="false">HYPERLINK("http://dbpedia.org/sparql?default-graph-uri=http%3A%2F%2Fdbpedia.org&amp;query=select+distinct+%3Fs+%3Fo+where+{%3Fs+%3Chttp%3A%2F%2Fdbpedia.org%2Fproperty%2Fcomments%3E+%3Fo}+LIMIT+100&amp;format=text%2Fhtml&amp;timeout=30000&amp;debug=on", "View on DBPedia")</f>
        <v>View on DBPedia</v>
      </c>
    </row>
    <row collapsed="false" customFormat="false" customHeight="true" hidden="false" ht="12.1" outlineLevel="0" r="936">
      <c r="A936" s="0" t="str">
        <f aca="false">HYPERLINK("http://dbpedia.org/property/congress")</f>
        <v>http://dbpedia.org/property/congress</v>
      </c>
      <c r="B936" s="2" t="n">
        <v>0</v>
      </c>
      <c r="C936" s="0" t="str">
        <f aca="false">HYPERLINK("http://dbpedia.org/sparql?default-graph-uri=http%3A%2F%2Fdbpedia.org&amp;query=select+distinct+%3Fs+%3Fo+where+{%3Fs+%3Chttp%3A%2F%2Fdbpedia.org%2Fproperty%2Fcongress%3E+%3Fo}+LIMIT+100&amp;format=text%2Fhtml&amp;timeout=30000&amp;debug=on", "View on DBPedia")</f>
        <v>View on DBPedia</v>
      </c>
    </row>
    <row collapsed="false" customFormat="false" customHeight="true" hidden="false" ht="12.1" outlineLevel="0" r="937">
      <c r="A937" s="0" t="str">
        <f aca="false">HYPERLINK("http://dbpedia.org/property/gdpCapYear")</f>
        <v>http://dbpedia.org/property/gdpCapYear</v>
      </c>
      <c r="B937" s="2" t="n">
        <v>0</v>
      </c>
      <c r="C937" s="0" t="str">
        <f aca="false">HYPERLINK("http://dbpedia.org/sparql?default-graph-uri=http%3A%2F%2Fdbpedia.org&amp;query=select+distinct+%3Fs+%3Fo+where+{%3Fs+%3Chttp%3A%2F%2Fdbpedia.org%2Fproperty%2FgdpCapYear%3E+%3Fo}+LIMIT+100&amp;format=text%2Fhtml&amp;timeout=30000&amp;debug=on", "View on DBPedia")</f>
        <v>View on DBPedia</v>
      </c>
    </row>
    <row collapsed="false" customFormat="false" customHeight="true" hidden="false" ht="12.1" outlineLevel="0" r="938">
      <c r="A938" s="0" t="str">
        <f aca="false">HYPERLINK("http://dbpedia.org/ontology/foundingDate")</f>
        <v>http://dbpedia.org/ontology/foundingDate</v>
      </c>
      <c r="B938" s="2" t="n">
        <v>0</v>
      </c>
      <c r="C938" s="0" t="str">
        <f aca="false">HYPERLINK("http://dbpedia.org/sparql?default-graph-uri=http%3A%2F%2Fdbpedia.org&amp;query=select+distinct+%3Fs+%3Fo+where+{%3Fs+%3Chttp%3A%2F%2Fdbpedia.org%2Fontology%2FfoundingDate%3E+%3Fo}+LIMIT+100&amp;format=text%2Fhtml&amp;timeout=30000&amp;debug=on", "View on DBPedia")</f>
        <v>View on DBPedia</v>
      </c>
    </row>
    <row collapsed="false" customFormat="false" customHeight="true" hidden="false" ht="12.1" outlineLevel="0" r="939">
      <c r="A939" s="0" t="str">
        <f aca="false">HYPERLINK("http://dbpedia.org/property/notability")</f>
        <v>http://dbpedia.org/property/notability</v>
      </c>
      <c r="B939" s="2" t="n">
        <v>0</v>
      </c>
      <c r="C939" s="0" t="str">
        <f aca="false">HYPERLINK("http://dbpedia.org/sparql?default-graph-uri=http%3A%2F%2Fdbpedia.org&amp;query=select+distinct+%3Fs+%3Fo+where+{%3Fs+%3Chttp%3A%2F%2Fdbpedia.org%2Fproperty%2Fnotability%3E+%3Fo}+LIMIT+100&amp;format=text%2Fhtml&amp;timeout=30000&amp;debug=on", "View on DBPedia")</f>
        <v>View on DBPedia</v>
      </c>
    </row>
    <row collapsed="false" customFormat="false" customHeight="true" hidden="false" ht="12.1" outlineLevel="0" r="940">
      <c r="A940" s="0" t="str">
        <f aca="false">HYPERLINK("http://dbpedia.org/property/refimprove")</f>
        <v>http://dbpedia.org/property/refimprove</v>
      </c>
      <c r="B940" s="2" t="n">
        <v>0</v>
      </c>
      <c r="C940" s="0" t="str">
        <f aca="false">HYPERLINK("http://dbpedia.org/sparql?default-graph-uri=http%3A%2F%2Fdbpedia.org&amp;query=select+distinct+%3Fs+%3Fo+where+{%3Fs+%3Chttp%3A%2F%2Fdbpedia.org%2Fproperty%2Frefimprove%3E+%3Fo}+LIMIT+100&amp;format=text%2Fhtml&amp;timeout=30000&amp;debug=on", "View on DBPedia")</f>
        <v>View on DBPedia</v>
      </c>
    </row>
    <row collapsed="false" customFormat="false" customHeight="true" hidden="false" ht="12.1" outlineLevel="0" r="941">
      <c r="A941" s="0" t="str">
        <f aca="false">HYPERLINK("http://dbpedia.org/property/jahr")</f>
        <v>http://dbpedia.org/property/jahr</v>
      </c>
      <c r="B941" s="2" t="n">
        <v>0</v>
      </c>
      <c r="C941" s="0" t="str">
        <f aca="false">HYPERLINK("http://dbpedia.org/sparql?default-graph-uri=http%3A%2F%2Fdbpedia.org&amp;query=select+distinct+%3Fs+%3Fo+where+{%3Fs+%3Chttp%3A%2F%2Fdbpedia.org%2Fproperty%2Fjahr%3E+%3Fo}+LIMIT+100&amp;format=text%2Fhtml&amp;timeout=30000&amp;debug=on", "View on DBPedia")</f>
        <v>View on DBPedia</v>
      </c>
    </row>
    <row collapsed="false" customFormat="false" customHeight="true" hidden="false" ht="12.1" outlineLevel="0" r="942">
      <c r="A942" s="0" t="str">
        <f aca="false">HYPERLINK("http://dbpedia.org/property/originalairdate")</f>
        <v>http://dbpedia.org/property/originalairdate</v>
      </c>
      <c r="B942" s="2" t="n">
        <v>0</v>
      </c>
      <c r="C942" s="0" t="str">
        <f aca="false">HYPERLINK("http://dbpedia.org/sparql?default-graph-uri=http%3A%2F%2Fdbpedia.org&amp;query=select+distinct+%3Fs+%3Fo+where+{%3Fs+%3Chttp%3A%2F%2Fdbpedia.org%2Fproperty%2Foriginalairdate%3E+%3Fo}+LIMIT+100&amp;format=text%2Fhtml&amp;timeout=30000&amp;debug=on", "View on DBPedia")</f>
        <v>View on DBPedia</v>
      </c>
    </row>
    <row collapsed="false" customFormat="false" customHeight="true" hidden="false" ht="12.1" outlineLevel="0" r="943">
      <c r="A943" s="0" t="str">
        <f aca="false">HYPERLINK("http://dbpedia.org/property/term")</f>
        <v>http://dbpedia.org/property/term</v>
      </c>
      <c r="B943" s="2" t="n">
        <v>0</v>
      </c>
      <c r="C943" s="0" t="str">
        <f aca="false">HYPERLINK("http://dbpedia.org/sparql?default-graph-uri=http%3A%2F%2Fdbpedia.org&amp;query=select+distinct+%3Fs+%3Fo+where+{%3Fs+%3Chttp%3A%2F%2Fdbpedia.org%2Fproperty%2Fterm%3E+%3Fo}+LIMIT+100&amp;format=text%2Fhtml&amp;timeout=30000&amp;debug=on", "View on DBPedia")</f>
        <v>View on DBPedia</v>
      </c>
    </row>
    <row collapsed="false" customFormat="false" customHeight="true" hidden="false" ht="12.1" outlineLevel="0" r="944">
      <c r="A944" s="0" t="str">
        <f aca="false">HYPERLINK("http://dbpedia.org/property/awards")</f>
        <v>http://dbpedia.org/property/awards</v>
      </c>
      <c r="B944" s="2" t="n">
        <v>0</v>
      </c>
      <c r="C944" s="0" t="str">
        <f aca="false">HYPERLINK("http://dbpedia.org/sparql?default-graph-uri=http%3A%2F%2Fdbpedia.org&amp;query=select+distinct+%3Fs+%3Fo+where+{%3Fs+%3Chttp%3A%2F%2Fdbpedia.org%2Fproperty%2Fawards%3E+%3Fo}+LIMIT+100&amp;format=text%2Fhtml&amp;timeout=30000&amp;debug=on", "View on DBPedia")</f>
        <v>View on DBPedia</v>
      </c>
    </row>
    <row collapsed="false" customFormat="false" customHeight="true" hidden="false" ht="12.1" outlineLevel="0" r="945">
      <c r="A945" s="0" t="str">
        <f aca="false">HYPERLINK("http://dbpedia.org/property/yearFounded")</f>
        <v>http://dbpedia.org/property/yearFounded</v>
      </c>
      <c r="B945" s="2" t="n">
        <v>0</v>
      </c>
      <c r="C945" s="0" t="str">
        <f aca="false">HYPERLINK("http://dbpedia.org/sparql?default-graph-uri=http%3A%2F%2Fdbpedia.org&amp;query=select+distinct+%3Fs+%3Fo+where+{%3Fs+%3Chttp%3A%2F%2Fdbpedia.org%2Fproperty%2FyearFounded%3E+%3Fo}+LIMIT+100&amp;format=text%2Fhtml&amp;timeout=30000&amp;debug=on", "View on DBPedia")</f>
        <v>View on DBPedia</v>
      </c>
    </row>
    <row collapsed="false" customFormat="false" customHeight="true" hidden="false" ht="12.1" outlineLevel="0" r="946">
      <c r="A946" s="0" t="str">
        <f aca="false">HYPERLINK("http://dbpedia.org/property/latestReleaseDate")</f>
        <v>http://dbpedia.org/property/latestReleaseDate</v>
      </c>
      <c r="B946" s="2" t="n">
        <v>0</v>
      </c>
      <c r="C946" s="0" t="str">
        <f aca="false">HYPERLINK("http://dbpedia.org/sparql?default-graph-uri=http%3A%2F%2Fdbpedia.org&amp;query=select+distinct+%3Fs+%3Fo+where+{%3Fs+%3Chttp%3A%2F%2Fdbpedia.org%2Fproperty%2FlatestReleaseDate%3E+%3Fo}+LIMIT+100&amp;format=text%2Fhtml&amp;timeout=30000&amp;debug=on", "View on DBPedia")</f>
        <v>View on DBPedia</v>
      </c>
    </row>
    <row collapsed="false" customFormat="false" customHeight="true" hidden="false" ht="12.1" outlineLevel="0" r="947">
      <c r="A947" s="0" t="str">
        <f aca="false">HYPERLINK("http://dbpedia.org/property/advert")</f>
        <v>http://dbpedia.org/property/advert</v>
      </c>
      <c r="B947" s="2" t="n">
        <v>0</v>
      </c>
      <c r="C947" s="0" t="str">
        <f aca="false">HYPERLINK("http://dbpedia.org/sparql?default-graph-uri=http%3A%2F%2Fdbpedia.org&amp;query=select+distinct+%3Fs+%3Fo+where+{%3Fs+%3Chttp%3A%2F%2Fdbpedia.org%2Fproperty%2Fadvert%3E+%3Fo}+LIMIT+100&amp;format=text%2Fhtml&amp;timeout=30000&amp;debug=on", "View on DBPedia")</f>
        <v>View on DBPedia</v>
      </c>
    </row>
    <row collapsed="false" customFormat="false" customHeight="true" hidden="false" ht="12.1" outlineLevel="0" r="948">
      <c r="A948" s="0" t="str">
        <f aca="false">HYPERLINK("http://dbpedia.org/property/source")</f>
        <v>http://dbpedia.org/property/source</v>
      </c>
      <c r="B948" s="2" t="n">
        <v>0</v>
      </c>
      <c r="C948" s="0" t="str">
        <f aca="false">HYPERLINK("http://dbpedia.org/sparql?default-graph-uri=http%3A%2F%2Fdbpedia.org&amp;query=select+distinct+%3Fs+%3Fo+where+{%3Fs+%3Chttp%3A%2F%2Fdbpedia.org%2Fproperty%2Fsource%3E+%3Fo}+LIMIT+100&amp;format=text%2Fhtml&amp;timeout=30000&amp;debug=on", "View on DBPedia")</f>
        <v>View on DBPedia</v>
      </c>
    </row>
    <row collapsed="false" customFormat="false" customHeight="true" hidden="false" ht="12.1" outlineLevel="0" r="949">
      <c r="A949" s="0" t="str">
        <f aca="false">HYPERLINK("http://dbpedia.org/ontology/foundationPlace")</f>
        <v>http://dbpedia.org/ontology/foundationPlace</v>
      </c>
      <c r="B949" s="2" t="n">
        <v>0</v>
      </c>
      <c r="C949" s="0" t="str">
        <f aca="false">HYPERLINK("http://dbpedia.org/sparql?default-graph-uri=http%3A%2F%2Fdbpedia.org&amp;query=select+distinct+%3Fs+%3Fo+where+{%3Fs+%3Chttp%3A%2F%2Fdbpedia.org%2Fontology%2FfoundationPlace%3E+%3Fo}+LIMIT+100&amp;format=text%2Fhtml&amp;timeout=30000&amp;debug=on", "View on DBPedia")</f>
        <v>View on DBPedia</v>
      </c>
    </row>
    <row collapsed="false" customFormat="false" customHeight="true" hidden="false" ht="12.1" outlineLevel="0" r="950">
      <c r="A950" s="0" t="str">
        <f aca="false">HYPERLINK("http://dbpedia.org/property/lastAlbum")</f>
        <v>http://dbpedia.org/property/lastAlbum</v>
      </c>
      <c r="B950" s="2" t="n">
        <v>0</v>
      </c>
      <c r="C950" s="0" t="str">
        <f aca="false">HYPERLINK("http://dbpedia.org/sparql?default-graph-uri=http%3A%2F%2Fdbpedia.org&amp;query=select+distinct+%3Fs+%3Fo+where+{%3Fs+%3Chttp%3A%2F%2Fdbpedia.org%2Fproperty%2FlastAlbum%3E+%3Fo}+LIMIT+100&amp;format=text%2Fhtml&amp;timeout=30000&amp;debug=on", "View on DBPedia")</f>
        <v>View on DBPedia</v>
      </c>
    </row>
    <row collapsed="false" customFormat="false" customHeight="true" hidden="false" ht="12.1" outlineLevel="0" r="951">
      <c r="A951" s="0" t="str">
        <f aca="false">HYPERLINK("http://dbpedia.org/property/first")</f>
        <v>http://dbpedia.org/property/first</v>
      </c>
      <c r="B951" s="2" t="n">
        <v>0</v>
      </c>
      <c r="C951" s="0" t="str">
        <f aca="false">HYPERLINK("http://dbpedia.org/sparql?default-graph-uri=http%3A%2F%2Fdbpedia.org&amp;query=select+distinct+%3Fs+%3Fo+where+{%3Fs+%3Chttp%3A%2F%2Fdbpedia.org%2Fproperty%2Ffirst%3E+%3Fo}+LIMIT+100&amp;format=text%2Fhtml&amp;timeout=30000&amp;debug=on", "View on DBPedia")</f>
        <v>View on DBPedia</v>
      </c>
    </row>
    <row collapsed="false" customFormat="false" customHeight="true" hidden="false" ht="12.1" outlineLevel="0" r="952">
      <c r="A952" s="0" t="str">
        <f aca="false">HYPERLINK("http://dbpedia.org/property/thisAlbum")</f>
        <v>http://dbpedia.org/property/thisAlbum</v>
      </c>
      <c r="B952" s="2" t="n">
        <v>0</v>
      </c>
      <c r="C952" s="0" t="str">
        <f aca="false">HYPERLINK("http://dbpedia.org/sparql?default-graph-uri=http%3A%2F%2Fdbpedia.org&amp;query=select+distinct+%3Fs+%3Fo+where+{%3Fs+%3Chttp%3A%2F%2Fdbpedia.org%2Fproperty%2FthisAlbum%3E+%3Fo}+LIMIT+100&amp;format=text%2Fhtml&amp;timeout=30000&amp;debug=on", "View on DBPedia")</f>
        <v>View on DBPedia</v>
      </c>
    </row>
    <row collapsed="false" customFormat="false" customHeight="true" hidden="false" ht="12.1" outlineLevel="0" r="953">
      <c r="A953" s="0" t="str">
        <f aca="false">HYPERLINK("http://dbpedia.org/property/cover")</f>
        <v>http://dbpedia.org/property/cover</v>
      </c>
      <c r="B953" s="2" t="n">
        <v>0</v>
      </c>
      <c r="C953" s="0" t="str">
        <f aca="false">HYPERLINK("http://dbpedia.org/sparql?default-graph-uri=http%3A%2F%2Fdbpedia.org&amp;query=select+distinct+%3Fs+%3Fo+where+{%3Fs+%3Chttp%3A%2F%2Fdbpedia.org%2Fproperty%2Fcover%3E+%3Fo}+LIMIT+100&amp;format=text%2Fhtml&amp;timeout=30000&amp;debug=on", "View on DBPedia")</f>
        <v>View on DBPedia</v>
      </c>
    </row>
    <row collapsed="false" customFormat="false" customHeight="true" hidden="false" ht="12.1" outlineLevel="0" r="954">
      <c r="A954" s="0" t="str">
        <f aca="false">HYPERLINK("http://dbpedia.org/property/popEstAsOf")</f>
        <v>http://dbpedia.org/property/popEstAsOf</v>
      </c>
      <c r="B954" s="2" t="n">
        <v>0</v>
      </c>
      <c r="C954" s="0" t="str">
        <f aca="false">HYPERLINK("http://dbpedia.org/sparql?default-graph-uri=http%3A%2F%2Fdbpedia.org&amp;query=select+distinct+%3Fs+%3Fo+where+{%3Fs+%3Chttp%3A%2F%2Fdbpedia.org%2Fproperty%2FpopEstAsOf%3E+%3Fo}+LIMIT+100&amp;format=text%2Fhtml&amp;timeout=30000&amp;debug=on", "View on DBPedia")</f>
        <v>View on DBPedia</v>
      </c>
    </row>
    <row collapsed="false" customFormat="false" customHeight="true" hidden="false" ht="12.1" outlineLevel="0" r="955">
      <c r="A955" s="0" t="str">
        <f aca="false">HYPERLINK("http://dbpedia.org/ontology/subsequentWork")</f>
        <v>http://dbpedia.org/ontology/subsequentWork</v>
      </c>
      <c r="B955" s="2" t="n">
        <v>0</v>
      </c>
      <c r="C955" s="0" t="str">
        <f aca="false">HYPERLINK("http://dbpedia.org/sparql?default-graph-uri=http%3A%2F%2Fdbpedia.org&amp;query=select+distinct+%3Fs+%3Fo+where+{%3Fs+%3Chttp%3A%2F%2Fdbpedia.org%2Fontology%2FsubsequentWork%3E+%3Fo}+LIMIT+100&amp;format=text%2Fhtml&amp;timeout=30000&amp;debug=on", "View on DBPedia")</f>
        <v>View on DBPedia</v>
      </c>
    </row>
    <row collapsed="false" customFormat="false" customHeight="true" hidden="false" ht="12.1" outlineLevel="0" r="956">
      <c r="A956" s="0" t="str">
        <f aca="false">HYPERLINK("http://dbpedia.org/ontology/firstAirDate")</f>
        <v>http://dbpedia.org/ontology/firstAirDate</v>
      </c>
      <c r="B956" s="2" t="n">
        <v>0</v>
      </c>
      <c r="C956" s="0" t="str">
        <f aca="false">HYPERLINK("http://dbpedia.org/sparql?default-graph-uri=http%3A%2F%2Fdbpedia.org&amp;query=select+distinct+%3Fs+%3Fo+where+{%3Fs+%3Chttp%3A%2F%2Fdbpedia.org%2Fontology%2FfirstAirDate%3E+%3Fo}+LIMIT+100&amp;format=text%2Fhtml&amp;timeout=30000&amp;debug=on", "View on DBPedia")</f>
        <v>View on DBPedia</v>
      </c>
    </row>
    <row collapsed="false" customFormat="false" customHeight="true" hidden="false" ht="12.1" outlineLevel="0" r="957">
      <c r="A957" s="0" t="str">
        <f aca="false">HYPERLINK("http://xmlns.com/foaf/0.1/name")</f>
        <v>http://xmlns.com/foaf/0.1/name</v>
      </c>
      <c r="B957" s="2" t="n">
        <v>0</v>
      </c>
      <c r="C957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958">
      <c r="A958" s="0" t="str">
        <f aca="false">HYPERLINK("http://dbpedia.org/property/wineProduced")</f>
        <v>http://dbpedia.org/property/wineProduced</v>
      </c>
      <c r="B958" s="2" t="n">
        <v>0</v>
      </c>
      <c r="C958" s="0" t="str">
        <f aca="false">HYPERLINK("http://dbpedia.org/sparql?default-graph-uri=http%3A%2F%2Fdbpedia.org&amp;query=select+distinct+%3Fs+%3Fo+where+{%3Fs+%3Chttp%3A%2F%2Fdbpedia.org%2Fproperty%2FwineProduced%3E+%3Fo}+LIMIT+100&amp;format=text%2Fhtml&amp;timeout=30000&amp;debug=on", "View on DBPedia")</f>
        <v>View on DBPedia</v>
      </c>
    </row>
    <row collapsed="false" customFormat="false" customHeight="true" hidden="false" ht="12.1" outlineLevel="0" r="959">
      <c r="A959" s="0" t="str">
        <f aca="false">HYPERLINK("http://dbpedia.org/ontology/previousWork")</f>
        <v>http://dbpedia.org/ontology/previousWork</v>
      </c>
      <c r="B959" s="2" t="n">
        <v>0</v>
      </c>
      <c r="C959" s="0" t="str">
        <f aca="false">HYPERLINK("http://dbpedia.org/sparql?default-graph-uri=http%3A%2F%2Fdbpedia.org&amp;query=select+distinct+%3Fs+%3Fo+where+{%3Fs+%3Chttp%3A%2F%2Fdbpedia.org%2Fontology%2FpreviousWork%3E+%3Fo}+LIMIT+100&amp;format=text%2Fhtml&amp;timeout=30000&amp;debug=on", "View on DBPedia")</f>
        <v>View on DBPedia</v>
      </c>
    </row>
    <row collapsed="false" customFormat="false" customHeight="true" hidden="false" ht="12.1" outlineLevel="0" r="960">
      <c r="A960" s="0" t="str">
        <f aca="false">HYPERLINK("http://dbpedia.org/property/primarysources")</f>
        <v>http://dbpedia.org/property/primarysources</v>
      </c>
      <c r="B960" s="2" t="n">
        <v>0</v>
      </c>
      <c r="C960" s="0" t="str">
        <f aca="false">HYPERLINK("http://dbpedia.org/sparql?default-graph-uri=http%3A%2F%2Fdbpedia.org&amp;query=select+distinct+%3Fs+%3Fo+where+{%3Fs+%3Chttp%3A%2F%2Fdbpedia.org%2Fproperty%2Fprimarysources%3E+%3Fo}+LIMIT+100&amp;format=text%2Fhtml&amp;timeout=30000&amp;debug=on", "View on DBPedia")</f>
        <v>View on DBPedia</v>
      </c>
    </row>
    <row collapsed="false" customFormat="false" customHeight="true" hidden="false" ht="12.1" outlineLevel="0" r="961">
      <c r="A961" s="0" t="str">
        <f aca="false">HYPERLINK("http://dbpedia.org/property/nextAlbum")</f>
        <v>http://dbpedia.org/property/nextAlbum</v>
      </c>
      <c r="B961" s="2" t="n">
        <v>0</v>
      </c>
      <c r="C961" s="0" t="str">
        <f aca="false">HYPERLINK("http://dbpedia.org/sparql?default-graph-uri=http%3A%2F%2Fdbpedia.org&amp;query=select+distinct+%3Fs+%3Fo+where+{%3Fs+%3Chttp%3A%2F%2Fdbpedia.org%2Fproperty%2FnextAlbum%3E+%3Fo}+LIMIT+100&amp;format=text%2Fhtml&amp;timeout=30000&amp;debug=on", "View on DBPedia")</f>
        <v>View on DBPedia</v>
      </c>
    </row>
    <row collapsed="false" customFormat="false" customHeight="true" hidden="false" ht="12.1" outlineLevel="0" r="962">
      <c r="A962" s="0" t="str">
        <f aca="false">HYPERLINK("http://dbpedia.org/property/name")</f>
        <v>http://dbpedia.org/property/name</v>
      </c>
      <c r="B962" s="2" t="n">
        <v>0</v>
      </c>
      <c r="C962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963">
      <c r="A963" s="0" t="str">
        <f aca="false">HYPERLINK("http://dbpedia.org/property/cleanup")</f>
        <v>http://dbpedia.org/property/cleanup</v>
      </c>
      <c r="B963" s="2" t="n">
        <v>0</v>
      </c>
      <c r="C963" s="0" t="str">
        <f aca="false">HYPERLINK("http://dbpedia.org/sparql?default-graph-uri=http%3A%2F%2Fdbpedia.org&amp;query=select+distinct+%3Fs+%3Fo+where+{%3Fs+%3Chttp%3A%2F%2Fdbpedia.org%2Fproperty%2Fcleanup%3E+%3Fo}+LIMIT+100&amp;format=text%2Fhtml&amp;timeout=30000&amp;debug=on", "View on DBPedia")</f>
        <v>View on DBPedia</v>
      </c>
    </row>
    <row collapsed="false" customFormat="false" customHeight="true" hidden="false" ht="12.1" outlineLevel="0" r="965">
      <c r="A965" s="0" t="n">
        <v>702159889</v>
      </c>
      <c r="B965" s="1" t="s">
        <v>24</v>
      </c>
      <c r="C965" s="0" t="str">
        <f aca="false">HYPERLINK("http://www.amazon.com/gp/search/other/ref=lp_2983386011_sa_p_lbr_grape_varietal?rh=n%3A16310101%2Cn%3A!16310211%2Cn%3A2983386011&amp;bbn=2983386011&amp;pickerToList=lbr_grape_varietal_browse-bin&amp;ie=UTF8&amp;qid=1398240312", "View context")</f>
        <v>View context</v>
      </c>
    </row>
    <row collapsed="false" customFormat="false" customHeight="true" hidden="false" ht="12.65" outlineLevel="0" r="966">
      <c r="A966" s="0" t="s">
        <v>50</v>
      </c>
      <c r="B966" s="1" t="s">
        <v>51</v>
      </c>
      <c r="C966" s="0" t="s">
        <v>52</v>
      </c>
      <c r="D966" s="0" t="s">
        <v>53</v>
      </c>
      <c r="E966" s="0" t="s">
        <v>54</v>
      </c>
    </row>
    <row collapsed="false" customFormat="false" customHeight="true" hidden="false" ht="12.65" outlineLevel="0" r="967">
      <c r="A967" s="0" t="s">
        <v>55</v>
      </c>
      <c r="B967" s="1" t="s">
        <v>56</v>
      </c>
      <c r="C967" s="0" t="s">
        <v>57</v>
      </c>
      <c r="D967" s="0" t="s">
        <v>58</v>
      </c>
      <c r="E967" s="0" t="s">
        <v>59</v>
      </c>
    </row>
    <row collapsed="false" customFormat="false" customHeight="true" hidden="false" ht="12.65" outlineLevel="0" r="968">
      <c r="A968" s="0" t="s">
        <v>60</v>
      </c>
      <c r="B968" s="1" t="s">
        <v>61</v>
      </c>
      <c r="C968" s="0" t="s">
        <v>62</v>
      </c>
      <c r="D968" s="0" t="s">
        <v>63</v>
      </c>
      <c r="E968" s="0" t="s">
        <v>64</v>
      </c>
    </row>
    <row collapsed="false" customFormat="false" customHeight="true" hidden="false" ht="12.65" outlineLevel="0" r="969">
      <c r="A969" s="0" t="s">
        <v>65</v>
      </c>
      <c r="B969" s="1" t="s">
        <v>66</v>
      </c>
      <c r="C969" s="0" t="s">
        <v>67</v>
      </c>
      <c r="D969" s="0" t="s">
        <v>68</v>
      </c>
      <c r="E969" s="0" t="s">
        <v>69</v>
      </c>
    </row>
    <row collapsed="false" customFormat="false" customHeight="true" hidden="false" ht="12.65" outlineLevel="0" r="970">
      <c r="A970" s="0" t="s">
        <v>70</v>
      </c>
      <c r="B970" s="1" t="s">
        <v>71</v>
      </c>
      <c r="C970" s="0" t="s">
        <v>72</v>
      </c>
      <c r="D970" s="0" t="s">
        <v>73</v>
      </c>
      <c r="E970" s="0" t="s">
        <v>74</v>
      </c>
    </row>
    <row collapsed="false" customFormat="false" customHeight="true" hidden="false" ht="12.65" outlineLevel="0" r="971">
      <c r="A971" s="0" t="s">
        <v>75</v>
      </c>
      <c r="B971" s="1" t="s">
        <v>76</v>
      </c>
      <c r="C971" s="0" t="s">
        <v>77</v>
      </c>
      <c r="D971" s="0" t="s">
        <v>78</v>
      </c>
      <c r="E971" s="0" t="s">
        <v>79</v>
      </c>
    </row>
    <row collapsed="false" customFormat="false" customHeight="true" hidden="false" ht="12.65" outlineLevel="0" r="972">
      <c r="A972" s="0" t="s">
        <v>80</v>
      </c>
      <c r="B972" s="1" t="s">
        <v>81</v>
      </c>
      <c r="C972" s="0" t="s">
        <v>82</v>
      </c>
      <c r="D972" s="0" t="s">
        <v>83</v>
      </c>
      <c r="E972" s="0" t="s">
        <v>84</v>
      </c>
    </row>
    <row collapsed="false" customFormat="false" customHeight="true" hidden="false" ht="12.65" outlineLevel="0" r="973">
      <c r="A973" s="0" t="s">
        <v>85</v>
      </c>
      <c r="B973" s="1" t="s">
        <v>86</v>
      </c>
      <c r="C973" s="0" t="s">
        <v>87</v>
      </c>
      <c r="D973" s="0" t="s">
        <v>88</v>
      </c>
      <c r="E973" s="0" t="s">
        <v>89</v>
      </c>
    </row>
    <row collapsed="false" customFormat="false" customHeight="true" hidden="false" ht="12.65" outlineLevel="0" r="974">
      <c r="A974" s="0" t="s">
        <v>90</v>
      </c>
      <c r="B974" s="1" t="s">
        <v>91</v>
      </c>
      <c r="C974" s="0" t="s">
        <v>92</v>
      </c>
      <c r="D974" s="0" t="s">
        <v>93</v>
      </c>
      <c r="E974" s="0" t="s">
        <v>94</v>
      </c>
    </row>
    <row collapsed="false" customFormat="false" customHeight="true" hidden="false" ht="12.65" outlineLevel="0" r="975">
      <c r="A975" s="0" t="s">
        <v>95</v>
      </c>
      <c r="B975" s="1" t="s">
        <v>96</v>
      </c>
      <c r="C975" s="0" t="s">
        <v>97</v>
      </c>
      <c r="D975" s="0" t="s">
        <v>98</v>
      </c>
      <c r="E975" s="0" t="s">
        <v>99</v>
      </c>
    </row>
    <row collapsed="false" customFormat="false" customHeight="true" hidden="false" ht="12.65" outlineLevel="0" r="976">
      <c r="A976" s="0" t="s">
        <v>100</v>
      </c>
      <c r="B976" s="1" t="s">
        <v>101</v>
      </c>
      <c r="C976" s="0" t="s">
        <v>102</v>
      </c>
      <c r="D976" s="0" t="s">
        <v>103</v>
      </c>
      <c r="E976" s="0" t="s">
        <v>104</v>
      </c>
    </row>
    <row collapsed="false" customFormat="false" customHeight="true" hidden="false" ht="12.65" outlineLevel="0" r="977">
      <c r="A977" s="0" t="s">
        <v>105</v>
      </c>
      <c r="B977" s="1" t="s">
        <v>106</v>
      </c>
      <c r="C977" s="0" t="s">
        <v>107</v>
      </c>
      <c r="D977" s="0" t="s">
        <v>108</v>
      </c>
      <c r="E977" s="0" t="s">
        <v>109</v>
      </c>
    </row>
    <row collapsed="false" customFormat="false" customHeight="true" hidden="false" ht="12.65" outlineLevel="0" r="978">
      <c r="A978" s="0" t="s">
        <v>110</v>
      </c>
      <c r="B978" s="1" t="s">
        <v>111</v>
      </c>
      <c r="C978" s="0" t="s">
        <v>112</v>
      </c>
      <c r="D978" s="0" t="s">
        <v>113</v>
      </c>
      <c r="E978" s="0" t="s">
        <v>114</v>
      </c>
    </row>
    <row collapsed="false" customFormat="false" customHeight="true" hidden="false" ht="12.65" outlineLevel="0" r="979">
      <c r="A979" s="0" t="s">
        <v>115</v>
      </c>
      <c r="B979" s="1" t="s">
        <v>116</v>
      </c>
      <c r="C979" s="0" t="s">
        <v>117</v>
      </c>
      <c r="D979" s="0" t="s">
        <v>118</v>
      </c>
      <c r="E979" s="0" t="s">
        <v>119</v>
      </c>
    </row>
    <row collapsed="false" customFormat="false" customHeight="true" hidden="false" ht="12.65" outlineLevel="0" r="980">
      <c r="A980" s="0" t="s">
        <v>120</v>
      </c>
      <c r="B980" s="1" t="s">
        <v>121</v>
      </c>
      <c r="C980" s="0" t="s">
        <v>122</v>
      </c>
      <c r="D980" s="0" t="s">
        <v>123</v>
      </c>
      <c r="E980" s="0" t="s">
        <v>124</v>
      </c>
    </row>
    <row collapsed="false" customFormat="false" customHeight="true" hidden="false" ht="12.65" outlineLevel="0" r="981">
      <c r="A981" s="0" t="s">
        <v>125</v>
      </c>
      <c r="B981" s="1" t="s">
        <v>126</v>
      </c>
      <c r="C981" s="0" t="s">
        <v>127</v>
      </c>
      <c r="D981" s="0" t="s">
        <v>128</v>
      </c>
      <c r="E981" s="0" t="s">
        <v>129</v>
      </c>
    </row>
    <row collapsed="false" customFormat="false" customHeight="true" hidden="false" ht="12.65" outlineLevel="0" r="982">
      <c r="A982" s="0" t="s">
        <v>130</v>
      </c>
      <c r="B982" s="1" t="s">
        <v>131</v>
      </c>
      <c r="C982" s="0" t="s">
        <v>132</v>
      </c>
      <c r="D982" s="0" t="s">
        <v>133</v>
      </c>
      <c r="E982" s="0" t="s">
        <v>134</v>
      </c>
    </row>
    <row collapsed="false" customFormat="false" customHeight="true" hidden="false" ht="12.65" outlineLevel="0" r="983">
      <c r="A983" s="0" t="s">
        <v>135</v>
      </c>
      <c r="B983" s="1" t="s">
        <v>136</v>
      </c>
      <c r="C983" s="0" t="s">
        <v>137</v>
      </c>
      <c r="D983" s="0" t="s">
        <v>138</v>
      </c>
      <c r="E983" s="0" t="s">
        <v>139</v>
      </c>
    </row>
    <row collapsed="false" customFormat="false" customHeight="true" hidden="false" ht="12.65" outlineLevel="0" r="984">
      <c r="A984" s="0" t="s">
        <v>140</v>
      </c>
      <c r="B984" s="1" t="s">
        <v>141</v>
      </c>
      <c r="C984" s="0" t="s">
        <v>142</v>
      </c>
      <c r="D984" s="0" t="s">
        <v>143</v>
      </c>
      <c r="E984" s="0" t="s">
        <v>144</v>
      </c>
    </row>
    <row collapsed="false" customFormat="false" customHeight="true" hidden="false" ht="12.65" outlineLevel="0" r="985">
      <c r="A985" s="0" t="s">
        <v>145</v>
      </c>
      <c r="B985" s="1" t="s">
        <v>146</v>
      </c>
      <c r="C985" s="0" t="s">
        <v>147</v>
      </c>
      <c r="D985" s="0" t="s">
        <v>148</v>
      </c>
      <c r="E985" s="0" t="s">
        <v>149</v>
      </c>
    </row>
    <row collapsed="false" customFormat="false" customHeight="true" hidden="false" ht="12.65" outlineLevel="0" r="986">
      <c r="A986" s="0" t="s">
        <v>150</v>
      </c>
      <c r="B986" s="1" t="s">
        <v>151</v>
      </c>
      <c r="C986" s="0" t="s">
        <v>152</v>
      </c>
      <c r="D986" s="0" t="s">
        <v>153</v>
      </c>
      <c r="E986" s="0" t="s">
        <v>154</v>
      </c>
    </row>
    <row collapsed="false" customFormat="false" customHeight="true" hidden="false" ht="12.65" outlineLevel="0" r="987">
      <c r="A987" s="0" t="s">
        <v>155</v>
      </c>
      <c r="B987" s="1" t="s">
        <v>156</v>
      </c>
      <c r="C987" s="0" t="s">
        <v>157</v>
      </c>
      <c r="D987" s="0" t="s">
        <v>158</v>
      </c>
      <c r="E987" s="0" t="s">
        <v>159</v>
      </c>
    </row>
    <row collapsed="false" customFormat="false" customHeight="true" hidden="false" ht="12.65" outlineLevel="0" r="988">
      <c r="A988" s="0" t="s">
        <v>160</v>
      </c>
      <c r="B988" s="1" t="s">
        <v>161</v>
      </c>
      <c r="C988" s="0" t="s">
        <v>162</v>
      </c>
      <c r="D988" s="0" t="s">
        <v>163</v>
      </c>
      <c r="E988" s="0" t="s">
        <v>164</v>
      </c>
    </row>
    <row collapsed="false" customFormat="false" customHeight="true" hidden="false" ht="12.65" outlineLevel="0" r="989">
      <c r="A989" s="0" t="s">
        <v>165</v>
      </c>
      <c r="B989" s="1" t="s">
        <v>166</v>
      </c>
      <c r="C989" s="0" t="s">
        <v>167</v>
      </c>
      <c r="D989" s="0" t="s">
        <v>168</v>
      </c>
      <c r="E989" s="0" t="s">
        <v>169</v>
      </c>
    </row>
    <row collapsed="false" customFormat="false" customHeight="true" hidden="false" ht="12.65" outlineLevel="0" r="990">
      <c r="A990" s="0" t="s">
        <v>170</v>
      </c>
      <c r="B990" s="1" t="s">
        <v>171</v>
      </c>
      <c r="C990" s="0" t="s">
        <v>172</v>
      </c>
      <c r="D990" s="0" t="s">
        <v>173</v>
      </c>
      <c r="E990" s="0" t="s">
        <v>174</v>
      </c>
    </row>
    <row collapsed="false" customFormat="false" customHeight="true" hidden="false" ht="12.65" outlineLevel="0" r="991">
      <c r="A991" s="0" t="s">
        <v>175</v>
      </c>
      <c r="B991" s="1" t="s">
        <v>176</v>
      </c>
      <c r="C991" s="0" t="s">
        <v>177</v>
      </c>
      <c r="D991" s="0" t="s">
        <v>178</v>
      </c>
      <c r="E991" s="0" t="s">
        <v>179</v>
      </c>
    </row>
    <row collapsed="false" customFormat="false" customHeight="true" hidden="false" ht="12.65" outlineLevel="0" r="992">
      <c r="A992" s="0" t="s">
        <v>180</v>
      </c>
      <c r="B992" s="1" t="s">
        <v>181</v>
      </c>
      <c r="C992" s="0" t="s">
        <v>182</v>
      </c>
      <c r="D992" s="0" t="s">
        <v>183</v>
      </c>
      <c r="E992" s="0" t="s">
        <v>184</v>
      </c>
    </row>
    <row collapsed="false" customFormat="false" customHeight="true" hidden="false" ht="12.65" outlineLevel="0" r="993">
      <c r="A993" s="0" t="s">
        <v>185</v>
      </c>
      <c r="B993" s="1" t="s">
        <v>186</v>
      </c>
      <c r="C993" s="0" t="s">
        <v>187</v>
      </c>
      <c r="D993" s="0" t="s">
        <v>188</v>
      </c>
      <c r="E993" s="0" t="s">
        <v>189</v>
      </c>
    </row>
    <row collapsed="false" customFormat="false" customHeight="true" hidden="false" ht="12.65" outlineLevel="0" r="994">
      <c r="A994" s="0" t="s">
        <v>190</v>
      </c>
      <c r="B994" s="1" t="s">
        <v>191</v>
      </c>
      <c r="C994" s="0" t="s">
        <v>192</v>
      </c>
      <c r="D994" s="0" t="s">
        <v>193</v>
      </c>
      <c r="E994" s="0" t="s">
        <v>194</v>
      </c>
    </row>
    <row collapsed="false" customFormat="false" customHeight="true" hidden="false" ht="12.65" outlineLevel="0" r="995">
      <c r="A995" s="0" t="s">
        <v>195</v>
      </c>
      <c r="B995" s="1" t="s">
        <v>196</v>
      </c>
      <c r="C995" s="0" t="s">
        <v>197</v>
      </c>
      <c r="D995" s="0" t="s">
        <v>198</v>
      </c>
      <c r="E995" s="0" t="s">
        <v>199</v>
      </c>
    </row>
    <row collapsed="false" customFormat="false" customHeight="true" hidden="false" ht="12.65" outlineLevel="0" r="996">
      <c r="A996" s="0" t="s">
        <v>200</v>
      </c>
      <c r="B996" s="1" t="s">
        <v>201</v>
      </c>
      <c r="C996" s="0" t="s">
        <v>202</v>
      </c>
      <c r="D996" s="0" t="s">
        <v>203</v>
      </c>
      <c r="E996" s="0" t="s">
        <v>204</v>
      </c>
    </row>
    <row collapsed="false" customFormat="false" customHeight="true" hidden="false" ht="12.65" outlineLevel="0" r="997">
      <c r="A997" s="0" t="s">
        <v>205</v>
      </c>
      <c r="B997" s="1" t="s">
        <v>206</v>
      </c>
      <c r="C997" s="0" t="s">
        <v>207</v>
      </c>
      <c r="D997" s="0" t="s">
        <v>208</v>
      </c>
      <c r="E997" s="0" t="s">
        <v>209</v>
      </c>
    </row>
    <row collapsed="false" customFormat="false" customHeight="true" hidden="false" ht="12.65" outlineLevel="0" r="998">
      <c r="A998" s="0" t="s">
        <v>210</v>
      </c>
      <c r="B998" s="1" t="s">
        <v>211</v>
      </c>
      <c r="C998" s="0" t="s">
        <v>212</v>
      </c>
      <c r="D998" s="0" t="s">
        <v>213</v>
      </c>
      <c r="E998" s="0" t="s">
        <v>214</v>
      </c>
    </row>
    <row collapsed="false" customFormat="false" customHeight="true" hidden="false" ht="12.65" outlineLevel="0" r="999">
      <c r="A999" s="0" t="s">
        <v>215</v>
      </c>
      <c r="B999" s="1" t="s">
        <v>216</v>
      </c>
      <c r="C999" s="0" t="s">
        <v>217</v>
      </c>
      <c r="D999" s="0" t="s">
        <v>218</v>
      </c>
      <c r="E999" s="0" t="s">
        <v>219</v>
      </c>
    </row>
    <row collapsed="false" customFormat="false" customHeight="true" hidden="false" ht="12.65" outlineLevel="0" r="1000">
      <c r="A1000" s="0" t="s">
        <v>220</v>
      </c>
      <c r="B1000" s="1" t="s">
        <v>221</v>
      </c>
      <c r="C1000" s="0" t="s">
        <v>222</v>
      </c>
      <c r="D1000" s="0" t="s">
        <v>223</v>
      </c>
      <c r="E1000" s="0" t="s">
        <v>224</v>
      </c>
    </row>
    <row collapsed="false" customFormat="false" customHeight="true" hidden="false" ht="12.65" outlineLevel="0" r="1001">
      <c r="A1001" s="0" t="s">
        <v>225</v>
      </c>
      <c r="B1001" s="1" t="s">
        <v>226</v>
      </c>
      <c r="C1001" s="0" t="s">
        <v>227</v>
      </c>
      <c r="D1001" s="0" t="s">
        <v>228</v>
      </c>
      <c r="E1001" s="0" t="s">
        <v>229</v>
      </c>
    </row>
    <row collapsed="false" customFormat="false" customHeight="true" hidden="false" ht="12.65" outlineLevel="0" r="1002">
      <c r="A1002" s="0" t="s">
        <v>230</v>
      </c>
      <c r="B1002" s="1" t="s">
        <v>231</v>
      </c>
      <c r="C1002" s="0" t="s">
        <v>232</v>
      </c>
      <c r="D1002" s="0" t="s">
        <v>233</v>
      </c>
      <c r="E1002" s="0" t="s">
        <v>234</v>
      </c>
    </row>
    <row collapsed="false" customFormat="false" customHeight="true" hidden="false" ht="12.65" outlineLevel="0" r="1003">
      <c r="A1003" s="0" t="s">
        <v>235</v>
      </c>
      <c r="B1003" s="1" t="s">
        <v>236</v>
      </c>
      <c r="C1003" s="0" t="s">
        <v>237</v>
      </c>
      <c r="D1003" s="0" t="s">
        <v>238</v>
      </c>
      <c r="E1003" s="0" t="s">
        <v>239</v>
      </c>
    </row>
    <row collapsed="false" customFormat="false" customHeight="true" hidden="false" ht="12.65" outlineLevel="0" r="1004">
      <c r="A1004" s="0" t="s">
        <v>240</v>
      </c>
      <c r="B1004" s="1" t="s">
        <v>241</v>
      </c>
      <c r="C1004" s="0" t="s">
        <v>242</v>
      </c>
      <c r="D1004" s="0" t="s">
        <v>243</v>
      </c>
      <c r="E1004" s="0" t="s">
        <v>244</v>
      </c>
    </row>
    <row collapsed="false" customFormat="false" customHeight="true" hidden="false" ht="12.65" outlineLevel="0" r="1005">
      <c r="A1005" s="0" t="s">
        <v>245</v>
      </c>
      <c r="B1005" s="1" t="s">
        <v>246</v>
      </c>
      <c r="C1005" s="0" t="s">
        <v>247</v>
      </c>
      <c r="D1005" s="0" t="s">
        <v>248</v>
      </c>
      <c r="E1005" s="0" t="s">
        <v>249</v>
      </c>
    </row>
    <row collapsed="false" customFormat="false" customHeight="true" hidden="false" ht="12.65" outlineLevel="0" r="1006">
      <c r="A1006" s="0" t="s">
        <v>250</v>
      </c>
      <c r="B1006" s="1" t="s">
        <v>251</v>
      </c>
      <c r="C1006" s="0" t="s">
        <v>252</v>
      </c>
      <c r="D1006" s="0" t="s">
        <v>253</v>
      </c>
      <c r="E1006" s="0" t="s">
        <v>254</v>
      </c>
    </row>
    <row collapsed="false" customFormat="false" customHeight="true" hidden="false" ht="12.65" outlineLevel="0" r="1007">
      <c r="A1007" s="0" t="s">
        <v>255</v>
      </c>
      <c r="B1007" s="1" t="s">
        <v>256</v>
      </c>
      <c r="C1007" s="0" t="s">
        <v>257</v>
      </c>
      <c r="D1007" s="0" t="s">
        <v>258</v>
      </c>
      <c r="E1007" s="0" t="s">
        <v>259</v>
      </c>
    </row>
    <row collapsed="false" customFormat="false" customHeight="true" hidden="false" ht="12.65" outlineLevel="0" r="1008">
      <c r="A1008" s="0" t="s">
        <v>260</v>
      </c>
      <c r="B1008" s="1" t="s">
        <v>261</v>
      </c>
      <c r="C1008" s="0" t="s">
        <v>262</v>
      </c>
      <c r="D1008" s="0" t="s">
        <v>263</v>
      </c>
      <c r="E1008" s="0" t="s">
        <v>264</v>
      </c>
    </row>
    <row collapsed="false" customFormat="false" customHeight="true" hidden="false" ht="12.65" outlineLevel="0" r="1009">
      <c r="A1009" s="0" t="s">
        <v>265</v>
      </c>
      <c r="B1009" s="1" t="s">
        <v>266</v>
      </c>
      <c r="C1009" s="0" t="s">
        <v>267</v>
      </c>
      <c r="D1009" s="0" t="s">
        <v>268</v>
      </c>
      <c r="E1009" s="0" t="s">
        <v>269</v>
      </c>
    </row>
    <row collapsed="false" customFormat="false" customHeight="true" hidden="false" ht="12.65" outlineLevel="0" r="1010">
      <c r="A1010" s="0" t="s">
        <v>270</v>
      </c>
      <c r="B1010" s="1" t="s">
        <v>271</v>
      </c>
      <c r="C1010" s="0" t="s">
        <v>272</v>
      </c>
      <c r="D1010" s="0" t="s">
        <v>273</v>
      </c>
      <c r="E1010" s="0" t="s">
        <v>274</v>
      </c>
    </row>
    <row collapsed="false" customFormat="false" customHeight="true" hidden="false" ht="12.65" outlineLevel="0" r="1011">
      <c r="A1011" s="0" t="s">
        <v>275</v>
      </c>
      <c r="B1011" s="1" t="s">
        <v>276</v>
      </c>
    </row>
    <row collapsed="false" customFormat="false" customHeight="true" hidden="false" ht="12.1" outlineLevel="0" r="1012">
      <c r="A1012" s="0" t="str">
        <f aca="false">HYPERLINK("http://dbpedia.org/property/grapes")</f>
        <v>http://dbpedia.org/property/grapes</v>
      </c>
      <c r="B1012" s="2" t="n">
        <v>0.5</v>
      </c>
      <c r="C1012" s="0" t="str">
        <f aca="false">HYPERLINK("http://dbpedia.org/sparql?default-graph-uri=http%3A%2F%2Fdbpedia.org&amp;query=select+distinct+%3Fs+%3Fo+where+{%3Fs+%3Chttp%3A%2F%2Fdbpedia.org%2Fproperty%2Fgrapes%3E+%3Fo}+LIMIT+100&amp;format=text%2Fhtml&amp;timeout=30000&amp;debug=on", "View on DBPedia")</f>
        <v>View on DBPedia</v>
      </c>
    </row>
    <row collapsed="false" customFormat="false" customHeight="true" hidden="false" ht="12.1" outlineLevel="0" r="1013">
      <c r="A1013" s="0" t="str">
        <f aca="false">HYPERLINK("http://dbpedia.org/ontology/growingGrape")</f>
        <v>http://dbpedia.org/ontology/growingGrape</v>
      </c>
      <c r="B1013" s="2" t="n">
        <v>1</v>
      </c>
      <c r="C1013" s="0" t="str">
        <f aca="false">HYPERLINK("http://dbpedia.org/sparql?default-graph-uri=http%3A%2F%2Fdbpedia.org&amp;query=select+distinct+%3Fs+%3Fo+where+{%3Fs+%3Chttp%3A%2F%2Fdbpedia.org%2Fontology%2FgrowingGrape%3E+%3Fo}+LIMIT+100&amp;format=text%2Fhtml&amp;timeout=30000&amp;debug=on", "View on DBPedia")</f>
        <v>View on DBPedia</v>
      </c>
    </row>
    <row collapsed="false" customFormat="false" customHeight="true" hidden="false" ht="12.1" outlineLevel="0" r="1014">
      <c r="A1014" s="0" t="str">
        <f aca="false">HYPERLINK("http://dbpedia.org/property/name")</f>
        <v>http://dbpedia.org/property/name</v>
      </c>
      <c r="B1014" s="2" t="n">
        <v>0</v>
      </c>
      <c r="C1014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1015">
      <c r="A1015" s="0" t="str">
        <f aca="false">HYPERLINK("http://xmlns.com/foaf/0.1/name")</f>
        <v>http://xmlns.com/foaf/0.1/name</v>
      </c>
      <c r="B1015" s="2" t="n">
        <v>0</v>
      </c>
      <c r="C1015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1016">
      <c r="A1016" s="0" t="str">
        <f aca="false">HYPERLINK("http://dbpedia.org/property/varietals")</f>
        <v>http://dbpedia.org/property/varietals</v>
      </c>
      <c r="B1016" s="2" t="n">
        <v>0.5</v>
      </c>
      <c r="C1016" s="0" t="str">
        <f aca="false">HYPERLINK("http://dbpedia.org/sparql?default-graph-uri=http%3A%2F%2Fdbpedia.org&amp;query=select+distinct+%3Fs+%3Fo+where+{%3Fs+%3Chttp%3A%2F%2Fdbpedia.org%2Fproperty%2Fvarietals%3E+%3Fo}+LIMIT+100&amp;format=text%2Fhtml&amp;timeout=30000&amp;debug=on", "View on DBPedia")</f>
        <v>View on DBPedia</v>
      </c>
    </row>
    <row collapsed="false" customFormat="false" customHeight="true" hidden="false" ht="12.1" outlineLevel="0" r="1017">
      <c r="A1017" s="0" t="str">
        <f aca="false">HYPERLINK("http://dbpedia.org/property/caption")</f>
        <v>http://dbpedia.org/property/caption</v>
      </c>
      <c r="B1017" s="2" t="n">
        <v>0</v>
      </c>
      <c r="C1017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1018">
      <c r="A1018" s="0" t="str">
        <f aca="false">HYPERLINK("http://dbpedia.org/ontology/varietals")</f>
        <v>http://dbpedia.org/ontology/varietals</v>
      </c>
      <c r="B1018" s="2" t="n">
        <v>0.5</v>
      </c>
      <c r="C1018" s="0" t="str">
        <f aca="false">HYPERLINK("http://dbpedia.org/sparql?default-graph-uri=http%3A%2F%2Fdbpedia.org&amp;query=select+distinct+%3Fs+%3Fo+where+{%3Fs+%3Chttp%3A%2F%2Fdbpedia.org%2Fontology%2Fvarietals%3E+%3Fo}+LIMIT+100&amp;format=text%2Fhtml&amp;timeout=30000&amp;debug=on", "View on DBPedia")</f>
        <v>View on DBPedia</v>
      </c>
    </row>
    <row collapsed="false" customFormat="false" customHeight="true" hidden="false" ht="12.1" outlineLevel="0" r="1019">
      <c r="A1019" s="0" t="str">
        <f aca="false">HYPERLINK("http://dbpedia.org/property/alsoCalled")</f>
        <v>http://dbpedia.org/property/alsoCalled</v>
      </c>
      <c r="B1019" s="2" t="n">
        <v>0</v>
      </c>
      <c r="C1019" s="0" t="str">
        <f aca="false">HYPERLINK("http://dbpedia.org/sparql?default-graph-uri=http%3A%2F%2Fdbpedia.org&amp;query=select+distinct+%3Fs+%3Fo+where+{%3Fs+%3Chttp%3A%2F%2Fdbpedia.org%2Fproperty%2FalsoCalled%3E+%3Fo}+LIMIT+100&amp;format=text%2Fhtml&amp;timeout=30000&amp;debug=on", "View on DBPedia")</f>
        <v>View on DBPedia</v>
      </c>
    </row>
    <row collapsed="false" customFormat="false" customHeight="true" hidden="false" ht="12.1" outlineLevel="0" r="1020">
      <c r="A1020" s="0" t="str">
        <f aca="false">HYPERLINK("http://dbpedia.org/property/varietal")</f>
        <v>http://dbpedia.org/property/varietal</v>
      </c>
      <c r="B1020" s="2" t="n">
        <v>1</v>
      </c>
      <c r="C1020" s="0" t="str">
        <f aca="false">HYPERLINK("http://dbpedia.org/sparql?default-graph-uri=http%3A%2F%2Fdbpedia.org&amp;query=select+distinct+%3Fs+%3Fo+where+{%3Fs+%3Chttp%3A%2F%2Fdbpedia.org%2Fproperty%2Fvarietal%3E+%3Fo}+LIMIT+100&amp;format=text%2Fhtml&amp;timeout=30000&amp;debug=on", "View on DBPedia")</f>
        <v>View on DBPedia</v>
      </c>
    </row>
    <row collapsed="false" customFormat="false" customHeight="true" hidden="false" ht="12.1" outlineLevel="0" r="1021">
      <c r="A1021" s="0" t="str">
        <f aca="false">HYPERLINK("http://dbpedia.org/property/pedigree")</f>
        <v>http://dbpedia.org/property/pedigree</v>
      </c>
      <c r="B1021" s="2" t="n">
        <v>1</v>
      </c>
      <c r="C1021" s="0" t="str">
        <f aca="false">HYPERLINK("http://dbpedia.org/sparql?default-graph-uri=http%3A%2F%2Fdbpedia.org&amp;query=select+distinct+%3Fs+%3Fo+where+{%3Fs+%3Chttp%3A%2F%2Fdbpedia.org%2Fproperty%2Fpedigree%3E+%3Fo}+LIMIT+100&amp;format=text%2Fhtml&amp;timeout=30000&amp;debug=on", "View on DBPedia")</f>
        <v>View on DBPedia</v>
      </c>
    </row>
    <row collapsed="false" customFormat="false" customHeight="true" hidden="false" ht="12.1" outlineLevel="0" r="1022">
      <c r="A1022" s="0" t="str">
        <f aca="false">HYPERLINK("http://dbpedia.org/property/signatureWine")</f>
        <v>http://dbpedia.org/property/signatureWine</v>
      </c>
      <c r="B1022" s="2" t="n">
        <v>0</v>
      </c>
      <c r="C1022" s="0" t="str">
        <f aca="false">HYPERLINK("http://dbpedia.org/sparql?default-graph-uri=http%3A%2F%2Fdbpedia.org&amp;query=select+distinct+%3Fs+%3Fo+where+{%3Fs+%3Chttp%3A%2F%2Fdbpedia.org%2Fproperty%2FsignatureWine%3E+%3Fo}+LIMIT+100&amp;format=text%2Fhtml&amp;timeout=30000&amp;debug=on", "View on DBPedia")</f>
        <v>View on DBPedia</v>
      </c>
    </row>
    <row collapsed="false" customFormat="false" customHeight="true" hidden="false" ht="12.1" outlineLevel="0" r="1024">
      <c r="A1024" s="0" t="n">
        <v>753388668</v>
      </c>
      <c r="B1024" s="1" t="s">
        <v>277</v>
      </c>
      <c r="C1024" s="0" t="str">
        <f aca="false">HYPERLINK("http://www.discogs.com/", "View context")</f>
        <v>View context</v>
      </c>
    </row>
    <row collapsed="false" customFormat="false" customHeight="true" hidden="false" ht="12.1" outlineLevel="0" r="1025">
      <c r="A1025" s="0" t="s">
        <v>278</v>
      </c>
      <c r="B1025" s="1" t="s">
        <v>279</v>
      </c>
      <c r="C1025" s="0" t="s">
        <v>280</v>
      </c>
      <c r="D1025" s="0" t="s">
        <v>281</v>
      </c>
      <c r="E1025" s="0" t="s">
        <v>282</v>
      </c>
    </row>
    <row collapsed="false" customFormat="false" customHeight="true" hidden="false" ht="12.1" outlineLevel="0" r="1026">
      <c r="A1026" s="0" t="s">
        <v>283</v>
      </c>
      <c r="B1026" s="1" t="s">
        <v>284</v>
      </c>
      <c r="C1026" s="0" t="s">
        <v>285</v>
      </c>
      <c r="D1026" s="0" t="s">
        <v>286</v>
      </c>
      <c r="E1026" s="0" t="s">
        <v>287</v>
      </c>
    </row>
    <row collapsed="false" customFormat="false" customHeight="true" hidden="false" ht="12.1" outlineLevel="0" r="1027">
      <c r="A1027" s="0" t="s">
        <v>288</v>
      </c>
      <c r="B1027" s="1" t="s">
        <v>289</v>
      </c>
      <c r="C1027" s="0" t="s">
        <v>290</v>
      </c>
      <c r="D1027" s="0" t="s">
        <v>291</v>
      </c>
      <c r="E1027" s="0" t="s">
        <v>292</v>
      </c>
    </row>
    <row collapsed="false" customFormat="false" customHeight="true" hidden="false" ht="12.1" outlineLevel="0" r="1028">
      <c r="A1028" s="0" t="str">
        <f aca="false">HYPERLINK("http://dbpedia.org/property/genre")</f>
        <v>http://dbpedia.org/property/genre</v>
      </c>
      <c r="B1028" s="2" t="n">
        <v>1</v>
      </c>
      <c r="C1028" s="0" t="str">
        <f aca="false">HYPERLINK("http://dbpedia.org/sparql?default-graph-uri=http%3A%2F%2Fdbpedia.org&amp;query=select+distinct+%3Fs+%3Fo+where+{%3Fs+%3Chttp%3A%2F%2Fdbpedia.org%2Fproperty%2Fgenre%3E+%3Fo}+LIMIT+100&amp;format=text%2Fhtml&amp;timeout=30000&amp;debug=on", "View on DBPedia")</f>
        <v>View on DBPedia</v>
      </c>
    </row>
    <row collapsed="false" customFormat="false" customHeight="true" hidden="false" ht="12.1" outlineLevel="0" r="1029">
      <c r="A1029" s="0" t="str">
        <f aca="false">HYPERLINK("http://dbpedia.org/property/shortDescription")</f>
        <v>http://dbpedia.org/property/shortDescription</v>
      </c>
      <c r="B1029" s="2" t="n">
        <v>0</v>
      </c>
      <c r="C1029" s="0" t="str">
        <f aca="false">HYPERLINK("http://dbpedia.org/sparql?default-graph-uri=http%3A%2F%2Fdbpedia.org&amp;query=select+distinct+%3Fs+%3Fo+where+{%3Fs+%3Chttp%3A%2F%2Fdbpedia.org%2Fproperty%2FshortDescription%3E+%3Fo}+LIMIT+100&amp;format=text%2Fhtml&amp;timeout=30000&amp;debug=on", "View on DBPedia")</f>
        <v>View on DBPedia</v>
      </c>
    </row>
    <row collapsed="false" customFormat="false" customHeight="true" hidden="false" ht="12.1" outlineLevel="0" r="1030">
      <c r="A1030" s="0" t="str">
        <f aca="false">HYPERLINK("http://xmlns.com/foaf/0.1/name")</f>
        <v>http://xmlns.com/foaf/0.1/name</v>
      </c>
      <c r="B1030" s="2" t="n">
        <v>0</v>
      </c>
      <c r="C1030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1031">
      <c r="A1031" s="0" t="str">
        <f aca="false">HYPERLINK("http://dbpedia.org/property/stylisticOrigins")</f>
        <v>http://dbpedia.org/property/stylisticOrigins</v>
      </c>
      <c r="B1031" s="2" t="n">
        <v>0.5</v>
      </c>
      <c r="C1031" s="0" t="str">
        <f aca="false">HYPERLINK("http://dbpedia.org/sparql?default-graph-uri=http%3A%2F%2Fdbpedia.org&amp;query=select+distinct+%3Fs+%3Fo+where+{%3Fs+%3Chttp%3A%2F%2Fdbpedia.org%2Fproperty%2FstylisticOrigins%3E+%3Fo}+LIMIT+100&amp;format=text%2Fhtml&amp;timeout=30000&amp;debug=on", "View on DBPedia")</f>
        <v>View on DBPedia</v>
      </c>
    </row>
    <row collapsed="false" customFormat="false" customHeight="true" hidden="false" ht="12.1" outlineLevel="0" r="1032">
      <c r="A1032" s="0" t="str">
        <f aca="false">HYPERLINK("http://dbpedia.org/ontology/subsequentWork")</f>
        <v>http://dbpedia.org/ontology/subsequentWork</v>
      </c>
      <c r="B1032" s="2" t="n">
        <v>0</v>
      </c>
      <c r="C1032" s="0" t="str">
        <f aca="false">HYPERLINK("http://dbpedia.org/sparql?default-graph-uri=http%3A%2F%2Fdbpedia.org&amp;query=select+distinct+%3Fs+%3Fo+where+{%3Fs+%3Chttp%3A%2F%2Fdbpedia.org%2Fontology%2FsubsequentWork%3E+%3Fo}+LIMIT+100&amp;format=text%2Fhtml&amp;timeout=30000&amp;debug=on", "View on DBPedia")</f>
        <v>View on DBPedia</v>
      </c>
    </row>
    <row collapsed="false" customFormat="false" customHeight="true" hidden="false" ht="12.1" outlineLevel="0" r="1033">
      <c r="A1033" s="0" t="str">
        <f aca="false">HYPERLINK("http://dbpedia.org/ontology/previousWork")</f>
        <v>http://dbpedia.org/ontology/previousWork</v>
      </c>
      <c r="B1033" s="2" t="n">
        <v>0</v>
      </c>
      <c r="C1033" s="0" t="str">
        <f aca="false">HYPERLINK("http://dbpedia.org/sparql?default-graph-uri=http%3A%2F%2Fdbpedia.org&amp;query=select+distinct+%3Fs+%3Fo+where+{%3Fs+%3Chttp%3A%2F%2Fdbpedia.org%2Fontology%2FpreviousWork%3E+%3Fo}+LIMIT+100&amp;format=text%2Fhtml&amp;timeout=30000&amp;debug=on", "View on DBPedia")</f>
        <v>View on DBPedia</v>
      </c>
    </row>
    <row collapsed="false" customFormat="false" customHeight="true" hidden="false" ht="12.1" outlineLevel="0" r="1034">
      <c r="A1034" s="0" t="str">
        <f aca="false">HYPERLINK("http://dbpedia.org/property/name")</f>
        <v>http://dbpedia.org/property/name</v>
      </c>
      <c r="B1034" s="2" t="n">
        <v>0</v>
      </c>
      <c r="C1034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1035">
      <c r="A1035" s="0" t="str">
        <f aca="false">HYPERLINK("http://dbpedia.org/property/extra")</f>
        <v>http://dbpedia.org/property/extra</v>
      </c>
      <c r="B1035" s="2" t="n">
        <v>0</v>
      </c>
      <c r="C1035" s="0" t="str">
        <f aca="false">HYPERLINK("http://dbpedia.org/sparql?default-graph-uri=http%3A%2F%2Fdbpedia.org&amp;query=select+distinct+%3Fs+%3Fo+where+{%3Fs+%3Chttp%3A%2F%2Fdbpedia.org%2Fproperty%2Fextra%3E+%3Fo}+LIMIT+100&amp;format=text%2Fhtml&amp;timeout=30000&amp;debug=on", "View on DBPedia")</f>
        <v>View on DBPedia</v>
      </c>
    </row>
    <row collapsed="false" customFormat="false" customHeight="true" hidden="false" ht="12.1" outlineLevel="0" r="1036">
      <c r="A1036" s="0" t="str">
        <f aca="false">HYPERLINK("http://dbpedia.org/property/label")</f>
        <v>http://dbpedia.org/property/label</v>
      </c>
      <c r="B1036" s="2" t="n">
        <v>0</v>
      </c>
      <c r="C1036" s="0" t="str">
        <f aca="false">HYPERLINK("http://dbpedia.org/sparql?default-graph-uri=http%3A%2F%2Fdbpedia.org&amp;query=select+distinct+%3Fs+%3Fo+where+{%3Fs+%3Chttp%3A%2F%2Fdbpedia.org%2Fproperty%2Flabel%3E+%3Fo}+LIMIT+100&amp;format=text%2Fhtml&amp;timeout=30000&amp;debug=on", "View on DBPedia")</f>
        <v>View on DBPedia</v>
      </c>
    </row>
    <row collapsed="false" customFormat="false" customHeight="true" hidden="false" ht="12.1" outlineLevel="0" r="1037">
      <c r="A1037" s="0" t="str">
        <f aca="false">HYPERLINK("http://dbpedia.org/property/lastAlbum")</f>
        <v>http://dbpedia.org/property/lastAlbum</v>
      </c>
      <c r="B1037" s="2" t="n">
        <v>0</v>
      </c>
      <c r="C1037" s="0" t="str">
        <f aca="false">HYPERLINK("http://dbpedia.org/sparql?default-graph-uri=http%3A%2F%2Fdbpedia.org&amp;query=select+distinct+%3Fs+%3Fo+where+{%3Fs+%3Chttp%3A%2F%2Fdbpedia.org%2Fproperty%2FlastAlbum%3E+%3Fo}+LIMIT+100&amp;format=text%2Fhtml&amp;timeout=30000&amp;debug=on", "View on DBPedia")</f>
        <v>View on DBPedia</v>
      </c>
    </row>
    <row collapsed="false" customFormat="false" customHeight="true" hidden="false" ht="12.1" outlineLevel="0" r="1038">
      <c r="A1038" s="0" t="str">
        <f aca="false">HYPERLINK("http://dbpedia.org/property/thisAlbum")</f>
        <v>http://dbpedia.org/property/thisAlbum</v>
      </c>
      <c r="B1038" s="2" t="n">
        <v>0</v>
      </c>
      <c r="C1038" s="0" t="str">
        <f aca="false">HYPERLINK("http://dbpedia.org/sparql?default-graph-uri=http%3A%2F%2Fdbpedia.org&amp;query=select+distinct+%3Fs+%3Fo+where+{%3Fs+%3Chttp%3A%2F%2Fdbpedia.org%2Fproperty%2FthisAlbum%3E+%3Fo}+LIMIT+100&amp;format=text%2Fhtml&amp;timeout=30000&amp;debug=on", "View on DBPedia")</f>
        <v>View on DBPedia</v>
      </c>
    </row>
    <row collapsed="false" customFormat="false" customHeight="true" hidden="false" ht="12.1" outlineLevel="0" r="1039">
      <c r="A1039" s="0" t="str">
        <f aca="false">HYPERLINK("http://dbpedia.org/property/nextAlbum")</f>
        <v>http://dbpedia.org/property/nextAlbum</v>
      </c>
      <c r="B1039" s="2" t="n">
        <v>0</v>
      </c>
      <c r="C1039" s="0" t="str">
        <f aca="false">HYPERLINK("http://dbpedia.org/sparql?default-graph-uri=http%3A%2F%2Fdbpedia.org&amp;query=select+distinct+%3Fs+%3Fo+where+{%3Fs+%3Chttp%3A%2F%2Fdbpedia.org%2Fproperty%2FnextAlbum%3E+%3Fo}+LIMIT+100&amp;format=text%2Fhtml&amp;timeout=30000&amp;debug=on", "View on DBPedia")</f>
        <v>View on DBPedia</v>
      </c>
    </row>
    <row collapsed="false" customFormat="false" customHeight="true" hidden="false" ht="12.1" outlineLevel="0" r="1040">
      <c r="A1040" s="0" t="str">
        <f aca="false">HYPERLINK("http://dbpedia.org/property/description")</f>
        <v>http://dbpedia.org/property/description</v>
      </c>
      <c r="B1040" s="2" t="n">
        <v>0</v>
      </c>
      <c r="C1040" s="0" t="str">
        <f aca="false">HYPERLINK("http://dbpedia.org/sparql?default-graph-uri=http%3A%2F%2Fdbpedia.org&amp;query=select+distinct+%3Fs+%3Fo+where+{%3Fs+%3Chttp%3A%2F%2Fdbpedia.org%2Fproperty%2Fdescription%3E+%3Fo}+LIMIT+100&amp;format=text%2Fhtml&amp;timeout=30000&amp;debug=on", "View on DBPedia")</f>
        <v>View on DBPedia</v>
      </c>
    </row>
    <row collapsed="false" customFormat="false" customHeight="true" hidden="false" ht="12.1" outlineLevel="0" r="1041">
      <c r="A1041" s="0" t="str">
        <f aca="false">HYPERLINK("http://dbpedia.org/property/alt")</f>
        <v>http://dbpedia.org/property/alt</v>
      </c>
      <c r="B1041" s="2" t="n">
        <v>0</v>
      </c>
      <c r="C1041" s="0" t="str">
        <f aca="false">HYPERLINK("http://dbpedia.org/sparql?default-graph-uri=http%3A%2F%2Fdbpedia.org&amp;query=select+distinct+%3Fs+%3Fo+where+{%3Fs+%3Chttp%3A%2F%2Fdbpedia.org%2Fproperty%2Falt%3E+%3Fo}+LIMIT+100&amp;format=text%2Fhtml&amp;timeout=30000&amp;debug=on", "View on DBPedia")</f>
        <v>View on DBPedia</v>
      </c>
    </row>
    <row collapsed="false" customFormat="false" customHeight="true" hidden="false" ht="12.1" outlineLevel="0" r="1042">
      <c r="A1042" s="0" t="str">
        <f aca="false">HYPERLINK("http://dbpedia.org/property/title")</f>
        <v>http://dbpedia.org/property/title</v>
      </c>
      <c r="B1042" s="2" t="n">
        <v>0</v>
      </c>
      <c r="C1042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1043">
      <c r="A1043" s="0" t="str">
        <f aca="false">HYPERLINK("http://dbpedia.org/property/thisSingle")</f>
        <v>http://dbpedia.org/property/thisSingle</v>
      </c>
      <c r="B1043" s="2" t="n">
        <v>0</v>
      </c>
      <c r="C1043" s="0" t="str">
        <f aca="false">HYPERLINK("http://dbpedia.org/sparql?default-graph-uri=http%3A%2F%2Fdbpedia.org&amp;query=select+distinct+%3Fs+%3Fo+where+{%3Fs+%3Chttp%3A%2F%2Fdbpedia.org%2Fproperty%2FthisSingle%3E+%3Fo}+LIMIT+100&amp;format=text%2Fhtml&amp;timeout=30000&amp;debug=on", "View on DBPedia")</f>
        <v>View on DBPedia</v>
      </c>
    </row>
    <row collapsed="false" customFormat="false" customHeight="true" hidden="false" ht="12.1" outlineLevel="0" r="1044">
      <c r="A1044" s="0" t="str">
        <f aca="false">HYPERLINK("http://dbpedia.org/property/alias")</f>
        <v>http://dbpedia.org/property/alias</v>
      </c>
      <c r="B1044" s="2" t="n">
        <v>0</v>
      </c>
      <c r="C1044" s="0" t="str">
        <f aca="false">HYPERLINK("http://dbpedia.org/sparql?default-graph-uri=http%3A%2F%2Fdbpedia.org&amp;query=select+distinct+%3Fs+%3Fo+where+{%3Fs+%3Chttp%3A%2F%2Fdbpedia.org%2Fproperty%2Falias%3E+%3Fo}+LIMIT+100&amp;format=text%2Fhtml&amp;timeout=30000&amp;debug=on", "View on DBPedia")</f>
        <v>View on DBPedia</v>
      </c>
    </row>
    <row collapsed="false" customFormat="false" customHeight="true" hidden="false" ht="12.1" outlineLevel="0" r="1045">
      <c r="A1045" s="0" t="str">
        <f aca="false">HYPERLINK("http://dbpedia.org/property/album")</f>
        <v>http://dbpedia.org/property/album</v>
      </c>
      <c r="B1045" s="2" t="n">
        <v>0</v>
      </c>
      <c r="C1045" s="0" t="str">
        <f aca="false">HYPERLINK("http://dbpedia.org/sparql?default-graph-uri=http%3A%2F%2Fdbpedia.org&amp;query=select+distinct+%3Fs+%3Fo+where+{%3Fs+%3Chttp%3A%2F%2Fdbpedia.org%2Fproperty%2Falbum%3E+%3Fo}+LIMIT+100&amp;format=text%2Fhtml&amp;timeout=30000&amp;debug=on", "View on DBPedia")</f>
        <v>View on DBPedia</v>
      </c>
    </row>
    <row collapsed="false" customFormat="false" customHeight="true" hidden="false" ht="12.1" outlineLevel="0" r="1046">
      <c r="A1046" s="0" t="str">
        <f aca="false">HYPERLINK("http://dbpedia.org/property/lastSingle")</f>
        <v>http://dbpedia.org/property/lastSingle</v>
      </c>
      <c r="B1046" s="2" t="n">
        <v>0</v>
      </c>
      <c r="C1046" s="0" t="str">
        <f aca="false">HYPERLINK("http://dbpedia.org/sparql?default-graph-uri=http%3A%2F%2Fdbpedia.org&amp;query=select+distinct+%3Fs+%3Fo+where+{%3Fs+%3Chttp%3A%2F%2Fdbpedia.org%2Fproperty%2FlastSingle%3E+%3Fo}+LIMIT+100&amp;format=text%2Fhtml&amp;timeout=30000&amp;debug=on", "View on DBPedia")</f>
        <v>View on DBPedia</v>
      </c>
    </row>
    <row collapsed="false" customFormat="false" customHeight="true" hidden="false" ht="12.1" outlineLevel="0" r="1047">
      <c r="A1047" s="0" t="str">
        <f aca="false">HYPERLINK("http://dbpedia.org/ontology/artist")</f>
        <v>http://dbpedia.org/ontology/artist</v>
      </c>
      <c r="B1047" s="2" t="n">
        <v>0</v>
      </c>
      <c r="C1047" s="0" t="str">
        <f aca="false">HYPERLINK("http://dbpedia.org/sparql?default-graph-uri=http%3A%2F%2Fdbpedia.org&amp;query=select+distinct+%3Fs+%3Fo+where+{%3Fs+%3Chttp%3A%2F%2Fdbpedia.org%2Fontology%2Fartist%3E+%3Fo}+LIMIT+100&amp;format=text%2Fhtml&amp;timeout=30000&amp;debug=on", "View on DBPedia")</f>
        <v>View on DBPedia</v>
      </c>
    </row>
    <row collapsed="false" customFormat="false" customHeight="true" hidden="false" ht="12.1" outlineLevel="0" r="1048">
      <c r="A1048" s="0" t="str">
        <f aca="false">HYPERLINK("http://dbpedia.org/property/format")</f>
        <v>http://dbpedia.org/property/format</v>
      </c>
      <c r="B1048" s="2" t="n">
        <v>0</v>
      </c>
      <c r="C1048" s="0" t="str">
        <f aca="false">HYPERLINK("http://dbpedia.org/sparql?default-graph-uri=http%3A%2F%2Fdbpedia.org&amp;query=select+distinct+%3Fs+%3Fo+where+{%3Fs+%3Chttp%3A%2F%2Fdbpedia.org%2Fproperty%2Fformat%3E+%3Fo}+LIMIT+100&amp;format=text%2Fhtml&amp;timeout=30000&amp;debug=on", "View on DBPedia")</f>
        <v>View on DBPedia</v>
      </c>
    </row>
    <row collapsed="false" customFormat="false" customHeight="true" hidden="false" ht="12.1" outlineLevel="0" r="1049">
      <c r="A1049" s="0" t="str">
        <f aca="false">HYPERLINK("http://dbpedia.org/property/quote")</f>
        <v>http://dbpedia.org/property/quote</v>
      </c>
      <c r="B1049" s="2" t="n">
        <v>0</v>
      </c>
      <c r="C1049" s="0" t="str">
        <f aca="false">HYPERLINK("http://dbpedia.org/sparql?default-graph-uri=http%3A%2F%2Fdbpedia.org&amp;query=select+distinct+%3Fs+%3Fo+where+{%3Fs+%3Chttp%3A%2F%2Fdbpedia.org%2Fproperty%2Fquote%3E+%3Fo}+LIMIT+100&amp;format=text%2Fhtml&amp;timeout=30000&amp;debug=on", "View on DBPedia")</f>
        <v>View on DBPedia</v>
      </c>
    </row>
    <row collapsed="false" customFormat="false" customHeight="true" hidden="false" ht="12.1" outlineLevel="0" r="1050">
      <c r="A1050" s="0" t="str">
        <f aca="false">HYPERLINK("http://dbpedia.org/property/cover")</f>
        <v>http://dbpedia.org/property/cover</v>
      </c>
      <c r="B1050" s="2" t="n">
        <v>0</v>
      </c>
      <c r="C1050" s="0" t="str">
        <f aca="false">HYPERLINK("http://dbpedia.org/sparql?default-graph-uri=http%3A%2F%2Fdbpedia.org&amp;query=select+distinct+%3Fs+%3Fo+where+{%3Fs+%3Chttp%3A%2F%2Fdbpedia.org%2Fproperty%2Fcover%3E+%3Fo}+LIMIT+100&amp;format=text%2Fhtml&amp;timeout=30000&amp;debug=on", "View on DBPedia")</f>
        <v>View on DBPedia</v>
      </c>
    </row>
    <row collapsed="false" customFormat="false" customHeight="true" hidden="false" ht="12.1" outlineLevel="0" r="1051">
      <c r="A1051" s="0" t="str">
        <f aca="false">HYPERLINK("http://dbpedia.org/property/occupation")</f>
        <v>http://dbpedia.org/property/occupation</v>
      </c>
      <c r="B1051" s="2" t="n">
        <v>0</v>
      </c>
      <c r="C1051" s="0" t="str">
        <f aca="false">HYPERLINK("http://dbpedia.org/sparql?default-graph-uri=http%3A%2F%2Fdbpedia.org&amp;query=select+distinct+%3Fs+%3Fo+where+{%3Fs+%3Chttp%3A%2F%2Fdbpedia.org%2Fproperty%2Foccupation%3E+%3Fo}+LIMIT+100&amp;format=text%2Fhtml&amp;timeout=30000&amp;debug=on", "View on DBPedia")</f>
        <v>View on DBPedia</v>
      </c>
    </row>
    <row collapsed="false" customFormat="false" customHeight="true" hidden="false" ht="12.1" outlineLevel="0" r="1052">
      <c r="A1052" s="0" t="str">
        <f aca="false">HYPERLINK("http://dbpedia.org/property/associatedActs")</f>
        <v>http://dbpedia.org/property/associatedActs</v>
      </c>
      <c r="B1052" s="2" t="n">
        <v>0</v>
      </c>
      <c r="C1052" s="0" t="str">
        <f aca="false">HYPERLINK("http://dbpedia.org/sparql?default-graph-uri=http%3A%2F%2Fdbpedia.org&amp;query=select+distinct+%3Fs+%3Fo+where+{%3Fs+%3Chttp%3A%2F%2Fdbpedia.org%2Fproperty%2FassociatedActs%3E+%3Fo}+LIMIT+100&amp;format=text%2Fhtml&amp;timeout=30000&amp;debug=on", "View on DBPedia")</f>
        <v>View on DBPedia</v>
      </c>
    </row>
    <row collapsed="false" customFormat="false" customHeight="true" hidden="false" ht="12.1" outlineLevel="0" r="1053">
      <c r="A1053" s="0" t="str">
        <f aca="false">HYPERLINK("http://dbpedia.org/property/artist")</f>
        <v>http://dbpedia.org/property/artist</v>
      </c>
      <c r="B1053" s="2" t="n">
        <v>0</v>
      </c>
      <c r="C1053" s="0" t="str">
        <f aca="false">HYPERLINK("http://dbpedia.org/sparql?default-graph-uri=http%3A%2F%2Fdbpedia.org&amp;query=select+distinct+%3Fs+%3Fo+where+{%3Fs+%3Chttp%3A%2F%2Fdbpedia.org%2Fproperty%2Fartist%3E+%3Fo}+LIMIT+100&amp;format=text%2Fhtml&amp;timeout=30000&amp;debug=on", "View on DBPedia")</f>
        <v>View on DBPedia</v>
      </c>
    </row>
    <row collapsed="false" customFormat="false" customHeight="true" hidden="false" ht="12.1" outlineLevel="0" r="1054">
      <c r="A1054" s="0" t="str">
        <f aca="false">HYPERLINK("http://dbpedia.org/property/fusiongenres")</f>
        <v>http://dbpedia.org/property/fusiongenres</v>
      </c>
      <c r="B1054" s="2" t="n">
        <v>0</v>
      </c>
      <c r="C1054" s="0" t="str">
        <f aca="false">HYPERLINK("http://dbpedia.org/sparql?default-graph-uri=http%3A%2F%2Fdbpedia.org&amp;query=select+distinct+%3Fs+%3Fo+where+{%3Fs+%3Chttp%3A%2F%2Fdbpedia.org%2Fproperty%2Ffusiongenres%3E+%3Fo}+LIMIT+100&amp;format=text%2Fhtml&amp;timeout=30000&amp;debug=on", "View on DBPedia")</f>
        <v>View on DBPedia</v>
      </c>
    </row>
    <row collapsed="false" customFormat="false" customHeight="true" hidden="false" ht="12.1" outlineLevel="0" r="1055">
      <c r="A1055" s="0" t="str">
        <f aca="false">HYPERLINK("http://dbpedia.org/property/caption")</f>
        <v>http://dbpedia.org/property/caption</v>
      </c>
      <c r="B1055" s="2" t="n">
        <v>0</v>
      </c>
      <c r="C1055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1056">
      <c r="A1056" s="0" t="str">
        <f aca="false">HYPERLINK("http://dbpedia.org/ontology/genre")</f>
        <v>http://dbpedia.org/ontology/genre</v>
      </c>
      <c r="B1056" s="2" t="n">
        <v>1</v>
      </c>
      <c r="C1056" s="0" t="str">
        <f aca="false">HYPERLINK("http://dbpedia.org/sparql?default-graph-uri=http%3A%2F%2Fdbpedia.org&amp;query=select+distinct+%3Fs+%3Fo+where+{%3Fs+%3Chttp%3A%2F%2Fdbpedia.org%2Fontology%2Fgenre%3E+%3Fo}+LIMIT+100&amp;format=text%2Fhtml&amp;timeout=30000&amp;debug=on", "View on DBPedia")</f>
        <v>View on DBPedia</v>
      </c>
    </row>
    <row collapsed="false" customFormat="false" customHeight="true" hidden="false" ht="12.1" outlineLevel="0" r="1057">
      <c r="A1057" s="0" t="str">
        <f aca="false">HYPERLINK("http://dbpedia.org/property/note")</f>
        <v>http://dbpedia.org/property/note</v>
      </c>
      <c r="B1057" s="2" t="n">
        <v>0</v>
      </c>
      <c r="C1057" s="0" t="str">
        <f aca="false">HYPERLINK("http://dbpedia.org/sparql?default-graph-uri=http%3A%2F%2Fdbpedia.org&amp;query=select+distinct+%3Fs+%3Fo+where+{%3Fs+%3Chttp%3A%2F%2Fdbpedia.org%2Fproperty%2Fnote%3E+%3Fo}+LIMIT+100&amp;format=text%2Fhtml&amp;timeout=30000&amp;debug=on", "View on DBPedia")</f>
        <v>View on DBPedia</v>
      </c>
    </row>
    <row collapsed="false" customFormat="false" customHeight="true" hidden="false" ht="12.1" outlineLevel="0" r="1058">
      <c r="A1058" s="0" t="str">
        <f aca="false">HYPERLINK("http://dbpedia.org/ontology/associatedBand")</f>
        <v>http://dbpedia.org/ontology/associatedBand</v>
      </c>
      <c r="B1058" s="2" t="n">
        <v>0</v>
      </c>
      <c r="C1058" s="0" t="str">
        <f aca="false">HYPERLINK("http://dbpedia.org/sparql?default-graph-uri=http%3A%2F%2Fdbpedia.org&amp;query=select+distinct+%3Fs+%3Fo+where+{%3Fs+%3Chttp%3A%2F%2Fdbpedia.org%2Fontology%2FassociatedBand%3E+%3Fo}+LIMIT+100&amp;format=text%2Fhtml&amp;timeout=30000&amp;debug=on", "View on DBPedia")</f>
        <v>View on DBPedia</v>
      </c>
    </row>
    <row collapsed="false" customFormat="false" customHeight="true" hidden="false" ht="12.1" outlineLevel="0" r="1059">
      <c r="A1059" s="0" t="str">
        <f aca="false">HYPERLINK("http://dbpedia.org/ontology/alias")</f>
        <v>http://dbpedia.org/ontology/alias</v>
      </c>
      <c r="B1059" s="2" t="n">
        <v>0</v>
      </c>
      <c r="C1059" s="0" t="str">
        <f aca="false">HYPERLINK("http://dbpedia.org/sparql?default-graph-uri=http%3A%2F%2Fdbpedia.org&amp;query=select+distinct+%3Fs+%3Fo+where+{%3Fs+%3Chttp%3A%2F%2Fdbpedia.org%2Fontology%2Falias%3E+%3Fo}+LIMIT+100&amp;format=text%2Fhtml&amp;timeout=30000&amp;debug=on", "View on DBPedia")</f>
        <v>View on DBPedia</v>
      </c>
    </row>
    <row collapsed="false" customFormat="false" customHeight="true" hidden="false" ht="12.1" outlineLevel="0" r="1060">
      <c r="A1060" s="0" t="str">
        <f aca="false">HYPERLINK("http://dbpedia.org/ontology/associatedMusicalArtist")</f>
        <v>http://dbpedia.org/ontology/associatedMusicalArtist</v>
      </c>
      <c r="B1060" s="2" t="n">
        <v>0</v>
      </c>
      <c r="C1060" s="0" t="str">
        <f aca="false">HYPERLINK("http://dbpedia.org/sparql?default-graph-uri=http%3A%2F%2Fdbpedia.org&amp;query=select+distinct+%3Fs+%3Fo+where+{%3Fs+%3Chttp%3A%2F%2Fdbpedia.org%2Fontology%2FassociatedMusicalArtist%3E+%3Fo}+LIMIT+100&amp;format=text%2Fhtml&amp;timeout=30000&amp;debug=on", "View on DBPedia")</f>
        <v>View on DBPedia</v>
      </c>
    </row>
    <row collapsed="false" customFormat="false" customHeight="true" hidden="false" ht="12.1" outlineLevel="0" r="1061">
      <c r="A1061" s="0" t="str">
        <f aca="false">HYPERLINK("http://dbpedia.org/property/shortsummary")</f>
        <v>http://dbpedia.org/property/shortsummary</v>
      </c>
      <c r="B1061" s="2" t="n">
        <v>0</v>
      </c>
      <c r="C1061" s="0" t="str">
        <f aca="false">HYPERLINK("http://dbpedia.org/sparql?default-graph-uri=http%3A%2F%2Fdbpedia.org&amp;query=select+distinct+%3Fs+%3Fo+where+{%3Fs+%3Chttp%3A%2F%2Fdbpedia.org%2Fproperty%2Fshortsummary%3E+%3Fo}+LIMIT+100&amp;format=text%2Fhtml&amp;timeout=30000&amp;debug=on", "View on DBPedia")</f>
        <v>View on DBPedia</v>
      </c>
    </row>
    <row collapsed="false" customFormat="false" customHeight="true" hidden="false" ht="12.1" outlineLevel="0" r="1062">
      <c r="A1062" s="0" t="str">
        <f aca="false">HYPERLINK("http://dbpedia.org/ontology/stylisticOrigin")</f>
        <v>http://dbpedia.org/ontology/stylisticOrigin</v>
      </c>
      <c r="B1062" s="2" t="n">
        <v>0.5</v>
      </c>
      <c r="C1062" s="0" t="str">
        <f aca="false">HYPERLINK("http://dbpedia.org/sparql?default-graph-uri=http%3A%2F%2Fdbpedia.org&amp;query=select+distinct+%3Fs+%3Fo+where+{%3Fs+%3Chttp%3A%2F%2Fdbpedia.org%2Fontology%2FstylisticOrigin%3E+%3Fo}+LIMIT+100&amp;format=text%2Fhtml&amp;timeout=30000&amp;debug=on", "View on DBPedia")</f>
        <v>View on DBPedia</v>
      </c>
    </row>
    <row collapsed="false" customFormat="false" customHeight="true" hidden="false" ht="12.1" outlineLevel="0" r="1063">
      <c r="A1063" s="0" t="str">
        <f aca="false">HYPERLINK("http://dbpedia.org/property/nextSingle")</f>
        <v>http://dbpedia.org/property/nextSingle</v>
      </c>
      <c r="B1063" s="2" t="n">
        <v>0</v>
      </c>
      <c r="C1063" s="0" t="str">
        <f aca="false">HYPERLINK("http://dbpedia.org/sparql?default-graph-uri=http%3A%2F%2Fdbpedia.org&amp;query=select+distinct+%3Fs+%3Fo+where+{%3Fs+%3Chttp%3A%2F%2Fdbpedia.org%2Fproperty%2FnextSingle%3E+%3Fo}+LIMIT+100&amp;format=text%2Fhtml&amp;timeout=30000&amp;debug=on", "View on DBPedia")</f>
        <v>View on DBPedia</v>
      </c>
    </row>
    <row collapsed="false" customFormat="false" customHeight="true" hidden="false" ht="12.1" outlineLevel="0" r="1064">
      <c r="A1064" s="0" t="str">
        <f aca="false">HYPERLINK("http://dbpedia.org/property/genres")</f>
        <v>http://dbpedia.org/property/genres</v>
      </c>
      <c r="B1064" s="2" t="n">
        <v>1</v>
      </c>
      <c r="C1064" s="0" t="str">
        <f aca="false">HYPERLINK("http://dbpedia.org/sparql?default-graph-uri=http%3A%2F%2Fdbpedia.org&amp;query=select+distinct+%3Fs+%3Fo+where+{%3Fs+%3Chttp%3A%2F%2Fdbpedia.org%2Fproperty%2Fgenres%3E+%3Fo}+LIMIT+100&amp;format=text%2Fhtml&amp;timeout=30000&amp;debug=on", "View on DBPedia")</f>
        <v>View on DBPedia</v>
      </c>
    </row>
    <row collapsed="false" customFormat="false" customHeight="true" hidden="false" ht="12.1" outlineLevel="0" r="1065">
      <c r="A1065" s="0" t="str">
        <f aca="false">HYPERLINK("http://dbpedia.org/ontology/musicSubgenre")</f>
        <v>http://dbpedia.org/ontology/musicSubgenre</v>
      </c>
      <c r="B1065" s="2" t="n">
        <v>0.5</v>
      </c>
      <c r="C1065" s="0" t="str">
        <f aca="false">HYPERLINK("http://dbpedia.org/sparql?default-graph-uri=http%3A%2F%2Fdbpedia.org&amp;query=select+distinct+%3Fs+%3Fo+where+{%3Fs+%3Chttp%3A%2F%2Fdbpedia.org%2Fontology%2FmusicSubgenre%3E+%3Fo}+LIMIT+100&amp;format=text%2Fhtml&amp;timeout=30000&amp;debug=on", "View on DBPedia")</f>
        <v>View on DBPedia</v>
      </c>
    </row>
    <row collapsed="false" customFormat="false" customHeight="true" hidden="false" ht="12.1" outlineLevel="0" r="1066">
      <c r="A1066" s="0" t="str">
        <f aca="false">HYPERLINK("http://dbpedia.org/property/otherTopics")</f>
        <v>http://dbpedia.org/property/otherTopics</v>
      </c>
      <c r="B1066" s="2" t="n">
        <v>0</v>
      </c>
      <c r="C1066" s="0" t="str">
        <f aca="false">HYPERLINK("http://dbpedia.org/sparql?default-graph-uri=http%3A%2F%2Fdbpedia.org&amp;query=select+distinct+%3Fs+%3Fo+where+{%3Fs+%3Chttp%3A%2F%2Fdbpedia.org%2Fproperty%2FotherTopics%3E+%3Fo}+LIMIT+100&amp;format=text%2Fhtml&amp;timeout=30000&amp;debug=on", "View on DBPedia")</f>
        <v>View on DBPedia</v>
      </c>
    </row>
    <row collapsed="false" customFormat="false" customHeight="true" hidden="false" ht="12.1" outlineLevel="0" r="1067">
      <c r="A1067" s="0" t="str">
        <f aca="false">HYPERLINK("http://dbpedia.org/ontology/derivative")</f>
        <v>http://dbpedia.org/ontology/derivative</v>
      </c>
      <c r="B1067" s="2" t="n">
        <v>0</v>
      </c>
      <c r="C1067" s="0" t="str">
        <f aca="false">HYPERLINK("http://dbpedia.org/sparql?default-graph-uri=http%3A%2F%2Fdbpedia.org&amp;query=select+distinct+%3Fs+%3Fo+where+{%3Fs+%3Chttp%3A%2F%2Fdbpedia.org%2Fontology%2Fderivative%3E+%3Fo}+LIMIT+100&amp;format=text%2Fhtml&amp;timeout=30000&amp;debug=on", "View on DBPedia")</f>
        <v>View on DBPedia</v>
      </c>
    </row>
    <row collapsed="false" customFormat="false" customHeight="true" hidden="false" ht="12.1" outlineLevel="0" r="1068">
      <c r="A1068" s="0" t="str">
        <f aca="false">HYPERLINK("http://dbpedia.org/property/type")</f>
        <v>http://dbpedia.org/property/type</v>
      </c>
      <c r="B1068" s="2" t="n">
        <v>0</v>
      </c>
      <c r="C1068" s="0" t="str">
        <f aca="false">HYPERLINK("http://dbpedia.org/sparql?default-graph-uri=http%3A%2F%2Fdbpedia.org&amp;query=select+distinct+%3Fs+%3Fo+where+{%3Fs+%3Chttp%3A%2F%2Fdbpedia.org%2Fproperty%2Ftype%3E+%3Fo}+LIMIT+100&amp;format=text%2Fhtml&amp;timeout=30000&amp;debug=on", "View on DBPedia")</f>
        <v>View on DBPedia</v>
      </c>
    </row>
    <row collapsed="false" customFormat="false" customHeight="true" hidden="false" ht="12.1" outlineLevel="0" r="1069">
      <c r="A1069" s="0" t="str">
        <f aca="false">HYPERLINK("http://dbpedia.org/ontology/musicalBand")</f>
        <v>http://dbpedia.org/ontology/musicalBand</v>
      </c>
      <c r="B1069" s="2" t="n">
        <v>0</v>
      </c>
      <c r="C1069" s="0" t="str">
        <f aca="false">HYPERLINK("http://dbpedia.org/sparql?default-graph-uri=http%3A%2F%2Fdbpedia.org&amp;query=select+distinct+%3Fs+%3Fo+where+{%3Fs+%3Chttp%3A%2F%2Fdbpedia.org%2Fontology%2FmusicalBand%3E+%3Fo}+LIMIT+100&amp;format=text%2Fhtml&amp;timeout=30000&amp;debug=on", "View on DBPedia")</f>
        <v>View on DBPedia</v>
      </c>
    </row>
    <row collapsed="false" customFormat="false" customHeight="true" hidden="false" ht="12.1" outlineLevel="0" r="1070">
      <c r="A1070" s="0" t="str">
        <f aca="false">HYPERLINK("http://dbpedia.org/property/recorded")</f>
        <v>http://dbpedia.org/property/recorded</v>
      </c>
      <c r="B1070" s="2" t="n">
        <v>0</v>
      </c>
      <c r="C1070" s="0" t="str">
        <f aca="false">HYPERLINK("http://dbpedia.org/sparql?default-graph-uri=http%3A%2F%2Fdbpedia.org&amp;query=select+distinct+%3Fs+%3Fo+where+{%3Fs+%3Chttp%3A%2F%2Fdbpedia.org%2Fproperty%2Frecorded%3E+%3Fo}+LIMIT+100&amp;format=text%2Fhtml&amp;timeout=30000&amp;debug=on", "View on DBPedia")</f>
        <v>View on DBPedia</v>
      </c>
    </row>
    <row collapsed="false" customFormat="false" customHeight="true" hidden="false" ht="12.1" outlineLevel="0" r="1071">
      <c r="A1071" s="0" t="str">
        <f aca="false">HYPERLINK("http://dbpedia.org/property/producer")</f>
        <v>http://dbpedia.org/property/producer</v>
      </c>
      <c r="B1071" s="2" t="n">
        <v>0</v>
      </c>
      <c r="C1071" s="0" t="str">
        <f aca="false">HYPERLINK("http://dbpedia.org/sparql?default-graph-uri=http%3A%2F%2Fdbpedia.org&amp;query=select+distinct+%3Fs+%3Fo+where+{%3Fs+%3Chttp%3A%2F%2Fdbpedia.org%2Fproperty%2Fproducer%3E+%3Fo}+LIMIT+100&amp;format=text%2Fhtml&amp;timeout=30000&amp;debug=on", "View on DBPedia")</f>
        <v>View on DBPedia</v>
      </c>
    </row>
    <row collapsed="false" customFormat="false" customHeight="true" hidden="false" ht="12.1" outlineLevel="0" r="1072">
      <c r="A1072" s="0" t="str">
        <f aca="false">HYPERLINK("http://dbpedia.org/property/text")</f>
        <v>http://dbpedia.org/property/text</v>
      </c>
      <c r="B1072" s="2" t="n">
        <v>0</v>
      </c>
      <c r="C1072" s="0" t="str">
        <f aca="false">HYPERLINK("http://dbpedia.org/sparql?default-graph-uri=http%3A%2F%2Fdbpedia.org&amp;query=select+distinct+%3Fs+%3Fo+where+{%3Fs+%3Chttp%3A%2F%2Fdbpedia.org%2Fproperty%2Ftext%3E+%3Fo}+LIMIT+100&amp;format=text%2Fhtml&amp;timeout=30000&amp;debug=on", "View on DBPedia")</f>
        <v>View on DBPedia</v>
      </c>
    </row>
    <row collapsed="false" customFormat="false" customHeight="true" hidden="false" ht="12.1" outlineLevel="0" r="1073">
      <c r="A1073" s="0" t="str">
        <f aca="false">HYPERLINK("http://dbpedia.org/property/subgenres")</f>
        <v>http://dbpedia.org/property/subgenres</v>
      </c>
      <c r="B1073" s="2" t="n">
        <v>0.5</v>
      </c>
      <c r="C1073" s="0" t="str">
        <f aca="false">HYPERLINK("http://dbpedia.org/sparql?default-graph-uri=http%3A%2F%2Fdbpedia.org&amp;query=select+distinct+%3Fs+%3Fo+where+{%3Fs+%3Chttp%3A%2F%2Fdbpedia.org%2Fproperty%2Fsubgenres%3E+%3Fo}+LIMIT+100&amp;format=text%2Fhtml&amp;timeout=30000&amp;debug=on", "View on DBPedia")</f>
        <v>View on DBPedia</v>
      </c>
    </row>
    <row collapsed="false" customFormat="false" customHeight="true" hidden="false" ht="12.1" outlineLevel="0" r="1074">
      <c r="A1074" s="0" t="str">
        <f aca="false">HYPERLINK("http://dbpedia.org/ontology/musicalArtist")</f>
        <v>http://dbpedia.org/ontology/musicalArtist</v>
      </c>
      <c r="B1074" s="2" t="n">
        <v>0</v>
      </c>
      <c r="C1074" s="0" t="str">
        <f aca="false">HYPERLINK("http://dbpedia.org/sparql?default-graph-uri=http%3A%2F%2Fdbpedia.org&amp;query=select+distinct+%3Fs+%3Fo+where+{%3Fs+%3Chttp%3A%2F%2Fdbpedia.org%2Fontology%2FmusicalArtist%3E+%3Fo}+LIMIT+100&amp;format=text%2Fhtml&amp;timeout=30000&amp;debug=on", "View on DBPedia")</f>
        <v>View on DBPedia</v>
      </c>
    </row>
    <row collapsed="false" customFormat="false" customHeight="true" hidden="false" ht="12.1" outlineLevel="0" r="1075">
      <c r="A1075" s="0" t="str">
        <f aca="false">HYPERLINK("http://dbpedia.org/ontology/recordLabel")</f>
        <v>http://dbpedia.org/ontology/recordLabel</v>
      </c>
      <c r="B1075" s="2" t="n">
        <v>0</v>
      </c>
      <c r="C1075" s="0" t="str">
        <f aca="false">HYPERLINK("http://dbpedia.org/sparql?default-graph-uri=http%3A%2F%2Fdbpedia.org&amp;query=select+distinct+%3Fs+%3Fo+where+{%3Fs+%3Chttp%3A%2F%2Fdbpedia.org%2Fontology%2FrecordLabel%3E+%3Fo}+LIMIT+100&amp;format=text%2Fhtml&amp;timeout=30000&amp;debug=on", "View on DBPedia")</f>
        <v>View on DBPedia</v>
      </c>
    </row>
    <row collapsed="false" customFormat="false" customHeight="true" hidden="false" ht="12.1" outlineLevel="0" r="1076">
      <c r="A1076" s="0" t="str">
        <f aca="false">HYPERLINK("http://dbpedia.org/property/derivatives")</f>
        <v>http://dbpedia.org/property/derivatives</v>
      </c>
      <c r="B1076" s="2" t="n">
        <v>0</v>
      </c>
      <c r="C1076" s="0" t="str">
        <f aca="false">HYPERLINK("http://dbpedia.org/sparql?default-graph-uri=http%3A%2F%2Fdbpedia.org&amp;query=select+distinct+%3Fs+%3Fo+where+{%3Fs+%3Chttp%3A%2F%2Fdbpedia.org%2Fproperty%2Fderivatives%3E+%3Fo}+LIMIT+100&amp;format=text%2Fhtml&amp;timeout=30000&amp;debug=on", "View on DBPedia")</f>
        <v>View on DBPedia</v>
      </c>
    </row>
    <row collapsed="false" customFormat="false" customHeight="true" hidden="false" ht="12.1" outlineLevel="0" r="1077">
      <c r="A1077" s="0" t="str">
        <f aca="false">HYPERLINK("http://dbpedia.org/ontology/occupation")</f>
        <v>http://dbpedia.org/ontology/occupation</v>
      </c>
      <c r="B1077" s="2" t="n">
        <v>0</v>
      </c>
      <c r="C1077" s="0" t="str">
        <f aca="false">HYPERLINK("http://dbpedia.org/sparql?default-graph-uri=http%3A%2F%2Fdbpedia.org&amp;query=select+distinct+%3Fs+%3Fo+where+{%3Fs+%3Chttp%3A%2F%2Fdbpedia.org%2Fontology%2Foccupation%3E+%3Fo}+LIMIT+100&amp;format=text%2Fhtml&amp;timeout=30000&amp;debug=on", "View on DBPedia")</f>
        <v>View on DBPedia</v>
      </c>
    </row>
    <row collapsed="false" customFormat="false" customHeight="true" hidden="false" ht="12.1" outlineLevel="0" r="1078">
      <c r="A1078" s="0" t="str">
        <f aca="false">HYPERLINK("http://dbpedia.org/property/headline")</f>
        <v>http://dbpedia.org/property/headline</v>
      </c>
      <c r="B1078" s="2" t="n">
        <v>0</v>
      </c>
      <c r="C1078" s="0" t="str">
        <f aca="false">HYPERLINK("http://dbpedia.org/sparql?default-graph-uri=http%3A%2F%2Fdbpedia.org&amp;query=select+distinct+%3Fs+%3Fo+where+{%3Fs+%3Chttp%3A%2F%2Fdbpedia.org%2Fproperty%2Fheadline%3E+%3Fo}+LIMIT+100&amp;format=text%2Fhtml&amp;timeout=30000&amp;debug=on", "View on DBPedia")</f>
        <v>View on DBPedia</v>
      </c>
    </row>
    <row collapsed="false" customFormat="false" customHeight="true" hidden="false" ht="12.1" outlineLevel="0" r="1079">
      <c r="A1079" s="0" t="str">
        <f aca="false">HYPERLINK("http://dbpedia.org/property/before")</f>
        <v>http://dbpedia.org/property/before</v>
      </c>
      <c r="B1079" s="2" t="n">
        <v>0</v>
      </c>
      <c r="C1079" s="0" t="str">
        <f aca="false">HYPERLINK("http://dbpedia.org/sparql?default-graph-uri=http%3A%2F%2Fdbpedia.org&amp;query=select+distinct+%3Fs+%3Fo+where+{%3Fs+%3Chttp%3A%2F%2Fdbpedia.org%2Fproperty%2Fbefore%3E+%3Fo}+LIMIT+100&amp;format=text%2Fhtml&amp;timeout=30000&amp;debug=on", "View on DBPedia")</f>
        <v>View on DBPedia</v>
      </c>
    </row>
    <row collapsed="false" customFormat="false" customHeight="true" hidden="false" ht="12.1" outlineLevel="0" r="1080">
      <c r="A1080" s="0" t="str">
        <f aca="false">HYPERLINK("http://dbpedia.org/ontology/producer")</f>
        <v>http://dbpedia.org/ontology/producer</v>
      </c>
      <c r="B1080" s="2" t="n">
        <v>0</v>
      </c>
      <c r="C1080" s="0" t="str">
        <f aca="false">HYPERLINK("http://dbpedia.org/sparql?default-graph-uri=http%3A%2F%2Fdbpedia.org&amp;query=select+distinct+%3Fs+%3Fo+where+{%3Fs+%3Chttp%3A%2F%2Fdbpedia.org%2Fontology%2Fproducer%3E+%3Fo}+LIMIT+100&amp;format=text%2Fhtml&amp;timeout=30000&amp;debug=on", "View on DBPedia")</f>
        <v>View on DBPedia</v>
      </c>
    </row>
    <row collapsed="false" customFormat="false" customHeight="true" hidden="false" ht="12.1" outlineLevel="0" r="1081">
      <c r="A1081" s="0" t="str">
        <f aca="false">HYPERLINK("http://dbpedia.org/property/currentMembers")</f>
        <v>http://dbpedia.org/property/currentMembers</v>
      </c>
      <c r="B1081" s="2" t="n">
        <v>0</v>
      </c>
      <c r="C1081" s="0" t="str">
        <f aca="false">HYPERLINK("http://dbpedia.org/sparql?default-graph-uri=http%3A%2F%2Fdbpedia.org&amp;query=select+distinct+%3Fs+%3Fo+where+{%3Fs+%3Chttp%3A%2F%2Fdbpedia.org%2Fproperty%2FcurrentMembers%3E+%3Fo}+LIMIT+100&amp;format=text%2Fhtml&amp;timeout=30000&amp;debug=on", "View on DBPedia")</f>
        <v>View on DBPedia</v>
      </c>
    </row>
    <row collapsed="false" customFormat="false" customHeight="true" hidden="false" ht="12.1" outlineLevel="0" r="1082">
      <c r="A1082" s="0" t="str">
        <f aca="false">HYPERLINK("http://dbpedia.org/ontology/bSide")</f>
        <v>http://dbpedia.org/ontology/bSide</v>
      </c>
      <c r="B1082" s="2" t="n">
        <v>0</v>
      </c>
      <c r="C1082" s="0" t="str">
        <f aca="false">HYPERLINK("http://dbpedia.org/sparql?default-graph-uri=http%3A%2F%2Fdbpedia.org&amp;query=select+distinct+%3Fs+%3Fo+where+{%3Fs+%3Chttp%3A%2F%2Fdbpedia.org%2Fontology%2FbSide%3E+%3Fo}+LIMIT+100&amp;format=text%2Fhtml&amp;timeout=30000&amp;debug=on", "View on DBPedia")</f>
        <v>View on DBPedia</v>
      </c>
    </row>
    <row collapsed="false" customFormat="false" customHeight="true" hidden="false" ht="12.1" outlineLevel="0" r="1083">
      <c r="A1083" s="0" t="str">
        <f aca="false">HYPERLINK("http://dbpedia.org/property/bSide")</f>
        <v>http://dbpedia.org/property/bSide</v>
      </c>
      <c r="B1083" s="2" t="n">
        <v>0</v>
      </c>
      <c r="C1083" s="0" t="str">
        <f aca="false">HYPERLINK("http://dbpedia.org/sparql?default-graph-uri=http%3A%2F%2Fdbpedia.org&amp;query=select+distinct+%3Fs+%3Fo+where+{%3Fs+%3Chttp%3A%2F%2Fdbpedia.org%2Fproperty%2FbSide%3E+%3Fo}+LIMIT+100&amp;format=text%2Fhtml&amp;timeout=30000&amp;debug=on", "View on DBPedia")</f>
        <v>View on DBPedia</v>
      </c>
    </row>
    <row collapsed="false" customFormat="false" customHeight="true" hidden="false" ht="12.1" outlineLevel="0" r="1084">
      <c r="A1084" s="0" t="str">
        <f aca="false">HYPERLINK("http://dbpedia.org/property/after")</f>
        <v>http://dbpedia.org/property/after</v>
      </c>
      <c r="B1084" s="2" t="n">
        <v>0</v>
      </c>
      <c r="C1084" s="0" t="str">
        <f aca="false">HYPERLINK("http://dbpedia.org/sparql?default-graph-uri=http%3A%2F%2Fdbpedia.org&amp;query=select+distinct+%3Fs+%3Fo+where+{%3Fs+%3Chttp%3A%2F%2Fdbpedia.org%2Fproperty%2Fafter%3E+%3Fo}+LIMIT+100&amp;format=text%2Fhtml&amp;timeout=30000&amp;debug=on", "View on DBPedia")</f>
        <v>View on DBPedia</v>
      </c>
    </row>
    <row collapsed="false" customFormat="false" customHeight="true" hidden="false" ht="12.1" outlineLevel="0" r="1085">
      <c r="A1085" s="0" t="str">
        <f aca="false">HYPERLINK("http://dbpedia.org/ontology/album")</f>
        <v>http://dbpedia.org/ontology/album</v>
      </c>
      <c r="B1085" s="2" t="n">
        <v>0</v>
      </c>
      <c r="C1085" s="0" t="str">
        <f aca="false">HYPERLINK("http://dbpedia.org/sparql?default-graph-uri=http%3A%2F%2Fdbpedia.org&amp;query=select+distinct+%3Fs+%3Fo+where+{%3Fs+%3Chttp%3A%2F%2Fdbpedia.org%2Fontology%2Falbum%3E+%3Fo}+LIMIT+100&amp;format=text%2Fhtml&amp;timeout=30000&amp;debug=on", "View on DBPedia")</f>
        <v>View on DBPedia</v>
      </c>
    </row>
    <row collapsed="false" customFormat="false" customHeight="true" hidden="false" ht="12.1" outlineLevel="0" r="1086">
      <c r="A1086" s="0" t="str">
        <f aca="false">HYPERLINK("http://dbpedia.org/property/pastMembers")</f>
        <v>http://dbpedia.org/property/pastMembers</v>
      </c>
      <c r="B1086" s="2" t="n">
        <v>0</v>
      </c>
      <c r="C1086" s="0" t="str">
        <f aca="false">HYPERLINK("http://dbpedia.org/sparql?default-graph-uri=http%3A%2F%2Fdbpedia.org&amp;query=select+distinct+%3Fs+%3Fo+where+{%3Fs+%3Chttp%3A%2F%2Fdbpedia.org%2Fproperty%2FpastMembers%3E+%3Fo}+LIMIT+100&amp;format=text%2Fhtml&amp;timeout=30000&amp;debug=on", "View on DBPedia")</f>
        <v>View on DBPedia</v>
      </c>
    </row>
    <row collapsed="false" customFormat="false" customHeight="true" hidden="false" ht="12.1" outlineLevel="0" r="1087">
      <c r="A1087" s="0" t="str">
        <f aca="false">HYPERLINK("http://dbpedia.org/ontology/format")</f>
        <v>http://dbpedia.org/ontology/format</v>
      </c>
      <c r="B1087" s="2" t="n">
        <v>0</v>
      </c>
      <c r="C1087" s="0" t="str">
        <f aca="false">HYPERLINK("http://dbpedia.org/sparql?default-graph-uri=http%3A%2F%2Fdbpedia.org&amp;query=select+distinct+%3Fs+%3Fo+where+{%3Fs+%3Chttp%3A%2F%2Fdbpedia.org%2Fontology%2Fformat%3E+%3Fo}+LIMIT+100&amp;format=text%2Fhtml&amp;timeout=30000&amp;debug=on", "View on DBPedia")</f>
        <v>View on DBPedia</v>
      </c>
    </row>
    <row collapsed="false" customFormat="false" customHeight="true" hidden="false" ht="12.1" outlineLevel="0" r="1088">
      <c r="A1088" s="0" t="str">
        <f aca="false">HYPERLINK("http://dbpedia.org/property/fromAlbum")</f>
        <v>http://dbpedia.org/property/fromAlbum</v>
      </c>
      <c r="B1088" s="2" t="n">
        <v>0</v>
      </c>
      <c r="C1088" s="0" t="str">
        <f aca="false">HYPERLINK("http://dbpedia.org/sparql?default-graph-uri=http%3A%2F%2Fdbpedia.org&amp;query=select+distinct+%3Fs+%3Fo+where+{%3Fs+%3Chttp%3A%2F%2Fdbpedia.org%2Fproperty%2FfromAlbum%3E+%3Fo}+LIMIT+100&amp;format=text%2Fhtml&amp;timeout=30000&amp;debug=on", "View on DBPedia")</f>
        <v>View on DBPedia</v>
      </c>
    </row>
    <row collapsed="false" customFormat="false" customHeight="true" hidden="false" ht="12.1" outlineLevel="0" r="1089">
      <c r="A1089" s="0" t="str">
        <f aca="false">HYPERLINK("http://dbpedia.org/property/data")</f>
        <v>http://dbpedia.org/property/data</v>
      </c>
      <c r="B1089" s="2" t="n">
        <v>0</v>
      </c>
      <c r="C1089" s="0" t="str">
        <f aca="false">HYPERLINK("http://dbpedia.org/sparql?default-graph-uri=http%3A%2F%2Fdbpedia.org&amp;query=select+distinct+%3Fs+%3Fo+where+{%3Fs+%3Chttp%3A%2F%2Fdbpedia.org%2Fproperty%2Fdata%3E+%3Fo}+LIMIT+100&amp;format=text%2Fhtml&amp;timeout=30000&amp;debug=on", "View on DBPedia")</f>
        <v>View on DBPedia</v>
      </c>
    </row>
    <row collapsed="false" customFormat="false" customHeight="true" hidden="false" ht="12.1" outlineLevel="0" r="1090">
      <c r="A1090" s="0" t="str">
        <f aca="false">HYPERLINK("http://dbpedia.org/property/musicFestivalName")</f>
        <v>http://dbpedia.org/property/musicFestivalName</v>
      </c>
      <c r="B1090" s="2" t="n">
        <v>0</v>
      </c>
      <c r="C1090" s="0" t="str">
        <f aca="false">HYPERLINK("http://dbpedia.org/sparql?default-graph-uri=http%3A%2F%2Fdbpedia.org&amp;query=select+distinct+%3Fs+%3Fo+where+{%3Fs+%3Chttp%3A%2F%2Fdbpedia.org%2Fproperty%2FmusicFestivalName%3E+%3Fo}+LIMIT+100&amp;format=text%2Fhtml&amp;timeout=30000&amp;debug=on", "View on DBPedia")</f>
        <v>View on DBPedia</v>
      </c>
    </row>
    <row collapsed="false" customFormat="false" customHeight="true" hidden="false" ht="12.1" outlineLevel="0" r="1091">
      <c r="A1091" s="0" t="str">
        <f aca="false">HYPERLINK("http://dbpedia.org/ontology/bandMember")</f>
        <v>http://dbpedia.org/ontology/bandMember</v>
      </c>
      <c r="B1091" s="2" t="n">
        <v>0</v>
      </c>
      <c r="C1091" s="0" t="str">
        <f aca="false">HYPERLINK("http://dbpedia.org/sparql?default-graph-uri=http%3A%2F%2Fdbpedia.org&amp;query=select+distinct+%3Fs+%3Fo+where+{%3Fs+%3Chttp%3A%2F%2Fdbpedia.org%2Fontology%2FbandMember%3E+%3Fo}+LIMIT+100&amp;format=text%2Fhtml&amp;timeout=30000&amp;debug=on", "View on DBPedia")</f>
        <v>View on DBPedia</v>
      </c>
    </row>
    <row collapsed="false" customFormat="false" customHeight="true" hidden="false" ht="12.1" outlineLevel="0" r="1092">
      <c r="A1092" s="0" t="str">
        <f aca="false">HYPERLINK("http://dbpedia.org/property/rev")</f>
        <v>http://dbpedia.org/property/rev</v>
      </c>
      <c r="B1092" s="2" t="n">
        <v>0</v>
      </c>
      <c r="C1092" s="0" t="str">
        <f aca="false">HYPERLINK("http://dbpedia.org/sparql?default-graph-uri=http%3A%2F%2Fdbpedia.org&amp;query=select+distinct+%3Fs+%3Fo+where+{%3Fs+%3Chttp%3A%2F%2Fdbpedia.org%2Fproperty%2Frev%3E+%3Fo}+LIMIT+100&amp;format=text%2Fhtml&amp;timeout=30000&amp;debug=on", "View on DBPedia")</f>
        <v>View on DBPedia</v>
      </c>
    </row>
    <row collapsed="false" customFormat="false" customHeight="true" hidden="false" ht="12.1" outlineLevel="0" r="1093">
      <c r="A1093" s="0" t="str">
        <f aca="false">HYPERLINK("http://dbpedia.org/property/showName")</f>
        <v>http://dbpedia.org/property/showName</v>
      </c>
      <c r="B1093" s="2" t="n">
        <v>0</v>
      </c>
      <c r="C1093" s="0" t="str">
        <f aca="false">HYPERLINK("http://dbpedia.org/sparql?default-graph-uri=http%3A%2F%2Fdbpedia.org&amp;query=select+distinct+%3Fs+%3Fo+where+{%3Fs+%3Chttp%3A%2F%2Fdbpedia.org%2Fproperty%2FshowName%3E+%3Fo}+LIMIT+100&amp;format=text%2Fhtml&amp;timeout=30000&amp;debug=on", "View on DBPedia")</f>
        <v>View on DBPedia</v>
      </c>
    </row>
    <row collapsed="false" customFormat="false" customHeight="true" hidden="false" ht="12.1" outlineLevel="0" r="1094">
      <c r="A1094" s="0" t="str">
        <f aca="false">HYPERLINK("http://dbpedia.org/property/chronology")</f>
        <v>http://dbpedia.org/property/chronology</v>
      </c>
      <c r="B1094" s="2" t="n">
        <v>0</v>
      </c>
      <c r="C1094" s="0" t="str">
        <f aca="false">HYPERLINK("http://dbpedia.org/sparql?default-graph-uri=http%3A%2F%2Fdbpedia.org&amp;query=select+distinct+%3Fs+%3Fo+where+{%3Fs+%3Chttp%3A%2F%2Fdbpedia.org%2Fproperty%2Fchronology%3E+%3Fo}+LIMIT+100&amp;format=text%2Fhtml&amp;timeout=30000&amp;debug=on", "View on DBPedia")</f>
        <v>View on DBPedia</v>
      </c>
    </row>
    <row collapsed="false" customFormat="false" customHeight="true" hidden="false" ht="12.1" outlineLevel="0" r="1095">
      <c r="A1095" s="0" t="str">
        <f aca="false">HYPERLINK("http://dbpedia.org/ontology/recordedIn")</f>
        <v>http://dbpedia.org/ontology/recordedIn</v>
      </c>
      <c r="B1095" s="2" t="n">
        <v>0</v>
      </c>
      <c r="C1095" s="0" t="str">
        <f aca="false">HYPERLINK("http://dbpedia.org/sparql?default-graph-uri=http%3A%2F%2Fdbpedia.org&amp;query=select+distinct+%3Fs+%3Fo+where+{%3Fs+%3Chttp%3A%2F%2Fdbpedia.org%2Fontology%2FrecordedIn%3E+%3Fo}+LIMIT+100&amp;format=text%2Fhtml&amp;timeout=30000&amp;debug=on", "View on DBPedia")</f>
        <v>View on DBPedia</v>
      </c>
    </row>
    <row collapsed="false" customFormat="false" customHeight="true" hidden="false" ht="12.1" outlineLevel="0" r="1096">
      <c r="A1096" s="0" t="str">
        <f aca="false">HYPERLINK("http://dbpedia.org/property/style")</f>
        <v>http://dbpedia.org/property/style</v>
      </c>
      <c r="B1096" s="2" t="n">
        <v>0</v>
      </c>
      <c r="C1096" s="0" t="str">
        <f aca="false">HYPERLINK("http://dbpedia.org/sparql?default-graph-uri=http%3A%2F%2Fdbpedia.org&amp;query=select+distinct+%3Fs+%3Fo+where+{%3Fs+%3Chttp%3A%2F%2Fdbpedia.org%2Fproperty%2Fstyle%3E+%3Fo}+LIMIT+100&amp;format=text%2Fhtml&amp;timeout=30000&amp;debug=on", "View on DBPedia")</f>
        <v>View on DBPedia</v>
      </c>
    </row>
    <row collapsed="false" customFormat="false" customHeight="true" hidden="false" ht="12.1" outlineLevel="0" r="1097">
      <c r="A1097" s="0" t="str">
        <f aca="false">HYPERLINK("http://dbpedia.org/ontology/programmeFormat")</f>
        <v>http://dbpedia.org/ontology/programmeFormat</v>
      </c>
      <c r="B1097" s="2" t="n">
        <v>0</v>
      </c>
      <c r="C1097" s="0" t="str">
        <f aca="false">HYPERLINK("http://dbpedia.org/sparql?default-graph-uri=http%3A%2F%2Fdbpedia.org&amp;query=select+distinct+%3Fs+%3Fo+where+{%3Fs+%3Chttp%3A%2F%2Fdbpedia.org%2Fontology%2FprogrammeFormat%3E+%3Fo}+LIMIT+100&amp;format=text%2Fhtml&amp;timeout=30000&amp;debug=on", "View on DBPedia")</f>
        <v>View on DBPedia</v>
      </c>
    </row>
    <row collapsed="false" customFormat="false" customHeight="true" hidden="false" ht="12.1" outlineLevel="0" r="1098">
      <c r="A1098" s="0" t="str">
        <f aca="false">HYPERLINK("http://dbpedia.org/property/subject")</f>
        <v>http://dbpedia.org/property/subject</v>
      </c>
      <c r="B1098" s="2" t="n">
        <v>0</v>
      </c>
      <c r="C1098" s="0" t="str">
        <f aca="false">HYPERLINK("http://dbpedia.org/sparql?default-graph-uri=http%3A%2F%2Fdbpedia.org&amp;query=select+distinct+%3Fs+%3Fo+where+{%3Fs+%3Chttp%3A%2F%2Fdbpedia.org%2Fproperty%2Fsubject%3E+%3Fo}+LIMIT+100&amp;format=text%2Fhtml&amp;timeout=30000&amp;debug=on", "View on DBPedia")</f>
        <v>View on DBPedia</v>
      </c>
    </row>
    <row collapsed="false" customFormat="false" customHeight="true" hidden="false" ht="12.1" outlineLevel="0" r="1099">
      <c r="A1099" s="0" t="str">
        <f aca="false">HYPERLINK("http://dbpedia.org/property/source")</f>
        <v>http://dbpedia.org/property/source</v>
      </c>
      <c r="B1099" s="2" t="n">
        <v>0</v>
      </c>
      <c r="C1099" s="0" t="str">
        <f aca="false">HYPERLINK("http://dbpedia.org/sparql?default-graph-uri=http%3A%2F%2Fdbpedia.org&amp;query=select+distinct+%3Fs+%3Fo+where+{%3Fs+%3Chttp%3A%2F%2Fdbpedia.org%2Fproperty%2Fsource%3E+%3Fo}+LIMIT+100&amp;format=text%2Fhtml&amp;timeout=30000&amp;debug=on", "View on DBPedia")</f>
        <v>View on DBPedia</v>
      </c>
    </row>
    <row collapsed="false" customFormat="false" customHeight="true" hidden="false" ht="12.1" outlineLevel="0" r="1100">
      <c r="A1100" s="0" t="str">
        <f aca="false">HYPERLINK("http://dbpedia.org/property/music")</f>
        <v>http://dbpedia.org/property/music</v>
      </c>
      <c r="B1100" s="2" t="n">
        <v>0</v>
      </c>
      <c r="C1100" s="0" t="str">
        <f aca="false">HYPERLINK("http://dbpedia.org/sparql?default-graph-uri=http%3A%2F%2Fdbpedia.org&amp;query=select+distinct+%3Fs+%3Fo+where+{%3Fs+%3Chttp%3A%2F%2Fdbpedia.org%2Fproperty%2Fmusic%3E+%3Fo}+LIMIT+100&amp;format=text%2Fhtml&amp;timeout=30000&amp;debug=on", "View on DBPedia")</f>
        <v>View on DBPedia</v>
      </c>
    </row>
    <row collapsed="false" customFormat="false" customHeight="true" hidden="false" ht="12.1" outlineLevel="0" r="1101">
      <c r="A1101" s="0" t="str">
        <f aca="false">HYPERLINK("http://dbpedia.org/property/allWriting")</f>
        <v>http://dbpedia.org/property/allWriting</v>
      </c>
      <c r="B1101" s="2" t="n">
        <v>0</v>
      </c>
      <c r="C1101" s="0" t="str">
        <f aca="false">HYPERLINK("http://dbpedia.org/sparql?default-graph-uri=http%3A%2F%2Fdbpedia.org&amp;query=select+distinct+%3Fs+%3Fo+where+{%3Fs+%3Chttp%3A%2F%2Fdbpedia.org%2Fproperty%2FallWriting%3E+%3Fo}+LIMIT+100&amp;format=text%2Fhtml&amp;timeout=30000&amp;debug=on", "View on DBPedia")</f>
        <v>View on DBPedia</v>
      </c>
    </row>
    <row collapsed="false" customFormat="false" customHeight="true" hidden="false" ht="12.1" outlineLevel="0" r="1102">
      <c r="A1102" s="0" t="str">
        <f aca="false">HYPERLINK("http://dbpedia.org/property/category")</f>
        <v>http://dbpedia.org/property/category</v>
      </c>
      <c r="B1102" s="2" t="n">
        <v>0</v>
      </c>
      <c r="C1102" s="0" t="str">
        <f aca="false">HYPERLINK("http://dbpedia.org/sparql?default-graph-uri=http%3A%2F%2Fdbpedia.org&amp;query=select+distinct+%3Fs+%3Fo+where+{%3Fs+%3Chttp%3A%2F%2Fdbpedia.org%2Fproperty%2Fcategory%3E+%3Fo}+LIMIT+100&amp;format=text%2Fhtml&amp;timeout=30000&amp;debug=on", "View on DBPedia")</f>
        <v>View on DBPedia</v>
      </c>
    </row>
    <row collapsed="false" customFormat="false" customHeight="true" hidden="false" ht="12.1" outlineLevel="0" r="1103">
      <c r="A1103" s="0" t="str">
        <f aca="false">HYPERLINK("http://dbpedia.org/property/popularity")</f>
        <v>http://dbpedia.org/property/popularity</v>
      </c>
      <c r="B1103" s="2" t="n">
        <v>0</v>
      </c>
      <c r="C1103" s="0" t="str">
        <f aca="false">HYPERLINK("http://dbpedia.org/sparql?default-graph-uri=http%3A%2F%2Fdbpedia.org&amp;query=select+distinct+%3Fs+%3Fo+where+{%3Fs+%3Chttp%3A%2F%2Fdbpedia.org%2Fproperty%2Fpopularity%3E+%3Fo}+LIMIT+100&amp;format=text%2Fhtml&amp;timeout=30000&amp;debug=on", "View on DBPedia")</f>
        <v>View on DBPedia</v>
      </c>
    </row>
    <row collapsed="false" customFormat="false" customHeight="true" hidden="false" ht="12.1" outlineLevel="0" r="1104">
      <c r="A1104" s="0" t="str">
        <f aca="false">HYPERLINK("http://dbpedia.org/property/subgenrelist")</f>
        <v>http://dbpedia.org/property/subgenrelist</v>
      </c>
      <c r="B1104" s="2" t="n">
        <v>0</v>
      </c>
      <c r="C1104" s="0" t="str">
        <f aca="false">HYPERLINK("http://dbpedia.org/sparql?default-graph-uri=http%3A%2F%2Fdbpedia.org&amp;query=select+distinct+%3Fs+%3Fo+where+{%3Fs+%3Chttp%3A%2F%2Fdbpedia.org%2Fproperty%2Fsubgenrelist%3E+%3Fo}+LIMIT+100&amp;format=text%2Fhtml&amp;timeout=30000&amp;debug=on", "View on DBPedia")</f>
        <v>View on DBPedia</v>
      </c>
    </row>
    <row collapsed="false" customFormat="false" customHeight="true" hidden="false" ht="12.1" outlineLevel="0" r="1105">
      <c r="A1105" s="0" t="str">
        <f aca="false">HYPERLINK("http://dbpedia.org/property/writer")</f>
        <v>http://dbpedia.org/property/writer</v>
      </c>
      <c r="B1105" s="2" t="n">
        <v>0</v>
      </c>
      <c r="C1105" s="0" t="str">
        <f aca="false">HYPERLINK("http://dbpedia.org/sparql?default-graph-uri=http%3A%2F%2Fdbpedia.org&amp;query=select+distinct+%3Fs+%3Fo+where+{%3Fs+%3Chttp%3A%2F%2Fdbpedia.org%2Fproperty%2Fwriter%3E+%3Fo}+LIMIT+100&amp;format=text%2Fhtml&amp;timeout=30000&amp;debug=on", "View on DBPedia")</f>
        <v>View on DBPedia</v>
      </c>
    </row>
    <row collapsed="false" customFormat="false" customHeight="true" hidden="false" ht="12.1" outlineLevel="0" r="1106">
      <c r="A1106" s="0" t="str">
        <f aca="false">HYPERLINK("http://dbpedia.org/ontology/formerBandMember")</f>
        <v>http://dbpedia.org/ontology/formerBandMember</v>
      </c>
      <c r="B1106" s="2" t="n">
        <v>0</v>
      </c>
      <c r="C1106" s="0" t="str">
        <f aca="false">HYPERLINK("http://dbpedia.org/sparql?default-graph-uri=http%3A%2F%2Fdbpedia.org&amp;query=select+distinct+%3Fs+%3Fo+where+{%3Fs+%3Chttp%3A%2F%2Fdbpedia.org%2Fontology%2FformerBandMember%3E+%3Fo}+LIMIT+100&amp;format=text%2Fhtml&amp;timeout=30000&amp;debug=on", "View on DBPedia")</f>
        <v>View on DBPedia</v>
      </c>
    </row>
    <row collapsed="false" customFormat="false" customHeight="true" hidden="false" ht="12.1" outlineLevel="0" r="1107">
      <c r="A1107" s="0" t="str">
        <f aca="false">HYPERLINK("http://dbpedia.org/ontology/musicFusionGenre")</f>
        <v>http://dbpedia.org/ontology/musicFusionGenre</v>
      </c>
      <c r="B1107" s="2" t="n">
        <v>0.5</v>
      </c>
      <c r="C1107" s="0" t="str">
        <f aca="false">HYPERLINK("http://dbpedia.org/sparql?default-graph-uri=http%3A%2F%2Fdbpedia.org&amp;query=select+distinct+%3Fs+%3Fo+where+{%3Fs+%3Chttp%3A%2F%2Fdbpedia.org%2Fontology%2FmusicFusionGenre%3E+%3Fo}+LIMIT+100&amp;format=text%2Fhtml&amp;timeout=30000&amp;debug=on", "View on DBPedia")</f>
        <v>View on DBPedia</v>
      </c>
    </row>
    <row collapsed="false" customFormat="false" customHeight="true" hidden="false" ht="12.1" outlineLevel="0" r="1108">
      <c r="A1108" s="0" t="str">
        <f aca="false">HYPERLINK("http://dbpedia.org/ontology/instrument")</f>
        <v>http://dbpedia.org/ontology/instrument</v>
      </c>
      <c r="B1108" s="2" t="n">
        <v>0</v>
      </c>
      <c r="C1108" s="0" t="str">
        <f aca="false">HYPERLINK("http://dbpedia.org/sparql?default-graph-uri=http%3A%2F%2Fdbpedia.org&amp;query=select+distinct+%3Fs+%3Fo+where+{%3Fs+%3Chttp%3A%2F%2Fdbpedia.org%2Fontology%2Finstrument%3E+%3Fo}+LIMIT+100&amp;format=text%2Fhtml&amp;timeout=30000&amp;debug=on", "View on DBPedia")</f>
        <v>View on DBPedia</v>
      </c>
    </row>
    <row collapsed="false" customFormat="false" customHeight="true" hidden="false" ht="12.1" outlineLevel="0" r="1109">
      <c r="A1109" s="0" t="str">
        <f aca="false">HYPERLINK("http://dbpedia.org/property/instrument")</f>
        <v>http://dbpedia.org/property/instrument</v>
      </c>
      <c r="B1109" s="2" t="n">
        <v>0</v>
      </c>
      <c r="C1109" s="0" t="str">
        <f aca="false">HYPERLINK("http://dbpedia.org/sparql?default-graph-uri=http%3A%2F%2Fdbpedia.org&amp;query=select+distinct+%3Fs+%3Fo+where+{%3Fs+%3Chttp%3A%2F%2Fdbpedia.org%2Fproperty%2Finstrument%3E+%3Fo}+LIMIT+100&amp;format=text%2Fhtml&amp;timeout=30000&amp;debug=on", "View on DBPedia")</f>
        <v>View on DBPedia</v>
      </c>
    </row>
    <row collapsed="false" customFormat="false" customHeight="true" hidden="false" ht="12.1" outlineLevel="0" r="1110">
      <c r="A1110" s="0" t="str">
        <f aca="false">HYPERLINK("http://dbpedia.org/property/filename")</f>
        <v>http://dbpedia.org/property/filename</v>
      </c>
      <c r="B1110" s="2" t="n">
        <v>0</v>
      </c>
      <c r="C1110" s="0" t="str">
        <f aca="false">HYPERLINK("http://dbpedia.org/sparql?default-graph-uri=http%3A%2F%2Fdbpedia.org&amp;query=select+distinct+%3Fs+%3Fo+where+{%3Fs+%3Chttp%3A%2F%2Fdbpedia.org%2Fproperty%2Ffilename%3E+%3Fo}+LIMIT+100&amp;format=text%2Fhtml&amp;timeout=30000&amp;debug=on", "View on DBPedia")</f>
        <v>View on DBPedia</v>
      </c>
    </row>
    <row collapsed="false" customFormat="false" customHeight="true" hidden="false" ht="12.1" outlineLevel="0" r="1111">
      <c r="A1111" s="0" t="str">
        <f aca="false">HYPERLINK("http://dbpedia.org/ontology/writer")</f>
        <v>http://dbpedia.org/ontology/writer</v>
      </c>
      <c r="B1111" s="2" t="n">
        <v>0</v>
      </c>
      <c r="C1111" s="0" t="str">
        <f aca="false">HYPERLINK("http://dbpedia.org/sparql?default-graph-uri=http%3A%2F%2Fdbpedia.org&amp;query=select+distinct+%3Fs+%3Fo+where+{%3Fs+%3Chttp%3A%2F%2Fdbpedia.org%2Fontology%2Fwriter%3E+%3Fo}+LIMIT+100&amp;format=text%2Fhtml&amp;timeout=30000&amp;debug=on", "View on DBPedia")</f>
        <v>View on DBPedia</v>
      </c>
    </row>
    <row collapsed="false" customFormat="false" customHeight="true" hidden="false" ht="12.1" outlineLevel="0" r="1112">
      <c r="A1112" s="0" t="str">
        <f aca="false">HYPERLINK("http://dbpedia.org/property/regionalScenes")</f>
        <v>http://dbpedia.org/property/regionalScenes</v>
      </c>
      <c r="B1112" s="2" t="n">
        <v>0</v>
      </c>
      <c r="C1112" s="0" t="str">
        <f aca="false">HYPERLINK("http://dbpedia.org/sparql?default-graph-uri=http%3A%2F%2Fdbpedia.org&amp;query=select+distinct+%3Fs+%3Fo+where+{%3Fs+%3Chttp%3A%2F%2Fdbpedia.org%2Fproperty%2FregionalScenes%3E+%3Fo}+LIMIT+100&amp;format=text%2Fhtml&amp;timeout=30000&amp;debug=on", "View on DBPedia")</f>
        <v>View on DBPedia</v>
      </c>
    </row>
    <row collapsed="false" customFormat="false" customHeight="true" hidden="false" ht="12.1" outlineLevel="0" r="1113">
      <c r="A1113" s="0" t="str">
        <f aca="false">HYPERLINK("http://dbpedia.org/property/col")</f>
        <v>http://dbpedia.org/property/col</v>
      </c>
      <c r="B1113" s="2" t="n">
        <v>0</v>
      </c>
      <c r="C1113" s="0" t="str">
        <f aca="false">HYPERLINK("http://dbpedia.org/sparql?default-graph-uri=http%3A%2F%2Fdbpedia.org&amp;query=select+distinct+%3Fs+%3Fo+where+{%3Fs+%3Chttp%3A%2F%2Fdbpedia.org%2Fproperty%2Fcol%3E+%3Fo}+LIMIT+100&amp;format=text%2Fhtml&amp;timeout=30000&amp;debug=on", "View on DBPedia")</f>
        <v>View on DBPedia</v>
      </c>
    </row>
    <row collapsed="false" customFormat="false" customHeight="true" hidden="false" ht="12.1" outlineLevel="0" r="1114">
      <c r="A1114" s="0" t="str">
        <f aca="false">HYPERLINK("http://dbpedia.org/property/instruments")</f>
        <v>http://dbpedia.org/property/instruments</v>
      </c>
      <c r="B1114" s="2" t="n">
        <v>0</v>
      </c>
      <c r="C1114" s="0" t="str">
        <f aca="false">HYPERLINK("http://dbpedia.org/sparql?default-graph-uri=http%3A%2F%2Fdbpedia.org&amp;query=select+distinct+%3Fs+%3Fo+where+{%3Fs+%3Chttp%3A%2F%2Fdbpedia.org%2Fproperty%2Finstruments%3E+%3Fo}+LIMIT+100&amp;format=text%2Fhtml&amp;timeout=30000&amp;debug=on", "View on DBPedia")</f>
        <v>View on DBPedia</v>
      </c>
    </row>
    <row collapsed="false" customFormat="false" customHeight="true" hidden="false" ht="12.1" outlineLevel="0" r="1115">
      <c r="A1115" s="0" t="str">
        <f aca="false">HYPERLINK("http://dbpedia.org/property/genre(s)_")</f>
        <v>http://dbpedia.org/property/genre(s)_</v>
      </c>
      <c r="B1115" s="2" t="n">
        <v>0.5</v>
      </c>
      <c r="C1115" s="0" t="str">
        <f aca="false">HYPERLINK("http://dbpedia.org/sparql?default-graph-uri=http%3A%2F%2Fdbpedia.org&amp;query=select+distinct+%3Fs+%3Fo+where+{%3Fs+%3Chttp%3A%2F%2Fdbpedia.org%2Fproperty%2Fgenre%28s%29_%3E+%3Fo}+LIMIT+100&amp;format=text%2Fhtml&amp;timeout=30000&amp;debug=on", "View on DBPedia")</f>
        <v>View on DBPedia</v>
      </c>
    </row>
    <row collapsed="false" customFormat="false" customHeight="true" hidden="false" ht="12.1" outlineLevel="0" r="1116">
      <c r="A1116" s="0" t="str">
        <f aca="false">HYPERLINK("http://www.w3.org/2004/02/skos/core#subject")</f>
        <v>http://www.w3.org/2004/02/skos/core#subject</v>
      </c>
      <c r="B1116" s="2" t="n">
        <v>0</v>
      </c>
      <c r="C1116" s="0" t="str">
        <f aca="false">HYPERLINK("http://dbpedia.org/sparql?default-graph-uri=http%3A%2F%2Fdbpedia.org&amp;query=select+distinct+%3Fs+%3Fo+where+{%3Fs+%3Chttp%3A%2F%2Fwww.w3.org%2F2004%2F02%2Fskos%2Fcore%23subject%3E+%3Fo}+LIMIT+100&amp;format=text%2Fhtml&amp;timeout=30000&amp;debug=on", "View on DBPedia")</f>
        <v>View on DBPedia</v>
      </c>
    </row>
    <row collapsed="false" customFormat="false" customHeight="true" hidden="false" ht="12.1" outlineLevel="0" r="1117">
      <c r="A1117" s="0" t="str">
        <f aca="false">HYPERLINK("http://dbpedia.org/property/notableInstruments")</f>
        <v>http://dbpedia.org/property/notableInstruments</v>
      </c>
      <c r="B1117" s="2" t="n">
        <v>0</v>
      </c>
      <c r="C1117" s="0" t="str">
        <f aca="false">HYPERLINK("http://dbpedia.org/sparql?default-graph-uri=http%3A%2F%2Fdbpedia.org&amp;query=select+distinct+%3Fs+%3Fo+where+{%3Fs+%3Chttp%3A%2F%2Fdbpedia.org%2Fproperty%2FnotableInstruments%3E+%3Fo}+LIMIT+100&amp;format=text%2Fhtml&amp;timeout=30000&amp;debug=on", "View on DBPedia")</f>
        <v>View on DBPedia</v>
      </c>
    </row>
    <row collapsed="false" customFormat="false" customHeight="true" hidden="false" ht="12.1" outlineLevel="0" r="1118">
      <c r="A1118" s="0" t="str">
        <f aca="false">HYPERLINK("http://dbpedia.org/property/distributor")</f>
        <v>http://dbpedia.org/property/distributor</v>
      </c>
      <c r="B1118" s="2" t="n">
        <v>0</v>
      </c>
      <c r="C1118" s="0" t="str">
        <f aca="false">HYPERLINK("http://dbpedia.org/sparql?default-graph-uri=http%3A%2F%2Fdbpedia.org&amp;query=select+distinct+%3Fs+%3Fo+where+{%3Fs+%3Chttp%3A%2F%2Fdbpedia.org%2Fproperty%2Fdistributor%3E+%3Fo}+LIMIT+100&amp;format=text%2Fhtml&amp;timeout=30000&amp;debug=on", "View on DBPedia")</f>
        <v>View on DBPedia</v>
      </c>
    </row>
    <row collapsed="false" customFormat="false" customHeight="true" hidden="false" ht="12.1" outlineLevel="0" r="1119">
      <c r="A1119" s="0" t="str">
        <f aca="false">HYPERLINK("http://dbpedia.org/property/knownFor")</f>
        <v>http://dbpedia.org/property/knownFor</v>
      </c>
      <c r="B1119" s="2" t="n">
        <v>0</v>
      </c>
      <c r="C1119" s="0" t="str">
        <f aca="false">HYPERLINK("http://dbpedia.org/sparql?default-graph-uri=http%3A%2F%2Fdbpedia.org&amp;query=select+distinct+%3Fs+%3Fo+where+{%3Fs+%3Chttp%3A%2F%2Fdbpedia.org%2Fproperty%2FknownFor%3E+%3Fo}+LIMIT+100&amp;format=text%2Fhtml&amp;timeout=30000&amp;debug=on", "View on DBPedia")</f>
        <v>View on DBPedia</v>
      </c>
    </row>
    <row collapsed="false" customFormat="false" customHeight="true" hidden="false" ht="12.1" outlineLevel="0" r="1120">
      <c r="A1120" s="0" t="str">
        <f aca="false">HYPERLINK("http://dbpedia.org/property/companyName")</f>
        <v>http://dbpedia.org/property/companyName</v>
      </c>
      <c r="B1120" s="2" t="n">
        <v>0</v>
      </c>
      <c r="C1120" s="0" t="str">
        <f aca="false">HYPERLINK("http://dbpedia.org/sparql?default-graph-uri=http%3A%2F%2Fdbpedia.org&amp;query=select+distinct+%3Fs+%3Fo+where+{%3Fs+%3Chttp%3A%2F%2Fdbpedia.org%2Fproperty%2FcompanyName%3E+%3Fo}+LIMIT+100&amp;format=text%2Fhtml&amp;timeout=30000&amp;debug=on", "View on DBPedia")</f>
        <v>View on DBPedia</v>
      </c>
    </row>
    <row collapsed="false" customFormat="false" customHeight="true" hidden="false" ht="12.1" outlineLevel="0" r="1121">
      <c r="A1121" s="0" t="str">
        <f aca="false">HYPERLINK("http://dbpedia.org/property/slogan")</f>
        <v>http://dbpedia.org/property/slogan</v>
      </c>
      <c r="B1121" s="2" t="n">
        <v>0</v>
      </c>
      <c r="C1121" s="0" t="str">
        <f aca="false">HYPERLINK("http://dbpedia.org/sparql?default-graph-uri=http%3A%2F%2Fdbpedia.org&amp;query=select+distinct+%3Fs+%3Fo+where+{%3Fs+%3Chttp%3A%2F%2Fdbpedia.org%2Fproperty%2Fslogan%3E+%3Fo}+LIMIT+100&amp;format=text%2Fhtml&amp;timeout=30000&amp;debug=on", "View on DBPedia")</f>
        <v>View on DBPedia</v>
      </c>
    </row>
    <row collapsed="false" customFormat="false" customHeight="true" hidden="false" ht="12.1" outlineLevel="0" r="1122">
      <c r="A1122" s="0" t="str">
        <f aca="false">HYPERLINK("http://dbpedia.org/property/list")</f>
        <v>http://dbpedia.org/property/list</v>
      </c>
      <c r="B1122" s="2" t="n">
        <v>0</v>
      </c>
      <c r="C1122" s="0" t="str">
        <f aca="false">HYPERLINK("http://dbpedia.org/sparql?default-graph-uri=http%3A%2F%2Fdbpedia.org&amp;query=select+distinct+%3Fs+%3Fo+where+{%3Fs+%3Chttp%3A%2F%2Fdbpedia.org%2Fproperty%2Flist%3E+%3Fo}+LIMIT+100&amp;format=text%2Fhtml&amp;timeout=30000&amp;debug=on", "View on DBPedia")</f>
        <v>View on DBPedia</v>
      </c>
    </row>
    <row collapsed="false" customFormat="false" customHeight="true" hidden="false" ht="12.1" outlineLevel="0" r="1123">
      <c r="A1123" s="0" t="str">
        <f aca="false">HYPERLINK("http://dbpedia.org/property/alternativeNames")</f>
        <v>http://dbpedia.org/property/alternativeNames</v>
      </c>
      <c r="B1123" s="2" t="n">
        <v>0</v>
      </c>
      <c r="C1123" s="0" t="str">
        <f aca="false">HYPERLINK("http://dbpedia.org/sparql?default-graph-uri=http%3A%2F%2Fdbpedia.org&amp;query=select+distinct+%3Fs+%3Fo+where+{%3Fs+%3Chttp%3A%2F%2Fdbpedia.org%2Fproperty%2FalternativeNames%3E+%3Fo}+LIMIT+100&amp;format=text%2Fhtml&amp;timeout=30000&amp;debug=on", "View on DBPedia")</f>
        <v>View on DBPedia</v>
      </c>
    </row>
    <row collapsed="false" customFormat="false" customHeight="true" hidden="false" ht="12.1" outlineLevel="0" r="1124">
      <c r="A1124" s="0" t="str">
        <f aca="false">HYPERLINK("http://dbpedia.org/property/image")</f>
        <v>http://dbpedia.org/property/image</v>
      </c>
      <c r="B1124" s="2" t="n">
        <v>0</v>
      </c>
      <c r="C1124" s="0" t="str">
        <f aca="false">HYPERLINK("http://dbpedia.org/sparql?default-graph-uri=http%3A%2F%2Fdbpedia.org&amp;query=select+distinct+%3Fs+%3Fo+where+{%3Fs+%3Chttp%3A%2F%2Fdbpedia.org%2Fproperty%2Fimage%3E+%3Fo}+LIMIT+100&amp;format=text%2Fhtml&amp;timeout=30000&amp;debug=on", "View on DBPedia")</f>
        <v>View on DBPedia</v>
      </c>
    </row>
    <row collapsed="false" customFormat="false" customHeight="true" hidden="false" ht="12.1" outlineLevel="0" r="1125">
      <c r="A1125" s="0" t="str">
        <f aca="false">HYPERLINK("http://dbpedia.org/property/song")</f>
        <v>http://dbpedia.org/property/song</v>
      </c>
      <c r="B1125" s="2" t="n">
        <v>0</v>
      </c>
      <c r="C1125" s="0" t="str">
        <f aca="false">HYPERLINK("http://dbpedia.org/sparql?default-graph-uri=http%3A%2F%2Fdbpedia.org&amp;query=select+distinct+%3Fs+%3Fo+where+{%3Fs+%3Chttp%3A%2F%2Fdbpedia.org%2Fproperty%2Fsong%3E+%3Fo}+LIMIT+100&amp;format=text%2Fhtml&amp;timeout=30000&amp;debug=on", "View on DBPedia")</f>
        <v>View on DBPedia</v>
      </c>
    </row>
    <row collapsed="false" customFormat="false" customHeight="true" hidden="false" ht="12.1" outlineLevel="0" r="1126">
      <c r="A1126" s="0" t="str">
        <f aca="false">HYPERLINK("http://dbpedia.org/ontology/type")</f>
        <v>http://dbpedia.org/ontology/type</v>
      </c>
      <c r="B1126" s="2" t="n">
        <v>0</v>
      </c>
      <c r="C1126" s="0" t="str">
        <f aca="false">HYPERLINK("http://dbpedia.org/sparql?default-graph-uri=http%3A%2F%2Fdbpedia.org&amp;query=select+distinct+%3Fs+%3Fo+where+{%3Fs+%3Chttp%3A%2F%2Fdbpedia.org%2Fontology%2Ftype%3E+%3Fo}+LIMIT+100&amp;format=text%2Fhtml&amp;timeout=30000&amp;debug=on", "View on DBPedia")</f>
        <v>View on DBPedia</v>
      </c>
    </row>
    <row collapsed="false" customFormat="false" customHeight="true" hidden="false" ht="12.1" outlineLevel="0" r="1127">
      <c r="A1127" s="0" t="str">
        <f aca="false">HYPERLINK("http://dbpedia.org/property/musicGenre")</f>
        <v>http://dbpedia.org/property/musicGenre</v>
      </c>
      <c r="B1127" s="2" t="n">
        <v>1</v>
      </c>
      <c r="C1127" s="0" t="str">
        <f aca="false">HYPERLINK("http://dbpedia.org/sparql?default-graph-uri=http%3A%2F%2Fdbpedia.org&amp;query=select+distinct+%3Fs+%3Fo+where+{%3Fs+%3Chttp%3A%2F%2Fdbpedia.org%2Fproperty%2FmusicGenre%3E+%3Fo}+LIMIT+100&amp;format=text%2Fhtml&amp;timeout=30000&amp;debug=on", "View on DBPedia")</f>
        <v>View on DBPedia</v>
      </c>
    </row>
    <row collapsed="false" customFormat="false" customHeight="true" hidden="false" ht="12.1" outlineLevel="0" r="1128">
      <c r="A1128" s="0" t="str">
        <f aca="false">HYPERLINK("http://dbpedia.org/ontology/nonFictionSubject")</f>
        <v>http://dbpedia.org/ontology/nonFictionSubject</v>
      </c>
      <c r="B1128" s="2" t="n">
        <v>0</v>
      </c>
      <c r="C1128" s="0" t="str">
        <f aca="false">HYPERLINK("http://dbpedia.org/sparql?default-graph-uri=http%3A%2F%2Fdbpedia.org&amp;query=select+distinct+%3Fs+%3Fo+where+{%3Fs+%3Chttp%3A%2F%2Fdbpedia.org%2Fontology%2FnonFictionSubject%3E+%3Fo}+LIMIT+100&amp;format=text%2Fhtml&amp;timeout=30000&amp;debug=on", "View on DBPedia")</f>
        <v>View on DBPedia</v>
      </c>
    </row>
    <row collapsed="false" customFormat="false" customHeight="true" hidden="false" ht="12.1" outlineLevel="0" r="1129">
      <c r="A1129" s="0" t="str">
        <f aca="false">HYPERLINK("http://dbpedia.org/property/tracks")</f>
        <v>http://dbpedia.org/property/tracks</v>
      </c>
      <c r="B1129" s="2" t="n">
        <v>0</v>
      </c>
      <c r="C1129" s="0" t="str">
        <f aca="false">HYPERLINK("http://dbpedia.org/sparql?default-graph-uri=http%3A%2F%2Fdbpedia.org&amp;query=select+distinct+%3Fs+%3Fo+where+{%3Fs+%3Chttp%3A%2F%2Fdbpedia.org%2Fproperty%2Ftracks%3E+%3Fo}+LIMIT+100&amp;format=text%2Fhtml&amp;timeout=30000&amp;debug=on", "View on DBPedia")</f>
        <v>View on DBPedia</v>
      </c>
    </row>
    <row collapsed="false" customFormat="false" customHeight="true" hidden="false" ht="12.1" outlineLevel="0" r="1130">
      <c r="A1130" s="0" t="str">
        <f aca="false">HYPERLINK("http://dbpedia.org/ontology/sisterStation")</f>
        <v>http://dbpedia.org/ontology/sisterStation</v>
      </c>
      <c r="B1130" s="2" t="n">
        <v>0</v>
      </c>
      <c r="C1130" s="0" t="str">
        <f aca="false">HYPERLINK("http://dbpedia.org/sparql?default-graph-uri=http%3A%2F%2Fdbpedia.org&amp;query=select+distinct+%3Fs+%3Fo+where+{%3Fs+%3Chttp%3A%2F%2Fdbpedia.org%2Fontology%2FsisterStation%3E+%3Fo}+LIMIT+100&amp;format=text%2Fhtml&amp;timeout=30000&amp;debug=on", "View on DBPedia")</f>
        <v>View on DBPedia</v>
      </c>
    </row>
    <row collapsed="false" customFormat="false" customHeight="true" hidden="false" ht="12.1" outlineLevel="0" r="1131">
      <c r="A1131" s="0" t="str">
        <f aca="false">HYPERLINK("http://dbpedia.org/property/event")</f>
        <v>http://dbpedia.org/property/event</v>
      </c>
      <c r="B1131" s="2" t="n">
        <v>0</v>
      </c>
      <c r="C1131" s="0" t="str">
        <f aca="false">HYPERLINK("http://dbpedia.org/sparql?default-graph-uri=http%3A%2F%2Fdbpedia.org&amp;query=select+distinct+%3Fs+%3Fo+where+{%3Fs+%3Chttp%3A%2F%2Fdbpedia.org%2Fproperty%2Fevent%3E+%3Fo}+LIMIT+100&amp;format=text%2Fhtml&amp;timeout=30000&amp;debug=on", "View on DBPedia")</f>
        <v>View on DBPedia</v>
      </c>
    </row>
    <row collapsed="false" customFormat="false" customHeight="true" hidden="false" ht="12.1" outlineLevel="0" r="1132">
      <c r="A1132" s="0" t="str">
        <f aca="false">HYPERLINK("http://dbpedia.org/property/festivals")</f>
        <v>http://dbpedia.org/property/festivals</v>
      </c>
      <c r="B1132" s="2" t="n">
        <v>0</v>
      </c>
      <c r="C1132" s="0" t="str">
        <f aca="false">HYPERLINK("http://dbpedia.org/sparql?default-graph-uri=http%3A%2F%2Fdbpedia.org&amp;query=select+distinct+%3Fs+%3Fo+where+{%3Fs+%3Chttp%3A%2F%2Fdbpedia.org%2Fproperty%2Ffestivals%3E+%3Fo}+LIMIT+100&amp;format=text%2Fhtml&amp;timeout=30000&amp;debug=on", "View on DBPedia")</f>
        <v>View on DBPedia</v>
      </c>
    </row>
    <row collapsed="false" customFormat="false" customHeight="true" hidden="false" ht="12.1" outlineLevel="0" r="1133">
      <c r="A1133" s="0" t="str">
        <f aca="false">HYPERLINK("http://dbpedia.org/property/next")</f>
        <v>http://dbpedia.org/property/next</v>
      </c>
      <c r="B1133" s="2" t="n">
        <v>0</v>
      </c>
      <c r="C1133" s="0" t="str">
        <f aca="false">HYPERLINK("http://dbpedia.org/sparql?default-graph-uri=http%3A%2F%2Fdbpedia.org&amp;query=select+distinct+%3Fs+%3Fo+where+{%3Fs+%3Chttp%3A%2F%2Fdbpedia.org%2Fproperty%2Fnext%3E+%3Fo}+LIMIT+100&amp;format=text%2Fhtml&amp;timeout=30000&amp;debug=on", "View on DBPedia")</f>
        <v>View on DBPedia</v>
      </c>
    </row>
    <row collapsed="false" customFormat="false" customHeight="true" hidden="false" ht="12.1" outlineLevel="0" r="1134">
      <c r="A1134" s="0" t="str">
        <f aca="false">HYPERLINK("http://dbpedia.org/property/winnerGenre")</f>
        <v>http://dbpedia.org/property/winnerGenre</v>
      </c>
      <c r="B1134" s="2" t="n">
        <v>0</v>
      </c>
      <c r="C1134" s="0" t="str">
        <f aca="false">HYPERLINK("http://dbpedia.org/sparql?default-graph-uri=http%3A%2F%2Fdbpedia.org&amp;query=select+distinct+%3Fs+%3Fo+where+{%3Fs+%3Chttp%3A%2F%2Fdbpedia.org%2Fproperty%2FwinnerGenre%3E+%3Fo}+LIMIT+100&amp;format=text%2Fhtml&amp;timeout=30000&amp;debug=on", "View on DBPedia")</f>
        <v>View on DBPedia</v>
      </c>
    </row>
    <row collapsed="false" customFormat="false" customHeight="true" hidden="false" ht="12.1" outlineLevel="0" r="1135">
      <c r="A1135" s="0" t="str">
        <f aca="false">HYPERLINK("http://dbpedia.org/ontology/slogan")</f>
        <v>http://dbpedia.org/ontology/slogan</v>
      </c>
      <c r="B1135" s="2" t="n">
        <v>0</v>
      </c>
      <c r="C1135" s="0" t="str">
        <f aca="false">HYPERLINK("http://dbpedia.org/sparql?default-graph-uri=http%3A%2F%2Fdbpedia.org&amp;query=select+distinct+%3Fs+%3Fo+where+{%3Fs+%3Chttp%3A%2F%2Fdbpedia.org%2Fontology%2Fslogan%3E+%3Fo}+LIMIT+100&amp;format=text%2Fhtml&amp;timeout=30000&amp;debug=on", "View on DBPedia")</f>
        <v>View on DBPedia</v>
      </c>
    </row>
    <row collapsed="false" customFormat="false" customHeight="true" hidden="false" ht="12.1" outlineLevel="0" r="1136">
      <c r="A1136" s="0" t="str">
        <f aca="false">HYPERLINK("http://dbpedia.org/property/sisterNames")</f>
        <v>http://dbpedia.org/property/sisterNames</v>
      </c>
      <c r="B1136" s="2" t="n">
        <v>0</v>
      </c>
      <c r="C1136" s="0" t="str">
        <f aca="false">HYPERLINK("http://dbpedia.org/sparql?default-graph-uri=http%3A%2F%2Fdbpedia.org&amp;query=select+distinct+%3Fs+%3Fo+where+{%3Fs+%3Chttp%3A%2F%2Fdbpedia.org%2Fproperty%2FsisterNames%3E+%3Fo}+LIMIT+100&amp;format=text%2Fhtml&amp;timeout=30000&amp;debug=on", "View on DBPedia")</f>
        <v>View on DBPedia</v>
      </c>
    </row>
    <row collapsed="false" customFormat="false" customHeight="true" hidden="false" ht="12.1" outlineLevel="0" r="1137">
      <c r="A1137" s="0" t="str">
        <f aca="false">HYPERLINK("http://dbpedia.org/property/musicalStyle")</f>
        <v>http://dbpedia.org/property/musicalStyle</v>
      </c>
      <c r="B1137" s="2" t="n">
        <v>0.5</v>
      </c>
      <c r="C1137" s="0" t="str">
        <f aca="false">HYPERLINK("http://dbpedia.org/sparql?default-graph-uri=http%3A%2F%2Fdbpedia.org&amp;query=select+distinct+%3Fs+%3Fo+where+{%3Fs+%3Chttp%3A%2F%2Fdbpedia.org%2Fproperty%2FmusicalStyle%3E+%3Fo}+LIMIT+100&amp;format=text%2Fhtml&amp;timeout=30000&amp;debug=on", "View on DBPedia")</f>
        <v>View on DBPedia</v>
      </c>
    </row>
    <row collapsed="false" customFormat="false" customHeight="true" hidden="false" ht="12.1" outlineLevel="0" r="1138">
      <c r="A1138" s="0" t="str">
        <f aca="false">HYPERLINK("http://dbpedia.org/property/parent")</f>
        <v>http://dbpedia.org/property/parent</v>
      </c>
      <c r="B1138" s="2" t="n">
        <v>0</v>
      </c>
      <c r="C1138" s="0" t="str">
        <f aca="false">HYPERLINK("http://dbpedia.org/sparql?default-graph-uri=http%3A%2F%2Fdbpedia.org&amp;query=select+distinct+%3Fs+%3Fo+where+{%3Fs+%3Chttp%3A%2F%2Fdbpedia.org%2Fproperty%2Fparent%3E+%3Fo}+LIMIT+100&amp;format=text%2Fhtml&amp;timeout=30000&amp;debug=on", "View on DBPedia")</f>
        <v>View on DBPedia</v>
      </c>
    </row>
    <row collapsed="false" customFormat="false" customHeight="true" hidden="false" ht="12.1" outlineLevel="0" r="1139">
      <c r="A1139" s="0" t="str">
        <f aca="false">HYPERLINK("http://dbpedia.org/property/content")</f>
        <v>http://dbpedia.org/property/content</v>
      </c>
      <c r="B1139" s="2" t="n">
        <v>0</v>
      </c>
      <c r="C1139" s="0" t="str">
        <f aca="false">HYPERLINK("http://dbpedia.org/sparql?default-graph-uri=http%3A%2F%2Fdbpedia.org&amp;query=select+distinct+%3Fs+%3Fo+where+{%3Fs+%3Chttp%3A%2F%2Fdbpedia.org%2Fproperty%2Fcontent%3E+%3Fo}+LIMIT+100&amp;format=text%2Fhtml&amp;timeout=30000&amp;debug=on", "View on DBPedia")</f>
        <v>View on DBPedia</v>
      </c>
    </row>
    <row collapsed="false" customFormat="false" customHeight="true" hidden="false" ht="12.1" outlineLevel="0" r="1140">
      <c r="A1140" s="0" t="str">
        <f aca="false">HYPERLINK("http://dbpedia.org/property/callsignMeaning")</f>
        <v>http://dbpedia.org/property/callsignMeaning</v>
      </c>
      <c r="B1140" s="2" t="n">
        <v>0</v>
      </c>
      <c r="C1140" s="0" t="str">
        <f aca="false">HYPERLINK("http://dbpedia.org/sparql?default-graph-uri=http%3A%2F%2Fdbpedia.org&amp;query=select+distinct+%3Fs+%3Fo+where+{%3Fs+%3Chttp%3A%2F%2Fdbpedia.org%2Fproperty%2FcallsignMeaning%3E+%3Fo}+LIMIT+100&amp;format=text%2Fhtml&amp;timeout=30000&amp;debug=on", "View on DBPedia")</f>
        <v>View on DBPedia</v>
      </c>
    </row>
    <row collapsed="false" customFormat="false" customHeight="true" hidden="false" ht="12.1" outlineLevel="0" r="1141">
      <c r="A1141" s="0" t="str">
        <f aca="false">HYPERLINK("http://dbpedia.org/property/awards")</f>
        <v>http://dbpedia.org/property/awards</v>
      </c>
      <c r="B1141" s="2" t="n">
        <v>0</v>
      </c>
      <c r="C1141" s="0" t="str">
        <f aca="false">HYPERLINK("http://dbpedia.org/sparql?default-graph-uri=http%3A%2F%2Fdbpedia.org&amp;query=select+distinct+%3Fs+%3Fo+where+{%3Fs+%3Chttp%3A%2F%2Fdbpedia.org%2Fproperty%2Fawards%3E+%3Fo}+LIMIT+100&amp;format=text%2Fhtml&amp;timeout=30000&amp;debug=on", "View on DBPedia")</f>
        <v>View on DBPedia</v>
      </c>
    </row>
    <row collapsed="false" customFormat="false" customHeight="true" hidden="false" ht="12.1" outlineLevel="0" r="1142">
      <c r="A1142" s="0" t="str">
        <f aca="false">HYPERLINK("http://dbpedia.org/property/related")</f>
        <v>http://dbpedia.org/property/related</v>
      </c>
      <c r="B1142" s="2" t="n">
        <v>0</v>
      </c>
      <c r="C1142" s="0" t="str">
        <f aca="false">HYPERLINK("http://dbpedia.org/sparql?default-graph-uri=http%3A%2F%2Fdbpedia.org&amp;query=select+distinct+%3Fs+%3Fo+where+{%3Fs+%3Chttp%3A%2F%2Fdbpedia.org%2Fproperty%2Frelated%3E+%3Fo}+LIMIT+100&amp;format=text%2Fhtml&amp;timeout=30000&amp;debug=on", "View on DBPedia")</f>
        <v>View on DBPedia</v>
      </c>
    </row>
    <row collapsed="false" customFormat="false" customHeight="true" hidden="false" ht="12.1" outlineLevel="0" r="1143">
      <c r="A1143" s="0" t="str">
        <f aca="false">HYPERLINK("http://dbpedia.org/property/precededBy")</f>
        <v>http://dbpedia.org/property/precededBy</v>
      </c>
      <c r="B1143" s="2" t="n">
        <v>0</v>
      </c>
      <c r="C1143" s="0" t="str">
        <f aca="false">HYPERLINK("http://dbpedia.org/sparql?default-graph-uri=http%3A%2F%2Fdbpedia.org&amp;query=select+distinct+%3Fs+%3Fo+where+{%3Fs+%3Chttp%3A%2F%2Fdbpedia.org%2Fproperty%2FprecededBy%3E+%3Fo}+LIMIT+100&amp;format=text%2Fhtml&amp;timeout=30000&amp;debug=on", "View on DBPedia")</f>
        <v>View on DBPedia</v>
      </c>
    </row>
    <row collapsed="false" customFormat="false" customHeight="true" hidden="false" ht="12.1" outlineLevel="0" r="1144">
      <c r="A1144" s="0" t="str">
        <f aca="false">HYPERLINK("http://dbpedia.org/property/prev")</f>
        <v>http://dbpedia.org/property/prev</v>
      </c>
      <c r="B1144" s="2" t="n">
        <v>0</v>
      </c>
      <c r="C1144" s="0" t="str">
        <f aca="false">HYPERLINK("http://dbpedia.org/sparql?default-graph-uri=http%3A%2F%2Fdbpedia.org&amp;query=select+distinct+%3Fs+%3Fo+where+{%3Fs+%3Chttp%3A%2F%2Fdbpedia.org%2Fproperty%2Fprev%3E+%3Fo}+LIMIT+100&amp;format=text%2Fhtml&amp;timeout=30000&amp;debug=on", "View on DBPedia")</f>
        <v>View on DBPedia</v>
      </c>
    </row>
    <row collapsed="false" customFormat="false" customHeight="true" hidden="false" ht="12.1" outlineLevel="0" r="1145">
      <c r="A1145" s="0" t="str">
        <f aca="false">HYPERLINK("http://dbpedia.org/property/owner")</f>
        <v>http://dbpedia.org/property/owner</v>
      </c>
      <c r="B1145" s="2" t="n">
        <v>0</v>
      </c>
      <c r="C1145" s="0" t="str">
        <f aca="false">HYPERLINK("http://dbpedia.org/sparql?default-graph-uri=http%3A%2F%2Fdbpedia.org&amp;query=select+distinct+%3Fs+%3Fo+where+{%3Fs+%3Chttp%3A%2F%2Fdbpedia.org%2Fproperty%2Fowner%3E+%3Fo}+LIMIT+100&amp;format=text%2Fhtml&amp;timeout=30000&amp;debug=on", "View on DBPedia")</f>
        <v>View on DBPedia</v>
      </c>
    </row>
    <row collapsed="false" customFormat="false" customHeight="true" hidden="false" ht="12.1" outlineLevel="0" r="1146">
      <c r="A1146" s="0" t="str">
        <f aca="false">HYPERLINK("http://dbpedia.org/ontology/callsignMeaning")</f>
        <v>http://dbpedia.org/ontology/callsignMeaning</v>
      </c>
      <c r="B1146" s="2" t="n">
        <v>0</v>
      </c>
      <c r="C1146" s="0" t="str">
        <f aca="false">HYPERLINK("http://dbpedia.org/sparql?default-graph-uri=http%3A%2F%2Fdbpedia.org&amp;query=select+distinct+%3Fs+%3Fo+where+{%3Fs+%3Chttp%3A%2F%2Fdbpedia.org%2Fontology%2FcallsignMeaning%3E+%3Fo}+LIMIT+100&amp;format=text%2Fhtml&amp;timeout=30000&amp;debug=on", "View on DBPedia")</f>
        <v>View on DBPedia</v>
      </c>
    </row>
    <row collapsed="false" customFormat="false" customHeight="true" hidden="false" ht="12.1" outlineLevel="0" r="1147">
      <c r="A1147" s="0" t="str">
        <f aca="false">HYPERLINK("http://dbpedia.org/property/labels")</f>
        <v>http://dbpedia.org/property/labels</v>
      </c>
      <c r="B1147" s="2" t="n">
        <v>0</v>
      </c>
      <c r="C1147" s="0" t="str">
        <f aca="false">HYPERLINK("http://dbpedia.org/sparql?default-graph-uri=http%3A%2F%2Fdbpedia.org&amp;query=select+distinct+%3Fs+%3Fo+where+{%3Fs+%3Chttp%3A%2F%2Fdbpedia.org%2Fproperty%2Flabels%3E+%3Fo}+LIMIT+100&amp;format=text%2Fhtml&amp;timeout=30000&amp;debug=on", "View on DBPedia")</f>
        <v>View on DBPedia</v>
      </c>
    </row>
    <row collapsed="false" customFormat="false" customHeight="true" hidden="false" ht="12.1" outlineLevel="0" r="1148">
      <c r="A1148" s="0" t="str">
        <f aca="false">HYPERLINK("http://dbpedia.org/property/chart")</f>
        <v>http://dbpedia.org/property/chart</v>
      </c>
      <c r="B1148" s="2" t="n">
        <v>0</v>
      </c>
      <c r="C1148" s="0" t="str">
        <f aca="false">HYPERLINK("http://dbpedia.org/sparql?default-graph-uri=http%3A%2F%2Fdbpedia.org&amp;query=select+distinct+%3Fs+%3Fo+where+{%3Fs+%3Chttp%3A%2F%2Fdbpedia.org%2Fproperty%2Fchart%3E+%3Fo}+LIMIT+100&amp;format=text%2Fhtml&amp;timeout=30000&amp;debug=on", "View on DBPedia")</f>
        <v>View on DBPedia</v>
      </c>
    </row>
    <row collapsed="false" customFormat="false" customHeight="true" hidden="false" ht="12.1" outlineLevel="0" r="1149">
      <c r="A1149" s="0" t="str">
        <f aca="false">HYPERLINK("http://dbpedia.org/property/logofile")</f>
        <v>http://dbpedia.org/property/logofile</v>
      </c>
      <c r="B1149" s="2" t="n">
        <v>0</v>
      </c>
      <c r="C1149" s="0" t="str">
        <f aca="false">HYPERLINK("http://dbpedia.org/sparql?default-graph-uri=http%3A%2F%2Fdbpedia.org&amp;query=select+distinct+%3Fs+%3Fo+where+{%3Fs+%3Chttp%3A%2F%2Fdbpedia.org%2Fproperty%2Flogofile%3E+%3Fo}+LIMIT+100&amp;format=text%2Fhtml&amp;timeout=30000&amp;debug=on", "View on DBPedia")</f>
        <v>View on DBPedia</v>
      </c>
    </row>
    <row collapsed="false" customFormat="false" customHeight="true" hidden="false" ht="12.1" outlineLevel="0" r="1150">
      <c r="A1150" s="0" t="str">
        <f aca="false">HYPERLINK("http://dbpedia.org/property/id")</f>
        <v>http://dbpedia.org/property/id</v>
      </c>
      <c r="B1150" s="2" t="n">
        <v>0</v>
      </c>
      <c r="C1150" s="0" t="str">
        <f aca="false">HYPERLINK("http://dbpedia.org/sparql?default-graph-uri=http%3A%2F%2Fdbpedia.org&amp;query=select+distinct+%3Fs+%3Fo+where+{%3Fs+%3Chttp%3A%2F%2Fdbpedia.org%2Fproperty%2Fid%3E+%3Fo}+LIMIT+100&amp;format=text%2Fhtml&amp;timeout=30000&amp;debug=on", "View on DBPedia")</f>
        <v>View on DBPedia</v>
      </c>
    </row>
    <row collapsed="false" customFormat="false" customHeight="true" hidden="false" ht="12.1" outlineLevel="0" r="1151">
      <c r="A1151" s="0" t="str">
        <f aca="false">HYPERLINK("http://dbpedia.org/property/presenter")</f>
        <v>http://dbpedia.org/property/presenter</v>
      </c>
      <c r="B1151" s="2" t="n">
        <v>0</v>
      </c>
      <c r="C1151" s="0" t="str">
        <f aca="false">HYPERLINK("http://dbpedia.org/sparql?default-graph-uri=http%3A%2F%2Fdbpedia.org&amp;query=select+distinct+%3Fs+%3Fo+where+{%3Fs+%3Chttp%3A%2F%2Fdbpedia.org%2Fproperty%2Fpresenter%3E+%3Fo}+LIMIT+100&amp;format=text%2Fhtml&amp;timeout=30000&amp;debug=on", "View on DBPedia")</f>
        <v>View on DBPedia</v>
      </c>
    </row>
    <row collapsed="false" customFormat="false" customHeight="true" hidden="false" ht="12.1" outlineLevel="0" r="1152">
      <c r="A1152" s="0" t="str">
        <f aca="false">HYPERLINK("http://dbpedia.org/property/award")</f>
        <v>http://dbpedia.org/property/award</v>
      </c>
      <c r="B1152" s="2" t="n">
        <v>0</v>
      </c>
      <c r="C1152" s="0" t="str">
        <f aca="false">HYPERLINK("http://dbpedia.org/sparql?default-graph-uri=http%3A%2F%2Fdbpedia.org&amp;query=select+distinct+%3Fs+%3Fo+where+{%3Fs+%3Chttp%3A%2F%2Fdbpedia.org%2Fproperty%2Faward%3E+%3Fo}+LIMIT+100&amp;format=text%2Fhtml&amp;timeout=30000&amp;debug=on", "View on DBPedia")</f>
        <v>View on DBPedia</v>
      </c>
    </row>
    <row collapsed="false" customFormat="false" customHeight="true" hidden="false" ht="12.1" outlineLevel="0" r="1153">
      <c r="A1153" s="0" t="str">
        <f aca="false">HYPERLINK("http://dbpedia.org/property/reason")</f>
        <v>http://dbpedia.org/property/reason</v>
      </c>
      <c r="B1153" s="2" t="n">
        <v>0</v>
      </c>
      <c r="C1153" s="0" t="str">
        <f aca="false">HYPERLINK("http://dbpedia.org/sparql?default-graph-uri=http%3A%2F%2Fdbpedia.org&amp;query=select+distinct+%3Fs+%3Fo+where+{%3Fs+%3Chttp%3A%2F%2Fdbpedia.org%2Fproperty%2Freason%3E+%3Fo}+LIMIT+100&amp;format=text%2Fhtml&amp;timeout=30000&amp;debug=on", "View on DBPedia")</f>
        <v>View on DBPedia</v>
      </c>
    </row>
    <row collapsed="false" customFormat="false" customHeight="true" hidden="false" ht="12.1" outlineLevel="0" r="1154">
      <c r="A1154" s="0" t="str">
        <f aca="false">HYPERLINK("http://dbpedia.org/property/prevLink")</f>
        <v>http://dbpedia.org/property/prevLink</v>
      </c>
      <c r="B1154" s="2" t="n">
        <v>0</v>
      </c>
      <c r="C1154" s="0" t="str">
        <f aca="false">HYPERLINK("http://dbpedia.org/sparql?default-graph-uri=http%3A%2F%2Fdbpedia.org&amp;query=select+distinct+%3Fs+%3Fo+where+{%3Fs+%3Chttp%3A%2F%2Fdbpedia.org%2Fproperty%2FprevLink%3E+%3Fo}+LIMIT+100&amp;format=text%2Fhtml&amp;timeout=30000&amp;debug=on", "View on DBPedia")</f>
        <v>View on DBPedia</v>
      </c>
    </row>
    <row collapsed="false" customFormat="false" customHeight="true" hidden="false" ht="12.1" outlineLevel="0" r="1155">
      <c r="A1155" s="0" t="str">
        <f aca="false">HYPERLINK("http://dbpedia.org/property/lyrics")</f>
        <v>http://dbpedia.org/property/lyrics</v>
      </c>
      <c r="B1155" s="2" t="n">
        <v>0</v>
      </c>
      <c r="C1155" s="0" t="str">
        <f aca="false">HYPERLINK("http://dbpedia.org/sparql?default-graph-uri=http%3A%2F%2Fdbpedia.org&amp;query=select+distinct+%3Fs+%3Fo+where+{%3Fs+%3Chttp%3A%2F%2Fdbpedia.org%2Fproperty%2Flyrics%3E+%3Fo}+LIMIT+100&amp;format=text%2Fhtml&amp;timeout=30000&amp;debug=on", "View on DBPedia")</f>
        <v>View on DBPedia</v>
      </c>
    </row>
    <row collapsed="false" customFormat="false" customHeight="true" hidden="false" ht="12.1" outlineLevel="0" r="1156">
      <c r="A1156" s="0" t="str">
        <f aca="false">HYPERLINK("http://dbpedia.org/property/starring")</f>
        <v>http://dbpedia.org/property/starring</v>
      </c>
      <c r="B1156" s="2" t="n">
        <v>0</v>
      </c>
      <c r="C1156" s="0" t="str">
        <f aca="false">HYPERLINK("http://dbpedia.org/sparql?default-graph-uri=http%3A%2F%2Fdbpedia.org&amp;query=select+distinct+%3Fs+%3Fo+where+{%3Fs+%3Chttp%3A%2F%2Fdbpedia.org%2Fproperty%2Fstarring%3E+%3Fo}+LIMIT+100&amp;format=text%2Fhtml&amp;timeout=30000&amp;debug=on", "View on DBPedia")</f>
        <v>View on DBPedia</v>
      </c>
    </row>
    <row collapsed="false" customFormat="false" customHeight="true" hidden="false" ht="12.1" outlineLevel="0" r="1157">
      <c r="A1157" s="0" t="str">
        <f aca="false">HYPERLINK("http://dbpedia.org/property/field")</f>
        <v>http://dbpedia.org/property/field</v>
      </c>
      <c r="B1157" s="2" t="n">
        <v>0</v>
      </c>
      <c r="C1157" s="0" t="str">
        <f aca="false">HYPERLINK("http://dbpedia.org/sparql?default-graph-uri=http%3A%2F%2Fdbpedia.org&amp;query=select+distinct+%3Fs+%3Fo+where+{%3Fs+%3Chttp%3A%2F%2Fdbpedia.org%2Fproperty%2Ffield%3E+%3Fo}+LIMIT+100&amp;format=text%2Fhtml&amp;timeout=30000&amp;debug=on", "View on DBPedia")</f>
        <v>View on DBPedia</v>
      </c>
    </row>
    <row collapsed="false" customFormat="false" customHeight="true" hidden="false" ht="12.1" outlineLevel="0" r="1158">
      <c r="A1158" s="0" t="str">
        <f aca="false">HYPERLINK("http://dbpedia.org/property/chartPosition")</f>
        <v>http://dbpedia.org/property/chartPosition</v>
      </c>
      <c r="B1158" s="2" t="n">
        <v>0</v>
      </c>
      <c r="C1158" s="0" t="str">
        <f aca="false">HYPERLINK("http://dbpedia.org/sparql?default-graph-uri=http%3A%2F%2Fdbpedia.org&amp;query=select+distinct+%3Fs+%3Fo+where+{%3Fs+%3Chttp%3A%2F%2Fdbpedia.org%2Fproperty%2FchartPosition%3E+%3Fo}+LIMIT+100&amp;format=text%2Fhtml&amp;timeout=30000&amp;debug=on", "View on DBPedia")</f>
        <v>View on DBPedia</v>
      </c>
    </row>
    <row collapsed="false" customFormat="false" customHeight="true" hidden="false" ht="12.1" outlineLevel="0" r="1159">
      <c r="A1159" s="0" t="str">
        <f aca="false">HYPERLINK("http://dbpedia.org/property/location")</f>
        <v>http://dbpedia.org/property/location</v>
      </c>
      <c r="B1159" s="2" t="n">
        <v>0</v>
      </c>
      <c r="C1159" s="0" t="str">
        <f aca="false">HYPERLINK("http://dbpedia.org/sparql?default-graph-uri=http%3A%2F%2Fdbpedia.org&amp;query=select+distinct+%3Fs+%3Fo+where+{%3Fs+%3Chttp%3A%2F%2Fdbpedia.org%2Fproperty%2Flocation%3E+%3Fo}+LIMIT+100&amp;format=text%2Fhtml&amp;timeout=30000&amp;debug=on", "View on DBPedia")</f>
        <v>View on DBPedia</v>
      </c>
    </row>
    <row collapsed="false" customFormat="false" customHeight="true" hidden="false" ht="12.1" outlineLevel="0" r="1160">
      <c r="A1160" s="0" t="str">
        <f aca="false">HYPERLINK("http://dbpedia.org/property/nextLink")</f>
        <v>http://dbpedia.org/property/nextLink</v>
      </c>
      <c r="B1160" s="2" t="n">
        <v>0</v>
      </c>
      <c r="C1160" s="0" t="str">
        <f aca="false">HYPERLINK("http://dbpedia.org/sparql?default-graph-uri=http%3A%2F%2Fdbpedia.org&amp;query=select+distinct+%3Fs+%3Fo+where+{%3Fs+%3Chttp%3A%2F%2Fdbpedia.org%2Fproperty%2FnextLink%3E+%3Fo}+LIMIT+100&amp;format=text%2Fhtml&amp;timeout=30000&amp;debug=on", "View on DBPedia")</f>
        <v>View on DBPedia</v>
      </c>
    </row>
    <row collapsed="false" customFormat="false" customHeight="true" hidden="false" ht="12.1" outlineLevel="0" r="1161">
      <c r="A1161" s="0" t="str">
        <f aca="false">HYPERLINK("http://dbpedia.org/ontology/knownFor")</f>
        <v>http://dbpedia.org/ontology/knownFor</v>
      </c>
      <c r="B1161" s="2" t="n">
        <v>0</v>
      </c>
      <c r="C1161" s="0" t="str">
        <f aca="false">HYPERLINK("http://dbpedia.org/sparql?default-graph-uri=http%3A%2F%2Fdbpedia.org&amp;query=select+distinct+%3Fs+%3Fo+where+{%3Fs+%3Chttp%3A%2F%2Fdbpedia.org%2Fontology%2FknownFor%3E+%3Fo}+LIMIT+100&amp;format=text%2Fhtml&amp;timeout=30000&amp;debug=on", "View on DBPedia")</f>
        <v>View on DBPedia</v>
      </c>
    </row>
    <row collapsed="false" customFormat="false" customHeight="true" hidden="false" ht="12.1" outlineLevel="0" r="1162">
      <c r="A1162" s="0" t="str">
        <f aca="false">HYPERLINK("http://dbpedia.org/ontology/distributor")</f>
        <v>http://dbpedia.org/ontology/distributor</v>
      </c>
      <c r="B1162" s="2" t="n">
        <v>0</v>
      </c>
      <c r="C1162" s="0" t="str">
        <f aca="false">HYPERLINK("http://dbpedia.org/sparql?default-graph-uri=http%3A%2F%2Fdbpedia.org&amp;query=select+distinct+%3Fs+%3Fo+where+{%3Fs+%3Chttp%3A%2F%2Fdbpedia.org%2Fontology%2Fdistributor%3E+%3Fo}+LIMIT+100&amp;format=text%2Fhtml&amp;timeout=30000&amp;debug=on", "View on DBPedia")</f>
        <v>View on DBPedia</v>
      </c>
    </row>
    <row collapsed="false" customFormat="false" customHeight="true" hidden="false" ht="12.1" outlineLevel="0" r="1163">
      <c r="A1163" s="0" t="str">
        <f aca="false">HYPERLINK("http://dbpedia.org/ontology/distributingLabel")</f>
        <v>http://dbpedia.org/ontology/distributingLabel</v>
      </c>
      <c r="B1163" s="2" t="n">
        <v>0</v>
      </c>
      <c r="C1163" s="0" t="str">
        <f aca="false">HYPERLINK("http://dbpedia.org/sparql?default-graph-uri=http%3A%2F%2Fdbpedia.org&amp;query=select+distinct+%3Fs+%3Fo+where+{%3Fs+%3Chttp%3A%2F%2Fdbpedia.org%2Fontology%2FdistributingLabel%3E+%3Fo}+LIMIT+100&amp;format=text%2Fhtml&amp;timeout=30000&amp;debug=on", "View on DBPedia")</f>
        <v>View on DBPedia</v>
      </c>
    </row>
    <row collapsed="false" customFormat="false" customHeight="true" hidden="false" ht="12.1" outlineLevel="0" r="1164">
      <c r="A1164" s="0" t="str">
        <f aca="false">HYPERLINK("http://dbpedia.org/property/genere")</f>
        <v>http://dbpedia.org/property/genere</v>
      </c>
      <c r="B1164" s="2" t="n">
        <v>0.5</v>
      </c>
      <c r="C1164" s="0" t="str">
        <f aca="false">HYPERLINK("http://dbpedia.org/sparql?default-graph-uri=http%3A%2F%2Fdbpedia.org&amp;query=select+distinct+%3Fs+%3Fo+where+{%3Fs+%3Chttp%3A%2F%2Fdbpedia.org%2Fproperty%2Fgenere%3E+%3Fo}+LIMIT+100&amp;format=text%2Fhtml&amp;timeout=30000&amp;debug=on", "View on DBPedia")</f>
        <v>View on DBPedia</v>
      </c>
    </row>
    <row collapsed="false" customFormat="false" customHeight="true" hidden="false" ht="12.1" outlineLevel="0" r="1165">
      <c r="A1165" s="0" t="str">
        <f aca="false">HYPERLINK("http://dbpedia.org/property/footer")</f>
        <v>http://dbpedia.org/property/footer</v>
      </c>
      <c r="B1165" s="2" t="n">
        <v>0</v>
      </c>
      <c r="C1165" s="0" t="str">
        <f aca="false">HYPERLINK("http://dbpedia.org/sparql?default-graph-uri=http%3A%2F%2Fdbpedia.org&amp;query=select+distinct+%3Fs+%3Fo+where+{%3Fs+%3Chttp%3A%2F%2Fdbpedia.org%2Fproperty%2Ffooter%3E+%3Fo}+LIMIT+100&amp;format=text%2Fhtml&amp;timeout=30000&amp;debug=on", "View on DBPedia")</f>
        <v>View on DBPedia</v>
      </c>
    </row>
    <row collapsed="false" customFormat="false" customHeight="true" hidden="false" ht="12.1" outlineLevel="0" r="1166">
      <c r="A1166" s="0" t="str">
        <f aca="false">HYPERLINK("http://dbpedia.org/property/basis")</f>
        <v>http://dbpedia.org/property/basis</v>
      </c>
      <c r="B1166" s="2" t="n">
        <v>0</v>
      </c>
      <c r="C1166" s="0" t="str">
        <f aca="false">HYPERLINK("http://dbpedia.org/sparql?default-graph-uri=http%3A%2F%2Fdbpedia.org&amp;query=select+distinct+%3Fs+%3Fo+where+{%3Fs+%3Chttp%3A%2F%2Fdbpedia.org%2Fproperty%2Fbasis%3E+%3Fo}+LIMIT+100&amp;format=text%2Fhtml&amp;timeout=30000&amp;debug=on", "View on DBPedia")</f>
        <v>View on DBPedia</v>
      </c>
    </row>
    <row collapsed="false" customFormat="false" customHeight="true" hidden="false" ht="12.1" outlineLevel="0" r="1167">
      <c r="A1167" s="0" t="str">
        <f aca="false">HYPERLINK("http://dbpedia.org/property/tenants")</f>
        <v>http://dbpedia.org/property/tenants</v>
      </c>
      <c r="B1167" s="2" t="n">
        <v>0</v>
      </c>
      <c r="C1167" s="0" t="str">
        <f aca="false">HYPERLINK("http://dbpedia.org/sparql?default-graph-uri=http%3A%2F%2Fdbpedia.org&amp;query=select+distinct+%3Fs+%3Fo+where+{%3Fs+%3Chttp%3A%2F%2Fdbpedia.org%2Fproperty%2Ftenants%3E+%3Fo}+LIMIT+100&amp;format=text%2Fhtml&amp;timeout=30000&amp;debug=on", "View on DBPedia")</f>
        <v>View on DBPedia</v>
      </c>
    </row>
    <row collapsed="false" customFormat="false" customHeight="true" hidden="false" ht="12.1" outlineLevel="0" r="1168">
      <c r="A1168" s="0" t="str">
        <f aca="false">HYPERLINK("http://dbpedia.org/property/misc")</f>
        <v>http://dbpedia.org/property/misc</v>
      </c>
      <c r="B1168" s="2" t="n">
        <v>0</v>
      </c>
      <c r="C1168" s="0" t="str">
        <f aca="false">HYPERLINK("http://dbpedia.org/sparql?default-graph-uri=http%3A%2F%2Fdbpedia.org&amp;query=select+distinct+%3Fs+%3Fo+where+{%3Fs+%3Chttp%3A%2F%2Fdbpedia.org%2Fproperty%2Fmisc%3E+%3Fo}+LIMIT+100&amp;format=text%2Fhtml&amp;timeout=30000&amp;debug=on", "View on DBPedia")</f>
        <v>View on DBPedia</v>
      </c>
    </row>
    <row collapsed="false" customFormat="false" customHeight="true" hidden="false" ht="12.1" outlineLevel="0" r="1169">
      <c r="A1169" s="0" t="str">
        <f aca="false">HYPERLINK("http://dbpedia.org/property/industry")</f>
        <v>http://dbpedia.org/property/industry</v>
      </c>
      <c r="B1169" s="2" t="n">
        <v>0</v>
      </c>
      <c r="C1169" s="0" t="str">
        <f aca="false">HYPERLINK("http://dbpedia.org/sparql?default-graph-uri=http%3A%2F%2Fdbpedia.org&amp;query=select+distinct+%3Fs+%3Fo+where+{%3Fs+%3Chttp%3A%2F%2Fdbpedia.org%2Fproperty%2Findustry%3E+%3Fo}+LIMIT+100&amp;format=text%2Fhtml&amp;timeout=30000&amp;debug=on", "View on DBPedia")</f>
        <v>View on DBPedia</v>
      </c>
    </row>
    <row collapsed="false" customFormat="false" customHeight="true" hidden="false" ht="12.1" outlineLevel="0" r="1170">
      <c r="A1170" s="0" t="str">
        <f aca="false">HYPERLINK("http://dbpedia.org/property/products")</f>
        <v>http://dbpedia.org/property/products</v>
      </c>
      <c r="B1170" s="2" t="n">
        <v>0</v>
      </c>
      <c r="C1170" s="0" t="str">
        <f aca="false">HYPERLINK("http://dbpedia.org/sparql?default-graph-uri=http%3A%2F%2Fdbpedia.org&amp;query=select+distinct+%3Fs+%3Fo+where+{%3Fs+%3Chttp%3A%2F%2Fdbpedia.org%2Fproperty%2Fproducts%3E+%3Fo}+LIMIT+100&amp;format=text%2Fhtml&amp;timeout=30000&amp;debug=on", "View on DBPedia")</f>
        <v>View on DBPedia</v>
      </c>
    </row>
    <row collapsed="false" customFormat="false" customHeight="true" hidden="false" ht="12.1" outlineLevel="0" r="1171">
      <c r="A1171" s="0" t="str">
        <f aca="false">HYPERLINK("http://dbpedia.org/property/notableworks")</f>
        <v>http://dbpedia.org/property/notableworks</v>
      </c>
      <c r="B1171" s="2" t="n">
        <v>0</v>
      </c>
      <c r="C1171" s="0" t="str">
        <f aca="false">HYPERLINK("http://dbpedia.org/sparql?default-graph-uri=http%3A%2F%2Fdbpedia.org&amp;query=select+distinct+%3Fs+%3Fo+where+{%3Fs+%3Chttp%3A%2F%2Fdbpedia.org%2Fproperty%2Fnotableworks%3E+%3Fo}+LIMIT+100&amp;format=text%2Fhtml&amp;timeout=30000&amp;debug=on", "View on DBPedia")</f>
        <v>View on DBPedia</v>
      </c>
    </row>
    <row collapsed="false" customFormat="false" customHeight="true" hidden="false" ht="12.1" outlineLevel="0" r="1172">
      <c r="A1172" s="0" t="str">
        <f aca="false">HYPERLINK("http://dbpedia.org/property/studio")</f>
        <v>http://dbpedia.org/property/studio</v>
      </c>
      <c r="B1172" s="2" t="n">
        <v>0</v>
      </c>
      <c r="C1172" s="0" t="str">
        <f aca="false">HYPERLINK("http://dbpedia.org/sparql?default-graph-uri=http%3A%2F%2Fdbpedia.org&amp;query=select+distinct+%3Fs+%3Fo+where+{%3Fs+%3Chttp%3A%2F%2Fdbpedia.org%2Fproperty%2Fstudio%3E+%3Fo}+LIMIT+100&amp;format=text%2Fhtml&amp;timeout=30000&amp;debug=on", "View on DBPedia")</f>
        <v>View on DBPedia</v>
      </c>
    </row>
    <row collapsed="false" customFormat="false" customHeight="true" hidden="false" ht="12.1" outlineLevel="0" r="1173">
      <c r="A1173" s="0" t="str">
        <f aca="false">HYPERLINK("http://dbpedia.org/property/rev2score")</f>
        <v>http://dbpedia.org/property/rev2score</v>
      </c>
      <c r="B1173" s="2" t="n">
        <v>0</v>
      </c>
      <c r="C1173" s="0" t="str">
        <f aca="false">HYPERLINK("http://dbpedia.org/sparql?default-graph-uri=http%3A%2F%2Fdbpedia.org&amp;query=select+distinct+%3Fs+%3Fo+where+{%3Fs+%3Chttp%3A%2F%2Fdbpedia.org%2Fproperty%2Frev2score%3E+%3Fo}+LIMIT+100&amp;format=text%2Fhtml&amp;timeout=30000&amp;debug=on", "View on DBPedia")</f>
        <v>View on DBPedia</v>
      </c>
    </row>
    <row collapsed="false" customFormat="false" customHeight="true" hidden="false" ht="12.1" outlineLevel="0" r="1174">
      <c r="A1174" s="0" t="str">
        <f aca="false">HYPERLINK("http://dbpedia.org/property/origin")</f>
        <v>http://dbpedia.org/property/origin</v>
      </c>
      <c r="B1174" s="2" t="n">
        <v>0</v>
      </c>
      <c r="C1174" s="0" t="str">
        <f aca="false">HYPERLINK("http://dbpedia.org/sparql?default-graph-uri=http%3A%2F%2Fdbpedia.org&amp;query=select+distinct+%3Fs+%3Fo+where+{%3Fs+%3Chttp%3A%2F%2Fdbpedia.org%2Fproperty%2Forigin%3E+%3Fo}+LIMIT+100&amp;format=text%2Fhtml&amp;timeout=30000&amp;debug=on", "View on DBPedia")</f>
        <v>View on DBPedia</v>
      </c>
    </row>
    <row collapsed="false" customFormat="false" customHeight="true" hidden="false" ht="12.1" outlineLevel="0" r="1175">
      <c r="A1175" s="0" t="str">
        <f aca="false">HYPERLINK("http://dbpedia.org/property/network")</f>
        <v>http://dbpedia.org/property/network</v>
      </c>
      <c r="B1175" s="2" t="n">
        <v>0</v>
      </c>
      <c r="C1175" s="0" t="str">
        <f aca="false">HYPERLINK("http://dbpedia.org/sparql?default-graph-uri=http%3A%2F%2Fdbpedia.org&amp;query=select+distinct+%3Fs+%3Fo+where+{%3Fs+%3Chttp%3A%2F%2Fdbpedia.org%2Fproperty%2Fnetwork%3E+%3Fo}+LIMIT+100&amp;format=text%2Fhtml&amp;timeout=30000&amp;debug=on", "View on DBPedia")</f>
        <v>View on DBPedia</v>
      </c>
    </row>
    <row collapsed="false" customFormat="false" customHeight="true" hidden="false" ht="12.1" outlineLevel="0" r="1176">
      <c r="A1176" s="0" t="str">
        <f aca="false">HYPERLINK("http://dbpedia.org/property/followedBy")</f>
        <v>http://dbpedia.org/property/followedBy</v>
      </c>
      <c r="B1176" s="2" t="n">
        <v>0</v>
      </c>
      <c r="C1176" s="0" t="str">
        <f aca="false">HYPERLINK("http://dbpedia.org/sparql?default-graph-uri=http%3A%2F%2Fdbpedia.org&amp;query=select+distinct+%3Fs+%3Fo+where+{%3Fs+%3Chttp%3A%2F%2Fdbpedia.org%2Fproperty%2FfollowedBy%3E+%3Fo}+LIMIT+100&amp;format=text%2Fhtml&amp;timeout=30000&amp;debug=on", "View on DBPedia")</f>
        <v>View on DBPedia</v>
      </c>
    </row>
    <row collapsed="false" customFormat="false" customHeight="true" hidden="false" ht="12.1" outlineLevel="0" r="1177">
      <c r="A1177" s="0" t="str">
        <f aca="false">HYPERLINK("http://dbpedia.org/ontology/aSide")</f>
        <v>http://dbpedia.org/ontology/aSide</v>
      </c>
      <c r="B1177" s="2" t="n">
        <v>0</v>
      </c>
      <c r="C1177" s="0" t="str">
        <f aca="false">HYPERLINK("http://dbpedia.org/sparql?default-graph-uri=http%3A%2F%2Fdbpedia.org&amp;query=select+distinct+%3Fs+%3Fo+where+{%3Fs+%3Chttp%3A%2F%2Fdbpedia.org%2Fontology%2FaSide%3E+%3Fo}+LIMIT+100&amp;format=text%2Fhtml&amp;timeout=30000&amp;debug=on", "View on DBPedia")</f>
        <v>View on DBPedia</v>
      </c>
    </row>
    <row collapsed="false" customFormat="false" customHeight="true" hidden="false" ht="12.1" outlineLevel="0" r="1178">
      <c r="A1178" s="0" t="str">
        <f aca="false">HYPERLINK("http://dbpedia.org/property/branding")</f>
        <v>http://dbpedia.org/property/branding</v>
      </c>
      <c r="B1178" s="2" t="n">
        <v>0</v>
      </c>
      <c r="C1178" s="0" t="str">
        <f aca="false">HYPERLINK("http://dbpedia.org/sparql?default-graph-uri=http%3A%2F%2Fdbpedia.org&amp;query=select+distinct+%3Fs+%3Fo+where+{%3Fs+%3Chttp%3A%2F%2Fdbpedia.org%2Fproperty%2Fbranding%3E+%3Fo}+LIMIT+100&amp;format=text%2Fhtml&amp;timeout=30000&amp;debug=on", "View on DBPedia")</f>
        <v>View on DBPedia</v>
      </c>
    </row>
    <row collapsed="false" customFormat="false" customHeight="true" hidden="false" ht="12.1" outlineLevel="0" r="1179">
      <c r="A1179" s="0" t="str">
        <f aca="false">HYPERLINK("http://dbpedia.org/ontology/starring")</f>
        <v>http://dbpedia.org/ontology/starring</v>
      </c>
      <c r="B1179" s="2" t="n">
        <v>0</v>
      </c>
      <c r="C1179" s="0" t="str">
        <f aca="false">HYPERLINK("http://dbpedia.org/sparql?default-graph-uri=http%3A%2F%2Fdbpedia.org&amp;query=select+distinct+%3Fs+%3Fo+where+{%3Fs+%3Chttp%3A%2F%2Fdbpedia.org%2Fontology%2Fstarring%3E+%3Fo}+LIMIT+100&amp;format=text%2Fhtml&amp;timeout=30000&amp;debug=on", "View on DBPedia")</f>
        <v>View on DBPedia</v>
      </c>
    </row>
    <row collapsed="false" customFormat="false" customHeight="true" hidden="false" ht="12.1" outlineLevel="0" r="1180">
      <c r="A1180" s="0" t="str">
        <f aca="false">HYPERLINK("http://dbpedia.org/property/imageCaption")</f>
        <v>http://dbpedia.org/property/imageCaption</v>
      </c>
      <c r="B1180" s="2" t="n">
        <v>0</v>
      </c>
      <c r="C1180" s="0" t="str">
        <f aca="false">HYPERLINK("http://dbpedia.org/sparql?default-graph-uri=http%3A%2F%2Fdbpedia.org&amp;query=select+distinct+%3Fs+%3Fo+where+{%3Fs+%3Chttp%3A%2F%2Fdbpedia.org%2Fproperty%2FimageCaption%3E+%3Fo}+LIMIT+100&amp;format=text%2Fhtml&amp;timeout=30000&amp;debug=on", "View on DBPedia")</f>
        <v>View on DBPedia</v>
      </c>
    </row>
    <row collapsed="false" customFormat="false" customHeight="true" hidden="false" ht="12.1" outlineLevel="0" r="1181">
      <c r="A1181" s="0" t="str">
        <f aca="false">HYPERLINK("http://dbpedia.org/property/engineers")</f>
        <v>http://dbpedia.org/property/engineers</v>
      </c>
      <c r="B1181" s="2" t="n">
        <v>0</v>
      </c>
      <c r="C1181" s="0" t="str">
        <f aca="false">HYPERLINK("http://dbpedia.org/sparql?default-graph-uri=http%3A%2F%2Fdbpedia.org&amp;query=select+distinct+%3Fs+%3Fo+where+{%3Fs+%3Chttp%3A%2F%2Fdbpedia.org%2Fproperty%2Fengineers%3E+%3Fo}+LIMIT+100&amp;format=text%2Fhtml&amp;timeout=30000&amp;debug=on", "View on DBPedia")</f>
        <v>View on DBPedia</v>
      </c>
    </row>
    <row collapsed="false" customFormat="false" customHeight="true" hidden="false" ht="12.1" outlineLevel="0" r="1182">
      <c r="A1182" s="0" t="str">
        <f aca="false">HYPERLINK("http://dbpedia.org/property/children")</f>
        <v>http://dbpedia.org/property/children</v>
      </c>
      <c r="B1182" s="2" t="n">
        <v>0</v>
      </c>
      <c r="C1182" s="0" t="str">
        <f aca="false">HYPERLINK("http://dbpedia.org/sparql?default-graph-uri=http%3A%2F%2Fdbpedia.org&amp;query=select+distinct+%3Fs+%3Fo+where+{%3Fs+%3Chttp%3A%2F%2Fdbpedia.org%2Fproperty%2Fchildren%3E+%3Fo}+LIMIT+100&amp;format=text%2Fhtml&amp;timeout=30000&amp;debug=on", "View on DBPedia")</f>
        <v>View on DBPedia</v>
      </c>
    </row>
    <row collapsed="false" customFormat="false" customHeight="true" hidden="false" ht="12.1" outlineLevel="0" r="1183">
      <c r="A1183" s="0" t="str">
        <f aca="false">HYPERLINK("http://dbpedia.org/property/allMusic")</f>
        <v>http://dbpedia.org/property/allMusic</v>
      </c>
      <c r="B1183" s="2" t="n">
        <v>0</v>
      </c>
      <c r="C1183" s="0" t="str">
        <f aca="false">HYPERLINK("http://dbpedia.org/sparql?default-graph-uri=http%3A%2F%2Fdbpedia.org&amp;query=select+distinct+%3Fs+%3Fo+where+{%3Fs+%3Chttp%3A%2F%2Fdbpedia.org%2Fproperty%2FallMusic%3E+%3Fo}+LIMIT+100&amp;format=text%2Fhtml&amp;timeout=30000&amp;debug=on", "View on DBPedia")</f>
        <v>View on DBPedia</v>
      </c>
    </row>
    <row collapsed="false" customFormat="false" customHeight="true" hidden="false" ht="12.1" outlineLevel="0" r="1184">
      <c r="A1184" s="0" t="str">
        <f aca="false">HYPERLINK("http://dbpedia.org/property/header")</f>
        <v>http://dbpedia.org/property/header</v>
      </c>
      <c r="B1184" s="2" t="n">
        <v>0</v>
      </c>
      <c r="C1184" s="0" t="str">
        <f aca="false">HYPERLINK("http://dbpedia.org/sparql?default-graph-uri=http%3A%2F%2Fdbpedia.org&amp;query=select+distinct+%3Fs+%3Fo+where+{%3Fs+%3Chttp%3A%2F%2Fdbpedia.org%2Fproperty%2Fheader%3E+%3Fo}+LIMIT+100&amp;format=text%2Fhtml&amp;timeout=30000&amp;debug=on", "View on DBPedia")</f>
        <v>View on DBPedia</v>
      </c>
    </row>
    <row collapsed="false" customFormat="false" customHeight="true" hidden="false" ht="12.1" outlineLevel="0" r="1185">
      <c r="A1185" s="0" t="str">
        <f aca="false">HYPERLINK("http://dbpedia.org/property/notableRole")</f>
        <v>http://dbpedia.org/property/notableRole</v>
      </c>
      <c r="B1185" s="2" t="n">
        <v>0</v>
      </c>
      <c r="C1185" s="0" t="str">
        <f aca="false">HYPERLINK("http://dbpedia.org/sparql?default-graph-uri=http%3A%2F%2Fdbpedia.org&amp;query=select+distinct+%3Fs+%3Fo+where+{%3Fs+%3Chttp%3A%2F%2Fdbpedia.org%2Fproperty%2FnotableRole%3E+%3Fo}+LIMIT+100&amp;format=text%2Fhtml&amp;timeout=30000&amp;debug=on", "View on DBPedia")</f>
        <v>View on DBPedia</v>
      </c>
    </row>
    <row collapsed="false" customFormat="false" customHeight="true" hidden="false" ht="12.1" outlineLevel="0" r="1186">
      <c r="A1186" s="0" t="str">
        <f aca="false">HYPERLINK("http://dbpedia.org/ontology/hometown")</f>
        <v>http://dbpedia.org/ontology/hometown</v>
      </c>
      <c r="B1186" s="2" t="n">
        <v>0</v>
      </c>
      <c r="C1186" s="0" t="str">
        <f aca="false">HYPERLINK("http://dbpedia.org/sparql?default-graph-uri=http%3A%2F%2Fdbpedia.org&amp;query=select+distinct+%3Fs+%3Fo+where+{%3Fs+%3Chttp%3A%2F%2Fdbpedia.org%2Fontology%2Fhometown%3E+%3Fo}+LIMIT+100&amp;format=text%2Fhtml&amp;timeout=30000&amp;debug=on", "View on DBPedia")</f>
        <v>View on DBPedia</v>
      </c>
    </row>
    <row collapsed="false" customFormat="false" customHeight="true" hidden="false" ht="12.1" outlineLevel="0" r="1187">
      <c r="A1187" s="0" t="str">
        <f aca="false">HYPERLINK("http://dbpedia.org/property/placeOfDeath")</f>
        <v>http://dbpedia.org/property/placeOfDeath</v>
      </c>
      <c r="B1187" s="2" t="n">
        <v>0</v>
      </c>
      <c r="C1187" s="0" t="str">
        <f aca="false">HYPERLINK("http://dbpedia.org/sparql?default-graph-uri=http%3A%2F%2Fdbpedia.org&amp;query=select+distinct+%3Fs+%3Fo+where+{%3Fs+%3Chttp%3A%2F%2Fdbpedia.org%2Fproperty%2FplaceOfDeath%3E+%3Fo}+LIMIT+100&amp;format=text%2Fhtml&amp;timeout=30000&amp;debug=on", "View on DBPedia")</f>
        <v>View on DBPedia</v>
      </c>
    </row>
    <row collapsed="false" customFormat="false" customHeight="true" hidden="false" ht="12.1" outlineLevel="0" r="1188">
      <c r="A1188" s="0" t="str">
        <f aca="false">HYPERLINK("http://dbpedia.org/ontology/picture")</f>
        <v>http://dbpedia.org/ontology/picture</v>
      </c>
      <c r="B1188" s="2" t="n">
        <v>0</v>
      </c>
      <c r="C1188" s="0" t="str">
        <f aca="false">HYPERLINK("http://dbpedia.org/sparql?default-graph-uri=http%3A%2F%2Fdbpedia.org&amp;query=select+distinct+%3Fs+%3Fo+where+{%3Fs+%3Chttp%3A%2F%2Fdbpedia.org%2Fontology%2Fpicture%3E+%3Fo}+LIMIT+100&amp;format=text%2Fhtml&amp;timeout=30000&amp;debug=on", "View on DBPedia")</f>
        <v>View on DBPedia</v>
      </c>
    </row>
    <row collapsed="false" customFormat="false" customHeight="true" hidden="false" ht="12.1" outlineLevel="0" r="1189">
      <c r="A1189" s="0" t="str">
        <f aca="false">HYPERLINK("http://dbpedia.org/ontology/distributingCompany")</f>
        <v>http://dbpedia.org/ontology/distributingCompany</v>
      </c>
      <c r="B1189" s="2" t="n">
        <v>0</v>
      </c>
      <c r="C1189" s="0" t="str">
        <f aca="false">HYPERLINK("http://dbpedia.org/sparql?default-graph-uri=http%3A%2F%2Fdbpedia.org&amp;query=select+distinct+%3Fs+%3Fo+where+{%3Fs+%3Chttp%3A%2F%2Fdbpedia.org%2Fontology%2FdistributingCompany%3E+%3Fo}+LIMIT+100&amp;format=text%2Fhtml&amp;timeout=30000&amp;debug=on", "View on DBPedia")</f>
        <v>View on DBPedia</v>
      </c>
    </row>
    <row collapsed="false" customFormat="false" customHeight="true" hidden="false" ht="12.1" outlineLevel="0" r="1190">
      <c r="A1190" s="0" t="str">
        <f aca="false">HYPERLINK("http://dbpedia.org/property/form")</f>
        <v>http://dbpedia.org/property/form</v>
      </c>
      <c r="B1190" s="2" t="n">
        <v>0</v>
      </c>
      <c r="C1190" s="0" t="str">
        <f aca="false">HYPERLINK("http://dbpedia.org/sparql?default-graph-uri=http%3A%2F%2Fdbpedia.org&amp;query=select+distinct+%3Fs+%3Fo+where+{%3Fs+%3Chttp%3A%2F%2Fdbpedia.org%2Fproperty%2Fform%3E+%3Fo}+LIMIT+100&amp;format=text%2Fhtml&amp;timeout=30000&amp;debug=on", "View on DBPedia")</f>
        <v>View on DBPedia</v>
      </c>
    </row>
    <row collapsed="false" customFormat="false" customHeight="true" hidden="false" ht="12.1" outlineLevel="0" r="1191">
      <c r="A1191" s="0" t="str">
        <f aca="false">HYPERLINK("http://dbpedia.org/property/motto")</f>
        <v>http://dbpedia.org/property/motto</v>
      </c>
      <c r="B1191" s="2" t="n">
        <v>0</v>
      </c>
      <c r="C1191" s="0" t="str">
        <f aca="false">HYPERLINK("http://dbpedia.org/sparql?default-graph-uri=http%3A%2F%2Fdbpedia.org&amp;query=select+distinct+%3Fs+%3Fo+where+{%3Fs+%3Chttp%3A%2F%2Fdbpedia.org%2Fproperty%2Fmotto%3E+%3Fo}+LIMIT+100&amp;format=text%2Fhtml&amp;timeout=30000&amp;debug=on", "View on DBPedia")</f>
        <v>View on DBPedia</v>
      </c>
    </row>
    <row collapsed="false" customFormat="false" customHeight="true" hidden="false" ht="12.1" outlineLevel="0" r="1192">
      <c r="A1192" s="0" t="str">
        <f aca="false">HYPERLINK("http://dbpedia.org/property/aSide")</f>
        <v>http://dbpedia.org/property/aSide</v>
      </c>
      <c r="B1192" s="2" t="n">
        <v>0</v>
      </c>
      <c r="C1192" s="0" t="str">
        <f aca="false">HYPERLINK("http://dbpedia.org/sparql?default-graph-uri=http%3A%2F%2Fdbpedia.org&amp;query=select+distinct+%3Fs+%3Fo+where+{%3Fs+%3Chttp%3A%2F%2Fdbpedia.org%2Fproperty%2FaSide%3E+%3Fo}+LIMIT+100&amp;format=text%2Fhtml&amp;timeout=30000&amp;debug=on", "View on DBPedia")</f>
        <v>View on DBPedia</v>
      </c>
    </row>
    <row collapsed="false" customFormat="false" customHeight="true" hidden="false" ht="12.1" outlineLevel="0" r="1193">
      <c r="A1193" s="0" t="str">
        <f aca="false">HYPERLINK("http://dbpedia.org/ontology/formerName")</f>
        <v>http://dbpedia.org/ontology/formerName</v>
      </c>
      <c r="B1193" s="2" t="n">
        <v>0</v>
      </c>
      <c r="C1193" s="0" t="str">
        <f aca="false">HYPERLINK("http://dbpedia.org/sparql?default-graph-uri=http%3A%2F%2Fdbpedia.org&amp;query=select+distinct+%3Fs+%3Fo+where+{%3Fs+%3Chttp%3A%2F%2Fdbpedia.org%2Fontology%2FformerName%3E+%3Fo}+LIMIT+100&amp;format=text%2Fhtml&amp;timeout=30000&amp;debug=on", "View on DBPedia")</f>
        <v>View on DBPedia</v>
      </c>
    </row>
    <row collapsed="false" customFormat="false" customHeight="true" hidden="false" ht="12.1" outlineLevel="0" r="1194">
      <c r="A1194" s="0" t="str">
        <f aca="false">HYPERLINK("http://dbpedia.org/property/formerNames")</f>
        <v>http://dbpedia.org/property/formerNames</v>
      </c>
      <c r="B1194" s="2" t="n">
        <v>0</v>
      </c>
      <c r="C1194" s="0" t="str">
        <f aca="false">HYPERLINK("http://dbpedia.org/sparql?default-graph-uri=http%3A%2F%2Fdbpedia.org&amp;query=select+distinct+%3Fs+%3Fo+where+{%3Fs+%3Chttp%3A%2F%2Fdbpedia.org%2Fproperty%2FformerNames%3E+%3Fo}+LIMIT+100&amp;format=text%2Fhtml&amp;timeout=30000&amp;debug=on", "View on DBPedia")</f>
        <v>View on DBPedia</v>
      </c>
    </row>
    <row collapsed="false" customFormat="false" customHeight="true" hidden="false" ht="12.1" outlineLevel="0" r="1195">
      <c r="A1195" s="0" t="str">
        <f aca="false">HYPERLINK("http://dbpedia.org/property/footnotes")</f>
        <v>http://dbpedia.org/property/footnotes</v>
      </c>
      <c r="B1195" s="2" t="n">
        <v>0</v>
      </c>
      <c r="C1195" s="0" t="str">
        <f aca="false">HYPERLINK("http://dbpedia.org/sparql?default-graph-uri=http%3A%2F%2Fdbpedia.org&amp;query=select+distinct+%3Fs+%3Fo+where+{%3Fs+%3Chttp%3A%2F%2Fdbpedia.org%2Fproperty%2Ffootnotes%3E+%3Fo}+LIMIT+100&amp;format=text%2Fhtml&amp;timeout=30000&amp;debug=on", "View on DBPedia")</f>
        <v>View on DBPedia</v>
      </c>
    </row>
    <row collapsed="false" customFormat="false" customHeight="true" hidden="false" ht="12.1" outlineLevel="0" r="1196">
      <c r="A1196" s="0" t="str">
        <f aca="false">HYPERLINK("http://dbpedia.org/property/localScenes")</f>
        <v>http://dbpedia.org/property/localScenes</v>
      </c>
      <c r="B1196" s="2" t="n">
        <v>0</v>
      </c>
      <c r="C1196" s="0" t="str">
        <f aca="false">HYPERLINK("http://dbpedia.org/sparql?default-graph-uri=http%3A%2F%2Fdbpedia.org&amp;query=select+distinct+%3Fs+%3Fo+where+{%3Fs+%3Chttp%3A%2F%2Fdbpedia.org%2Fproperty%2FlocalScenes%3E+%3Fo}+LIMIT+100&amp;format=text%2Fhtml&amp;timeout=30000&amp;debug=on", "View on DBPedia")</f>
        <v>View on DBPedia</v>
      </c>
    </row>
    <row collapsed="false" customFormat="false" customHeight="true" hidden="false" ht="12.1" outlineLevel="0" r="1197">
      <c r="A1197" s="0" t="str">
        <f aca="false">HYPERLINK("http://dbpedia.org/property/publisher")</f>
        <v>http://dbpedia.org/property/publisher</v>
      </c>
      <c r="B1197" s="2" t="n">
        <v>0</v>
      </c>
      <c r="C1197" s="0" t="str">
        <f aca="false">HYPERLINK("http://dbpedia.org/sparql?default-graph-uri=http%3A%2F%2Fdbpedia.org&amp;query=select+distinct+%3Fs+%3Fo+where+{%3Fs+%3Chttp%3A%2F%2Fdbpedia.org%2Fproperty%2Fpublisher%3E+%3Fo}+LIMIT+100&amp;format=text%2Fhtml&amp;timeout=30000&amp;debug=on", "View on DBPedia")</f>
        <v>View on DBPedia</v>
      </c>
    </row>
    <row collapsed="false" customFormat="false" customHeight="true" hidden="false" ht="12.1" outlineLevel="0" r="1198">
      <c r="A1198" s="0" t="str">
        <f aca="false">HYPERLINK("http://dbpedia.org/ontology/musicComposer")</f>
        <v>http://dbpedia.org/ontology/musicComposer</v>
      </c>
      <c r="B1198" s="2" t="n">
        <v>0</v>
      </c>
      <c r="C1198" s="0" t="str">
        <f aca="false">HYPERLINK("http://dbpedia.org/sparql?default-graph-uri=http%3A%2F%2Fdbpedia.org&amp;query=select+distinct+%3Fs+%3Fo+where+{%3Fs+%3Chttp%3A%2F%2Fdbpedia.org%2Fontology%2FmusicComposer%3E+%3Fo}+LIMIT+100&amp;format=text%2Fhtml&amp;timeout=30000&amp;debug=on", "View on DBPedia")</f>
        <v>View on DBPedia</v>
      </c>
    </row>
    <row collapsed="false" customFormat="false" customHeight="true" hidden="false" ht="12.1" outlineLevel="0" r="1199">
      <c r="A1199" s="0" t="str">
        <f aca="false">HYPERLINK("http://dbpedia.org/property/otherInfo")</f>
        <v>http://dbpedia.org/property/otherInfo</v>
      </c>
      <c r="B1199" s="2" t="n">
        <v>0</v>
      </c>
      <c r="C1199" s="0" t="str">
        <f aca="false">HYPERLINK("http://dbpedia.org/sparql?default-graph-uri=http%3A%2F%2Fdbpedia.org&amp;query=select+distinct+%3Fs+%3Fo+where+{%3Fs+%3Chttp%3A%2F%2Fdbpedia.org%2Fproperty%2FotherInfo%3E+%3Fo}+LIMIT+100&amp;format=text%2Fhtml&amp;timeout=30000&amp;debug=on", "View on DBPedia")</f>
        <v>View on DBPedia</v>
      </c>
    </row>
    <row collapsed="false" customFormat="false" customHeight="true" hidden="false" ht="12.1" outlineLevel="0" r="1200">
      <c r="A1200" s="0" t="str">
        <f aca="false">HYPERLINK("http://dbpedia.org/ontology/tenant")</f>
        <v>http://dbpedia.org/ontology/tenant</v>
      </c>
      <c r="B1200" s="2" t="n">
        <v>0</v>
      </c>
      <c r="C1200" s="0" t="str">
        <f aca="false">HYPERLINK("http://dbpedia.org/sparql?default-graph-uri=http%3A%2F%2Fdbpedia.org&amp;query=select+distinct+%3Fs+%3Fo+where+{%3Fs+%3Chttp%3A%2F%2Fdbpedia.org%2Fontology%2Ftenant%3E+%3Fo}+LIMIT+100&amp;format=text%2Fhtml&amp;timeout=30000&amp;debug=on", "View on DBPedia")</f>
        <v>View on DBPedia</v>
      </c>
    </row>
    <row collapsed="false" customFormat="false" customHeight="true" hidden="false" ht="12.1" outlineLevel="0" r="1201">
      <c r="A1201" s="0" t="str">
        <f aca="false">HYPERLINK("http://dbpedia.org/property/nickname")</f>
        <v>http://dbpedia.org/property/nickname</v>
      </c>
      <c r="B1201" s="2" t="n">
        <v>0</v>
      </c>
      <c r="C1201" s="0" t="str">
        <f aca="false">HYPERLINK("http://dbpedia.org/sparql?default-graph-uri=http%3A%2F%2Fdbpedia.org&amp;query=select+distinct+%3Fs+%3Fo+where+{%3Fs+%3Chttp%3A%2F%2Fdbpedia.org%2Fproperty%2Fnickname%3E+%3Fo}+LIMIT+100&amp;format=text%2Fhtml&amp;timeout=30000&amp;debug=on", "View on DBPedia")</f>
        <v>View on DBPedia</v>
      </c>
    </row>
    <row collapsed="false" customFormat="false" customHeight="true" hidden="false" ht="12.1" outlineLevel="0" r="1202">
      <c r="A1202" s="0" t="str">
        <f aca="false">HYPERLINK("http://dbpedia.org/property/education")</f>
        <v>http://dbpedia.org/property/education</v>
      </c>
      <c r="B1202" s="2" t="n">
        <v>0</v>
      </c>
      <c r="C1202" s="0" t="str">
        <f aca="false">HYPERLINK("http://dbpedia.org/sparql?default-graph-uri=http%3A%2F%2Fdbpedia.org&amp;query=select+distinct+%3Fs+%3Fo+where+{%3Fs+%3Chttp%3A%2F%2Fdbpedia.org%2Fproperty%2Feducation%3E+%3Fo}+LIMIT+100&amp;format=text%2Fhtml&amp;timeout=30000&amp;debug=on", "View on DBPedia")</f>
        <v>View on DBPedia</v>
      </c>
    </row>
    <row collapsed="false" customFormat="false" customHeight="true" hidden="false" ht="12.1" outlineLevel="0" r="1203">
      <c r="A1203" s="0" t="str">
        <f aca="false">HYPERLINK("http://dbpedia.org/property/director")</f>
        <v>http://dbpedia.org/property/director</v>
      </c>
      <c r="B1203" s="2" t="n">
        <v>0</v>
      </c>
      <c r="C1203" s="0" t="str">
        <f aca="false">HYPERLINK("http://dbpedia.org/sparql?default-graph-uri=http%3A%2F%2Fdbpedia.org&amp;query=select+distinct+%3Fs+%3Fo+where+{%3Fs+%3Chttp%3A%2F%2Fdbpedia.org%2Fproperty%2Fdirector%3E+%3Fo}+LIMIT+100&amp;format=text%2Fhtml&amp;timeout=30000&amp;debug=on", "View on DBPedia")</f>
        <v>View on DBPedia</v>
      </c>
    </row>
    <row collapsed="false" customFormat="false" customHeight="true" hidden="false" ht="12.1" outlineLevel="0" r="1204">
      <c r="A1204" s="0" t="str">
        <f aca="false">HYPERLINK("http://dbpedia.org/property/info")</f>
        <v>http://dbpedia.org/property/info</v>
      </c>
      <c r="B1204" s="2" t="n">
        <v>0</v>
      </c>
      <c r="C1204" s="0" t="str">
        <f aca="false">HYPERLINK("http://dbpedia.org/sparql?default-graph-uri=http%3A%2F%2Fdbpedia.org&amp;query=select+distinct+%3Fs+%3Fo+where+{%3Fs+%3Chttp%3A%2F%2Fdbpedia.org%2Fproperty%2Finfo%3E+%3Fo}+LIMIT+100&amp;format=text%2Fhtml&amp;timeout=30000&amp;debug=on", "View on DBPedia")</f>
        <v>View on DBPedia</v>
      </c>
    </row>
    <row collapsed="false" customFormat="false" customHeight="true" hidden="false" ht="12.1" outlineLevel="0" r="1205">
      <c r="A1205" s="0" t="str">
        <f aca="false">HYPERLINK("http://dbpedia.org/ontology/composer")</f>
        <v>http://dbpedia.org/ontology/composer</v>
      </c>
      <c r="B1205" s="2" t="n">
        <v>0</v>
      </c>
      <c r="C1205" s="0" t="str">
        <f aca="false">HYPERLINK("http://dbpedia.org/sparql?default-graph-uri=http%3A%2F%2Fdbpedia.org&amp;query=select+distinct+%3Fs+%3Fo+where+{%3Fs+%3Chttp%3A%2F%2Fdbpedia.org%2Fontology%2Fcomposer%3E+%3Fo}+LIMIT+100&amp;format=text%2Fhtml&amp;timeout=30000&amp;debug=on", "View on DBPedia")</f>
        <v>View on DBPedia</v>
      </c>
    </row>
    <row collapsed="false" customFormat="false" customHeight="true" hidden="false" ht="12.1" outlineLevel="0" r="1206">
      <c r="A1206" s="0" t="str">
        <f aca="false">HYPERLINK("http://dbpedia.org/property/founder")</f>
        <v>http://dbpedia.org/property/founder</v>
      </c>
      <c r="B1206" s="2" t="n">
        <v>0</v>
      </c>
      <c r="C1206" s="0" t="str">
        <f aca="false">HYPERLINK("http://dbpedia.org/sparql?default-graph-uri=http%3A%2F%2Fdbpedia.org&amp;query=select+distinct+%3Fs+%3Fo+where+{%3Fs+%3Chttp%3A%2F%2Fdbpedia.org%2Fproperty%2Ffounder%3E+%3Fo}+LIMIT+100&amp;format=text%2Fhtml&amp;timeout=30000&amp;debug=on", "View on DBPedia")</f>
        <v>View on DBPedia</v>
      </c>
    </row>
    <row collapsed="false" customFormat="false" customHeight="true" hidden="false" ht="12.1" outlineLevel="0" r="1207">
      <c r="A1207" s="0" t="str">
        <f aca="false">HYPERLINK("http://dbpedia.org/property/genre.")</f>
        <v>http://dbpedia.org/property/genre.</v>
      </c>
      <c r="B1207" s="2" t="n">
        <v>1</v>
      </c>
      <c r="C1207" s="0" t="str">
        <f aca="false">HYPERLINK("http://dbpedia.org/sparql?default-graph-uri=http%3A%2F%2Fdbpedia.org&amp;query=select+distinct+%3Fs+%3Fo+where+{%3Fs+%3Chttp%3A%2F%2Fdbpedia.org%2Fproperty%2Fgenre.%3E+%3Fo}+LIMIT+100&amp;format=text%2Fhtml&amp;timeout=30000&amp;debug=on", "View on DBPedia")</f>
        <v>View on DBPedia</v>
      </c>
    </row>
    <row collapsed="false" customFormat="false" customHeight="true" hidden="false" ht="12.1" outlineLevel="0" r="1208">
      <c r="A1208" s="0" t="str">
        <f aca="false">HYPERLINK("http://dbpedia.org/property/tradition")</f>
        <v>http://dbpedia.org/property/tradition</v>
      </c>
      <c r="B1208" s="2" t="n">
        <v>0</v>
      </c>
      <c r="C1208" s="0" t="str">
        <f aca="false">HYPERLINK("http://dbpedia.org/sparql?default-graph-uri=http%3A%2F%2Fdbpedia.org&amp;query=select+distinct+%3Fs+%3Fo+where+{%3Fs+%3Chttp%3A%2F%2Fdbpedia.org%2Fproperty%2Ftradition%3E+%3Fo}+LIMIT+100&amp;format=text%2Fhtml&amp;timeout=30000&amp;debug=on", "View on DBPedia")</f>
        <v>View on DBPedia</v>
      </c>
    </row>
    <row collapsed="false" customFormat="false" customHeight="true" hidden="false" ht="12.1" outlineLevel="0" r="1209">
      <c r="A1209" s="0" t="str">
        <f aca="false">HYPERLINK("http://dbpedia.org/property/subsid")</f>
        <v>http://dbpedia.org/property/subsid</v>
      </c>
      <c r="B1209" s="2" t="n">
        <v>0</v>
      </c>
      <c r="C1209" s="0" t="str">
        <f aca="false">HYPERLINK("http://dbpedia.org/sparql?default-graph-uri=http%3A%2F%2Fdbpedia.org&amp;query=select+distinct+%3Fs+%3Fo+where+{%3Fs+%3Chttp%3A%2F%2Fdbpedia.org%2Fproperty%2Fsubsid%3E+%3Fo}+LIMIT+100&amp;format=text%2Fhtml&amp;timeout=30000&amp;debug=on", "View on DBPedia")</f>
        <v>View on DBPedia</v>
      </c>
    </row>
    <row collapsed="false" customFormat="false" customHeight="true" hidden="false" ht="12.1" outlineLevel="0" r="1210">
      <c r="A1210" s="0" t="str">
        <f aca="false">HYPERLINK("http://dbpedia.org/ontology/successor")</f>
        <v>http://dbpedia.org/ontology/successor</v>
      </c>
      <c r="B1210" s="2" t="n">
        <v>0</v>
      </c>
      <c r="C1210" s="0" t="str">
        <f aca="false">HYPERLINK("http://dbpedia.org/sparql?default-graph-uri=http%3A%2F%2Fdbpedia.org&amp;query=select+distinct+%3Fs+%3Fo+where+{%3Fs+%3Chttp%3A%2F%2Fdbpedia.org%2Fontology%2Fsuccessor%3E+%3Fo}+LIMIT+100&amp;format=text%2Fhtml&amp;timeout=30000&amp;debug=on", "View on DBPedia")</f>
        <v>View on DBPedia</v>
      </c>
    </row>
    <row collapsed="false" customFormat="false" customHeight="true" hidden="false" ht="12.1" outlineLevel="0" r="1211">
      <c r="A1211" s="0" t="str">
        <f aca="false">HYPERLINK("http://dbpedia.org/property/producers")</f>
        <v>http://dbpedia.org/property/producers</v>
      </c>
      <c r="B1211" s="2" t="n">
        <v>0</v>
      </c>
      <c r="C1211" s="0" t="str">
        <f aca="false">HYPERLINK("http://dbpedia.org/sparql?default-graph-uri=http%3A%2F%2Fdbpedia.org&amp;query=select+distinct+%3Fs+%3Fo+where+{%3Fs+%3Chttp%3A%2F%2Fdbpedia.org%2Fproperty%2Fproducers%3E+%3Fo}+LIMIT+100&amp;format=text%2Fhtml&amp;timeout=30000&amp;debug=on", "View on DBPedia")</f>
        <v>View on DBPedia</v>
      </c>
    </row>
    <row collapsed="false" customFormat="false" customHeight="true" hidden="false" ht="12.1" outlineLevel="0" r="1212">
      <c r="A1212" s="0" t="str">
        <f aca="false">HYPERLINK("http://dbpedia.org/property/imgCapt")</f>
        <v>http://dbpedia.org/property/imgCapt</v>
      </c>
      <c r="B1212" s="2" t="n">
        <v>0</v>
      </c>
      <c r="C1212" s="0" t="str">
        <f aca="false">HYPERLINK("http://dbpedia.org/sparql?default-graph-uri=http%3A%2F%2Fdbpedia.org&amp;query=select+distinct+%3Fs+%3Fo+where+{%3Fs+%3Chttp%3A%2F%2Fdbpedia.org%2Fproperty%2FimgCapt%3E+%3Fo}+LIMIT+100&amp;format=text%2Fhtml&amp;timeout=30000&amp;debug=on", "View on DBPedia")</f>
        <v>View on DBPedia</v>
      </c>
    </row>
    <row collapsed="false" customFormat="false" customHeight="true" hidden="false" ht="12.1" outlineLevel="0" r="1213">
      <c r="A1213" s="0" t="str">
        <f aca="false">HYPERLINK("http://dbpedia.org/property/sign")</f>
        <v>http://dbpedia.org/property/sign</v>
      </c>
      <c r="B1213" s="2" t="n">
        <v>0</v>
      </c>
      <c r="C1213" s="0" t="str">
        <f aca="false">HYPERLINK("http://dbpedia.org/sparql?default-graph-uri=http%3A%2F%2Fdbpedia.org&amp;query=select+distinct+%3Fs+%3Fo+where+{%3Fs+%3Chttp%3A%2F%2Fdbpedia.org%2Fproperty%2Fsign%3E+%3Fo}+LIMIT+100&amp;format=text%2Fhtml&amp;timeout=30000&amp;debug=on", "View on DBPedia")</f>
        <v>View on DBPedia</v>
      </c>
    </row>
    <row collapsed="false" customFormat="false" customHeight="true" hidden="false" ht="12.1" outlineLevel="0" r="1214">
      <c r="A1214" s="0" t="str">
        <f aca="false">HYPERLINK("http://dbpedia.org/property/dateOfBirth")</f>
        <v>http://dbpedia.org/property/dateOfBirth</v>
      </c>
      <c r="B1214" s="2" t="n">
        <v>0</v>
      </c>
      <c r="C1214" s="0" t="str">
        <f aca="false">HYPERLINK("http://dbpedia.org/sparql?default-graph-uri=http%3A%2F%2Fdbpedia.org&amp;query=select+distinct+%3Fs+%3Fo+where+{%3Fs+%3Chttp%3A%2F%2Fdbpedia.org%2Fproperty%2FdateOfBirth%3E+%3Fo}+LIMIT+100&amp;format=text%2Fhtml&amp;timeout=30000&amp;debug=on", "View on DBPedia")</f>
        <v>View on DBPedia</v>
      </c>
    </row>
    <row collapsed="false" customFormat="false" customHeight="true" hidden="false" ht="12.1" outlineLevel="0" r="1215">
      <c r="A1215" s="0" t="str">
        <f aca="false">HYPERLINK("http://dbpedia.org/property/fusionGenres")</f>
        <v>http://dbpedia.org/property/fusionGenres</v>
      </c>
      <c r="B1215" s="2" t="n">
        <v>0.5</v>
      </c>
      <c r="C1215" s="0" t="str">
        <f aca="false">HYPERLINK("http://dbpedia.org/sparql?default-graph-uri=http%3A%2F%2Fdbpedia.org&amp;query=select+distinct+%3Fs+%3Fo+where+{%3Fs+%3Chttp%3A%2F%2Fdbpedia.org%2Fproperty%2FfusionGenres%3E+%3Fo}+LIMIT+100&amp;format=text%2Fhtml&amp;timeout=30000&amp;debug=on", "View on DBPedia")</f>
        <v>View on DBPedia</v>
      </c>
    </row>
    <row collapsed="false" customFormat="false" customHeight="true" hidden="false" ht="12.1" outlineLevel="0" r="1216">
      <c r="A1216" s="0" t="str">
        <f aca="false">HYPERLINK("http://dbpedia.org/property/placeOfBirth")</f>
        <v>http://dbpedia.org/property/placeOfBirth</v>
      </c>
      <c r="B1216" s="2" t="n">
        <v>0</v>
      </c>
      <c r="C1216" s="0" t="str">
        <f aca="false">HYPERLINK("http://dbpedia.org/sparql?default-graph-uri=http%3A%2F%2Fdbpedia.org&amp;query=select+distinct+%3Fs+%3Fo+where+{%3Fs+%3Chttp%3A%2F%2Fdbpedia.org%2Fproperty%2FplaceOfBirth%3E+%3Fo}+LIMIT+100&amp;format=text%2Fhtml&amp;timeout=30000&amp;debug=on", "View on DBPedia")</f>
        <v>View on DBPedia</v>
      </c>
    </row>
    <row collapsed="false" customFormat="false" customHeight="true" hidden="false" ht="12.1" outlineLevel="0" r="1217">
      <c r="A1217" s="0" t="str">
        <f aca="false">HYPERLINK("http://dbpedia.org/property/%3Cbr/%3E1997Genre")</f>
        <v>http://dbpedia.org/property/%3Cbr/%3E1997Genre</v>
      </c>
      <c r="B1217" s="2" t="n">
        <v>0</v>
      </c>
      <c r="C1217" s="0" t="str">
        <f aca="false">HYPERLINK("http://dbpedia.org/sparql?default-graph-uri=http%3A%2F%2Fdbpedia.org&amp;query=select+distinct+%3Fs+%3Fo+where+{%3Fs+%3Chttp%3A%2F%2Fdbpedia.org%2Fproperty%2F%253Cbr%2F%253E1997Genre%3E+%3Fo}+LIMIT+100&amp;format=text%2Fhtml&amp;timeout=30000&amp;debug=on", "View on DBPedia")</f>
        <v>View on DBPedia</v>
      </c>
    </row>
    <row collapsed="false" customFormat="false" customHeight="true" hidden="false" ht="12.1" outlineLevel="0" r="1218">
      <c r="A1218" s="0" t="str">
        <f aca="false">HYPERLINK("http://dbpedia.org/property/series")</f>
        <v>http://dbpedia.org/property/series</v>
      </c>
      <c r="B1218" s="2" t="n">
        <v>0</v>
      </c>
      <c r="C1218" s="0" t="str">
        <f aca="false">HYPERLINK("http://dbpedia.org/sparql?default-graph-uri=http%3A%2F%2Fdbpedia.org&amp;query=select+distinct+%3Fs+%3Fo+where+{%3Fs+%3Chttp%3A%2F%2Fdbpedia.org%2Fproperty%2Fseries%3E+%3Fo}+LIMIT+100&amp;format=text%2Fhtml&amp;timeout=30000&amp;debug=on", "View on DBPedia")</f>
        <v>View on DBPedia</v>
      </c>
    </row>
    <row collapsed="false" customFormat="false" customHeight="true" hidden="false" ht="12.1" outlineLevel="0" r="1219">
      <c r="A1219" s="0" t="str">
        <f aca="false">HYPERLINK("http://dbpedia.org/property/culturalOrigins")</f>
        <v>http://dbpedia.org/property/culturalOrigins</v>
      </c>
      <c r="B1219" s="2" t="n">
        <v>0</v>
      </c>
      <c r="C1219" s="0" t="str">
        <f aca="false">HYPERLINK("http://dbpedia.org/sparql?default-graph-uri=http%3A%2F%2Fdbpedia.org&amp;query=select+distinct+%3Fs+%3Fo+where+{%3Fs+%3Chttp%3A%2F%2Fdbpedia.org%2Fproperty%2FculturalOrigins%3E+%3Fo}+LIMIT+100&amp;format=text%2Fhtml&amp;timeout=30000&amp;debug=on", "View on DBPedia")</f>
        <v>View on DBPedia</v>
      </c>
    </row>
    <row collapsed="false" customFormat="false" customHeight="true" hidden="false" ht="12.1" outlineLevel="0" r="1220">
      <c r="A1220" s="0" t="str">
        <f aca="false">HYPERLINK("http://dbpedia.org/ontology/field")</f>
        <v>http://dbpedia.org/ontology/field</v>
      </c>
      <c r="B1220" s="2" t="n">
        <v>0</v>
      </c>
      <c r="C1220" s="0" t="str">
        <f aca="false">HYPERLINK("http://dbpedia.org/sparql?default-graph-uri=http%3A%2F%2Fdbpedia.org&amp;query=select+distinct+%3Fs+%3Fo+where+{%3Fs+%3Chttp%3A%2F%2Fdbpedia.org%2Fontology%2Ffield%3E+%3Fo}+LIMIT+100&amp;format=text%2Fhtml&amp;timeout=30000&amp;debug=on", "View on DBPedia")</f>
        <v>View on DBPedia</v>
      </c>
    </row>
    <row collapsed="false" customFormat="false" customHeight="true" hidden="false" ht="12.1" outlineLevel="0" r="1221">
      <c r="A1221" s="0" t="str">
        <f aca="false">HYPERLINK("http://dbpedia.org/property/years")</f>
        <v>http://dbpedia.org/property/years</v>
      </c>
      <c r="B1221" s="2" t="n">
        <v>0</v>
      </c>
      <c r="C1221" s="0" t="str">
        <f aca="false">HYPERLINK("http://dbpedia.org/sparql?default-graph-uri=http%3A%2F%2Fdbpedia.org&amp;query=select+distinct+%3Fs+%3Fo+where+{%3Fs+%3Chttp%3A%2F%2Fdbpedia.org%2Fproperty%2Fyears%3E+%3Fo}+LIMIT+100&amp;format=text%2Fhtml&amp;timeout=30000&amp;debug=on", "View on DBPedia")</f>
        <v>View on DBPedia</v>
      </c>
    </row>
    <row collapsed="false" customFormat="false" customHeight="true" hidden="false" ht="12.1" outlineLevel="0" r="1222">
      <c r="A1222" s="0" t="str">
        <f aca="false">HYPERLINK("http://dbpedia.org/ontology/foundedBy")</f>
        <v>http://dbpedia.org/ontology/foundedBy</v>
      </c>
      <c r="B1222" s="2" t="n">
        <v>0</v>
      </c>
      <c r="C1222" s="0" t="str">
        <f aca="false">HYPERLINK("http://dbpedia.org/sparql?default-graph-uri=http%3A%2F%2Fdbpedia.org&amp;query=select+distinct+%3Fs+%3Fo+where+{%3Fs+%3Chttp%3A%2F%2Fdbpedia.org%2Fontology%2FfoundedBy%3E+%3Fo}+LIMIT+100&amp;format=text%2Fhtml&amp;timeout=30000&amp;debug=on", "View on DBPedia")</f>
        <v>View on DBPedia</v>
      </c>
    </row>
    <row collapsed="false" customFormat="false" customHeight="true" hidden="false" ht="12.1" outlineLevel="0" r="1223">
      <c r="A1223" s="0" t="str">
        <f aca="false">HYPERLINK("http://dbpedia.org/property/divisions")</f>
        <v>http://dbpedia.org/property/divisions</v>
      </c>
      <c r="B1223" s="2" t="n">
        <v>0</v>
      </c>
      <c r="C1223" s="0" t="str">
        <f aca="false">HYPERLINK("http://dbpedia.org/sparql?default-graph-uri=http%3A%2F%2Fdbpedia.org&amp;query=select+distinct+%3Fs+%3Fo+where+{%3Fs+%3Chttp%3A%2F%2Fdbpedia.org%2Fproperty%2Fdivisions%3E+%3Fo}+LIMIT+100&amp;format=text%2Fhtml&amp;timeout=30000&amp;debug=on", "View on DBPedia")</f>
        <v>View on DBPedia</v>
      </c>
    </row>
    <row collapsed="false" customFormat="false" customHeight="true" hidden="false" ht="12.1" outlineLevel="0" r="1224">
      <c r="A1224" s="0" t="str">
        <f aca="false">HYPERLINK("http://dbpedia.org/property/video")</f>
        <v>http://dbpedia.org/property/video</v>
      </c>
      <c r="B1224" s="2" t="n">
        <v>0</v>
      </c>
      <c r="C1224" s="0" t="str">
        <f aca="false">HYPERLINK("http://dbpedia.org/sparql?default-graph-uri=http%3A%2F%2Fdbpedia.org&amp;query=select+distinct+%3Fs+%3Fo+where+{%3Fs+%3Chttp%3A%2F%2Fdbpedia.org%2Fproperty%2Fvideo%3E+%3Fo}+LIMIT+100&amp;format=text%2Fhtml&amp;timeout=30000&amp;debug=on", "View on DBPedia")</f>
        <v>View on DBPedia</v>
      </c>
    </row>
    <row collapsed="false" customFormat="false" customHeight="true" hidden="false" ht="12.1" outlineLevel="0" r="1225">
      <c r="A1225" s="0" t="str">
        <f aca="false">HYPERLINK("http://dbpedia.org/property/company")</f>
        <v>http://dbpedia.org/property/company</v>
      </c>
      <c r="B1225" s="2" t="n">
        <v>0</v>
      </c>
      <c r="C1225" s="0" t="str">
        <f aca="false">HYPERLINK("http://dbpedia.org/sparql?default-graph-uri=http%3A%2F%2Fdbpedia.org&amp;query=select+distinct+%3Fs+%3Fo+where+{%3Fs+%3Chttp%3A%2F%2Fdbpedia.org%2Fproperty%2Fcompany%3E+%3Fo}+LIMIT+100&amp;format=text%2Fhtml&amp;timeout=30000&amp;debug=on", "View on DBPedia")</f>
        <v>View on DBPedia</v>
      </c>
    </row>
    <row collapsed="false" customFormat="false" customHeight="true" hidden="false" ht="12.1" outlineLevel="0" r="1226">
      <c r="A1226" s="0" t="str">
        <f aca="false">HYPERLINK("http://dbpedia.org/property/purpose")</f>
        <v>http://dbpedia.org/property/purpose</v>
      </c>
      <c r="B1226" s="2" t="n">
        <v>0</v>
      </c>
      <c r="C1226" s="0" t="str">
        <f aca="false">HYPERLINK("http://dbpedia.org/sparql?default-graph-uri=http%3A%2F%2Fdbpedia.org&amp;query=select+distinct+%3Fs+%3Fo+where+{%3Fs+%3Chttp%3A%2F%2Fdbpedia.org%2Fproperty%2Fpurpose%3E+%3Fo}+LIMIT+100&amp;format=text%2Fhtml&amp;timeout=30000&amp;debug=on", "View on DBPedia")</f>
        <v>View on DBPedia</v>
      </c>
    </row>
    <row collapsed="false" customFormat="false" customHeight="true" hidden="false" ht="12.1" outlineLevel="0" r="1227">
      <c r="A1227" s="0" t="str">
        <f aca="false">HYPERLINK("http://dbpedia.org/ontology/longtype")</f>
        <v>http://dbpedia.org/ontology/longtype</v>
      </c>
      <c r="B1227" s="2" t="n">
        <v>0</v>
      </c>
      <c r="C1227" s="0" t="str">
        <f aca="false">HYPERLINK("http://dbpedia.org/sparql?default-graph-uri=http%3A%2F%2Fdbpedia.org&amp;query=select+distinct+%3Fs+%3Fo+where+{%3Fs+%3Chttp%3A%2F%2Fdbpedia.org%2Fontology%2Flongtype%3E+%3Fo}+LIMIT+100&amp;format=text%2Fhtml&amp;timeout=30000&amp;debug=on", "View on DBPedia")</f>
        <v>View on DBPedia</v>
      </c>
    </row>
    <row collapsed="false" customFormat="false" customHeight="true" hidden="false" ht="12.1" outlineLevel="0" r="1228">
      <c r="A1228" s="0" t="str">
        <f aca="false">HYPERLINK("http://dbpedia.org/property/length")</f>
        <v>http://dbpedia.org/property/length</v>
      </c>
      <c r="B1228" s="2" t="n">
        <v>0</v>
      </c>
      <c r="C1228" s="0" t="str">
        <f aca="false">HYPERLINK("http://dbpedia.org/sparql?default-graph-uri=http%3A%2F%2Fdbpedia.org&amp;query=select+distinct+%3Fs+%3Fo+where+{%3Fs+%3Chttp%3A%2F%2Fdbpedia.org%2Fproperty%2Flength%3E+%3Fo}+LIMIT+100&amp;format=text%2Fhtml&amp;timeout=30000&amp;debug=on", "View on DBPedia")</f>
        <v>View on DBPedia</v>
      </c>
    </row>
    <row collapsed="false" customFormat="false" customHeight="true" hidden="false" ht="12.1" outlineLevel="0" r="1229">
      <c r="A1229" s="0" t="str">
        <f aca="false">HYPERLINK("http://dbpedia.org/ontology/network")</f>
        <v>http://dbpedia.org/ontology/network</v>
      </c>
      <c r="B1229" s="2" t="n">
        <v>0</v>
      </c>
      <c r="C1229" s="0" t="str">
        <f aca="false">HYPERLINK("http://dbpedia.org/sparql?default-graph-uri=http%3A%2F%2Fdbpedia.org&amp;query=select+distinct+%3Fs+%3Fo+where+{%3Fs+%3Chttp%3A%2F%2Fdbpedia.org%2Fontology%2Fnetwork%3E+%3Fo}+LIMIT+100&amp;format=text%2Fhtml&amp;timeout=30000&amp;debug=on", "View on DBPedia")</f>
        <v>View on DBPedia</v>
      </c>
    </row>
    <row collapsed="false" customFormat="false" customHeight="true" hidden="false" ht="12.1" outlineLevel="0" r="1230">
      <c r="A1230" s="0" t="str">
        <f aca="false">HYPERLINK("http://dbpedia.org/ontology/purpose")</f>
        <v>http://dbpedia.org/ontology/purpose</v>
      </c>
      <c r="B1230" s="2" t="n">
        <v>0</v>
      </c>
      <c r="C1230" s="0" t="str">
        <f aca="false">HYPERLINK("http://dbpedia.org/sparql?default-graph-uri=http%3A%2F%2Fdbpedia.org&amp;query=select+distinct+%3Fs+%3Fo+where+{%3Fs+%3Chttp%3A%2F%2Fdbpedia.org%2Fontology%2Fpurpose%3E+%3Fo}+LIMIT+100&amp;format=text%2Fhtml&amp;timeout=30000&amp;debug=on", "View on DBPedia")</f>
        <v>View on DBPedia</v>
      </c>
    </row>
    <row collapsed="false" customFormat="false" customHeight="true" hidden="false" ht="12.1" outlineLevel="0" r="1231">
      <c r="A1231" s="0" t="str">
        <f aca="false">HYPERLINK("http://dbpedia.org/property/production")</f>
        <v>http://dbpedia.org/property/production</v>
      </c>
      <c r="B1231" s="2" t="n">
        <v>0</v>
      </c>
      <c r="C1231" s="0" t="str">
        <f aca="false">HYPERLINK("http://dbpedia.org/sparql?default-graph-uri=http%3A%2F%2Fdbpedia.org&amp;query=select+distinct+%3Fs+%3Fo+where+{%3Fs+%3Chttp%3A%2F%2Fdbpedia.org%2Fproperty%2Fproduction%3E+%3Fo}+LIMIT+100&amp;format=text%2Fhtml&amp;timeout=30000&amp;debug=on", "View on DBPedia")</f>
        <v>View on DBPedia</v>
      </c>
    </row>
    <row collapsed="false" customFormat="false" customHeight="true" hidden="false" ht="12.1" outlineLevel="0" r="1232">
      <c r="A1232" s="0" t="str">
        <f aca="false">HYPERLINK("http://dbpedia.org/ontology/industry")</f>
        <v>http://dbpedia.org/ontology/industry</v>
      </c>
      <c r="B1232" s="2" t="n">
        <v>0</v>
      </c>
      <c r="C1232" s="0" t="str">
        <f aca="false">HYPERLINK("http://dbpedia.org/sparql?default-graph-uri=http%3A%2F%2Fdbpedia.org&amp;query=select+distinct+%3Fs+%3Fo+where+{%3Fs+%3Chttp%3A%2F%2Fdbpedia.org%2Fontology%2Findustry%3E+%3Fo}+LIMIT+100&amp;format=text%2Fhtml&amp;timeout=30000&amp;debug=on", "View on DBPedia")</f>
        <v>View on DBPedia</v>
      </c>
    </row>
    <row collapsed="false" customFormat="false" customHeight="true" hidden="false" ht="12.1" outlineLevel="0" r="1233">
      <c r="A1233" s="0" t="str">
        <f aca="false">HYPERLINK("http://dbpedia.org/ontology/motto")</f>
        <v>http://dbpedia.org/ontology/motto</v>
      </c>
      <c r="B1233" s="2" t="n">
        <v>0</v>
      </c>
      <c r="C1233" s="0" t="str">
        <f aca="false">HYPERLINK("http://dbpedia.org/sparql?default-graph-uri=http%3A%2F%2Fdbpedia.org&amp;query=select+distinct+%3Fs+%3Fo+where+{%3Fs+%3Chttp%3A%2F%2Fdbpedia.org%2Fontology%2Fmotto%3E+%3Fo}+LIMIT+100&amp;format=text%2Fhtml&amp;timeout=30000&amp;debug=on", "View on DBPedia")</f>
        <v>View on DBPedia</v>
      </c>
    </row>
    <row collapsed="false" customFormat="false" customHeight="true" hidden="false" ht="12.1" outlineLevel="0" r="1234">
      <c r="A1234" s="0" t="str">
        <f aca="false">HYPERLINK("http://dbpedia.org/ontology/notableWork")</f>
        <v>http://dbpedia.org/ontology/notableWork</v>
      </c>
      <c r="B1234" s="2" t="n">
        <v>0</v>
      </c>
      <c r="C1234" s="0" t="str">
        <f aca="false">HYPERLINK("http://dbpedia.org/sparql?default-graph-uri=http%3A%2F%2Fdbpedia.org&amp;query=select+distinct+%3Fs+%3Fo+where+{%3Fs+%3Chttp%3A%2F%2Fdbpedia.org%2Fontology%2FnotableWork%3E+%3Fo}+LIMIT+100&amp;format=text%2Fhtml&amp;timeout=30000&amp;debug=on", "View on DBPedia")</f>
        <v>View on DBPedia</v>
      </c>
    </row>
    <row collapsed="false" customFormat="false" customHeight="true" hidden="false" ht="12.1" outlineLevel="0" r="1235">
      <c r="A1235" s="0" t="str">
        <f aca="false">HYPERLINK("http://dbpedia.org/property/imageFile")</f>
        <v>http://dbpedia.org/property/imageFile</v>
      </c>
      <c r="B1235" s="2" t="n">
        <v>0</v>
      </c>
      <c r="C1235" s="0" t="str">
        <f aca="false">HYPERLINK("http://dbpedia.org/sparql?default-graph-uri=http%3A%2F%2Fdbpedia.org&amp;query=select+distinct+%3Fs+%3Fo+where+{%3Fs+%3Chttp%3A%2F%2Fdbpedia.org%2Fproperty%2FimageFile%3E+%3Fo}+LIMIT+100&amp;format=text%2Fhtml&amp;timeout=30000&amp;debug=on", "View on DBPedia")</f>
        <v>View on DBPedia</v>
      </c>
    </row>
    <row collapsed="false" customFormat="false" customHeight="true" hidden="false" ht="12.1" outlineLevel="0" r="1236">
      <c r="A1236" s="0" t="str">
        <f aca="false">HYPERLINK("http://dbpedia.org/property/albumName")</f>
        <v>http://dbpedia.org/property/albumName</v>
      </c>
      <c r="B1236" s="2" t="n">
        <v>0</v>
      </c>
      <c r="C1236" s="0" t="str">
        <f aca="false">HYPERLINK("http://dbpedia.org/sparql?default-graph-uri=http%3A%2F%2Fdbpedia.org&amp;query=select+distinct+%3Fs+%3Fo+where+{%3Fs+%3Chttp%3A%2F%2Fdbpedia.org%2Fproperty%2FalbumName%3E+%3Fo}+LIMIT+100&amp;format=text%2Fhtml&amp;timeout=30000&amp;debug=on", "View on DBPedia")</f>
        <v>View on DBPedia</v>
      </c>
    </row>
    <row collapsed="false" customFormat="false" customHeight="true" hidden="false" ht="12.1" outlineLevel="0" r="1237">
      <c r="A1237" s="0" t="str">
        <f aca="false">HYPERLINK("http://dbpedia.org/property/firstReleaseVersion")</f>
        <v>http://dbpedia.org/property/firstReleaseVersion</v>
      </c>
      <c r="B1237" s="2" t="n">
        <v>0</v>
      </c>
      <c r="C1237" s="0" t="str">
        <f aca="false">HYPERLINK("http://dbpedia.org/sparql?default-graph-uri=http%3A%2F%2Fdbpedia.org&amp;query=select+distinct+%3Fs+%3Fo+where+{%3Fs+%3Chttp%3A%2F%2Fdbpedia.org%2Fproperty%2FfirstReleaseVersion%3E+%3Fo}+LIMIT+100&amp;format=text%2Fhtml&amp;timeout=30000&amp;debug=on", "View on DBPedia")</f>
        <v>View on DBPedia</v>
      </c>
    </row>
    <row collapsed="false" customFormat="false" customHeight="true" hidden="false" ht="12.1" outlineLevel="0" r="1238">
      <c r="A1238" s="0" t="str">
        <f aca="false">HYPERLINK("http://dbpedia.org/property/opentheme")</f>
        <v>http://dbpedia.org/property/opentheme</v>
      </c>
      <c r="B1238" s="2" t="n">
        <v>0</v>
      </c>
      <c r="C1238" s="0" t="str">
        <f aca="false">HYPERLINK("http://dbpedia.org/sparql?default-graph-uri=http%3A%2F%2Fdbpedia.org&amp;query=select+distinct+%3Fs+%3Fo+where+{%3Fs+%3Chttp%3A%2F%2Fdbpedia.org%2Fproperty%2Fopentheme%3E+%3Fo}+LIMIT+100&amp;format=text%2Fhtml&amp;timeout=30000&amp;debug=on", "View on DBPedia")</f>
        <v>View on DBPedia</v>
      </c>
    </row>
    <row collapsed="false" customFormat="false" customHeight="true" hidden="false" ht="12.1" outlineLevel="0" r="1239">
      <c r="A1239" s="0" t="str">
        <f aca="false">HYPERLINK("http://dbpedia.org/ontology/depictionDescription")</f>
        <v>http://dbpedia.org/ontology/depictionDescription</v>
      </c>
      <c r="B1239" s="2" t="n">
        <v>0</v>
      </c>
      <c r="C1239" s="0" t="str">
        <f aca="false">HYPERLINK("http://dbpedia.org/sparql?default-graph-uri=http%3A%2F%2Fdbpedia.org&amp;query=select+distinct+%3Fs+%3Fo+where+{%3Fs+%3Chttp%3A%2F%2Fdbpedia.org%2Fontology%2FdepictionDescription%3E+%3Fo}+LIMIT+100&amp;format=text%2Fhtml&amp;timeout=30000&amp;debug=on", "View on DBPedia")</f>
        <v>View on DBPedia</v>
      </c>
    </row>
    <row collapsed="false" customFormat="false" customHeight="true" hidden="false" ht="12.1" outlineLevel="0" r="1240">
      <c r="A1240" s="0" t="str">
        <f aca="false">HYPERLINK("http://dbpedia.org/property/1optionName")</f>
        <v>http://dbpedia.org/property/1optionName</v>
      </c>
      <c r="B1240" s="2" t="n">
        <v>0</v>
      </c>
      <c r="C1240" s="0" t="str">
        <f aca="false">HYPERLINK("http://dbpedia.org/sparql?default-graph-uri=http%3A%2F%2Fdbpedia.org&amp;query=select+distinct+%3Fs+%3Fo+where+{%3Fs+%3Chttp%3A%2F%2Fdbpedia.org%2Fproperty%2F1optionName%3E+%3Fo}+LIMIT+100&amp;format=text%2Fhtml&amp;timeout=30000&amp;debug=on", "View on DBPedia")</f>
        <v>View on DBPedia</v>
      </c>
    </row>
    <row collapsed="false" customFormat="false" customHeight="true" hidden="false" ht="12.1" outlineLevel="0" r="1241">
      <c r="A1241" s="0" t="str">
        <f aca="false">HYPERLINK("http://dbpedia.org/ontology/channel")</f>
        <v>http://dbpedia.org/ontology/channel</v>
      </c>
      <c r="B1241" s="2" t="n">
        <v>0</v>
      </c>
      <c r="C1241" s="0" t="str">
        <f aca="false">HYPERLINK("http://dbpedia.org/sparql?default-graph-uri=http%3A%2F%2Fdbpedia.org&amp;query=select+distinct+%3Fs+%3Fo+where+{%3Fs+%3Chttp%3A%2F%2Fdbpedia.org%2Fontology%2Fchannel%3E+%3Fo}+LIMIT+100&amp;format=text%2Fhtml&amp;timeout=30000&amp;debug=on", "View on DBPedia")</f>
        <v>View on DBPedia</v>
      </c>
    </row>
    <row collapsed="false" customFormat="false" customHeight="true" hidden="false" ht="12.1" outlineLevel="0" r="1242">
      <c r="A1242" s="0" t="str">
        <f aca="false">HYPERLINK("http://dbpedia.org/property/influences")</f>
        <v>http://dbpedia.org/property/influences</v>
      </c>
      <c r="B1242" s="2" t="n">
        <v>0</v>
      </c>
      <c r="C1242" s="0" t="str">
        <f aca="false">HYPERLINK("http://dbpedia.org/sparql?default-graph-uri=http%3A%2F%2Fdbpedia.org&amp;query=select+distinct+%3Fs+%3Fo+where+{%3Fs+%3Chttp%3A%2F%2Fdbpedia.org%2Fproperty%2Finfluences%3E+%3Fo}+LIMIT+100&amp;format=text%2Fhtml&amp;timeout=30000&amp;debug=on", "View on DBPedia")</f>
        <v>View on DBPedia</v>
      </c>
    </row>
    <row collapsed="false" customFormat="false" customHeight="true" hidden="false" ht="12.1" outlineLevel="0" r="1243">
      <c r="A1243" s="0" t="str">
        <f aca="false">HYPERLINK("http://dbpedia.org/property/logoalt")</f>
        <v>http://dbpedia.org/property/logoalt</v>
      </c>
      <c r="B1243" s="2" t="n">
        <v>0</v>
      </c>
      <c r="C1243" s="0" t="str">
        <f aca="false">HYPERLINK("http://dbpedia.org/sparql?default-graph-uri=http%3A%2F%2Fdbpedia.org&amp;query=select+distinct+%3Fs+%3Fo+where+{%3Fs+%3Chttp%3A%2F%2Fdbpedia.org%2Fproperty%2Flogoalt%3E+%3Fo}+LIMIT+100&amp;format=text%2Fhtml&amp;timeout=30000&amp;debug=on", "View on DBPedia")</f>
        <v>View on DBPedia</v>
      </c>
    </row>
    <row collapsed="false" customFormat="false" customHeight="true" hidden="false" ht="12.1" outlineLevel="0" r="1244">
      <c r="A1244" s="0" t="str">
        <f aca="false">HYPERLINK("http://dbpedia.org/property/founders")</f>
        <v>http://dbpedia.org/property/founders</v>
      </c>
      <c r="B1244" s="2" t="n">
        <v>0</v>
      </c>
      <c r="C1244" s="0" t="str">
        <f aca="false">HYPERLINK("http://dbpedia.org/sparql?default-graph-uri=http%3A%2F%2Fdbpedia.org&amp;query=select+distinct+%3Fs+%3Fo+where+{%3Fs+%3Chttp%3A%2F%2Fdbpedia.org%2Fproperty%2Ffounders%3E+%3Fo}+LIMIT+100&amp;format=text%2Fhtml&amp;timeout=30000&amp;debug=on", "View on DBPedia")</f>
        <v>View on DBPedia</v>
      </c>
    </row>
    <row collapsed="false" customFormat="false" customHeight="true" hidden="false" ht="12.1" outlineLevel="0" r="1245">
      <c r="A1245" s="0" t="str">
        <f aca="false">HYPERLINK("http://dbpedia.org/property/released")</f>
        <v>http://dbpedia.org/property/released</v>
      </c>
      <c r="B1245" s="2" t="n">
        <v>0</v>
      </c>
      <c r="C1245" s="0" t="str">
        <f aca="false">HYPERLINK("http://dbpedia.org/sparql?default-graph-uri=http%3A%2F%2Fdbpedia.org&amp;query=select+distinct+%3Fs+%3Fo+where+{%3Fs+%3Chttp%3A%2F%2Fdbpedia.org%2Fproperty%2Freleased%3E+%3Fo}+LIMIT+100&amp;format=text%2Fhtml&amp;timeout=30000&amp;debug=on", "View on DBPedia")</f>
        <v>View on DBPedia</v>
      </c>
    </row>
    <row collapsed="false" customFormat="false" customHeight="true" hidden="false" ht="12.1" outlineLevel="0" r="1246">
      <c r="A1246" s="0" t="str">
        <f aca="false">HYPERLINK("http://dbpedia.org/property/allLyrics")</f>
        <v>http://dbpedia.org/property/allLyrics</v>
      </c>
      <c r="B1246" s="2" t="n">
        <v>0</v>
      </c>
      <c r="C1246" s="0" t="str">
        <f aca="false">HYPERLINK("http://dbpedia.org/sparql?default-graph-uri=http%3A%2F%2Fdbpedia.org&amp;query=select+distinct+%3Fs+%3Fo+where+{%3Fs+%3Chttp%3A%2F%2Fdbpedia.org%2Fproperty%2FallLyrics%3E+%3Fo}+LIMIT+100&amp;format=text%2Fhtml&amp;timeout=30000&amp;debug=on", "View on DBPedia")</f>
        <v>View on DBPedia</v>
      </c>
    </row>
    <row collapsed="false" customFormat="false" customHeight="true" hidden="false" ht="12.1" outlineLevel="0" r="1247">
      <c r="A1247" s="0" t="str">
        <f aca="false">HYPERLINK("http://dbpedia.org/property/deathPlace")</f>
        <v>http://dbpedia.org/property/deathPlace</v>
      </c>
      <c r="B1247" s="2" t="n">
        <v>0</v>
      </c>
      <c r="C1247" s="0" t="str">
        <f aca="false">HYPERLINK("http://dbpedia.org/sparql?default-graph-uri=http%3A%2F%2Fdbpedia.org&amp;query=select+distinct+%3Fs+%3Fo+where+{%3Fs+%3Chttp%3A%2F%2Fdbpedia.org%2Fproperty%2FdeathPlace%3E+%3Fo}+LIMIT+100&amp;format=text%2Fhtml&amp;timeout=30000&amp;debug=on", "View on DBPedia")</f>
        <v>View on DBPedia</v>
      </c>
    </row>
    <row collapsed="false" customFormat="false" customHeight="true" hidden="false" ht="12.1" outlineLevel="0" r="1248">
      <c r="A1248" s="0" t="str">
        <f aca="false">HYPERLINK("http://dbpedia.org/property/organizations")</f>
        <v>http://dbpedia.org/property/organizations</v>
      </c>
      <c r="B1248" s="2" t="n">
        <v>0</v>
      </c>
      <c r="C1248" s="0" t="str">
        <f aca="false">HYPERLINK("http://dbpedia.org/sparql?default-graph-uri=http%3A%2F%2Fdbpedia.org&amp;query=select+distinct+%3Fs+%3Fo+where+{%3Fs+%3Chttp%3A%2F%2Fdbpedia.org%2Fproperty%2Forganizations%3E+%3Fo}+LIMIT+100&amp;format=text%2Fhtml&amp;timeout=30000&amp;debug=on", "View on DBPedia")</f>
        <v>View on DBPedia</v>
      </c>
    </row>
    <row collapsed="false" customFormat="false" customHeight="true" hidden="false" ht="12.1" outlineLevel="0" r="1249">
      <c r="A1249" s="0" t="str">
        <f aca="false">HYPERLINK("http://dbpedia.org/property/affiliations")</f>
        <v>http://dbpedia.org/property/affiliations</v>
      </c>
      <c r="B1249" s="2" t="n">
        <v>0</v>
      </c>
      <c r="C1249" s="0" t="str">
        <f aca="false">HYPERLINK("http://dbpedia.org/sparql?default-graph-uri=http%3A%2F%2Fdbpedia.org&amp;query=select+distinct+%3Fs+%3Fo+where+{%3Fs+%3Chttp%3A%2F%2Fdbpedia.org%2Fproperty%2Faffiliations%3E+%3Fo}+LIMIT+100&amp;format=text%2Fhtml&amp;timeout=30000&amp;debug=on", "View on DBPedia")</f>
        <v>View on DBPedia</v>
      </c>
    </row>
    <row collapsed="false" customFormat="false" customHeight="true" hidden="false" ht="12.1" outlineLevel="0" r="1250">
      <c r="A1250" s="0" t="str">
        <f aca="false">HYPERLINK("http://dbpedia.org/ontology/parentCompany")</f>
        <v>http://dbpedia.org/ontology/parentCompany</v>
      </c>
      <c r="B1250" s="2" t="n">
        <v>0</v>
      </c>
      <c r="C1250" s="0" t="str">
        <f aca="false">HYPERLINK("http://dbpedia.org/sparql?default-graph-uri=http%3A%2F%2Fdbpedia.org&amp;query=select+distinct+%3Fs+%3Fo+where+{%3Fs+%3Chttp%3A%2F%2Fdbpedia.org%2Fontology%2FparentCompany%3E+%3Fo}+LIMIT+100&amp;format=text%2Fhtml&amp;timeout=30000&amp;debug=on", "View on DBPedia")</f>
        <v>View on DBPedia</v>
      </c>
    </row>
    <row collapsed="false" customFormat="false" customHeight="true" hidden="false" ht="12.1" outlineLevel="0" r="1251">
      <c r="A1251" s="0" t="str">
        <f aca="false">HYPERLINK("http://dbpedia.org/ontology/director")</f>
        <v>http://dbpedia.org/ontology/director</v>
      </c>
      <c r="B1251" s="2" t="n">
        <v>0</v>
      </c>
      <c r="C1251" s="0" t="str">
        <f aca="false">HYPERLINK("http://dbpedia.org/sparql?default-graph-uri=http%3A%2F%2Fdbpedia.org&amp;query=select+distinct+%3Fs+%3Fo+where+{%3Fs+%3Chttp%3A%2F%2Fdbpedia.org%2Fontology%2Fdirector%3E+%3Fo}+LIMIT+100&amp;format=text%2Fhtml&amp;timeout=30000&amp;debug=on", "View on DBPedia")</f>
        <v>View on DBPedia</v>
      </c>
    </row>
    <row collapsed="false" customFormat="false" customHeight="true" hidden="false" ht="12.1" outlineLevel="0" r="1252">
      <c r="A1252" s="0" t="str">
        <f aca="false">HYPERLINK("http://dbpedia.org/property/1optionLink")</f>
        <v>http://dbpedia.org/property/1optionLink</v>
      </c>
      <c r="B1252" s="2" t="n">
        <v>0</v>
      </c>
      <c r="C1252" s="0" t="str">
        <f aca="false">HYPERLINK("http://dbpedia.org/sparql?default-graph-uri=http%3A%2F%2Fdbpedia.org&amp;query=select+distinct+%3Fs+%3Fo+where+{%3Fs+%3Chttp%3A%2F%2Fdbpedia.org%2Fproperty%2F1optionLink%3E+%3Fo}+LIMIT+100&amp;format=text%2Fhtml&amp;timeout=30000&amp;debug=on", "View on DBPedia")</f>
        <v>View on DBPedia</v>
      </c>
    </row>
    <row collapsed="false" customFormat="false" customHeight="true" hidden="false" ht="12.1" outlineLevel="0" r="1253">
      <c r="A1253" s="0" t="str">
        <f aca="false">HYPERLINK("http://dbpedia.org/property/reviews")</f>
        <v>http://dbpedia.org/property/reviews</v>
      </c>
      <c r="B1253" s="2" t="n">
        <v>0</v>
      </c>
      <c r="C1253" s="0" t="str">
        <f aca="false">HYPERLINK("http://dbpedia.org/sparql?default-graph-uri=http%3A%2F%2Fdbpedia.org&amp;query=select+distinct+%3Fs+%3Fo+where+{%3Fs+%3Chttp%3A%2F%2Fdbpedia.org%2Fproperty%2Freviews%3E+%3Fo}+LIMIT+100&amp;format=text%2Fhtml&amp;timeout=30000&amp;debug=on", "View on DBPedia")</f>
        <v>View on DBPedia</v>
      </c>
    </row>
    <row collapsed="false" customFormat="false" customHeight="true" hidden="false" ht="12.1" outlineLevel="0" r="1254">
      <c r="A1254" s="0" t="str">
        <f aca="false">HYPERLINK("http://dbpedia.org/ontology/owningCompany")</f>
        <v>http://dbpedia.org/ontology/owningCompany</v>
      </c>
      <c r="B1254" s="2" t="n">
        <v>0</v>
      </c>
      <c r="C1254" s="0" t="str">
        <f aca="false">HYPERLINK("http://dbpedia.org/sparql?default-graph-uri=http%3A%2F%2Fdbpedia.org&amp;query=select+distinct+%3Fs+%3Fo+where+{%3Fs+%3Chttp%3A%2F%2Fdbpedia.org%2Fontology%2FowningCompany%3E+%3Fo}+LIMIT+100&amp;format=text%2Fhtml&amp;timeout=30000&amp;debug=on", "View on DBPedia")</f>
        <v>View on DBPedia</v>
      </c>
    </row>
    <row collapsed="false" customFormat="false" customHeight="true" hidden="false" ht="12.1" outlineLevel="0" r="1255">
      <c r="A1255" s="0" t="str">
        <f aca="false">HYPERLINK("http://dbpedia.org/property/spouse")</f>
        <v>http://dbpedia.org/property/spouse</v>
      </c>
      <c r="B1255" s="2" t="n">
        <v>0</v>
      </c>
      <c r="C1255" s="0" t="str">
        <f aca="false">HYPERLINK("http://dbpedia.org/sparql?default-graph-uri=http%3A%2F%2Fdbpedia.org&amp;query=select+distinct+%3Fs+%3Fo+where+{%3Fs+%3Chttp%3A%2F%2Fdbpedia.org%2Fproperty%2Fspouse%3E+%3Fo}+LIMIT+100&amp;format=text%2Fhtml&amp;timeout=30000&amp;debug=on", "View on DBPedia")</f>
        <v>View on DBPedia</v>
      </c>
    </row>
    <row collapsed="false" customFormat="false" customHeight="true" hidden="false" ht="12.1" outlineLevel="0" r="1256">
      <c r="A1256" s="0" t="str">
        <f aca="false">HYPERLINK("http://dbpedia.org/property/channel")</f>
        <v>http://dbpedia.org/property/channel</v>
      </c>
      <c r="B1256" s="2" t="n">
        <v>0</v>
      </c>
      <c r="C1256" s="0" t="str">
        <f aca="false">HYPERLINK("http://dbpedia.org/sparql?default-graph-uri=http%3A%2F%2Fdbpedia.org&amp;query=select+distinct+%3Fs+%3Fo+where+{%3Fs+%3Chttp%3A%2F%2Fdbpedia.org%2Fproperty%2Fchannel%3E+%3Fo}+LIMIT+100&amp;format=text%2Fhtml&amp;timeout=30000&amp;debug=on", "View on DBPedia")</f>
        <v>View on DBPedia</v>
      </c>
    </row>
    <row collapsed="false" customFormat="false" customHeight="true" hidden="false" ht="12.1" outlineLevel="0" r="1257">
      <c r="A1257" s="0" t="str">
        <f aca="false">HYPERLINK("http://dbpedia.org/property/nonProfitName")</f>
        <v>http://dbpedia.org/property/nonProfitName</v>
      </c>
      <c r="B1257" s="2" t="n">
        <v>0</v>
      </c>
      <c r="C1257" s="0" t="str">
        <f aca="false">HYPERLINK("http://dbpedia.org/sparql?default-graph-uri=http%3A%2F%2Fdbpedia.org&amp;query=select+distinct+%3Fs+%3Fo+where+{%3Fs+%3Chttp%3A%2F%2Fdbpedia.org%2Fproperty%2FnonProfitName%3E+%3Fo}+LIMIT+100&amp;format=text%2Fhtml&amp;timeout=30000&amp;debug=on", "View on DBPedia")</f>
        <v>View on DBPedia</v>
      </c>
    </row>
    <row collapsed="false" customFormat="false" customHeight="true" hidden="false" ht="12.1" outlineLevel="0" r="1258">
      <c r="A1258" s="0" t="str">
        <f aca="false">HYPERLINK("http://dbpedia.org/property/judges")</f>
        <v>http://dbpedia.org/property/judges</v>
      </c>
      <c r="B1258" s="2" t="n">
        <v>0</v>
      </c>
      <c r="C1258" s="0" t="str">
        <f aca="false">HYPERLINK("http://dbpedia.org/sparql?default-graph-uri=http%3A%2F%2Fdbpedia.org&amp;query=select+distinct+%3Fs+%3Fo+where+{%3Fs+%3Chttp%3A%2F%2Fdbpedia.org%2Fproperty%2Fjudges%3E+%3Fo}+LIMIT+100&amp;format=text%2Fhtml&amp;timeout=30000&amp;debug=on", "View on DBPedia")</f>
        <v>View on DBPedia</v>
      </c>
    </row>
    <row collapsed="false" customFormat="false" customHeight="true" hidden="false" ht="12.1" outlineLevel="0" r="1259">
      <c r="A1259" s="0" t="str">
        <f aca="false">HYPERLINK("http://dbpedia.org/property/birthPlace")</f>
        <v>http://dbpedia.org/property/birthPlace</v>
      </c>
      <c r="B1259" s="2" t="n">
        <v>0</v>
      </c>
      <c r="C1259" s="0" t="str">
        <f aca="false">HYPERLINK("http://dbpedia.org/sparql?default-graph-uri=http%3A%2F%2Fdbpedia.org&amp;query=select+distinct+%3Fs+%3Fo+where+{%3Fs+%3Chttp%3A%2F%2Fdbpedia.org%2Fproperty%2FbirthPlace%3E+%3Fo}+LIMIT+100&amp;format=text%2Fhtml&amp;timeout=30000&amp;debug=on", "View on DBPedia")</f>
        <v>View on DBPedia</v>
      </c>
    </row>
    <row collapsed="false" customFormat="false" customHeight="true" hidden="false" ht="12.1" outlineLevel="0" r="1260">
      <c r="A1260" s="0" t="str">
        <f aca="false">HYPERLINK("http://dbpedia.org/property/rev3score")</f>
        <v>http://dbpedia.org/property/rev3score</v>
      </c>
      <c r="B1260" s="2" t="n">
        <v>0</v>
      </c>
      <c r="C1260" s="0" t="str">
        <f aca="false">HYPERLINK("http://dbpedia.org/sparql?default-graph-uri=http%3A%2F%2Fdbpedia.org&amp;query=select+distinct+%3Fs+%3Fo+where+{%3Fs+%3Chttp%3A%2F%2Fdbpedia.org%2Fproperty%2Frev3score%3E+%3Fo}+LIMIT+100&amp;format=text%2Fhtml&amp;timeout=30000&amp;debug=on", "View on DBPedia")</f>
        <v>View on DBPedia</v>
      </c>
    </row>
    <row collapsed="false" customFormat="false" customHeight="true" hidden="false" ht="12.1" outlineLevel="0" r="1261">
      <c r="A1261" s="0" t="str">
        <f aca="false">HYPERLINK("http://dbpedia.org/property/colors")</f>
        <v>http://dbpedia.org/property/colors</v>
      </c>
      <c r="B1261" s="2" t="n">
        <v>0</v>
      </c>
      <c r="C1261" s="0" t="str">
        <f aca="false">HYPERLINK("http://dbpedia.org/sparql?default-graph-uri=http%3A%2F%2Fdbpedia.org&amp;query=select+distinct+%3Fs+%3Fo+where+{%3Fs+%3Chttp%3A%2F%2Fdbpedia.org%2Fproperty%2Fcolors%3E+%3Fo}+LIMIT+100&amp;format=text%2Fhtml&amp;timeout=30000&amp;debug=on", "View on DBPedia")</f>
        <v>View on DBPedia</v>
      </c>
    </row>
    <row collapsed="false" customFormat="false" customHeight="true" hidden="false" ht="12.1" outlineLevel="0" r="1262">
      <c r="A1262" s="0" t="str">
        <f aca="false">HYPERLINK("http://dbpedia.org/property/articles")</f>
        <v>http://dbpedia.org/property/articles</v>
      </c>
      <c r="B1262" s="2" t="n">
        <v>0</v>
      </c>
      <c r="C1262" s="0" t="str">
        <f aca="false">HYPERLINK("http://dbpedia.org/sparql?default-graph-uri=http%3A%2F%2Fdbpedia.org&amp;query=select+distinct+%3Fs+%3Fo+where+{%3Fs+%3Chttp%3A%2F%2Fdbpedia.org%2Fproperty%2Farticles%3E+%3Fo}+LIMIT+100&amp;format=text%2Fhtml&amp;timeout=30000&amp;debug=on", "View on DBPedia")</f>
        <v>View on DBPedia</v>
      </c>
    </row>
    <row collapsed="false" customFormat="false" customHeight="true" hidden="false" ht="12.1" outlineLevel="0" r="1263">
      <c r="A1263" s="0" t="str">
        <f aca="false">HYPERLINK("http://dbpedia.org/property/titleOrig")</f>
        <v>http://dbpedia.org/property/titleOrig</v>
      </c>
      <c r="B1263" s="2" t="n">
        <v>0</v>
      </c>
      <c r="C1263" s="0" t="str">
        <f aca="false">HYPERLINK("http://dbpedia.org/sparql?default-graph-uri=http%3A%2F%2Fdbpedia.org&amp;query=select+distinct+%3Fs+%3Fo+where+{%3Fs+%3Chttp%3A%2F%2Fdbpedia.org%2Fproperty%2FtitleOrig%3E+%3Fo}+LIMIT+100&amp;format=text%2Fhtml&amp;timeout=30000&amp;debug=on", "View on DBPedia")</f>
        <v>View on DBPedia</v>
      </c>
    </row>
    <row collapsed="false" customFormat="false" customHeight="true" hidden="false" ht="12.1" outlineLevel="0" r="1264">
      <c r="A1264" s="0" t="str">
        <f aca="false">HYPERLINK("http://dbpedia.org/property/as")</f>
        <v>http://dbpedia.org/property/as</v>
      </c>
      <c r="B1264" s="2" t="n">
        <v>0</v>
      </c>
      <c r="C1264" s="0" t="str">
        <f aca="false">HYPERLINK("http://dbpedia.org/sparql?default-graph-uri=http%3A%2F%2Fdbpedia.org&amp;query=select+distinct+%3Fs+%3Fo+where+{%3Fs+%3Chttp%3A%2F%2Fdbpedia.org%2Fproperty%2Fas%3E+%3Fo}+LIMIT+100&amp;format=text%2Fhtml&amp;timeout=30000&amp;debug=on", "View on DBPedia")</f>
        <v>View on DBPedia</v>
      </c>
    </row>
    <row collapsed="false" customFormat="false" customHeight="true" hidden="false" ht="12.1" outlineLevel="0" r="1265">
      <c r="A1265" s="0" t="str">
        <f aca="false">HYPERLINK("http://dbpedia.org/property/uniform")</f>
        <v>http://dbpedia.org/property/uniform</v>
      </c>
      <c r="B1265" s="2" t="n">
        <v>0</v>
      </c>
      <c r="C1265" s="0" t="str">
        <f aca="false">HYPERLINK("http://dbpedia.org/sparql?default-graph-uri=http%3A%2F%2Fdbpedia.org&amp;query=select+distinct+%3Fs+%3Fo+where+{%3Fs+%3Chttp%3A%2F%2Fdbpedia.org%2Fproperty%2Funiform%3E+%3Fo}+LIMIT+100&amp;format=text%2Fhtml&amp;timeout=30000&amp;debug=on", "View on DBPedia")</f>
        <v>View on DBPedia</v>
      </c>
    </row>
    <row collapsed="false" customFormat="false" customHeight="true" hidden="false" ht="12.1" outlineLevel="0" r="1266">
      <c r="A1266" s="0" t="str">
        <f aca="false">HYPERLINK("http://dbpedia.org/property/dateOfDeath")</f>
        <v>http://dbpedia.org/property/dateOfDeath</v>
      </c>
      <c r="B1266" s="2" t="n">
        <v>0</v>
      </c>
      <c r="C1266" s="0" t="str">
        <f aca="false">HYPERLINK("http://dbpedia.org/sparql?default-graph-uri=http%3A%2F%2Fdbpedia.org&amp;query=select+distinct+%3Fs+%3Fo+where+{%3Fs+%3Chttp%3A%2F%2Fdbpedia.org%2Fproperty%2FdateOfDeath%3E+%3Fo}+LIMIT+100&amp;format=text%2Fhtml&amp;timeout=30000&amp;debug=on", "View on DBPedia")</f>
        <v>View on DBPedia</v>
      </c>
    </row>
    <row collapsed="false" customFormat="false" customHeight="true" hidden="false" ht="12.1" outlineLevel="0" r="1267">
      <c r="A1267" s="0" t="str">
        <f aca="false">HYPERLINK("http://dbpedia.org/ontology/certification")</f>
        <v>http://dbpedia.org/ontology/certification</v>
      </c>
      <c r="B1267" s="2" t="n">
        <v>0</v>
      </c>
      <c r="C1267" s="0" t="str">
        <f aca="false">HYPERLINK("http://dbpedia.org/sparql?default-graph-uri=http%3A%2F%2Fdbpedia.org&amp;query=select+distinct+%3Fs+%3Fo+where+{%3Fs+%3Chttp%3A%2F%2Fdbpedia.org%2Fontology%2Fcertification%3E+%3Fo}+LIMIT+100&amp;format=text%2Fhtml&amp;timeout=30000&amp;debug=on", "View on DBPedia")</f>
        <v>View on DBPedia</v>
      </c>
    </row>
    <row collapsed="false" customFormat="false" customHeight="true" hidden="false" ht="12.1" outlineLevel="0" r="1268">
      <c r="A1268" s="0" t="str">
        <f aca="false">HYPERLINK("http://dbpedia.org/property/productions")</f>
        <v>http://dbpedia.org/property/productions</v>
      </c>
      <c r="B1268" s="2" t="n">
        <v>0</v>
      </c>
      <c r="C1268" s="0" t="str">
        <f aca="false">HYPERLINK("http://dbpedia.org/sparql?default-graph-uri=http%3A%2F%2Fdbpedia.org&amp;query=select+distinct+%3Fs+%3Fo+where+{%3Fs+%3Chttp%3A%2F%2Fdbpedia.org%2Fproperty%2Fproductions%3E+%3Fo}+LIMIT+100&amp;format=text%2Fhtml&amp;timeout=30000&amp;debug=on", "View on DBPedia")</f>
        <v>View on DBPedia</v>
      </c>
    </row>
    <row collapsed="false" customFormat="false" customHeight="true" hidden="false" ht="12.1" outlineLevel="0" r="1269">
      <c r="A1269" s="0" t="str">
        <f aca="false">HYPERLINK("http://dbpedia.org/property/currentAwards")</f>
        <v>http://dbpedia.org/property/currentAwards</v>
      </c>
      <c r="B1269" s="2" t="n">
        <v>0</v>
      </c>
      <c r="C1269" s="0" t="str">
        <f aca="false">HYPERLINK("http://dbpedia.org/sparql?default-graph-uri=http%3A%2F%2Fdbpedia.org&amp;query=select+distinct+%3Fs+%3Fo+where+{%3Fs+%3Chttp%3A%2F%2Fdbpedia.org%2Fproperty%2FcurrentAwards%3E+%3Fo}+LIMIT+100&amp;format=text%2Fhtml&amp;timeout=30000&amp;debug=on", "View on DBPedia")</f>
        <v>View on DBPedia</v>
      </c>
    </row>
    <row collapsed="false" customFormat="false" customHeight="true" hidden="false" ht="12.1" outlineLevel="0" r="1270">
      <c r="A1270" s="0" t="str">
        <f aca="false">HYPERLINK("http://dbpedia.org/property/2006/2007Genre")</f>
        <v>http://dbpedia.org/property/2006/2007Genre</v>
      </c>
      <c r="B1270" s="2" t="n">
        <v>0</v>
      </c>
      <c r="C1270" s="0" t="str">
        <f aca="false">HYPERLINK("http://dbpedia.org/sparql?default-graph-uri=http%3A%2F%2Fdbpedia.org&amp;query=select+distinct+%3Fs+%3Fo+where+{%3Fs+%3Chttp%3A%2F%2Fdbpedia.org%2Fproperty%2F2006%2F2007Genre%3E+%3Fo}+LIMIT+100&amp;format=text%2Fhtml&amp;timeout=30000&amp;debug=on", "View on DBPedia")</f>
        <v>View on DBPedia</v>
      </c>
    </row>
    <row collapsed="false" customFormat="false" customHeight="true" hidden="false" ht="12.1" outlineLevel="0" r="1271">
      <c r="A1271" s="0" t="str">
        <f aca="false">HYPERLINK("http://dbpedia.org/property/titel")</f>
        <v>http://dbpedia.org/property/titel</v>
      </c>
      <c r="B1271" s="2" t="n">
        <v>0</v>
      </c>
      <c r="C1271" s="0" t="str">
        <f aca="false">HYPERLINK("http://dbpedia.org/sparql?default-graph-uri=http%3A%2F%2Fdbpedia.org&amp;query=select+distinct+%3Fs+%3Fo+where+{%3Fs+%3Chttp%3A%2F%2Fdbpedia.org%2Fproperty%2Ftitel%3E+%3Fo}+LIMIT+100&amp;format=text%2Fhtml&amp;timeout=30000&amp;debug=on", "View on DBPedia")</f>
        <v>View on DBPedia</v>
      </c>
    </row>
    <row collapsed="false" customFormat="false" customHeight="true" hidden="false" ht="12.1" outlineLevel="0" r="1272">
      <c r="A1272" s="0" t="str">
        <f aca="false">HYPERLINK("http://dbpedia.org/ontology/showJudge")</f>
        <v>http://dbpedia.org/ontology/showJudge</v>
      </c>
      <c r="B1272" s="2" t="n">
        <v>0</v>
      </c>
      <c r="C1272" s="0" t="str">
        <f aca="false">HYPERLINK("http://dbpedia.org/sparql?default-graph-uri=http%3A%2F%2Fdbpedia.org&amp;query=select+distinct+%3Fs+%3Fo+where+{%3Fs+%3Chttp%3A%2F%2Fdbpedia.org%2Fontology%2FshowJudge%3E+%3Fo}+LIMIT+100&amp;format=text%2Fhtml&amp;timeout=30000&amp;debug=on", "View on DBPedia")</f>
        <v>View on DBPedia</v>
      </c>
    </row>
    <row collapsed="false" customFormat="false" customHeight="true" hidden="false" ht="12.1" outlineLevel="0" r="1273">
      <c r="A1273" s="0" t="str">
        <f aca="false">HYPERLINK("http://dbpedia.org/ontology/developer")</f>
        <v>http://dbpedia.org/ontology/developer</v>
      </c>
      <c r="B1273" s="2" t="n">
        <v>0</v>
      </c>
      <c r="C1273" s="0" t="str">
        <f aca="false">HYPERLINK("http://dbpedia.org/sparql?default-graph-uri=http%3A%2F%2Fdbpedia.org&amp;query=select+distinct+%3Fs+%3Fo+where+{%3Fs+%3Chttp%3A%2F%2Fdbpedia.org%2Fontology%2Fdeveloper%3E+%3Fo}+LIMIT+100&amp;format=text%2Fhtml&amp;timeout=30000&amp;debug=on", "View on DBPedia")</f>
        <v>View on DBPedia</v>
      </c>
    </row>
    <row collapsed="false" customFormat="false" customHeight="true" hidden="false" ht="12.1" outlineLevel="0" r="1274">
      <c r="A1274" s="0" t="str">
        <f aca="false">HYPERLINK("http://dbpedia.org/property/era")</f>
        <v>http://dbpedia.org/property/era</v>
      </c>
      <c r="B1274" s="2" t="n">
        <v>0</v>
      </c>
      <c r="C1274" s="0" t="str">
        <f aca="false">HYPERLINK("http://dbpedia.org/sparql?default-graph-uri=http%3A%2F%2Fdbpedia.org&amp;query=select+distinct+%3Fs+%3Fo+where+{%3Fs+%3Chttp%3A%2F%2Fdbpedia.org%2Fproperty%2Fera%3E+%3Fo}+LIMIT+100&amp;format=text%2Fhtml&amp;timeout=30000&amp;debug=on", "View on DBPedia")</f>
        <v>View on DBPedia</v>
      </c>
    </row>
    <row collapsed="false" customFormat="false" customHeight="true" hidden="false" ht="12.1" outlineLevel="0" r="1275">
      <c r="A1275" s="0" t="str">
        <f aca="false">HYPERLINK("http://dbpedia.org/property/participants")</f>
        <v>http://dbpedia.org/property/participants</v>
      </c>
      <c r="B1275" s="2" t="n">
        <v>0</v>
      </c>
      <c r="C1275" s="0" t="str">
        <f aca="false">HYPERLINK("http://dbpedia.org/sparql?default-graph-uri=http%3A%2F%2Fdbpedia.org&amp;query=select+distinct+%3Fs+%3Fo+where+{%3Fs+%3Chttp%3A%2F%2Fdbpedia.org%2Fproperty%2Fparticipants%3E+%3Fo}+LIMIT+100&amp;format=text%2Fhtml&amp;timeout=30000&amp;debug=on", "View on DBPedia")</f>
        <v>View on DBPedia</v>
      </c>
    </row>
    <row collapsed="false" customFormat="false" customHeight="true" hidden="false" ht="12.1" outlineLevel="0" r="1276">
      <c r="A1276" s="0" t="str">
        <f aca="false">HYPERLINK("http://dbpedia.org/ontology/publisher")</f>
        <v>http://dbpedia.org/ontology/publisher</v>
      </c>
      <c r="B1276" s="2" t="n">
        <v>0</v>
      </c>
      <c r="C1276" s="0" t="str">
        <f aca="false">HYPERLINK("http://dbpedia.org/sparql?default-graph-uri=http%3A%2F%2Fdbpedia.org&amp;query=select+distinct+%3Fs+%3Fo+where+{%3Fs+%3Chttp%3A%2F%2Fdbpedia.org%2Fontology%2Fpublisher%3E+%3Fo}+LIMIT+100&amp;format=text%2Fhtml&amp;timeout=30000&amp;debug=on", "View on DBPedia")</f>
        <v>View on DBPedia</v>
      </c>
    </row>
    <row collapsed="false" customFormat="false" customHeight="true" hidden="false" ht="12.1" outlineLevel="0" r="1277">
      <c r="A1277" s="0" t="str">
        <f aca="false">HYPERLINK("http://dbpedia.org/ontology/location")</f>
        <v>http://dbpedia.org/ontology/location</v>
      </c>
      <c r="B1277" s="2" t="n">
        <v>0</v>
      </c>
      <c r="C1277" s="0" t="str">
        <f aca="false">HYPERLINK("http://dbpedia.org/sparql?default-graph-uri=http%3A%2F%2Fdbpedia.org&amp;query=select+distinct+%3Fs+%3Fo+where+{%3Fs+%3Chttp%3A%2F%2Fdbpedia.org%2Fontology%2Flocation%3E+%3Fo}+LIMIT+100&amp;format=text%2Fhtml&amp;timeout=30000&amp;debug=on", "View on DBPedia")</f>
        <v>View on DBPedia</v>
      </c>
    </row>
    <row collapsed="false" customFormat="false" customHeight="true" hidden="false" ht="12.1" outlineLevel="0" r="1278">
      <c r="A1278" s="0" t="str">
        <f aca="false">HYPERLINK("http://dbpedia.org/ontology/related")</f>
        <v>http://dbpedia.org/ontology/related</v>
      </c>
      <c r="B1278" s="2" t="n">
        <v>0</v>
      </c>
      <c r="C1278" s="0" t="str">
        <f aca="false">HYPERLINK("http://dbpedia.org/sparql?default-graph-uri=http%3A%2F%2Fdbpedia.org&amp;query=select+distinct+%3Fs+%3Fo+where+{%3Fs+%3Chttp%3A%2F%2Fdbpedia.org%2Fontology%2Frelated%3E+%3Fo}+LIMIT+100&amp;format=text%2Fhtml&amp;timeout=30000&amp;debug=on", "View on DBPedia")</f>
        <v>View on DBPedia</v>
      </c>
    </row>
    <row collapsed="false" customFormat="false" customHeight="true" hidden="false" ht="12.1" outlineLevel="0" r="1279">
      <c r="A1279" s="0" t="str">
        <f aca="false">HYPERLINK("http://dbpedia.org/property/altArtist")</f>
        <v>http://dbpedia.org/property/altArtist</v>
      </c>
      <c r="B1279" s="2" t="n">
        <v>0</v>
      </c>
      <c r="C1279" s="0" t="str">
        <f aca="false">HYPERLINK("http://dbpedia.org/sparql?default-graph-uri=http%3A%2F%2Fdbpedia.org&amp;query=select+distinct+%3Fs+%3Fo+where+{%3Fs+%3Chttp%3A%2F%2Fdbpedia.org%2Fproperty%2FaltArtist%3E+%3Fo}+LIMIT+100&amp;format=text%2Fhtml&amp;timeout=30000&amp;debug=on", "View on DBPedia")</f>
        <v>View on DBPedia</v>
      </c>
    </row>
    <row collapsed="false" customFormat="false" customHeight="true" hidden="false" ht="12.1" outlineLevel="0" r="1280">
      <c r="A1280" s="0" t="str">
        <f aca="false">HYPERLINK("http://dbpedia.org/property/bSides")</f>
        <v>http://dbpedia.org/property/bSides</v>
      </c>
      <c r="B1280" s="2" t="n">
        <v>0</v>
      </c>
      <c r="C1280" s="0" t="str">
        <f aca="false">HYPERLINK("http://dbpedia.org/sparql?default-graph-uri=http%3A%2F%2Fdbpedia.org&amp;query=select+distinct+%3Fs+%3Fo+where+{%3Fs+%3Chttp%3A%2F%2Fdbpedia.org%2Fproperty%2FbSides%3E+%3Fo}+LIMIT+100&amp;format=text%2Fhtml&amp;timeout=30000&amp;debug=on", "View on DBPedia")</f>
        <v>View on DBPedia</v>
      </c>
    </row>
    <row collapsed="false" customFormat="false" customHeight="true" hidden="false" ht="12.1" outlineLevel="0" r="1281">
      <c r="A1281" s="0" t="str">
        <f aca="false">HYPERLINK("http://dbpedia.org/ontology/fate")</f>
        <v>http://dbpedia.org/ontology/fate</v>
      </c>
      <c r="B1281" s="2" t="n">
        <v>0</v>
      </c>
      <c r="C1281" s="0" t="str">
        <f aca="false">HYPERLINK("http://dbpedia.org/sparql?default-graph-uri=http%3A%2F%2Fdbpedia.org&amp;query=select+distinct+%3Fs+%3Fo+where+{%3Fs+%3Chttp%3A%2F%2Fdbpedia.org%2Fontology%2Ffate%3E+%3Fo}+LIMIT+100&amp;format=text%2Fhtml&amp;timeout=30000&amp;debug=on", "View on DBPedia")</f>
        <v>View on DBPedia</v>
      </c>
    </row>
    <row collapsed="false" customFormat="false" customHeight="true" hidden="false" ht="12.1" outlineLevel="0" r="1282">
      <c r="A1282" s="0" t="str">
        <f aca="false">HYPERLINK("http://dbpedia.org/property/numEpisodes")</f>
        <v>http://dbpedia.org/property/numEpisodes</v>
      </c>
      <c r="B1282" s="2" t="n">
        <v>0</v>
      </c>
      <c r="C1282" s="0" t="str">
        <f aca="false">HYPERLINK("http://dbpedia.org/sparql?default-graph-uri=http%3A%2F%2Fdbpedia.org&amp;query=select+distinct+%3Fs+%3Fo+where+{%3Fs+%3Chttp%3A%2F%2Fdbpedia.org%2Fproperty%2FnumEpisodes%3E+%3Fo}+LIMIT+100&amp;format=text%2Fhtml&amp;timeout=30000&amp;debug=on", "View on DBPedia")</f>
        <v>View on DBPedia</v>
      </c>
    </row>
    <row collapsed="false" customFormat="false" customHeight="true" hidden="false" ht="12.1" outlineLevel="0" r="1283">
      <c r="A1283" s="0" t="str">
        <f aca="false">HYPERLINK("http://dbpedia.org/property/englishtitle")</f>
        <v>http://dbpedia.org/property/englishtitle</v>
      </c>
      <c r="B1283" s="2" t="n">
        <v>0</v>
      </c>
      <c r="C1283" s="0" t="str">
        <f aca="false">HYPERLINK("http://dbpedia.org/sparql?default-graph-uri=http%3A%2F%2Fdbpedia.org&amp;query=select+distinct+%3Fs+%3Fo+where+{%3Fs+%3Chttp%3A%2F%2Fdbpedia.org%2Fproperty%2Fenglishtitle%3E+%3Fo}+LIMIT+100&amp;format=text%2Fhtml&amp;timeout=30000&amp;debug=on", "View on DBPedia")</f>
        <v>View on DBPedia</v>
      </c>
    </row>
    <row collapsed="false" customFormat="false" customHeight="true" hidden="false" ht="12.1" outlineLevel="0" r="1284">
      <c r="A1284" s="0" t="str">
        <f aca="false">HYPERLINK("http://dbpedia.org/property/imageCapt")</f>
        <v>http://dbpedia.org/property/imageCapt</v>
      </c>
      <c r="B1284" s="2" t="n">
        <v>0</v>
      </c>
      <c r="C1284" s="0" t="str">
        <f aca="false">HYPERLINK("http://dbpedia.org/sparql?default-graph-uri=http%3A%2F%2Fdbpedia.org&amp;query=select+distinct+%3Fs+%3Fo+where+{%3Fs+%3Chttp%3A%2F%2Fdbpedia.org%2Fproperty%2FimageCapt%3E+%3Fo}+LIMIT+100&amp;format=text%2Fhtml&amp;timeout=30000&amp;debug=on", "View on DBPedia")</f>
        <v>View on DBPedia</v>
      </c>
    </row>
    <row collapsed="false" customFormat="false" customHeight="true" hidden="false" ht="12.1" outlineLevel="0" r="1285">
      <c r="A1285" s="0" t="str">
        <f aca="false">HYPERLINK("http://dbpedia.org/property/distribution")</f>
        <v>http://dbpedia.org/property/distribution</v>
      </c>
      <c r="B1285" s="2" t="n">
        <v>0</v>
      </c>
      <c r="C1285" s="0" t="str">
        <f aca="false">HYPERLINK("http://dbpedia.org/sparql?default-graph-uri=http%3A%2F%2Fdbpedia.org&amp;query=select+distinct+%3Fs+%3Fo+where+{%3Fs+%3Chttp%3A%2F%2Fdbpedia.org%2Fproperty%2Fdistribution%3E+%3Fo}+LIMIT+100&amp;format=text%2Fhtml&amp;timeout=30000&amp;debug=on", "View on DBPedia")</f>
        <v>View on DBPedia</v>
      </c>
    </row>
    <row collapsed="false" customFormat="false" customHeight="true" hidden="false" ht="12.1" outlineLevel="0" r="1286">
      <c r="A1286" s="0" t="str">
        <f aca="false">HYPERLINK("http://dbpedia.org/property/notableSongs")</f>
        <v>http://dbpedia.org/property/notableSongs</v>
      </c>
      <c r="B1286" s="2" t="n">
        <v>0</v>
      </c>
      <c r="C1286" s="0" t="str">
        <f aca="false">HYPERLINK("http://dbpedia.org/sparql?default-graph-uri=http%3A%2F%2Fdbpedia.org&amp;query=select+distinct+%3Fs+%3Fo+where+{%3Fs+%3Chttp%3A%2F%2Fdbpedia.org%2Fproperty%2FnotableSongs%3E+%3Fo}+LIMIT+100&amp;format=text%2Fhtml&amp;timeout=30000&amp;debug=on", "View on DBPedia")</f>
        <v>View on DBPedia</v>
      </c>
    </row>
    <row collapsed="false" customFormat="false" customHeight="true" hidden="false" ht="12.1" outlineLevel="0" r="1287">
      <c r="A1287" s="0" t="str">
        <f aca="false">HYPERLINK("http://dbpedia.org/property/workplaces")</f>
        <v>http://dbpedia.org/property/workplaces</v>
      </c>
      <c r="B1287" s="2" t="n">
        <v>0</v>
      </c>
      <c r="C1287" s="0" t="str">
        <f aca="false">HYPERLINK("http://dbpedia.org/sparql?default-graph-uri=http%3A%2F%2Fdbpedia.org&amp;query=select+distinct+%3Fs+%3Fo+where+{%3Fs+%3Chttp%3A%2F%2Fdbpedia.org%2Fproperty%2Fworkplaces%3E+%3Fo}+LIMIT+100&amp;format=text%2Fhtml&amp;timeout=30000&amp;debug=on", "View on DBPedia")</f>
        <v>View on DBPedia</v>
      </c>
    </row>
    <row collapsed="false" customFormat="false" customHeight="true" hidden="false" ht="12.1" outlineLevel="0" r="1288">
      <c r="A1288" s="0" t="str">
        <f aca="false">HYPERLINK("http://dbpedia.org/ontology/birthPlace")</f>
        <v>http://dbpedia.org/ontology/birthPlace</v>
      </c>
      <c r="B1288" s="2" t="n">
        <v>0</v>
      </c>
      <c r="C1288" s="0" t="str">
        <f aca="false">HYPERLINK("http://dbpedia.org/sparql?default-graph-uri=http%3A%2F%2Fdbpedia.org&amp;query=select+distinct+%3Fs+%3Fo+where+{%3Fs+%3Chttp%3A%2F%2Fdbpedia.org%2Fontology%2FbirthPlace%3E+%3Fo}+LIMIT+100&amp;format=text%2Fhtml&amp;timeout=30000&amp;debug=on", "View on DBPedia")</f>
        <v>View on DBPedia</v>
      </c>
    </row>
    <row collapsed="false" customFormat="false" customHeight="true" hidden="false" ht="12.1" outlineLevel="0" r="1289">
      <c r="A1289" s="0" t="str">
        <f aca="false">HYPERLINK("http://dbpedia.org/property/topics")</f>
        <v>http://dbpedia.org/property/topics</v>
      </c>
      <c r="B1289" s="2" t="n">
        <v>0</v>
      </c>
      <c r="C1289" s="0" t="str">
        <f aca="false">HYPERLINK("http://dbpedia.org/sparql?default-graph-uri=http%3A%2F%2Fdbpedia.org&amp;query=select+distinct+%3Fs+%3Fo+where+{%3Fs+%3Chttp%3A%2F%2Fdbpedia.org%2Fproperty%2Ftopics%3E+%3Fo}+LIMIT+100&amp;format=text%2Fhtml&amp;timeout=30000&amp;debug=on", "View on DBPedia")</f>
        <v>View on DBPedia</v>
      </c>
    </row>
    <row collapsed="false" customFormat="false" customHeight="true" hidden="false" ht="12.1" outlineLevel="0" r="1290">
      <c r="A1290" s="0" t="str">
        <f aca="false">HYPERLINK("http://dbpedia.org/property/fate")</f>
        <v>http://dbpedia.org/property/fate</v>
      </c>
      <c r="B1290" s="2" t="n">
        <v>0</v>
      </c>
      <c r="C1290" s="0" t="str">
        <f aca="false">HYPERLINK("http://dbpedia.org/sparql?default-graph-uri=http%3A%2F%2Fdbpedia.org&amp;query=select+distinct+%3Fs+%3Fo+where+{%3Fs+%3Chttp%3A%2F%2Fdbpedia.org%2Fproperty%2Ffate%3E+%3Fo}+LIMIT+100&amp;format=text%2Fhtml&amp;timeout=30000&amp;debug=on", "View on DBPedia")</f>
        <v>View on DBPedia</v>
      </c>
    </row>
    <row collapsed="false" customFormat="false" customHeight="true" hidden="false" ht="12.1" outlineLevel="0" r="1291">
      <c r="A1291" s="0" t="str">
        <f aca="false">HYPERLINK("http://dbpedia.org/property/notableWorks")</f>
        <v>http://dbpedia.org/property/notableWorks</v>
      </c>
      <c r="B1291" s="2" t="n">
        <v>0</v>
      </c>
      <c r="C1291" s="0" t="str">
        <f aca="false">HYPERLINK("http://dbpedia.org/sparql?default-graph-uri=http%3A%2F%2Fdbpedia.org&amp;query=select+distinct+%3Fs+%3Fo+where+{%3Fs+%3Chttp%3A%2F%2Fdbpedia.org%2Fproperty%2FnotableWorks%3E+%3Fo}+LIMIT+100&amp;format=text%2Fhtml&amp;timeout=30000&amp;debug=on", "View on DBPedia")</f>
        <v>View on DBPedia</v>
      </c>
    </row>
    <row collapsed="false" customFormat="false" customHeight="true" hidden="false" ht="12.1" outlineLevel="0" r="1292">
      <c r="A1292" s="0" t="str">
        <f aca="false">HYPERLINK("http://dbpedia.org/ontology/product")</f>
        <v>http://dbpedia.org/ontology/product</v>
      </c>
      <c r="B1292" s="2" t="n">
        <v>0</v>
      </c>
      <c r="C1292" s="0" t="str">
        <f aca="false">HYPERLINK("http://dbpedia.org/sparql?default-graph-uri=http%3A%2F%2Fdbpedia.org&amp;query=select+distinct+%3Fs+%3Fo+where+{%3Fs+%3Chttp%3A%2F%2Fdbpedia.org%2Fontology%2Fproduct%3E+%3Fo}+LIMIT+100&amp;format=text%2Fhtml&amp;timeout=30000&amp;debug=on", "View on DBPedia")</f>
        <v>View on DBPedia</v>
      </c>
    </row>
    <row collapsed="false" customFormat="false" customHeight="true" hidden="false" ht="12.1" outlineLevel="0" r="1293">
      <c r="A1293" s="0" t="str">
        <f aca="false">HYPERLINK("http://dbpedia.org/property/stadiumName")</f>
        <v>http://dbpedia.org/property/stadiumName</v>
      </c>
      <c r="B1293" s="2" t="n">
        <v>0</v>
      </c>
      <c r="C1293" s="0" t="str">
        <f aca="false">HYPERLINK("http://dbpedia.org/sparql?default-graph-uri=http%3A%2F%2Fdbpedia.org&amp;query=select+distinct+%3Fs+%3Fo+where+{%3Fs+%3Chttp%3A%2F%2Fdbpedia.org%2Fproperty%2FstadiumName%3E+%3Fo}+LIMIT+100&amp;format=text%2Fhtml&amp;timeout=30000&amp;debug=on", "View on DBPedia")</f>
        <v>View on DBPedia</v>
      </c>
    </row>
    <row collapsed="false" customFormat="false" customHeight="true" hidden="false" ht="12.1" outlineLevel="0" r="1294">
      <c r="A1294" s="0" t="str">
        <f aca="false">HYPERLINK("http://dbpedia.org/ontology/academicDiscipline")</f>
        <v>http://dbpedia.org/ontology/academicDiscipline</v>
      </c>
      <c r="B1294" s="2" t="n">
        <v>0</v>
      </c>
      <c r="C1294" s="0" t="str">
        <f aca="false">HYPERLINK("http://dbpedia.org/sparql?default-graph-uri=http%3A%2F%2Fdbpedia.org&amp;query=select+distinct+%3Fs+%3Fo+where+{%3Fs+%3Chttp%3A%2F%2Fdbpedia.org%2Fontology%2FacademicDiscipline%3E+%3Fo}+LIMIT+100&amp;format=text%2Fhtml&amp;timeout=30000&amp;debug=on", "View on DBPedia")</f>
        <v>View on DBPedia</v>
      </c>
    </row>
    <row collapsed="false" customFormat="false" customHeight="true" hidden="false" ht="12.1" outlineLevel="0" r="1295">
      <c r="A1295" s="0" t="str">
        <f aca="false">HYPERLINK("http://dbpedia.org/property/originalArtist")</f>
        <v>http://dbpedia.org/property/originalArtist</v>
      </c>
      <c r="B1295" s="2" t="n">
        <v>0</v>
      </c>
      <c r="C1295" s="0" t="str">
        <f aca="false">HYPERLINK("http://dbpedia.org/sparql?default-graph-uri=http%3A%2F%2Fdbpedia.org&amp;query=select+distinct+%3Fs+%3Fo+where+{%3Fs+%3Chttp%3A%2F%2Fdbpedia.org%2Fproperty%2ForiginalArtist%3E+%3Fo}+LIMIT+100&amp;format=text%2Fhtml&amp;timeout=30000&amp;debug=on", "View on DBPedia")</f>
        <v>View on DBPedia</v>
      </c>
    </row>
    <row collapsed="false" customFormat="false" customHeight="true" hidden="false" ht="12.1" outlineLevel="0" r="1296">
      <c r="A1296" s="0" t="str">
        <f aca="false">HYPERLINK("http://dbpedia.org/property/single")</f>
        <v>http://dbpedia.org/property/single</v>
      </c>
      <c r="B1296" s="2" t="n">
        <v>0</v>
      </c>
      <c r="C1296" s="0" t="str">
        <f aca="false">HYPERLINK("http://dbpedia.org/sparql?default-graph-uri=http%3A%2F%2Fdbpedia.org&amp;query=select+distinct+%3Fs+%3Fo+where+{%3Fs+%3Chttp%3A%2F%2Fdbpedia.org%2Fproperty%2Fsingle%3E+%3Fo}+LIMIT+100&amp;format=text%2Fhtml&amp;timeout=30000&amp;debug=on", "View on DBPedia")</f>
        <v>View on DBPedia</v>
      </c>
    </row>
    <row collapsed="false" customFormat="false" customHeight="true" hidden="false" ht="12.1" outlineLevel="0" r="1297">
      <c r="A1297" s="0" t="str">
        <f aca="false">HYPERLINK("http://dbpedia.org/property/imagCapt")</f>
        <v>http://dbpedia.org/property/imagCapt</v>
      </c>
      <c r="B1297" s="2" t="n">
        <v>0</v>
      </c>
      <c r="C1297" s="0" t="str">
        <f aca="false">HYPERLINK("http://dbpedia.org/sparql?default-graph-uri=http%3A%2F%2Fdbpedia.org&amp;query=select+distinct+%3Fs+%3Fo+where+{%3Fs+%3Chttp%3A%2F%2Fdbpedia.org%2Fproperty%2FimagCapt%3E+%3Fo}+LIMIT+100&amp;format=text%2Fhtml&amp;timeout=30000&amp;debug=on", "View on DBPedia")</f>
        <v>View on DBPedia</v>
      </c>
    </row>
    <row collapsed="false" customFormat="false" customHeight="true" hidden="false" ht="12.1" outlineLevel="0" r="1298">
      <c r="A1298" s="0" t="str">
        <f aca="false">HYPERLINK("http://dbpedia.org/ontology/presenter")</f>
        <v>http://dbpedia.org/ontology/presenter</v>
      </c>
      <c r="B1298" s="2" t="n">
        <v>0</v>
      </c>
      <c r="C1298" s="0" t="str">
        <f aca="false">HYPERLINK("http://dbpedia.org/sparql?default-graph-uri=http%3A%2F%2Fdbpedia.org&amp;query=select+distinct+%3Fs+%3Fo+where+{%3Fs+%3Chttp%3A%2F%2Fdbpedia.org%2Fontology%2Fpresenter%3E+%3Fo}+LIMIT+100&amp;format=text%2Fhtml&amp;timeout=30000&amp;debug=on", "View on DBPedia")</f>
        <v>View on DBPedia</v>
      </c>
    </row>
    <row collapsed="false" customFormat="false" customHeight="true" hidden="false" ht="12.1" outlineLevel="0" r="1299">
      <c r="A1299" s="0" t="str">
        <f aca="false">HYPERLINK("http://dbpedia.org/ontology/owner")</f>
        <v>http://dbpedia.org/ontology/owner</v>
      </c>
      <c r="B1299" s="2" t="n">
        <v>0</v>
      </c>
      <c r="C1299" s="0" t="str">
        <f aca="false">HYPERLINK("http://dbpedia.org/sparql?default-graph-uri=http%3A%2F%2Fdbpedia.org&amp;query=select+distinct+%3Fs+%3Fo+where+{%3Fs+%3Chttp%3A%2F%2Fdbpedia.org%2Fontology%2Fowner%3E+%3Fo}+LIMIT+100&amp;format=text%2Fhtml&amp;timeout=30000&amp;debug=on", "View on DBPedia")</f>
        <v>View on DBPedia</v>
      </c>
    </row>
    <row collapsed="false" customFormat="false" customHeight="true" hidden="false" ht="12.1" outlineLevel="0" r="1300">
      <c r="A1300" s="0" t="str">
        <f aca="false">HYPERLINK("http://dbpedia.org/property/imageAlt")</f>
        <v>http://dbpedia.org/property/imageAlt</v>
      </c>
      <c r="B1300" s="2" t="n">
        <v>0</v>
      </c>
      <c r="C1300" s="0" t="str">
        <f aca="false">HYPERLINK("http://dbpedia.org/sparql?default-graph-uri=http%3A%2F%2Fdbpedia.org&amp;query=select+distinct+%3Fs+%3Fo+where+{%3Fs+%3Chttp%3A%2F%2Fdbpedia.org%2Fproperty%2FimageAlt%3E+%3Fo}+LIMIT+100&amp;format=text%2Fhtml&amp;timeout=30000&amp;debug=on", "View on DBPedia")</f>
        <v>View on DBPedia</v>
      </c>
    </row>
    <row collapsed="false" customFormat="false" customHeight="true" hidden="false" ht="12.1" outlineLevel="0" r="1301">
      <c r="A1301" s="0" t="str">
        <f aca="false">HYPERLINK("http://dbpedia.org/property/recordedBy")</f>
        <v>http://dbpedia.org/property/recordedBy</v>
      </c>
      <c r="B1301" s="2" t="n">
        <v>0</v>
      </c>
      <c r="C1301" s="0" t="str">
        <f aca="false">HYPERLINK("http://dbpedia.org/sparql?default-graph-uri=http%3A%2F%2Fdbpedia.org&amp;query=select+distinct+%3Fs+%3Fo+where+{%3Fs+%3Chttp%3A%2F%2Fdbpedia.org%2Fproperty%2FrecordedBy%3E+%3Fo}+LIMIT+100&amp;format=text%2Fhtml&amp;timeout=30000&amp;debug=on", "View on DBPedia")</f>
        <v>View on DBPedia</v>
      </c>
    </row>
    <row collapsed="false" customFormat="false" customHeight="true" hidden="false" ht="12.1" outlineLevel="0" r="1302">
      <c r="A1302" s="0" t="str">
        <f aca="false">HYPERLINK("http://dbpedia.org/property/compiler")</f>
        <v>http://dbpedia.org/property/compiler</v>
      </c>
      <c r="B1302" s="2" t="n">
        <v>0</v>
      </c>
      <c r="C1302" s="0" t="str">
        <f aca="false">HYPERLINK("http://dbpedia.org/sparql?default-graph-uri=http%3A%2F%2Fdbpedia.org&amp;query=select+distinct+%3Fs+%3Fo+where+{%3Fs+%3Chttp%3A%2F%2Fdbpedia.org%2Fproperty%2Fcompiler%3E+%3Fo}+LIMIT+100&amp;format=text%2Fhtml&amp;timeout=30000&amp;debug=on", "View on DBPedia")</f>
        <v>View on DBPedia</v>
      </c>
    </row>
    <row collapsed="false" customFormat="false" customHeight="true" hidden="false" ht="12.1" outlineLevel="0" r="1303">
      <c r="A1303" s="0" t="str">
        <f aca="false">HYPERLINK("http://dbpedia.org/property/focus")</f>
        <v>http://dbpedia.org/property/focus</v>
      </c>
      <c r="B1303" s="2" t="n">
        <v>0</v>
      </c>
      <c r="C1303" s="0" t="str">
        <f aca="false">HYPERLINK("http://dbpedia.org/sparql?default-graph-uri=http%3A%2F%2Fdbpedia.org&amp;query=select+distinct+%3Fs+%3Fo+where+{%3Fs+%3Chttp%3A%2F%2Fdbpedia.org%2Fproperty%2Ffocus%3E+%3Fo}+LIMIT+100&amp;format=text%2Fhtml&amp;timeout=30000&amp;debug=on", "View on DBPedia")</f>
        <v>View on DBPedia</v>
      </c>
    </row>
    <row collapsed="false" customFormat="false" customHeight="true" hidden="false" ht="12.1" outlineLevel="0" r="1304">
      <c r="A1304" s="0" t="str">
        <f aca="false">HYPERLINK("http://dbpedia.org/property/fullname")</f>
        <v>http://dbpedia.org/property/fullname</v>
      </c>
      <c r="B1304" s="2" t="n">
        <v>0</v>
      </c>
      <c r="C1304" s="0" t="str">
        <f aca="false">HYPERLINK("http://dbpedia.org/sparql?default-graph-uri=http%3A%2F%2Fdbpedia.org&amp;query=select+distinct+%3Fs+%3Fo+where+{%3Fs+%3Chttp%3A%2F%2Fdbpedia.org%2Fproperty%2Ffullname%3E+%3Fo}+LIMIT+100&amp;format=text%2Fhtml&amp;timeout=30000&amp;debug=on", "View on DBPedia")</f>
        <v>View on DBPedia</v>
      </c>
    </row>
    <row collapsed="false" customFormat="false" customHeight="true" hidden="false" ht="12.1" outlineLevel="0" r="1305">
      <c r="A1305" s="0" t="str">
        <f aca="false">HYPERLINK("http://dbpedia.org/ontology/officialSchoolColour")</f>
        <v>http://dbpedia.org/ontology/officialSchoolColour</v>
      </c>
      <c r="B1305" s="2" t="n">
        <v>0</v>
      </c>
      <c r="C1305" s="0" t="str">
        <f aca="false">HYPERLINK("http://dbpedia.org/sparql?default-graph-uri=http%3A%2F%2Fdbpedia.org&amp;query=select+distinct+%3Fs+%3Fo+where+{%3Fs+%3Chttp%3A%2F%2Fdbpedia.org%2Fontology%2FofficialSchoolColour%3E+%3Fo}+LIMIT+100&amp;format=text%2Fhtml&amp;timeout=30000&amp;debug=on", "View on DBPedia")</f>
        <v>View on DBPedia</v>
      </c>
    </row>
    <row collapsed="false" customFormat="false" customHeight="true" hidden="false" ht="12.1" outlineLevel="0" r="1306">
      <c r="A1306" s="0" t="str">
        <f aca="false">HYPERLINK("http://dbpedia.org/property/above")</f>
        <v>http://dbpedia.org/property/above</v>
      </c>
      <c r="B1306" s="2" t="n">
        <v>0</v>
      </c>
      <c r="C1306" s="0" t="str">
        <f aca="false">HYPERLINK("http://dbpedia.org/sparql?default-graph-uri=http%3A%2F%2Fdbpedia.org&amp;query=select+distinct+%3Fs+%3Fo+where+{%3Fs+%3Chttp%3A%2F%2Fdbpedia.org%2Fproperty%2Fabove%3E+%3Fo}+LIMIT+100&amp;format=text%2Fhtml&amp;timeout=30000&amp;debug=on", "View on DBPedia")</f>
        <v>View on DBPedia</v>
      </c>
    </row>
    <row collapsed="false" customFormat="false" customHeight="true" hidden="false" ht="12.1" outlineLevel="0" r="1307">
      <c r="A1307" s="0" t="str">
        <f aca="false">HYPERLINK("http://dbpedia.org/property/longtype")</f>
        <v>http://dbpedia.org/property/longtype</v>
      </c>
      <c r="B1307" s="2" t="n">
        <v>0</v>
      </c>
      <c r="C1307" s="0" t="str">
        <f aca="false">HYPERLINK("http://dbpedia.org/sparql?default-graph-uri=http%3A%2F%2Fdbpedia.org&amp;query=select+distinct+%3Fs+%3Fo+where+{%3Fs+%3Chttp%3A%2F%2Fdbpedia.org%2Fproperty%2Flongtype%3E+%3Fo}+LIMIT+100&amp;format=text%2Fhtml&amp;timeout=30000&amp;debug=on", "View on DBPedia")</f>
        <v>View on DBPedia</v>
      </c>
    </row>
    <row collapsed="false" customFormat="false" customHeight="true" hidden="false" ht="12.1" outlineLevel="0" r="1308">
      <c r="A1308" s="0" t="str">
        <f aca="false">HYPERLINK("http://dbpedia.org/property/subtitle")</f>
        <v>http://dbpedia.org/property/subtitle</v>
      </c>
      <c r="B1308" s="2" t="n">
        <v>0</v>
      </c>
      <c r="C1308" s="0" t="str">
        <f aca="false">HYPERLINK("http://dbpedia.org/sparql?default-graph-uri=http%3A%2F%2Fdbpedia.org&amp;query=select+distinct+%3Fs+%3Fo+where+{%3Fs+%3Chttp%3A%2F%2Fdbpedia.org%2Fproperty%2Fsubtitle%3E+%3Fo}+LIMIT+100&amp;format=text%2Fhtml&amp;timeout=30000&amp;debug=on", "View on DBPedia")</f>
        <v>View on DBPedia</v>
      </c>
    </row>
    <row collapsed="false" customFormat="false" customHeight="true" hidden="false" ht="12.1" outlineLevel="0" r="1309">
      <c r="A1309" s="0" t="str">
        <f aca="false">HYPERLINK("http://dbpedia.org/property/venues")</f>
        <v>http://dbpedia.org/property/venues</v>
      </c>
      <c r="B1309" s="2" t="n">
        <v>0</v>
      </c>
      <c r="C1309" s="0" t="str">
        <f aca="false">HYPERLINK("http://dbpedia.org/sparql?default-graph-uri=http%3A%2F%2Fdbpedia.org&amp;query=select+distinct+%3Fs+%3Fo+where+{%3Fs+%3Chttp%3A%2F%2Fdbpedia.org%2Fproperty%2Fvenues%3E+%3Fo}+LIMIT+100&amp;format=text%2Fhtml&amp;timeout=30000&amp;debug=on", "View on DBPedia")</f>
        <v>View on DBPedia</v>
      </c>
    </row>
    <row collapsed="false" customFormat="false" customHeight="true" hidden="false" ht="12.1" outlineLevel="0" r="1310">
      <c r="A1310" s="0" t="str">
        <f aca="false">HYPERLINK("http://dbpedia.org/property/othernames")</f>
        <v>http://dbpedia.org/property/othernames</v>
      </c>
      <c r="B1310" s="2" t="n">
        <v>0</v>
      </c>
      <c r="C1310" s="0" t="str">
        <f aca="false">HYPERLINK("http://dbpedia.org/sparql?default-graph-uri=http%3A%2F%2Fdbpedia.org&amp;query=select+distinct+%3Fs+%3Fo+where+{%3Fs+%3Chttp%3A%2F%2Fdbpedia.org%2Fproperty%2Fothernames%3E+%3Fo}+LIMIT+100&amp;format=text%2Fhtml&amp;timeout=30000&amp;debug=on", "View on DBPedia")</f>
        <v>View on DBPedia</v>
      </c>
    </row>
    <row collapsed="false" customFormat="false" customHeight="true" hidden="false" ht="12.1" outlineLevel="0" r="1311">
      <c r="A1311" s="0" t="str">
        <f aca="false">HYPERLINK("http://dbpedia.org/property/corpsname")</f>
        <v>http://dbpedia.org/property/corpsname</v>
      </c>
      <c r="B1311" s="2" t="n">
        <v>0</v>
      </c>
      <c r="C1311" s="0" t="str">
        <f aca="false">HYPERLINK("http://dbpedia.org/sparql?default-graph-uri=http%3A%2F%2Fdbpedia.org&amp;query=select+distinct+%3Fs+%3Fo+where+{%3Fs+%3Chttp%3A%2F%2Fdbpedia.org%2Fproperty%2Fcorpsname%3E+%3Fo}+LIMIT+100&amp;format=text%2Fhtml&amp;timeout=30000&amp;debug=on", "View on DBPedia")</f>
        <v>View on DBPedia</v>
      </c>
    </row>
    <row collapsed="false" customFormat="false" customHeight="true" hidden="false" ht="12.1" outlineLevel="0" r="1312">
      <c r="A1312" s="0" t="str">
        <f aca="false">HYPERLINK("http://dbpedia.org/property/opening")</f>
        <v>http://dbpedia.org/property/opening</v>
      </c>
      <c r="B1312" s="2" t="n">
        <v>0</v>
      </c>
      <c r="C1312" s="0" t="str">
        <f aca="false">HYPERLINK("http://dbpedia.org/sparql?default-graph-uri=http%3A%2F%2Fdbpedia.org&amp;query=select+distinct+%3Fs+%3Fo+where+{%3Fs+%3Chttp%3A%2F%2Fdbpedia.org%2Fproperty%2Fopening%3E+%3Fo}+LIMIT+100&amp;format=text%2Fhtml&amp;timeout=30000&amp;debug=on", "View on DBPedia")</f>
        <v>View on DBPedia</v>
      </c>
    </row>
    <row collapsed="false" customFormat="false" customHeight="true" hidden="false" ht="12.1" outlineLevel="0" r="1313">
      <c r="A1313" s="0" t="str">
        <f aca="false">HYPERLINK("http://dbpedia.org/property/replacedNames")</f>
        <v>http://dbpedia.org/property/replacedNames</v>
      </c>
      <c r="B1313" s="2" t="n">
        <v>0</v>
      </c>
      <c r="C1313" s="0" t="str">
        <f aca="false">HYPERLINK("http://dbpedia.org/sparql?default-graph-uri=http%3A%2F%2Fdbpedia.org&amp;query=select+distinct+%3Fs+%3Fo+where+{%3Fs+%3Chttp%3A%2F%2Fdbpedia.org%2Fproperty%2FreplacedNames%3E+%3Fo}+LIMIT+100&amp;format=text%2Fhtml&amp;timeout=30000&amp;debug=on", "View on DBPedia")</f>
        <v>View on DBPedia</v>
      </c>
    </row>
    <row collapsed="false" customFormat="false" customHeight="true" hidden="false" ht="12.1" outlineLevel="0" r="1314">
      <c r="A1314" s="0" t="str">
        <f aca="false">HYPERLINK("http://dbpedia.org/property/lastTour")</f>
        <v>http://dbpedia.org/property/lastTour</v>
      </c>
      <c r="B1314" s="2" t="n">
        <v>0</v>
      </c>
      <c r="C1314" s="0" t="str">
        <f aca="false">HYPERLINK("http://dbpedia.org/sparql?default-graph-uri=http%3A%2F%2Fdbpedia.org&amp;query=select+distinct+%3Fs+%3Fo+where+{%3Fs+%3Chttp%3A%2F%2Fdbpedia.org%2Fproperty%2FlastTour%3E+%3Fo}+LIMIT+100&amp;format=text%2Fhtml&amp;timeout=30000&amp;debug=on", "View on DBPedia")</f>
        <v>View on DBPedia</v>
      </c>
    </row>
    <row collapsed="false" customFormat="false" customHeight="true" hidden="false" ht="12.1" outlineLevel="0" r="1315">
      <c r="A1315" s="0" t="str">
        <f aca="false">HYPERLINK("http://dbpedia.org/ontology/literaryGenre")</f>
        <v>http://dbpedia.org/ontology/literaryGenre</v>
      </c>
      <c r="B1315" s="2" t="n">
        <v>0</v>
      </c>
      <c r="C1315" s="0" t="str">
        <f aca="false">HYPERLINK("http://dbpedia.org/sparql?default-graph-uri=http%3A%2F%2Fdbpedia.org&amp;query=select+distinct+%3Fs+%3Fo+where+{%3Fs+%3Chttp%3A%2F%2Fdbpedia.org%2Fontology%2FliteraryGenre%3E+%3Fo}+LIMIT+100&amp;format=text%2Fhtml&amp;timeout=30000&amp;debug=on", "View on DBPedia")</f>
        <v>View on DBPedia</v>
      </c>
    </row>
    <row collapsed="false" customFormat="false" customHeight="true" hidden="false" ht="12.1" outlineLevel="0" r="1316">
      <c r="A1316" s="0" t="str">
        <f aca="false">HYPERLINK("http://dbpedia.org/property/firstdate")</f>
        <v>http://dbpedia.org/property/firstdate</v>
      </c>
      <c r="B1316" s="2" t="n">
        <v>0</v>
      </c>
      <c r="C1316" s="0" t="str">
        <f aca="false">HYPERLINK("http://dbpedia.org/sparql?default-graph-uri=http%3A%2F%2Fdbpedia.org&amp;query=select+distinct+%3Fs+%3Fo+where+{%3Fs+%3Chttp%3A%2F%2Fdbpedia.org%2Fproperty%2Ffirstdate%3E+%3Fo}+LIMIT+100&amp;format=text%2Fhtml&amp;timeout=30000&amp;debug=on", "View on DBPedia")</f>
        <v>View on DBPedia</v>
      </c>
    </row>
    <row collapsed="false" customFormat="false" customHeight="true" hidden="false" ht="12.1" outlineLevel="0" r="1317">
      <c r="A1317" s="0" t="str">
        <f aca="false">HYPERLINK("http://dbpedia.org/property/dance")</f>
        <v>http://dbpedia.org/property/dance</v>
      </c>
      <c r="B1317" s="2" t="n">
        <v>0</v>
      </c>
      <c r="C1317" s="0" t="str">
        <f aca="false">HYPERLINK("http://dbpedia.org/sparql?default-graph-uri=http%3A%2F%2Fdbpedia.org&amp;query=select+distinct+%3Fs+%3Fo+where+{%3Fs+%3Chttp%3A%2F%2Fdbpedia.org%2Fproperty%2Fdance%3E+%3Fo}+LIMIT+100&amp;format=text%2Fhtml&amp;timeout=30000&amp;debug=on", "View on DBPedia")</f>
        <v>View on DBPedia</v>
      </c>
    </row>
    <row collapsed="false" customFormat="false" customHeight="true" hidden="false" ht="12.1" outlineLevel="0" r="1318">
      <c r="A1318" s="0" t="str">
        <f aca="false">HYPERLINK("http://dbpedia.org/property/row")</f>
        <v>http://dbpedia.org/property/row</v>
      </c>
      <c r="B1318" s="2" t="n">
        <v>0</v>
      </c>
      <c r="C1318" s="0" t="str">
        <f aca="false">HYPERLINK("http://dbpedia.org/sparql?default-graph-uri=http%3A%2F%2Fdbpedia.org&amp;query=select+distinct+%3Fs+%3Fo+where+{%3Fs+%3Chttp%3A%2F%2Fdbpedia.org%2Fproperty%2Frow%3E+%3Fo}+LIMIT+100&amp;format=text%2Fhtml&amp;timeout=30000&amp;debug=on", "View on DBPedia")</f>
        <v>View on DBPedia</v>
      </c>
    </row>
    <row collapsed="false" customFormat="false" customHeight="true" hidden="false" ht="12.1" outlineLevel="0" r="1319">
      <c r="A1319" s="0" t="str">
        <f aca="false">HYPERLINK("http://dbpedia.org/ontology/subtitle")</f>
        <v>http://dbpedia.org/ontology/subtitle</v>
      </c>
      <c r="B1319" s="2" t="n">
        <v>0</v>
      </c>
      <c r="C1319" s="0" t="str">
        <f aca="false">HYPERLINK("http://dbpedia.org/sparql?default-graph-uri=http%3A%2F%2Fdbpedia.org&amp;query=select+distinct+%3Fs+%3Fo+where+{%3Fs+%3Chttp%3A%2F%2Fdbpedia.org%2Fontology%2Fsubtitle%3E+%3Fo}+LIMIT+100&amp;format=text%2Fhtml&amp;timeout=30000&amp;debug=on", "View on DBPedia")</f>
        <v>View on DBPedia</v>
      </c>
    </row>
    <row collapsed="false" customFormat="false" customHeight="true" hidden="false" ht="12.1" outlineLevel="0" r="1320">
      <c r="A1320" s="0" t="str">
        <f aca="false">HYPERLINK("http://dbpedia.org/property/classesOffered")</f>
        <v>http://dbpedia.org/property/classesOffered</v>
      </c>
      <c r="B1320" s="2" t="n">
        <v>0</v>
      </c>
      <c r="C1320" s="0" t="str">
        <f aca="false">HYPERLINK("http://dbpedia.org/sparql?default-graph-uri=http%3A%2F%2Fdbpedia.org&amp;query=select+distinct+%3Fs+%3Fo+where+{%3Fs+%3Chttp%3A%2F%2Fdbpedia.org%2Fproperty%2FclassesOffered%3E+%3Fo}+LIMIT+100&amp;format=text%2Fhtml&amp;timeout=30000&amp;debug=on", "View on DBPedia")</f>
        <v>View on DBPedia</v>
      </c>
    </row>
    <row collapsed="false" customFormat="false" customHeight="true" hidden="false" ht="12.1" outlineLevel="0" r="1321">
      <c r="A1321" s="0" t="str">
        <f aca="false">HYPERLINK("http://dbpedia.org/property/period")</f>
        <v>http://dbpedia.org/property/period</v>
      </c>
      <c r="B1321" s="2" t="n">
        <v>0</v>
      </c>
      <c r="C1321" s="0" t="str">
        <f aca="false">HYPERLINK("http://dbpedia.org/sparql?default-graph-uri=http%3A%2F%2Fdbpedia.org&amp;query=select+distinct+%3Fs+%3Fo+where+{%3Fs+%3Chttp%3A%2F%2Fdbpedia.org%2Fproperty%2Fperiod%3E+%3Fo}+LIMIT+100&amp;format=text%2Fhtml&amp;timeout=30000&amp;debug=on", "View on DBPedia")</f>
        <v>View on DBPedia</v>
      </c>
    </row>
    <row collapsed="false" customFormat="false" customHeight="true" hidden="false" ht="12.1" outlineLevel="0" r="1322">
      <c r="A1322" s="0" t="str">
        <f aca="false">HYPERLINK("http://dbpedia.org/ontology/series")</f>
        <v>http://dbpedia.org/ontology/series</v>
      </c>
      <c r="B1322" s="2" t="n">
        <v>0</v>
      </c>
      <c r="C1322" s="0" t="str">
        <f aca="false">HYPERLINK("http://dbpedia.org/sparql?default-graph-uri=http%3A%2F%2Fdbpedia.org&amp;query=select+distinct+%3Fs+%3Fo+where+{%3Fs+%3Chttp%3A%2F%2Fdbpedia.org%2Fontology%2Fseries%3E+%3Fo}+LIMIT+100&amp;format=text%2Fhtml&amp;timeout=30000&amp;debug=on", "View on DBPedia")</f>
        <v>View on DBPedia</v>
      </c>
    </row>
    <row collapsed="false" customFormat="false" customHeight="true" hidden="false" ht="12.1" outlineLevel="0" r="1323">
      <c r="A1323" s="0" t="str">
        <f aca="false">HYPERLINK("http://dbpedia.org/property/episodeList")</f>
        <v>http://dbpedia.org/property/episodeList</v>
      </c>
      <c r="B1323" s="2" t="n">
        <v>0</v>
      </c>
      <c r="C1323" s="0" t="str">
        <f aca="false">HYPERLINK("http://dbpedia.org/sparql?default-graph-uri=http%3A%2F%2Fdbpedia.org&amp;query=select+distinct+%3Fs+%3Fo+where+{%3Fs+%3Chttp%3A%2F%2Fdbpedia.org%2Fproperty%2FepisodeList%3E+%3Fo}+LIMIT+100&amp;format=text%2Fhtml&amp;timeout=30000&amp;debug=on", "View on DBPedia")</f>
        <v>View on DBPedia</v>
      </c>
    </row>
    <row collapsed="false" customFormat="false" customHeight="true" hidden="false" ht="12.1" outlineLevel="0" r="1324">
      <c r="A1324" s="0" t="str">
        <f aca="false">HYPERLINK("http://dbpedia.org/property/comment")</f>
        <v>http://dbpedia.org/property/comment</v>
      </c>
      <c r="B1324" s="2" t="n">
        <v>0</v>
      </c>
      <c r="C1324" s="0" t="str">
        <f aca="false">HYPERLINK("http://dbpedia.org/sparql?default-graph-uri=http%3A%2F%2Fdbpedia.org&amp;query=select+distinct+%3Fs+%3Fo+where+{%3Fs+%3Chttp%3A%2F%2Fdbpedia.org%2Fproperty%2Fcomment%3E+%3Fo}+LIMIT+100&amp;format=text%2Fhtml&amp;timeout=30000&amp;debug=on", "View on DBPedia")</f>
        <v>View on DBPedia</v>
      </c>
    </row>
    <row collapsed="false" customFormat="false" customHeight="true" hidden="false" ht="12.1" outlineLevel="0" r="1325">
      <c r="A1325" s="0" t="str">
        <f aca="false">HYPERLINK("http://dbpedia.org/property/profession")</f>
        <v>http://dbpedia.org/property/profession</v>
      </c>
      <c r="B1325" s="2" t="n">
        <v>0</v>
      </c>
      <c r="C1325" s="0" t="str">
        <f aca="false">HYPERLINK("http://dbpedia.org/sparql?default-graph-uri=http%3A%2F%2Fdbpedia.org&amp;query=select+distinct+%3Fs+%3Fo+where+{%3Fs+%3Chttp%3A%2F%2Fdbpedia.org%2Fproperty%2Fprofession%3E+%3Fo}+LIMIT+100&amp;format=text%2Fhtml&amp;timeout=30000&amp;debug=on", "View on DBPedia")</f>
        <v>View on DBPedia</v>
      </c>
    </row>
    <row collapsed="false" customFormat="false" customHeight="true" hidden="false" ht="12.1" outlineLevel="0" r="1326">
      <c r="A1326" s="0" t="str">
        <f aca="false">HYPERLINK("http://dbpedia.org/ontology/currentProduction")</f>
        <v>http://dbpedia.org/ontology/currentProduction</v>
      </c>
      <c r="B1326" s="2" t="n">
        <v>0</v>
      </c>
      <c r="C1326" s="0" t="str">
        <f aca="false">HYPERLINK("http://dbpedia.org/sparql?default-graph-uri=http%3A%2F%2Fdbpedia.org&amp;query=select+distinct+%3Fs+%3Fo+where+{%3Fs+%3Chttp%3A%2F%2Fdbpedia.org%2Fontology%2FcurrentProduction%3E+%3Fo}+LIMIT+100&amp;format=text%2Fhtml&amp;timeout=30000&amp;debug=on", "View on DBPedia")</f>
        <v>View on DBPedia</v>
      </c>
    </row>
    <row collapsed="false" customFormat="false" customHeight="true" hidden="false" ht="12.1" outlineLevel="0" r="1327">
      <c r="A1327" s="0" t="str">
        <f aca="false">HYPERLINK("http://dbpedia.org/property/1991Genre")</f>
        <v>http://dbpedia.org/property/1991Genre</v>
      </c>
      <c r="B1327" s="2" t="n">
        <v>0</v>
      </c>
      <c r="C1327" s="0" t="str">
        <f aca="false">HYPERLINK("http://dbpedia.org/sparql?default-graph-uri=http%3A%2F%2Fdbpedia.org&amp;query=select+distinct+%3Fs+%3Fo+where+{%3Fs+%3Chttp%3A%2F%2Fdbpedia.org%2Fproperty%2F1991Genre%3E+%3Fo}+LIMIT+100&amp;format=text%2Fhtml&amp;timeout=30000&amp;debug=on", "View on DBPedia")</f>
        <v>View on DBPedia</v>
      </c>
    </row>
    <row collapsed="false" customFormat="false" customHeight="true" hidden="false" ht="12.1" outlineLevel="0" r="1328">
      <c r="A1328" s="0" t="str">
        <f aca="false">HYPERLINK("http://dbpedia.org/property/composer")</f>
        <v>http://dbpedia.org/property/composer</v>
      </c>
      <c r="B1328" s="2" t="n">
        <v>0</v>
      </c>
      <c r="C1328" s="0" t="str">
        <f aca="false">HYPERLINK("http://dbpedia.org/sparql?default-graph-uri=http%3A%2F%2Fdbpedia.org&amp;query=select+distinct+%3Fs+%3Fo+where+{%3Fs+%3Chttp%3A%2F%2Fdbpedia.org%2Fproperty%2Fcomposer%3E+%3Fo}+LIMIT+100&amp;format=text%2Fhtml&amp;timeout=30000&amp;debug=on", "View on DBPedia")</f>
        <v>View on DBPedia</v>
      </c>
    </row>
    <row collapsed="false" customFormat="false" customHeight="true" hidden="false" ht="12.1" outlineLevel="0" r="1329">
      <c r="A1329" s="0" t="str">
        <f aca="false">HYPERLINK("http://dbpedia.org/property/latestReleaseVersion")</f>
        <v>http://dbpedia.org/property/latestReleaseVersion</v>
      </c>
      <c r="B1329" s="2" t="n">
        <v>0</v>
      </c>
      <c r="C1329" s="0" t="str">
        <f aca="false">HYPERLINK("http://dbpedia.org/sparql?default-graph-uri=http%3A%2F%2Fdbpedia.org&amp;query=select+distinct+%3Fs+%3Fo+where+{%3Fs+%3Chttp%3A%2F%2Fdbpedia.org%2Fproperty%2FlatestReleaseVersion%3E+%3Fo}+LIMIT+100&amp;format=text%2Fhtml&amp;timeout=30000&amp;debug=on", "View on DBPedia")</f>
        <v>View on DBPedia</v>
      </c>
    </row>
    <row collapsed="false" customFormat="false" customHeight="true" hidden="false" ht="12.1" outlineLevel="0" r="1330">
      <c r="A1330" s="0" t="str">
        <f aca="false">HYPERLINK("http://dbpedia.org/property/institutions")</f>
        <v>http://dbpedia.org/property/institutions</v>
      </c>
      <c r="B1330" s="2" t="n">
        <v>0</v>
      </c>
      <c r="C1330" s="0" t="str">
        <f aca="false">HYPERLINK("http://dbpedia.org/sparql?default-graph-uri=http%3A%2F%2Fdbpedia.org&amp;query=select+distinct+%3Fs+%3Fo+where+{%3Fs+%3Chttp%3A%2F%2Fdbpedia.org%2Fproperty%2Finstitutions%3E+%3Fo}+LIMIT+100&amp;format=text%2Fhtml&amp;timeout=30000&amp;debug=on", "View on DBPedia")</f>
        <v>View on DBPedia</v>
      </c>
    </row>
    <row collapsed="false" customFormat="false" customHeight="true" hidden="false" ht="12.1" outlineLevel="0" r="1331">
      <c r="A1331" s="0" t="str">
        <f aca="false">HYPERLINK("http://dbpedia.org/property/other")</f>
        <v>http://dbpedia.org/property/other</v>
      </c>
      <c r="B1331" s="2" t="n">
        <v>0</v>
      </c>
      <c r="C1331" s="0" t="str">
        <f aca="false">HYPERLINK("http://dbpedia.org/sparql?default-graph-uri=http%3A%2F%2Fdbpedia.org&amp;query=select+distinct+%3Fs+%3Fo+where+{%3Fs+%3Chttp%3A%2F%2Fdbpedia.org%2Fproperty%2Fother%3E+%3Fo}+LIMIT+100&amp;format=text%2Fhtml&amp;timeout=30000&amp;debug=on", "View on DBPedia")</f>
        <v>View on DBPedia</v>
      </c>
    </row>
    <row collapsed="false" customFormat="false" customHeight="true" hidden="false" ht="12.1" outlineLevel="0" r="1332">
      <c r="A1332" s="0" t="str">
        <f aca="false">HYPERLINK("http://dbpedia.org/property/replacedByNames")</f>
        <v>http://dbpedia.org/property/replacedByNames</v>
      </c>
      <c r="B1332" s="2" t="n">
        <v>0</v>
      </c>
      <c r="C1332" s="0" t="str">
        <f aca="false">HYPERLINK("http://dbpedia.org/sparql?default-graph-uri=http%3A%2F%2Fdbpedia.org&amp;query=select+distinct+%3Fs+%3Fo+where+{%3Fs+%3Chttp%3A%2F%2Fdbpedia.org%2Fproperty%2FreplacedByNames%3E+%3Fo}+LIMIT+100&amp;format=text%2Fhtml&amp;timeout=30000&amp;debug=on", "View on DBPedia")</f>
        <v>View on DBPedia</v>
      </c>
    </row>
    <row collapsed="false" customFormat="false" customHeight="true" hidden="false" ht="12.1" outlineLevel="0" r="1333">
      <c r="A1333" s="0" t="str">
        <f aca="false">HYPERLINK("http://dbpedia.org/property/sales")</f>
        <v>http://dbpedia.org/property/sales</v>
      </c>
      <c r="B1333" s="2" t="n">
        <v>0</v>
      </c>
      <c r="C1333" s="0" t="str">
        <f aca="false">HYPERLINK("http://dbpedia.org/sparql?default-graph-uri=http%3A%2F%2Fdbpedia.org&amp;query=select+distinct+%3Fs+%3Fo+where+{%3Fs+%3Chttp%3A%2F%2Fdbpedia.org%2Fproperty%2Fsales%3E+%3Fo}+LIMIT+100&amp;format=text%2Fhtml&amp;timeout=30000&amp;debug=on", "View on DBPedia")</f>
        <v>View on DBPedia</v>
      </c>
    </row>
    <row collapsed="false" customFormat="false" customHeight="true" hidden="false" ht="12.1" outlineLevel="0" r="1334">
      <c r="A1334" s="0" t="str">
        <f aca="false">HYPERLINK("http://dbpedia.org/property/cname")</f>
        <v>http://dbpedia.org/property/cname</v>
      </c>
      <c r="B1334" s="2" t="n">
        <v>0</v>
      </c>
      <c r="C1334" s="0" t="str">
        <f aca="false">HYPERLINK("http://dbpedia.org/sparql?default-graph-uri=http%3A%2F%2Fdbpedia.org&amp;query=select+distinct+%3Fs+%3Fo+where+{%3Fs+%3Chttp%3A%2F%2Fdbpedia.org%2Fproperty%2Fcname%3E+%3Fo}+LIMIT+100&amp;format=text%2Fhtml&amp;timeout=30000&amp;debug=on", "View on DBPedia")</f>
        <v>View on DBPedia</v>
      </c>
    </row>
    <row collapsed="false" customFormat="false" customHeight="true" hidden="false" ht="12.1" outlineLevel="0" r="1335">
      <c r="A1335" s="0" t="str">
        <f aca="false">HYPERLINK("http://dbpedia.org/property/birthName")</f>
        <v>http://dbpedia.org/property/birthName</v>
      </c>
      <c r="B1335" s="2" t="n">
        <v>0</v>
      </c>
      <c r="C1335" s="0" t="str">
        <f aca="false">HYPERLINK("http://dbpedia.org/sparql?default-graph-uri=http%3A%2F%2Fdbpedia.org&amp;query=select+distinct+%3Fs+%3Fo+where+{%3Fs+%3Chttp%3A%2F%2Fdbpedia.org%2Fproperty%2FbirthName%3E+%3Fo}+LIMIT+100&amp;format=text%2Fhtml&amp;timeout=30000&amp;debug=on", "View on DBPedia")</f>
        <v>View on DBPedia</v>
      </c>
    </row>
    <row collapsed="false" customFormat="false" customHeight="true" hidden="false" ht="12.1" outlineLevel="0" r="1336">
      <c r="A1336" s="0" t="str">
        <f aca="false">HYPERLINK("http://dbpedia.org/property/interval")</f>
        <v>http://dbpedia.org/property/interval</v>
      </c>
      <c r="B1336" s="2" t="n">
        <v>0</v>
      </c>
      <c r="C1336" s="0" t="str">
        <f aca="false">HYPERLINK("http://dbpedia.org/sparql?default-graph-uri=http%3A%2F%2Fdbpedia.org&amp;query=select+distinct+%3Fs+%3Fo+where+{%3Fs+%3Chttp%3A%2F%2Fdbpedia.org%2Fproperty%2Finterval%3E+%3Fo}+LIMIT+100&amp;format=text%2Fhtml&amp;timeout=30000&amp;debug=on", "View on DBPedia")</f>
        <v>View on DBPedia</v>
      </c>
    </row>
    <row collapsed="false" customFormat="false" customHeight="true" hidden="false" ht="12.1" outlineLevel="0" r="1337">
      <c r="A1337" s="0" t="str">
        <f aca="false">HYPERLINK("http://dbpedia.org/property/place")</f>
        <v>http://dbpedia.org/property/place</v>
      </c>
      <c r="B1337" s="2" t="n">
        <v>0</v>
      </c>
      <c r="C1337" s="0" t="str">
        <f aca="false">HYPERLINK("http://dbpedia.org/sparql?default-graph-uri=http%3A%2F%2Fdbpedia.org&amp;query=select+distinct+%3Fs+%3Fo+where+{%3Fs+%3Chttp%3A%2F%2Fdbpedia.org%2Fproperty%2Fplace%3E+%3Fo}+LIMIT+100&amp;format=text%2Fhtml&amp;timeout=30000&amp;debug=on", "View on DBPedia")</f>
        <v>View on DBPedia</v>
      </c>
    </row>
    <row collapsed="false" customFormat="false" customHeight="true" hidden="false" ht="12.1" outlineLevel="0" r="1338">
      <c r="A1338" s="0" t="str">
        <f aca="false">HYPERLINK("http://dbpedia.org/property/2012Genre")</f>
        <v>http://dbpedia.org/property/2012Genre</v>
      </c>
      <c r="B1338" s="2" t="n">
        <v>0</v>
      </c>
      <c r="C1338" s="0" t="str">
        <f aca="false">HYPERLINK("http://dbpedia.org/sparql?default-graph-uri=http%3A%2F%2Fdbpedia.org&amp;query=select+distinct+%3Fs+%3Fo+where+{%3Fs+%3Chttp%3A%2F%2Fdbpedia.org%2Fproperty%2F2012Genre%3E+%3Fo}+LIMIT+100&amp;format=text%2Fhtml&amp;timeout=30000&amp;debug=on", "View on DBPedia")</f>
        <v>View on DBPedia</v>
      </c>
    </row>
    <row collapsed="false" customFormat="false" customHeight="true" hidden="false" ht="12.1" outlineLevel="0" r="1339">
      <c r="A1339" s="0" t="str">
        <f aca="false">HYPERLINK("http://dbpedia.org/property/website")</f>
        <v>http://dbpedia.org/property/website</v>
      </c>
      <c r="B1339" s="2" t="n">
        <v>0</v>
      </c>
      <c r="C1339" s="0" t="str">
        <f aca="false">HYPERLINK("http://dbpedia.org/sparql?default-graph-uri=http%3A%2F%2Fdbpedia.org&amp;query=select+distinct+%3Fs+%3Fo+where+{%3Fs+%3Chttp%3A%2F%2Fdbpedia.org%2Fproperty%2Fwebsite%3E+%3Fo}+LIMIT+100&amp;format=text%2Fhtml&amp;timeout=30000&amp;debug=on", "View on DBPedia")</f>
        <v>View on DBPedia</v>
      </c>
    </row>
    <row collapsed="false" customFormat="false" customHeight="true" hidden="false" ht="12.1" outlineLevel="0" r="1340">
      <c r="A1340" s="0" t="str">
        <f aca="false">HYPERLINK("http://dbpedia.org/property/companyType")</f>
        <v>http://dbpedia.org/property/companyType</v>
      </c>
      <c r="B1340" s="2" t="n">
        <v>0</v>
      </c>
      <c r="C1340" s="0" t="str">
        <f aca="false">HYPERLINK("http://dbpedia.org/sparql?default-graph-uri=http%3A%2F%2Fdbpedia.org&amp;query=select+distinct+%3Fs+%3Fo+where+{%3Fs+%3Chttp%3A%2F%2Fdbpedia.org%2Fproperty%2FcompanyType%3E+%3Fo}+LIMIT+100&amp;format=text%2Fhtml&amp;timeout=30000&amp;debug=on", "View on DBPedia")</f>
        <v>View on DBPedia</v>
      </c>
    </row>
    <row collapsed="false" customFormat="false" customHeight="true" hidden="false" ht="12.1" outlineLevel="0" r="1341">
      <c r="A1341" s="0" t="str">
        <f aca="false">HYPERLINK("http://dbpedia.org/property/19741983Genre")</f>
        <v>http://dbpedia.org/property/19741983Genre</v>
      </c>
      <c r="B1341" s="2" t="n">
        <v>0</v>
      </c>
      <c r="C1341" s="0" t="str">
        <f aca="false">HYPERLINK("http://dbpedia.org/sparql?default-graph-uri=http%3A%2F%2Fdbpedia.org&amp;query=select+distinct+%3Fs+%3Fo+where+{%3Fs+%3Chttp%3A%2F%2Fdbpedia.org%2Fproperty%2F19741983Genre%3E+%3Fo}+LIMIT+100&amp;format=text%2Fhtml&amp;timeout=30000&amp;debug=on", "View on DBPedia")</f>
        <v>View on DBPedia</v>
      </c>
    </row>
    <row collapsed="false" customFormat="false" customHeight="true" hidden="false" ht="12.1" outlineLevel="0" r="1342">
      <c r="A1342" s="0" t="str">
        <f aca="false">HYPERLINK("http://dbpedia.org/property/serviceName")</f>
        <v>http://dbpedia.org/property/serviceName</v>
      </c>
      <c r="B1342" s="2" t="n">
        <v>0</v>
      </c>
      <c r="C1342" s="0" t="str">
        <f aca="false">HYPERLINK("http://dbpedia.org/sparql?default-graph-uri=http%3A%2F%2Fdbpedia.org&amp;query=select+distinct+%3Fs+%3Fo+where+{%3Fs+%3Chttp%3A%2F%2Fdbpedia.org%2Fproperty%2FserviceName%3E+%3Fo}+LIMIT+100&amp;format=text%2Fhtml&amp;timeout=30000&amp;debug=on", "View on DBPedia")</f>
        <v>View on DBPedia</v>
      </c>
    </row>
    <row collapsed="false" customFormat="false" customHeight="true" hidden="false" ht="12.1" outlineLevel="0" r="1343">
      <c r="A1343" s="0" t="str">
        <f aca="false">HYPERLINK("http://dbpedia.org/property/predecessor")</f>
        <v>http://dbpedia.org/property/predecessor</v>
      </c>
      <c r="B1343" s="2" t="n">
        <v>0</v>
      </c>
      <c r="C1343" s="0" t="str">
        <f aca="false">HYPERLINK("http://dbpedia.org/sparql?default-graph-uri=http%3A%2F%2Fdbpedia.org&amp;query=select+distinct+%3Fs+%3Fo+where+{%3Fs+%3Chttp%3A%2F%2Fdbpedia.org%2Fproperty%2Fpredecessor%3E+%3Fo}+LIMIT+100&amp;format=text%2Fhtml&amp;timeout=30000&amp;debug=on", "View on DBPedia")</f>
        <v>View on DBPedia</v>
      </c>
    </row>
    <row collapsed="false" customFormat="false" customHeight="true" hidden="false" ht="12.1" outlineLevel="0" r="1344">
      <c r="A1344" s="0" t="str">
        <f aca="false">HYPERLINK("http://dbpedia.org/property/movement")</f>
        <v>http://dbpedia.org/property/movement</v>
      </c>
      <c r="B1344" s="2" t="n">
        <v>0</v>
      </c>
      <c r="C1344" s="0" t="str">
        <f aca="false">HYPERLINK("http://dbpedia.org/sparql?default-graph-uri=http%3A%2F%2Fdbpedia.org&amp;query=select+distinct+%3Fs+%3Fo+where+{%3Fs+%3Chttp%3A%2F%2Fdbpedia.org%2Fproperty%2Fmovement%3E+%3Fo}+LIMIT+100&amp;format=text%2Fhtml&amp;timeout=30000&amp;debug=on", "View on DBPedia")</f>
        <v>View on DBPedia</v>
      </c>
    </row>
    <row collapsed="false" customFormat="false" customHeight="true" hidden="false" ht="12.1" outlineLevel="0" r="1345">
      <c r="A1345" s="0" t="str">
        <f aca="false">HYPERLINK("http://dbpedia.org/property/background")</f>
        <v>http://dbpedia.org/property/background</v>
      </c>
      <c r="B1345" s="2" t="n">
        <v>0</v>
      </c>
      <c r="C1345" s="0" t="str">
        <f aca="false">HYPERLINK("http://dbpedia.org/sparql?default-graph-uri=http%3A%2F%2Fdbpedia.org&amp;query=select+distinct+%3Fs+%3Fo+where+{%3Fs+%3Chttp%3A%2F%2Fdbpedia.org%2Fproperty%2Fbackground%3E+%3Fo}+LIMIT+100&amp;format=text%2Fhtml&amp;timeout=30000&amp;debug=on", "View on DBPedia")</f>
        <v>View on DBPedia</v>
      </c>
    </row>
    <row collapsed="false" customFormat="false" customHeight="true" hidden="false" ht="12.1" outlineLevel="0" r="1346">
      <c r="A1346" s="0" t="str">
        <f aca="false">HYPERLINK("http://dbpedia.org/property/discipline")</f>
        <v>http://dbpedia.org/property/discipline</v>
      </c>
      <c r="B1346" s="2" t="n">
        <v>0</v>
      </c>
      <c r="C1346" s="0" t="str">
        <f aca="false">HYPERLINK("http://dbpedia.org/sparql?default-graph-uri=http%3A%2F%2Fdbpedia.org&amp;query=select+distinct+%3Fs+%3Fo+where+{%3Fs+%3Chttp%3A%2F%2Fdbpedia.org%2Fproperty%2Fdiscipline%3E+%3Fo}+LIMIT+100&amp;format=text%2Fhtml&amp;timeout=30000&amp;debug=on", "View on DBPedia")</f>
        <v>View on DBPedia</v>
      </c>
    </row>
    <row collapsed="false" customFormat="false" customHeight="true" hidden="false" ht="12.1" outlineLevel="0" r="1347">
      <c r="A1347" s="0" t="str">
        <f aca="false">HYPERLINK("http://dbpedia.org/property/1a")</f>
        <v>http://dbpedia.org/property/1a</v>
      </c>
      <c r="B1347" s="2" t="n">
        <v>0</v>
      </c>
      <c r="C1347" s="0" t="str">
        <f aca="false">HYPERLINK("http://dbpedia.org/sparql?default-graph-uri=http%3A%2F%2Fdbpedia.org&amp;query=select+distinct+%3Fs+%3Fo+where+{%3Fs+%3Chttp%3A%2F%2Fdbpedia.org%2Fproperty%2F1a%3E+%3Fo}+LIMIT+100&amp;format=text%2Fhtml&amp;timeout=30000&amp;debug=on", "View on DBPedia")</f>
        <v>View on DBPedia</v>
      </c>
    </row>
    <row collapsed="false" customFormat="false" customHeight="true" hidden="false" ht="12.1" outlineLevel="0" r="1348">
      <c r="A1348" s="0" t="str">
        <f aca="false">HYPERLINK("http://dbpedia.org/property/singles")</f>
        <v>http://dbpedia.org/property/singles</v>
      </c>
      <c r="B1348" s="2" t="n">
        <v>0</v>
      </c>
      <c r="C1348" s="0" t="str">
        <f aca="false">HYPERLINK("http://dbpedia.org/sparql?default-graph-uri=http%3A%2F%2Fdbpedia.org&amp;query=select+distinct+%3Fs+%3Fo+where+{%3Fs+%3Chttp%3A%2F%2Fdbpedia.org%2Fproperty%2Fsingles%3E+%3Fo}+LIMIT+100&amp;format=text%2Fhtml&amp;timeout=30000&amp;debug=on", "View on DBPedia")</f>
        <v>View on DBPedia</v>
      </c>
    </row>
    <row collapsed="false" customFormat="false" customHeight="true" hidden="false" ht="12.1" outlineLevel="0" r="1349">
      <c r="A1349" s="0" t="str">
        <f aca="false">HYPERLINK("http://dbpedia.org/property/styles")</f>
        <v>http://dbpedia.org/property/styles</v>
      </c>
      <c r="B1349" s="2" t="n">
        <v>0</v>
      </c>
      <c r="C1349" s="0" t="str">
        <f aca="false">HYPERLINK("http://dbpedia.org/sparql?default-graph-uri=http%3A%2F%2Fdbpedia.org&amp;query=select+distinct+%3Fs+%3Fo+where+{%3Fs+%3Chttp%3A%2F%2Fdbpedia.org%2Fproperty%2Fstyles%3E+%3Fo}+LIMIT+100&amp;format=text%2Fhtml&amp;timeout=30000&amp;debug=on", "View on DBPedia")</f>
        <v>View on DBPedia</v>
      </c>
    </row>
    <row collapsed="false" customFormat="false" customHeight="true" hidden="false" ht="12.1" outlineLevel="0" r="1350">
      <c r="A1350" s="0" t="str">
        <f aca="false">HYPERLINK("http://dbpedia.org/ontology/influenced")</f>
        <v>http://dbpedia.org/ontology/influenced</v>
      </c>
      <c r="B1350" s="2" t="n">
        <v>0</v>
      </c>
      <c r="C1350" s="0" t="str">
        <f aca="false">HYPERLINK("http://dbpedia.org/sparql?default-graph-uri=http%3A%2F%2Fdbpedia.org&amp;query=select+distinct+%3Fs+%3Fo+where+{%3Fs+%3Chttp%3A%2F%2Fdbpedia.org%2Fontology%2Finfluenced%3E+%3Fo}+LIMIT+100&amp;format=text%2Fhtml&amp;timeout=30000&amp;debug=on", "View on DBPedia")</f>
        <v>View on DBPedia</v>
      </c>
    </row>
    <row collapsed="false" customFormat="false" customHeight="true" hidden="false" ht="12.1" outlineLevel="0" r="1351">
      <c r="A1351" s="0" t="str">
        <f aca="false">HYPERLINK("http://dbpedia.org/property/endtheme")</f>
        <v>http://dbpedia.org/property/endtheme</v>
      </c>
      <c r="B1351" s="2" t="n">
        <v>0</v>
      </c>
      <c r="C1351" s="0" t="str">
        <f aca="false">HYPERLINK("http://dbpedia.org/sparql?default-graph-uri=http%3A%2F%2Fdbpedia.org&amp;query=select+distinct+%3Fs+%3Fo+where+{%3Fs+%3Chttp%3A%2F%2Fdbpedia.org%2Fproperty%2Fendtheme%3E+%3Fo}+LIMIT+100&amp;format=text%2Fhtml&amp;timeout=30000&amp;debug=on", "View on DBPedia")</f>
        <v>View on DBPedia</v>
      </c>
    </row>
    <row collapsed="false" customFormat="false" customHeight="true" hidden="false" ht="12.1" outlineLevel="0" r="1352">
      <c r="A1352" s="0" t="str">
        <f aca="false">HYPERLINK("http://dbpedia.org/property/guests")</f>
        <v>http://dbpedia.org/property/guests</v>
      </c>
      <c r="B1352" s="2" t="n">
        <v>0</v>
      </c>
      <c r="C1352" s="0" t="str">
        <f aca="false">HYPERLINK("http://dbpedia.org/sparql?default-graph-uri=http%3A%2F%2Fdbpedia.org&amp;query=select+distinct+%3Fs+%3Fo+where+{%3Fs+%3Chttp%3A%2F%2Fdbpedia.org%2Fproperty%2Fguests%3E+%3Fo}+LIMIT+100&amp;format=text%2Fhtml&amp;timeout=30000&amp;debug=on", "View on DBPedia")</f>
        <v>View on DBPedia</v>
      </c>
    </row>
    <row collapsed="false" customFormat="false" customHeight="true" hidden="false" ht="12.1" outlineLevel="0" r="1353">
      <c r="A1353" s="0" t="str">
        <f aca="false">HYPERLINK("http://dbpedia.org/property/influenced")</f>
        <v>http://dbpedia.org/property/influenced</v>
      </c>
      <c r="B1353" s="2" t="n">
        <v>0</v>
      </c>
      <c r="C1353" s="0" t="str">
        <f aca="false">HYPERLINK("http://dbpedia.org/sparql?default-graph-uri=http%3A%2F%2Fdbpedia.org&amp;query=select+distinct+%3Fs+%3Fo+where+{%3Fs+%3Chttp%3A%2F%2Fdbpedia.org%2Fproperty%2Finfluenced%3E+%3Fo}+LIMIT+100&amp;format=text%2Fhtml&amp;timeout=30000&amp;debug=on", "View on DBPedia")</f>
        <v>View on DBPedia</v>
      </c>
    </row>
    <row collapsed="false" customFormat="false" customHeight="true" hidden="false" ht="12.1" outlineLevel="0" r="1354">
      <c r="A1354" s="0" t="str">
        <f aca="false">HYPERLINK("http://dbpedia.org/property/themeMusicComposer")</f>
        <v>http://dbpedia.org/property/themeMusicComposer</v>
      </c>
      <c r="B1354" s="2" t="n">
        <v>0</v>
      </c>
      <c r="C1354" s="0" t="str">
        <f aca="false">HYPERLINK("http://dbpedia.org/sparql?default-graph-uri=http%3A%2F%2Fdbpedia.org&amp;query=select+distinct+%3Fs+%3Fo+where+{%3Fs+%3Chttp%3A%2F%2Fdbpedia.org%2Fproperty%2FthemeMusicComposer%3E+%3Fo}+LIMIT+100&amp;format=text%2Fhtml&amp;timeout=30000&amp;debug=on", "View on DBPedia")</f>
        <v>View on DBPedia</v>
      </c>
    </row>
    <row collapsed="false" customFormat="false" customHeight="true" hidden="false" ht="12.1" outlineLevel="0" r="1355">
      <c r="A1355" s="0" t="str">
        <f aca="false">HYPERLINK("http://dbpedia.org/property/label(s)_")</f>
        <v>http://dbpedia.org/property/label(s)_</v>
      </c>
      <c r="B1355" s="2" t="n">
        <v>0</v>
      </c>
      <c r="C1355" s="0" t="str">
        <f aca="false">HYPERLINK("http://dbpedia.org/sparql?default-graph-uri=http%3A%2F%2Fdbpedia.org&amp;query=select+distinct+%3Fs+%3Fo+where+{%3Fs+%3Chttp%3A%2F%2Fdbpedia.org%2Fproperty%2Flabel%28s%29_%3E+%3Fo}+LIMIT+100&amp;format=text%2Fhtml&amp;timeout=30000&amp;debug=on", "View on DBPedia")</f>
        <v>View on DBPedia</v>
      </c>
    </row>
    <row collapsed="false" customFormat="false" customHeight="true" hidden="false" ht="12.1" outlineLevel="0" r="1356">
      <c r="A1356" s="0" t="str">
        <f aca="false">HYPERLINK("http://dbpedia.org/ontology/openingTheme")</f>
        <v>http://dbpedia.org/ontology/openingTheme</v>
      </c>
      <c r="B1356" s="2" t="n">
        <v>0</v>
      </c>
      <c r="C1356" s="0" t="str">
        <f aca="false">HYPERLINK("http://dbpedia.org/sparql?default-graph-uri=http%3A%2F%2Fdbpedia.org&amp;query=select+distinct+%3Fs+%3Fo+where+{%3Fs+%3Chttp%3A%2F%2Fdbpedia.org%2Fontology%2FopeningTheme%3E+%3Fo}+LIMIT+100&amp;format=text%2Fhtml&amp;timeout=30000&amp;debug=on", "View on DBPedia")</f>
        <v>View on DBPedia</v>
      </c>
    </row>
    <row collapsed="false" customFormat="false" customHeight="true" hidden="false" ht="12.1" outlineLevel="0" r="1357">
      <c r="A1357" s="0" t="str">
        <f aca="false">HYPERLINK("http://dbpedia.org/ontology/company")</f>
        <v>http://dbpedia.org/ontology/company</v>
      </c>
      <c r="B1357" s="2" t="n">
        <v>0</v>
      </c>
      <c r="C1357" s="0" t="str">
        <f aca="false">HYPERLINK("http://dbpedia.org/sparql?default-graph-uri=http%3A%2F%2Fdbpedia.org&amp;query=select+distinct+%3Fs+%3Fo+where+{%3Fs+%3Chttp%3A%2F%2Fdbpedia.org%2Fontology%2Fcompany%3E+%3Fo}+LIMIT+100&amp;format=text%2Fhtml&amp;timeout=30000&amp;debug=on", "View on DBPedia")</f>
        <v>View on DBPedia</v>
      </c>
    </row>
    <row collapsed="false" customFormat="false" customHeight="true" hidden="false" ht="12.1" outlineLevel="0" r="1358">
      <c r="A1358" s="0" t="str">
        <f aca="false">HYPERLINK("http://dbpedia.org/property/studios")</f>
        <v>http://dbpedia.org/property/studios</v>
      </c>
      <c r="B1358" s="2" t="n">
        <v>0</v>
      </c>
      <c r="C1358" s="0" t="str">
        <f aca="false">HYPERLINK("http://dbpedia.org/sparql?default-graph-uri=http%3A%2F%2Fdbpedia.org&amp;query=select+distinct+%3Fs+%3Fo+where+{%3Fs+%3Chttp%3A%2F%2Fdbpedia.org%2Fproperty%2Fstudios%3E+%3Fo}+LIMIT+100&amp;format=text%2Fhtml&amp;timeout=30000&amp;debug=on", "View on DBPedia")</f>
        <v>View on DBPedia</v>
      </c>
    </row>
    <row collapsed="false" customFormat="false" customHeight="true" hidden="false" ht="12.1" outlineLevel="0" r="1359">
      <c r="A1359" s="0" t="str">
        <f aca="false">HYPERLINK("http://dbpedia.org/ontology/award")</f>
        <v>http://dbpedia.org/ontology/award</v>
      </c>
      <c r="B1359" s="2" t="n">
        <v>0</v>
      </c>
      <c r="C1359" s="0" t="str">
        <f aca="false">HYPERLINK("http://dbpedia.org/sparql?default-graph-uri=http%3A%2F%2Fdbpedia.org&amp;query=select+distinct+%3Fs+%3Fo+where+{%3Fs+%3Chttp%3A%2F%2Fdbpedia.org%2Fontology%2Faward%3E+%3Fo}+LIMIT+100&amp;format=text%2Fhtml&amp;timeout=30000&amp;debug=on", "View on DBPedia")</f>
        <v>View on DBPedia</v>
      </c>
    </row>
    <row collapsed="false" customFormat="false" customHeight="true" hidden="false" ht="12.1" outlineLevel="0" r="1360">
      <c r="A1360" s="0" t="str">
        <f aca="false">HYPERLINK("http://dbpedia.org/property/last")</f>
        <v>http://dbpedia.org/property/last</v>
      </c>
      <c r="B1360" s="2" t="n">
        <v>0</v>
      </c>
      <c r="C1360" s="0" t="str">
        <f aca="false">HYPERLINK("http://dbpedia.org/sparql?default-graph-uri=http%3A%2F%2Fdbpedia.org&amp;query=select+distinct+%3Fs+%3Fo+where+{%3Fs+%3Chttp%3A%2F%2Fdbpedia.org%2Fproperty%2Flast%3E+%3Fo}+LIMIT+100&amp;format=text%2Fhtml&amp;timeout=30000&amp;debug=on", "View on DBPedia")</f>
        <v>View on DBPedia</v>
      </c>
    </row>
    <row collapsed="false" customFormat="false" customHeight="true" hidden="false" ht="12.1" outlineLevel="0" r="1361">
      <c r="A1361" s="0" t="str">
        <f aca="false">HYPERLINK("http://dbpedia.org/property/works")</f>
        <v>http://dbpedia.org/property/works</v>
      </c>
      <c r="B1361" s="2" t="n">
        <v>0</v>
      </c>
      <c r="C1361" s="0" t="str">
        <f aca="false">HYPERLINK("http://dbpedia.org/sparql?default-graph-uri=http%3A%2F%2Fdbpedia.org&amp;query=select+distinct+%3Fs+%3Fo+where+{%3Fs+%3Chttp%3A%2F%2Fdbpedia.org%2Fproperty%2Fworks%3E+%3Fo}+LIMIT+100&amp;format=text%2Fhtml&amp;timeout=30000&amp;debug=on", "View on DBPedia")</f>
        <v>View on DBPedia</v>
      </c>
    </row>
    <row collapsed="false" customFormat="false" customHeight="true" hidden="false" ht="12.1" outlineLevel="0" r="1362">
      <c r="A1362" s="0" t="str">
        <f aca="false">HYPERLINK("http://dbpedia.org/property/winner")</f>
        <v>http://dbpedia.org/property/winner</v>
      </c>
      <c r="B1362" s="2" t="n">
        <v>0</v>
      </c>
      <c r="C1362" s="0" t="str">
        <f aca="false">HYPERLINK("http://dbpedia.org/sparql?default-graph-uri=http%3A%2F%2Fdbpedia.org&amp;query=select+distinct+%3Fs+%3Fo+where+{%3Fs+%3Chttp%3A%2F%2Fdbpedia.org%2Fproperty%2Fwinner%3E+%3Fo}+LIMIT+100&amp;format=text%2Fhtml&amp;timeout=30000&amp;debug=on", "View on DBPedia")</f>
        <v>View on DBPedia</v>
      </c>
    </row>
    <row collapsed="false" customFormat="false" customHeight="true" hidden="false" ht="12.1" outlineLevel="0" r="1363">
      <c r="A1363" s="0" t="str">
        <f aca="false">HYPERLINK("http://dbpedia.org/property/yearsActive")</f>
        <v>http://dbpedia.org/property/yearsActive</v>
      </c>
      <c r="B1363" s="2" t="n">
        <v>0</v>
      </c>
      <c r="C1363" s="0" t="str">
        <f aca="false">HYPERLINK("http://dbpedia.org/sparql?default-graph-uri=http%3A%2F%2Fdbpedia.org&amp;query=select+distinct+%3Fs+%3Fo+where+{%3Fs+%3Chttp%3A%2F%2Fdbpedia.org%2Fproperty%2FyearsActive%3E+%3Fo}+LIMIT+100&amp;format=text%2Fhtml&amp;timeout=30000&amp;debug=on", "View on DBPedia")</f>
        <v>View on DBPedia</v>
      </c>
    </row>
    <row collapsed="false" customFormat="false" customHeight="true" hidden="false" ht="12.1" outlineLevel="0" r="1364">
      <c r="A1364" s="0" t="str">
        <f aca="false">HYPERLINK("http://dbpedia.org/property/thisDvd")</f>
        <v>http://dbpedia.org/property/thisDvd</v>
      </c>
      <c r="B1364" s="2" t="n">
        <v>0</v>
      </c>
      <c r="C1364" s="0" t="str">
        <f aca="false">HYPERLINK("http://dbpedia.org/sparql?default-graph-uri=http%3A%2F%2Fdbpedia.org&amp;query=select+distinct+%3Fs+%3Fo+where+{%3Fs+%3Chttp%3A%2F%2Fdbpedia.org%2Fproperty%2FthisDvd%3E+%3Fo}+LIMIT+100&amp;format=text%2Fhtml&amp;timeout=30000&amp;debug=on", "View on DBPedia")</f>
        <v>View on DBPedia</v>
      </c>
    </row>
    <row collapsed="false" customFormat="false" customHeight="true" hidden="false" ht="12.1" outlineLevel="0" r="1365">
      <c r="A1365" s="0" t="str">
        <f aca="false">HYPERLINK("http://dbpedia.org/property/alternateNames")</f>
        <v>http://dbpedia.org/property/alternateNames</v>
      </c>
      <c r="B1365" s="2" t="n">
        <v>0</v>
      </c>
      <c r="C1365" s="0" t="str">
        <f aca="false">HYPERLINK("http://dbpedia.org/sparql?default-graph-uri=http%3A%2F%2Fdbpedia.org&amp;query=select+distinct+%3Fs+%3Fo+where+{%3Fs+%3Chttp%3A%2F%2Fdbpedia.org%2Fproperty%2FalternateNames%3E+%3Fo}+LIMIT+100&amp;format=text%2Fhtml&amp;timeout=30000&amp;debug=on", "View on DBPedia")</f>
        <v>View on DBPedia</v>
      </c>
    </row>
    <row collapsed="false" customFormat="false" customHeight="true" hidden="false" ht="12.1" outlineLevel="0" r="1366">
      <c r="A1366" s="0" t="str">
        <f aca="false">HYPERLINK("http://dbpedia.org/property/rev1score")</f>
        <v>http://dbpedia.org/property/rev1score</v>
      </c>
      <c r="B1366" s="2" t="n">
        <v>0</v>
      </c>
      <c r="C1366" s="0" t="str">
        <f aca="false">HYPERLINK("http://dbpedia.org/sparql?default-graph-uri=http%3A%2F%2Fdbpedia.org&amp;query=select+distinct+%3Fs+%3Fo+where+{%3Fs+%3Chttp%3A%2F%2Fdbpedia.org%2Fproperty%2Frev1score%3E+%3Fo}+LIMIT+100&amp;format=text%2Fhtml&amp;timeout=30000&amp;debug=on", "View on DBPedia")</f>
        <v>View on DBPedia</v>
      </c>
    </row>
    <row collapsed="false" customFormat="false" customHeight="true" hidden="false" ht="12.1" outlineLevel="0" r="1367">
      <c r="A1367" s="0" t="str">
        <f aca="false">HYPERLINK("http://dbpedia.org/property/developer")</f>
        <v>http://dbpedia.org/property/developer</v>
      </c>
      <c r="B1367" s="2" t="n">
        <v>0</v>
      </c>
      <c r="C1367" s="0" t="str">
        <f aca="false">HYPERLINK("http://dbpedia.org/sparql?default-graph-uri=http%3A%2F%2Fdbpedia.org&amp;query=select+distinct+%3Fs+%3Fo+where+{%3Fs+%3Chttp%3A%2F%2Fdbpedia.org%2Fproperty%2Fdeveloper%3E+%3Fo}+LIMIT+100&amp;format=text%2Fhtml&amp;timeout=30000&amp;debug=on", "View on DBPedia")</f>
        <v>View on DBPedia</v>
      </c>
    </row>
    <row collapsed="false" customFormat="false" customHeight="true" hidden="false" ht="12.1" outlineLevel="0" r="1368">
      <c r="A1368" s="0" t="str">
        <f aca="false">HYPERLINK("http://dbpedia.org/ontology/deathPlace")</f>
        <v>http://dbpedia.org/ontology/deathPlace</v>
      </c>
      <c r="B1368" s="2" t="n">
        <v>0</v>
      </c>
      <c r="C1368" s="0" t="str">
        <f aca="false">HYPERLINK("http://dbpedia.org/sparql?default-graph-uri=http%3A%2F%2Fdbpedia.org&amp;query=select+distinct+%3Fs+%3Fo+where+{%3Fs+%3Chttp%3A%2F%2Fdbpedia.org%2Fontology%2FdeathPlace%3E+%3Fo}+LIMIT+100&amp;format=text%2Fhtml&amp;timeout=30000&amp;debug=on", "View on DBPedia")</f>
        <v>View on DBPedia</v>
      </c>
    </row>
    <row collapsed="false" customFormat="false" customHeight="true" hidden="false" ht="12.1" outlineLevel="0" r="1369">
      <c r="A1369" s="0" t="str">
        <f aca="false">HYPERLINK("http://dbpedia.org/property/entrant")</f>
        <v>http://dbpedia.org/property/entrant</v>
      </c>
      <c r="B1369" s="2" t="n">
        <v>0</v>
      </c>
      <c r="C1369" s="0" t="str">
        <f aca="false">HYPERLINK("http://dbpedia.org/sparql?default-graph-uri=http%3A%2F%2Fdbpedia.org&amp;query=select+distinct+%3Fs+%3Fo+where+{%3Fs+%3Chttp%3A%2F%2Fdbpedia.org%2Fproperty%2Fentrant%3E+%3Fo}+LIMIT+100&amp;format=text%2Fhtml&amp;timeout=30000&amp;debug=on", "View on DBPedia")</f>
        <v>View on DBPedia</v>
      </c>
    </row>
    <row collapsed="false" customFormat="false" customHeight="true" hidden="false" ht="12.1" outlineLevel="0" r="1370">
      <c r="A1370" s="0" t="str">
        <f aca="false">HYPERLINK("http://dbpedia.org/ontology/language")</f>
        <v>http://dbpedia.org/ontology/language</v>
      </c>
      <c r="B1370" s="2" t="n">
        <v>0</v>
      </c>
      <c r="C1370" s="0" t="str">
        <f aca="false">HYPERLINK("http://dbpedia.org/sparql?default-graph-uri=http%3A%2F%2Fdbpedia.org&amp;query=select+distinct+%3Fs+%3Fo+where+{%3Fs+%3Chttp%3A%2F%2Fdbpedia.org%2Fontology%2Flanguage%3E+%3Fo}+LIMIT+100&amp;format=text%2Fhtml&amp;timeout=30000&amp;debug=on", "View on DBPedia")</f>
        <v>View on DBPedia</v>
      </c>
    </row>
    <row collapsed="false" customFormat="false" customHeight="true" hidden="false" ht="12.1" outlineLevel="0" r="1371">
      <c r="A1371" s="0" t="str">
        <f aca="false">HYPERLINK("http://dbpedia.org/property/engineer")</f>
        <v>http://dbpedia.org/property/engineer</v>
      </c>
      <c r="B1371" s="2" t="n">
        <v>0</v>
      </c>
      <c r="C1371" s="0" t="str">
        <f aca="false">HYPERLINK("http://dbpedia.org/sparql?default-graph-uri=http%3A%2F%2Fdbpedia.org&amp;query=select+distinct+%3Fs+%3Fo+where+{%3Fs+%3Chttp%3A%2F%2Fdbpedia.org%2Fproperty%2Fengineer%3E+%3Fo}+LIMIT+100&amp;format=text%2Fhtml&amp;timeout=30000&amp;debug=on", "View on DBPedia")</f>
        <v>View on DBPedia</v>
      </c>
    </row>
    <row collapsed="false" customFormat="false" customHeight="true" hidden="false" ht="12.1" outlineLevel="0" r="1372">
      <c r="A1372" s="0" t="str">
        <f aca="false">HYPERLINK("http://dbpedia.org/ontology/affiliation")</f>
        <v>http://dbpedia.org/ontology/affiliation</v>
      </c>
      <c r="B1372" s="2" t="n">
        <v>0</v>
      </c>
      <c r="C1372" s="0" t="str">
        <f aca="false">HYPERLINK("http://dbpedia.org/sparql?default-graph-uri=http%3A%2F%2Fdbpedia.org&amp;query=select+distinct+%3Fs+%3Fo+where+{%3Fs+%3Chttp%3A%2F%2Fdbpedia.org%2Fontology%2Faffiliation%3E+%3Fo}+LIMIT+100&amp;format=text%2Fhtml&amp;timeout=30000&amp;debug=on", "View on DBPedia")</f>
        <v>View on DBPedia</v>
      </c>
    </row>
    <row collapsed="false" customFormat="false" customHeight="true" hidden="false" ht="12.1" outlineLevel="0" r="1373">
      <c r="A1373" s="0" t="str">
        <f aca="false">HYPERLINK("http://dbpedia.org/property/services")</f>
        <v>http://dbpedia.org/property/services</v>
      </c>
      <c r="B1373" s="2" t="n">
        <v>0</v>
      </c>
      <c r="C1373" s="0" t="str">
        <f aca="false">HYPERLINK("http://dbpedia.org/sparql?default-graph-uri=http%3A%2F%2Fdbpedia.org&amp;query=select+distinct+%3Fs+%3Fo+where+{%3Fs+%3Chttp%3A%2F%2Fdbpedia.org%2Fproperty%2Fservices%3E+%3Fo}+LIMIT+100&amp;format=text%2Fhtml&amp;timeout=30000&amp;debug=on", "View on DBPedia")</f>
        <v>View on DBPedia</v>
      </c>
    </row>
    <row collapsed="false" customFormat="false" customHeight="true" hidden="false" ht="12.1" outlineLevel="0" r="1374">
      <c r="A1374" s="0" t="str">
        <f aca="false">HYPERLINK("http://dbpedia.org/property/n")</f>
        <v>http://dbpedia.org/property/n</v>
      </c>
      <c r="B1374" s="2" t="n">
        <v>0</v>
      </c>
      <c r="C1374" s="0" t="str">
        <f aca="false">HYPERLINK("http://dbpedia.org/sparql?default-graph-uri=http%3A%2F%2Fdbpedia.org&amp;query=select+distinct+%3Fs+%3Fo+where+{%3Fs+%3Chttp%3A%2F%2Fdbpedia.org%2Fproperty%2Fn%3E+%3Fo}+LIMIT+100&amp;format=text%2Fhtml&amp;timeout=30000&amp;debug=on", "View on DBPedia")</f>
        <v>View on DBPedia</v>
      </c>
    </row>
    <row collapsed="false" customFormat="false" customHeight="true" hidden="false" ht="12.1" outlineLevel="0" r="1375">
      <c r="A1375" s="0" t="str">
        <f aca="false">HYPERLINK("http://dbpedia.org/property/fullForm")</f>
        <v>http://dbpedia.org/property/fullForm</v>
      </c>
      <c r="B1375" s="2" t="n">
        <v>0</v>
      </c>
      <c r="C1375" s="0" t="str">
        <f aca="false">HYPERLINK("http://dbpedia.org/sparql?default-graph-uri=http%3A%2F%2Fdbpedia.org&amp;query=select+distinct+%3Fs+%3Fo+where+{%3Fs+%3Chttp%3A%2F%2Fdbpedia.org%2Fproperty%2FfullForm%3E+%3Fo}+LIMIT+100&amp;format=text%2Fhtml&amp;timeout=30000&amp;debug=on", "View on DBPedia")</f>
        <v>View on DBPedia</v>
      </c>
    </row>
    <row collapsed="false" customFormat="false" customHeight="true" hidden="false" ht="12.1" outlineLevel="0" r="1376">
      <c r="A1376" s="0" t="str">
        <f aca="false">HYPERLINK("http://dbpedia.org/property/othertheme")</f>
        <v>http://dbpedia.org/property/othertheme</v>
      </c>
      <c r="B1376" s="2" t="n">
        <v>0</v>
      </c>
      <c r="C1376" s="0" t="str">
        <f aca="false">HYPERLINK("http://dbpedia.org/sparql?default-graph-uri=http%3A%2F%2Fdbpedia.org&amp;query=select+distinct+%3Fs+%3Fo+where+{%3Fs+%3Chttp%3A%2F%2Fdbpedia.org%2Fproperty%2Fothertheme%3E+%3Fo}+LIMIT+100&amp;format=text%2Fhtml&amp;timeout=30000&amp;debug=on", "View on DBPedia")</f>
        <v>View on DBPedia</v>
      </c>
    </row>
    <row collapsed="false" customFormat="false" customHeight="true" hidden="false" ht="12.1" outlineLevel="0" r="1377">
      <c r="A1377" s="0" t="str">
        <f aca="false">HYPERLINK("http://dbpedia.org/property/formerName")</f>
        <v>http://dbpedia.org/property/formerName</v>
      </c>
      <c r="B1377" s="2" t="n">
        <v>0</v>
      </c>
      <c r="C1377" s="0" t="str">
        <f aca="false">HYPERLINK("http://dbpedia.org/sparql?default-graph-uri=http%3A%2F%2Fdbpedia.org&amp;query=select+distinct+%3Fs+%3Fo+where+{%3Fs+%3Chttp%3A%2F%2Fdbpedia.org%2Fproperty%2FformerName%3E+%3Fo}+LIMIT+100&amp;format=text%2Fhtml&amp;timeout=30000&amp;debug=on", "View on DBPedia")</f>
        <v>View on DBPedia</v>
      </c>
    </row>
    <row collapsed="false" customFormat="false" customHeight="true" hidden="false" ht="12.1" outlineLevel="0" r="1378">
      <c r="A1378" s="0" t="str">
        <f aca="false">HYPERLINK("http://xmlns.com/foaf/0.1/givenName")</f>
        <v>http://xmlns.com/foaf/0.1/givenName</v>
      </c>
      <c r="B1378" s="2" t="n">
        <v>0</v>
      </c>
      <c r="C1378" s="0" t="str">
        <f aca="false">HYPERLINK("http://dbpedia.org/sparql?default-graph-uri=http%3A%2F%2Fdbpedia.org&amp;query=select+distinct+%3Fs+%3Fo+where+{%3Fs+%3Chttp%3A%2F%2Fxmlns.com%2Ffoaf%2F0.1%2FgivenName%3E+%3Fo}+LIMIT+100&amp;format=text%2Fhtml&amp;timeout=30000&amp;debug=on", "View on DBPedia")</f>
        <v>View on DBPedia</v>
      </c>
    </row>
    <row collapsed="false" customFormat="false" customHeight="true" hidden="false" ht="12.1" outlineLevel="0" r="1379">
      <c r="A1379" s="0" t="str">
        <f aca="false">HYPERLINK("http://dbpedia.org/property/43genre")</f>
        <v>http://dbpedia.org/property/43genre</v>
      </c>
      <c r="B1379" s="2" t="n">
        <v>0</v>
      </c>
      <c r="C1379" s="0" t="str">
        <f aca="false">HYPERLINK("http://dbpedia.org/sparql?default-graph-uri=http%3A%2F%2Fdbpedia.org&amp;query=select+distinct+%3Fs+%3Fo+where+{%3Fs+%3Chttp%3A%2F%2Fdbpedia.org%2Fproperty%2F43genre%3E+%3Fo}+LIMIT+100&amp;format=text%2Fhtml&amp;timeout=30000&amp;debug=on", "View on DBPedia")</f>
        <v>View on DBPedia</v>
      </c>
    </row>
    <row collapsed="false" customFormat="false" customHeight="true" hidden="false" ht="12.1" outlineLevel="0" r="1381">
      <c r="A1381" s="0" t="n">
        <v>1161561471</v>
      </c>
      <c r="B1381" s="1" t="s">
        <v>293</v>
      </c>
      <c r="C1381" s="0" t="str">
        <f aca="false">HYPERLINK("http://www.pricegrabber.com/electronics/tablets-e-readers/p-5908/", "View context")</f>
        <v>View context</v>
      </c>
    </row>
    <row collapsed="false" customFormat="false" customHeight="true" hidden="false" ht="12.65" outlineLevel="0" r="1382">
      <c r="A1382" s="0" t="s">
        <v>294</v>
      </c>
      <c r="B1382" s="1" t="s">
        <v>295</v>
      </c>
      <c r="C1382" s="0" t="s">
        <v>296</v>
      </c>
      <c r="D1382" s="0" t="s">
        <v>297</v>
      </c>
      <c r="E1382" s="0" t="s">
        <v>298</v>
      </c>
    </row>
    <row collapsed="false" customFormat="false" customHeight="true" hidden="false" ht="12.65" outlineLevel="0" r="1383">
      <c r="A1383" s="0" t="s">
        <v>299</v>
      </c>
      <c r="B1383" s="1" t="s">
        <v>300</v>
      </c>
      <c r="C1383" s="0" t="s">
        <v>301</v>
      </c>
      <c r="D1383" s="0" t="s">
        <v>302</v>
      </c>
      <c r="E1383" s="0" t="s">
        <v>303</v>
      </c>
    </row>
    <row collapsed="false" customFormat="false" customHeight="true" hidden="false" ht="12.65" outlineLevel="0" r="1384">
      <c r="A1384" s="0" t="s">
        <v>304</v>
      </c>
      <c r="B1384" s="1" t="s">
        <v>305</v>
      </c>
      <c r="C1384" s="0" t="s">
        <v>306</v>
      </c>
      <c r="D1384" s="0" t="s">
        <v>307</v>
      </c>
      <c r="E1384" s="0" t="s">
        <v>308</v>
      </c>
    </row>
    <row collapsed="false" customFormat="false" customHeight="true" hidden="false" ht="12.65" outlineLevel="0" r="1385">
      <c r="A1385" s="0" t="s">
        <v>309</v>
      </c>
      <c r="B1385" s="1" t="s">
        <v>310</v>
      </c>
      <c r="C1385" s="0" t="s">
        <v>311</v>
      </c>
      <c r="D1385" s="0" t="s">
        <v>312</v>
      </c>
      <c r="E1385" s="0" t="s">
        <v>313</v>
      </c>
    </row>
    <row collapsed="false" customFormat="false" customHeight="true" hidden="false" ht="12.65" outlineLevel="0" r="1386">
      <c r="A1386" s="0" t="s">
        <v>314</v>
      </c>
      <c r="B1386" s="1" t="s">
        <v>315</v>
      </c>
      <c r="C1386" s="0" t="s">
        <v>316</v>
      </c>
      <c r="D1386" s="0" t="s">
        <v>317</v>
      </c>
      <c r="E1386" s="0" t="s">
        <v>318</v>
      </c>
    </row>
    <row collapsed="false" customFormat="false" customHeight="true" hidden="false" ht="12.65" outlineLevel="0" r="1387">
      <c r="A1387" s="0" t="s">
        <v>319</v>
      </c>
      <c r="B1387" s="1" t="s">
        <v>320</v>
      </c>
      <c r="C1387" s="0" t="s">
        <v>321</v>
      </c>
      <c r="D1387" s="0" t="s">
        <v>322</v>
      </c>
      <c r="E1387" s="0" t="s">
        <v>323</v>
      </c>
    </row>
    <row collapsed="false" customFormat="false" customHeight="true" hidden="false" ht="12.65" outlineLevel="0" r="1388">
      <c r="A1388" s="0" t="s">
        <v>324</v>
      </c>
      <c r="B1388" s="1" t="s">
        <v>325</v>
      </c>
      <c r="C1388" s="0" t="s">
        <v>326</v>
      </c>
      <c r="D1388" s="0" t="s">
        <v>327</v>
      </c>
      <c r="E1388" s="0" t="s">
        <v>328</v>
      </c>
    </row>
    <row collapsed="false" customFormat="false" customHeight="true" hidden="false" ht="12.65" outlineLevel="0" r="1389">
      <c r="A1389" s="0" t="s">
        <v>329</v>
      </c>
      <c r="B1389" s="1" t="s">
        <v>330</v>
      </c>
      <c r="C1389" s="0" t="s">
        <v>331</v>
      </c>
      <c r="D1389" s="0" t="s">
        <v>332</v>
      </c>
      <c r="E1389" s="0" t="s">
        <v>333</v>
      </c>
    </row>
    <row collapsed="false" customFormat="false" customHeight="true" hidden="false" ht="12.1" outlineLevel="0" r="1390">
      <c r="A1390" s="0" t="s">
        <v>334</v>
      </c>
      <c r="B1390" s="1" t="s">
        <v>335</v>
      </c>
      <c r="C1390" s="0" t="s">
        <v>336</v>
      </c>
      <c r="D1390" s="0" t="s">
        <v>337</v>
      </c>
      <c r="E1390" s="0" t="s">
        <v>338</v>
      </c>
    </row>
    <row collapsed="false" customFormat="false" customHeight="true" hidden="false" ht="12.65" outlineLevel="0" r="1391">
      <c r="A1391" s="0" t="s">
        <v>339</v>
      </c>
      <c r="B1391" s="1" t="s">
        <v>340</v>
      </c>
      <c r="C1391" s="0" t="s">
        <v>341</v>
      </c>
      <c r="D1391" s="0" t="s">
        <v>342</v>
      </c>
      <c r="E1391" s="0" t="s">
        <v>343</v>
      </c>
    </row>
    <row collapsed="false" customFormat="false" customHeight="true" hidden="false" ht="12.65" outlineLevel="0" r="1392">
      <c r="A1392" s="0" t="s">
        <v>344</v>
      </c>
      <c r="B1392" s="1" t="s">
        <v>345</v>
      </c>
      <c r="C1392" s="0" t="s">
        <v>346</v>
      </c>
      <c r="D1392" s="0" t="s">
        <v>347</v>
      </c>
      <c r="E1392" s="0" t="s">
        <v>348</v>
      </c>
    </row>
    <row collapsed="false" customFormat="false" customHeight="true" hidden="false" ht="12.65" outlineLevel="0" r="1393">
      <c r="A1393" s="0" t="s">
        <v>349</v>
      </c>
      <c r="B1393" s="1" t="s">
        <v>350</v>
      </c>
      <c r="C1393" s="0" t="s">
        <v>351</v>
      </c>
      <c r="D1393" s="0" t="s">
        <v>352</v>
      </c>
      <c r="E1393" s="0" t="s">
        <v>353</v>
      </c>
    </row>
    <row collapsed="false" customFormat="false" customHeight="true" hidden="false" ht="12.65" outlineLevel="0" r="1394">
      <c r="A1394" s="0" t="s">
        <v>354</v>
      </c>
      <c r="B1394" s="1" t="s">
        <v>355</v>
      </c>
      <c r="C1394" s="0" t="s">
        <v>356</v>
      </c>
      <c r="D1394" s="0" t="s">
        <v>357</v>
      </c>
      <c r="E1394" s="0" t="s">
        <v>358</v>
      </c>
    </row>
    <row collapsed="false" customFormat="false" customHeight="true" hidden="false" ht="12.65" outlineLevel="0" r="1395">
      <c r="A1395" s="0" t="s">
        <v>359</v>
      </c>
      <c r="B1395" s="1" t="s">
        <v>360</v>
      </c>
      <c r="C1395" s="0" t="s">
        <v>361</v>
      </c>
      <c r="D1395" s="0" t="s">
        <v>362</v>
      </c>
      <c r="E1395" s="0" t="s">
        <v>363</v>
      </c>
    </row>
    <row collapsed="false" customFormat="false" customHeight="true" hidden="false" ht="12.1" outlineLevel="0" r="1396">
      <c r="A1396" s="0" t="s">
        <v>364</v>
      </c>
      <c r="B1396" s="1" t="s">
        <v>365</v>
      </c>
      <c r="C1396" s="0" t="s">
        <v>366</v>
      </c>
      <c r="D1396" s="0" t="s">
        <v>367</v>
      </c>
      <c r="E1396" s="0" t="s">
        <v>368</v>
      </c>
    </row>
    <row collapsed="false" customFormat="false" customHeight="true" hidden="false" ht="12.65" outlineLevel="0" r="1397">
      <c r="A1397" s="0" t="s">
        <v>369</v>
      </c>
      <c r="B1397" s="1" t="s">
        <v>370</v>
      </c>
      <c r="C1397" s="0" t="s">
        <v>371</v>
      </c>
      <c r="D1397" s="0" t="s">
        <v>372</v>
      </c>
      <c r="E1397" s="0" t="s">
        <v>373</v>
      </c>
    </row>
    <row collapsed="false" customFormat="false" customHeight="true" hidden="false" ht="12.65" outlineLevel="0" r="1398">
      <c r="A1398" s="0" t="s">
        <v>374</v>
      </c>
      <c r="B1398" s="1" t="s">
        <v>375</v>
      </c>
      <c r="C1398" s="0" t="s">
        <v>376</v>
      </c>
      <c r="D1398" s="0" t="s">
        <v>377</v>
      </c>
      <c r="E1398" s="0" t="s">
        <v>378</v>
      </c>
    </row>
    <row collapsed="false" customFormat="false" customHeight="true" hidden="false" ht="12.65" outlineLevel="0" r="1399">
      <c r="A1399" s="0" t="s">
        <v>379</v>
      </c>
      <c r="B1399" s="1" t="s">
        <v>380</v>
      </c>
      <c r="C1399" s="0" t="s">
        <v>381</v>
      </c>
      <c r="D1399" s="0" t="s">
        <v>382</v>
      </c>
      <c r="E1399" s="0" t="s">
        <v>383</v>
      </c>
    </row>
    <row collapsed="false" customFormat="false" customHeight="true" hidden="false" ht="12.1" outlineLevel="0" r="1400">
      <c r="A1400" s="0" t="s">
        <v>384</v>
      </c>
      <c r="B1400" s="1" t="s">
        <v>385</v>
      </c>
      <c r="C1400" s="0" t="s">
        <v>386</v>
      </c>
      <c r="D1400" s="0" t="s">
        <v>387</v>
      </c>
      <c r="E1400" s="0" t="s">
        <v>388</v>
      </c>
    </row>
    <row collapsed="false" customFormat="false" customHeight="true" hidden="false" ht="12.65" outlineLevel="0" r="1401">
      <c r="A1401" s="0" t="s">
        <v>389</v>
      </c>
      <c r="B1401" s="1" t="s">
        <v>390</v>
      </c>
      <c r="C1401" s="0" t="s">
        <v>391</v>
      </c>
      <c r="D1401" s="0" t="s">
        <v>392</v>
      </c>
      <c r="E1401" s="0" t="s">
        <v>393</v>
      </c>
    </row>
    <row collapsed="false" customFormat="false" customHeight="true" hidden="false" ht="12.65" outlineLevel="0" r="1402">
      <c r="A1402" s="0" t="s">
        <v>394</v>
      </c>
      <c r="B1402" s="1" t="s">
        <v>395</v>
      </c>
      <c r="C1402" s="0" t="s">
        <v>396</v>
      </c>
      <c r="D1402" s="0" t="s">
        <v>397</v>
      </c>
      <c r="E1402" s="0" t="s">
        <v>398</v>
      </c>
    </row>
    <row collapsed="false" customFormat="false" customHeight="true" hidden="false" ht="12.65" outlineLevel="0" r="1403">
      <c r="A1403" s="0" t="s">
        <v>399</v>
      </c>
      <c r="B1403" s="1" t="s">
        <v>400</v>
      </c>
      <c r="C1403" s="0" t="s">
        <v>401</v>
      </c>
      <c r="D1403" s="0" t="s">
        <v>402</v>
      </c>
      <c r="E1403" s="0" t="s">
        <v>403</v>
      </c>
    </row>
    <row collapsed="false" customFormat="false" customHeight="true" hidden="false" ht="12.65" outlineLevel="0" r="1404">
      <c r="A1404" s="0" t="s">
        <v>404</v>
      </c>
      <c r="B1404" s="1" t="s">
        <v>405</v>
      </c>
      <c r="C1404" s="0" t="s">
        <v>406</v>
      </c>
      <c r="D1404" s="0" t="s">
        <v>406</v>
      </c>
      <c r="E1404" s="0" t="s">
        <v>407</v>
      </c>
    </row>
    <row collapsed="false" customFormat="false" customHeight="true" hidden="false" ht="12.65" outlineLevel="0" r="1405">
      <c r="A1405" s="0" t="s">
        <v>408</v>
      </c>
      <c r="B1405" s="1" t="s">
        <v>409</v>
      </c>
      <c r="C1405" s="0" t="s">
        <v>410</v>
      </c>
      <c r="D1405" s="0" t="s">
        <v>411</v>
      </c>
      <c r="E1405" s="0" t="s">
        <v>412</v>
      </c>
    </row>
    <row collapsed="false" customFormat="false" customHeight="true" hidden="false" ht="12.65" outlineLevel="0" r="1406">
      <c r="A1406" s="0" t="s">
        <v>413</v>
      </c>
      <c r="B1406" s="1" t="s">
        <v>414</v>
      </c>
      <c r="C1406" s="0" t="s">
        <v>415</v>
      </c>
      <c r="D1406" s="0" t="s">
        <v>416</v>
      </c>
      <c r="E1406" s="0" t="s">
        <v>417</v>
      </c>
    </row>
    <row collapsed="false" customFormat="false" customHeight="true" hidden="false" ht="12.65" outlineLevel="0" r="1407">
      <c r="A1407" s="0" t="s">
        <v>418</v>
      </c>
      <c r="B1407" s="1" t="s">
        <v>419</v>
      </c>
      <c r="C1407" s="0" t="s">
        <v>420</v>
      </c>
      <c r="D1407" s="0" t="s">
        <v>421</v>
      </c>
      <c r="E1407" s="0" t="s">
        <v>422</v>
      </c>
    </row>
    <row collapsed="false" customFormat="false" customHeight="true" hidden="false" ht="12.65" outlineLevel="0" r="1408">
      <c r="A1408" s="0" t="s">
        <v>423</v>
      </c>
      <c r="B1408" s="1" t="s">
        <v>424</v>
      </c>
      <c r="C1408" s="0" t="s">
        <v>425</v>
      </c>
      <c r="D1408" s="0" t="s">
        <v>426</v>
      </c>
      <c r="E1408" s="0" t="s">
        <v>427</v>
      </c>
    </row>
    <row collapsed="false" customFormat="false" customHeight="true" hidden="false" ht="12.65" outlineLevel="0" r="1409">
      <c r="A1409" s="0" t="s">
        <v>428</v>
      </c>
      <c r="B1409" s="1" t="s">
        <v>429</v>
      </c>
      <c r="C1409" s="0" t="s">
        <v>430</v>
      </c>
      <c r="D1409" s="0" t="s">
        <v>431</v>
      </c>
      <c r="E1409" s="0" t="s">
        <v>432</v>
      </c>
    </row>
    <row collapsed="false" customFormat="false" customHeight="true" hidden="false" ht="12.65" outlineLevel="0" r="1410">
      <c r="A1410" s="0" t="s">
        <v>433</v>
      </c>
      <c r="B1410" s="1" t="s">
        <v>434</v>
      </c>
      <c r="C1410" s="0" t="s">
        <v>435</v>
      </c>
      <c r="D1410" s="0" t="s">
        <v>436</v>
      </c>
      <c r="E1410" s="0" t="s">
        <v>437</v>
      </c>
    </row>
    <row collapsed="false" customFormat="false" customHeight="true" hidden="false" ht="12.65" outlineLevel="0" r="1411">
      <c r="A1411" s="0" t="s">
        <v>438</v>
      </c>
      <c r="B1411" s="1" t="s">
        <v>439</v>
      </c>
      <c r="C1411" s="0" t="s">
        <v>440</v>
      </c>
      <c r="D1411" s="0" t="s">
        <v>441</v>
      </c>
      <c r="E1411" s="0" t="s">
        <v>442</v>
      </c>
    </row>
    <row collapsed="false" customFormat="false" customHeight="true" hidden="false" ht="12.65" outlineLevel="0" r="1412">
      <c r="A1412" s="0" t="s">
        <v>443</v>
      </c>
      <c r="B1412" s="1" t="s">
        <v>444</v>
      </c>
      <c r="C1412" s="0" t="s">
        <v>445</v>
      </c>
      <c r="D1412" s="0" t="s">
        <v>446</v>
      </c>
      <c r="E1412" s="0" t="s">
        <v>447</v>
      </c>
    </row>
    <row collapsed="false" customFormat="false" customHeight="true" hidden="false" ht="12.65" outlineLevel="0" r="1413">
      <c r="A1413" s="0" t="s">
        <v>448</v>
      </c>
      <c r="B1413" s="1" t="s">
        <v>449</v>
      </c>
      <c r="C1413" s="0" t="s">
        <v>450</v>
      </c>
      <c r="D1413" s="0" t="s">
        <v>451</v>
      </c>
      <c r="E1413" s="0" t="s">
        <v>452</v>
      </c>
    </row>
    <row collapsed="false" customFormat="false" customHeight="true" hidden="false" ht="12.65" outlineLevel="0" r="1414">
      <c r="A1414" s="0" t="s">
        <v>453</v>
      </c>
      <c r="B1414" s="1" t="s">
        <v>454</v>
      </c>
      <c r="C1414" s="0" t="s">
        <v>455</v>
      </c>
      <c r="D1414" s="0" t="s">
        <v>456</v>
      </c>
      <c r="E1414" s="0" t="s">
        <v>457</v>
      </c>
    </row>
    <row collapsed="false" customFormat="false" customHeight="true" hidden="false" ht="12.65" outlineLevel="0" r="1415">
      <c r="A1415" s="0" t="s">
        <v>458</v>
      </c>
      <c r="B1415" s="1" t="s">
        <v>459</v>
      </c>
      <c r="C1415" s="0" t="s">
        <v>460</v>
      </c>
      <c r="D1415" s="0" t="s">
        <v>461</v>
      </c>
      <c r="E1415" s="0" t="s">
        <v>462</v>
      </c>
    </row>
    <row collapsed="false" customFormat="false" customHeight="true" hidden="false" ht="12.65" outlineLevel="0" r="1416">
      <c r="A1416" s="0" t="s">
        <v>463</v>
      </c>
      <c r="B1416" s="1" t="s">
        <v>464</v>
      </c>
      <c r="C1416" s="0" t="s">
        <v>465</v>
      </c>
      <c r="D1416" s="0" t="s">
        <v>466</v>
      </c>
      <c r="E1416" s="0" t="s">
        <v>467</v>
      </c>
    </row>
    <row collapsed="false" customFormat="false" customHeight="true" hidden="false" ht="12.65" outlineLevel="0" r="1417">
      <c r="A1417" s="0" t="s">
        <v>468</v>
      </c>
      <c r="B1417" s="1" t="s">
        <v>469</v>
      </c>
      <c r="C1417" s="0" t="s">
        <v>470</v>
      </c>
      <c r="D1417" s="0" t="s">
        <v>471</v>
      </c>
      <c r="E1417" s="0" t="s">
        <v>472</v>
      </c>
    </row>
    <row collapsed="false" customFormat="false" customHeight="true" hidden="false" ht="12.65" outlineLevel="0" r="1418">
      <c r="A1418" s="0" t="s">
        <v>473</v>
      </c>
      <c r="B1418" s="1" t="s">
        <v>474</v>
      </c>
      <c r="C1418" s="0" t="s">
        <v>475</v>
      </c>
      <c r="D1418" s="0" t="s">
        <v>476</v>
      </c>
      <c r="E1418" s="0" t="s">
        <v>477</v>
      </c>
    </row>
    <row collapsed="false" customFormat="false" customHeight="true" hidden="false" ht="12.65" outlineLevel="0" r="1419">
      <c r="A1419" s="0" t="s">
        <v>478</v>
      </c>
      <c r="B1419" s="1" t="s">
        <v>479</v>
      </c>
      <c r="C1419" s="0" t="s">
        <v>480</v>
      </c>
      <c r="D1419" s="0" t="s">
        <v>481</v>
      </c>
      <c r="E1419" s="0" t="s">
        <v>482</v>
      </c>
    </row>
    <row collapsed="false" customFormat="false" customHeight="true" hidden="false" ht="12.65" outlineLevel="0" r="1420">
      <c r="A1420" s="0" t="s">
        <v>483</v>
      </c>
      <c r="B1420" s="1" t="s">
        <v>484</v>
      </c>
      <c r="C1420" s="0" t="s">
        <v>485</v>
      </c>
      <c r="D1420" s="0" t="s">
        <v>486</v>
      </c>
      <c r="E1420" s="0" t="s">
        <v>487</v>
      </c>
    </row>
    <row collapsed="false" customFormat="false" customHeight="true" hidden="false" ht="12.65" outlineLevel="0" r="1421">
      <c r="A1421" s="0" t="s">
        <v>488</v>
      </c>
      <c r="B1421" s="1" t="s">
        <v>489</v>
      </c>
      <c r="C1421" s="0" t="s">
        <v>490</v>
      </c>
      <c r="D1421" s="0" t="s">
        <v>491</v>
      </c>
      <c r="E1421" s="0" t="s">
        <v>492</v>
      </c>
    </row>
    <row collapsed="false" customFormat="false" customHeight="true" hidden="false" ht="12.1" outlineLevel="0" r="1422">
      <c r="A1422" s="0" t="str">
        <f aca="false">HYPERLINK("http://xmlns.com/foaf/0.1/name")</f>
        <v>http://xmlns.com/foaf/0.1/name</v>
      </c>
      <c r="B1422" s="2" t="n">
        <v>0.5</v>
      </c>
      <c r="C1422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1423">
      <c r="A1423" s="0" t="str">
        <f aca="false">HYPERLINK("http://dbpedia.org/property/name")</f>
        <v>http://dbpedia.org/property/name</v>
      </c>
      <c r="B1423" s="2" t="n">
        <v>0.5</v>
      </c>
      <c r="C1423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1424">
      <c r="A1424" s="0" t="str">
        <f aca="false">HYPERLINK("http://dbpedia.org/property/developer")</f>
        <v>http://dbpedia.org/property/developer</v>
      </c>
      <c r="B1424" s="2" t="n">
        <v>0</v>
      </c>
      <c r="C1424" s="0" t="str">
        <f aca="false">HYPERLINK("http://dbpedia.org/sparql?default-graph-uri=http%3A%2F%2Fdbpedia.org&amp;query=select+distinct+%3Fs+%3Fo+where+{%3Fs+%3Chttp%3A%2F%2Fdbpedia.org%2Fproperty%2Fdeveloper%3E+%3Fo}+LIMIT+100&amp;format=text%2Fhtml&amp;timeout=30000&amp;debug=on", "View on DBPedia")</f>
        <v>View on DBPedia</v>
      </c>
    </row>
    <row collapsed="false" customFormat="false" customHeight="true" hidden="false" ht="12.1" outlineLevel="0" r="1425">
      <c r="A1425" s="0" t="str">
        <f aca="false">HYPERLINK("http://dbpedia.org/property/caption")</f>
        <v>http://dbpedia.org/property/caption</v>
      </c>
      <c r="B1425" s="2" t="n">
        <v>0</v>
      </c>
      <c r="C1425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1426">
      <c r="A1426" s="0" t="str">
        <f aca="false">HYPERLINK("http://dbpedia.org/property/related")</f>
        <v>http://dbpedia.org/property/related</v>
      </c>
      <c r="B1426" s="2" t="n">
        <v>0</v>
      </c>
      <c r="C1426" s="0" t="str">
        <f aca="false">HYPERLINK("http://dbpedia.org/sparql?default-graph-uri=http%3A%2F%2Fdbpedia.org&amp;query=select+distinct+%3Fs+%3Fo+where+{%3Fs+%3Chttp%3A%2F%2Fdbpedia.org%2Fproperty%2Frelated%3E+%3Fo}+LIMIT+100&amp;format=text%2Fhtml&amp;timeout=30000&amp;debug=on", "View on DBPedia")</f>
        <v>View on DBPedia</v>
      </c>
    </row>
    <row collapsed="false" customFormat="false" customHeight="true" hidden="false" ht="12.1" outlineLevel="0" r="1427">
      <c r="A1427" s="0" t="str">
        <f aca="false">HYPERLINK("http://dbpedia.org/property/manufacturer")</f>
        <v>http://dbpedia.org/property/manufacturer</v>
      </c>
      <c r="B1427" s="2" t="n">
        <v>1</v>
      </c>
      <c r="C1427" s="0" t="str">
        <f aca="false">HYPERLINK("http://dbpedia.org/sparql?default-graph-uri=http%3A%2F%2Fdbpedia.org&amp;query=select+distinct+%3Fs+%3Fo+where+{%3Fs+%3Chttp%3A%2F%2Fdbpedia.org%2Fproperty%2Fmanufacturer%3E+%3Fo}+LIMIT+100&amp;format=text%2Fhtml&amp;timeout=30000&amp;debug=on", "View on DBPedia")</f>
        <v>View on DBPedia</v>
      </c>
    </row>
    <row collapsed="false" customFormat="false" customHeight="true" hidden="false" ht="12.1" outlineLevel="0" r="1428">
      <c r="A1428" s="0" t="str">
        <f aca="false">HYPERLINK("http://dbpedia.org/ontology/manufacturer")</f>
        <v>http://dbpedia.org/ontology/manufacturer</v>
      </c>
      <c r="B1428" s="2" t="n">
        <v>1</v>
      </c>
      <c r="C1428" s="0" t="str">
        <f aca="false">HYPERLINK("http://dbpedia.org/sparql?default-graph-uri=http%3A%2F%2Fdbpedia.org&amp;query=select+distinct+%3Fs+%3Fo+where+{%3Fs+%3Chttp%3A%2F%2Fdbpedia.org%2Fontology%2Fmanufacturer%3E+%3Fo}+LIMIT+100&amp;format=text%2Fhtml&amp;timeout=30000&amp;debug=on", "View on DBPedia")</f>
        <v>View on DBPedia</v>
      </c>
    </row>
    <row collapsed="false" customFormat="false" customHeight="true" hidden="false" ht="12.1" outlineLevel="0" r="1430">
      <c r="A1430" s="0" t="n">
        <v>2117679317</v>
      </c>
      <c r="B1430" s="1" t="s">
        <v>493</v>
      </c>
      <c r="C1430" s="0" t="str">
        <f aca="false">HYPERLINK("http://en.wikipedia.org/wiki/List_of_airports_in_Italy", "View context")</f>
        <v>View context</v>
      </c>
    </row>
    <row collapsed="false" customFormat="false" customHeight="true" hidden="false" ht="12.65" outlineLevel="0" r="1431">
      <c r="A1431" s="0" t="s">
        <v>494</v>
      </c>
      <c r="B1431" s="1" t="s">
        <v>495</v>
      </c>
      <c r="C1431" s="0" t="s">
        <v>496</v>
      </c>
      <c r="D1431" s="0" t="s">
        <v>497</v>
      </c>
      <c r="E1431" s="0" t="s">
        <v>498</v>
      </c>
    </row>
    <row collapsed="false" customFormat="false" customHeight="true" hidden="false" ht="12.65" outlineLevel="0" r="1432">
      <c r="A1432" s="0" t="s">
        <v>499</v>
      </c>
      <c r="B1432" s="1" t="s">
        <v>500</v>
      </c>
      <c r="C1432" s="0" t="s">
        <v>501</v>
      </c>
      <c r="D1432" s="0" t="s">
        <v>502</v>
      </c>
      <c r="E1432" s="0" t="s">
        <v>503</v>
      </c>
    </row>
    <row collapsed="false" customFormat="false" customHeight="true" hidden="false" ht="12.65" outlineLevel="0" r="1433">
      <c r="A1433" s="0" t="s">
        <v>504</v>
      </c>
      <c r="B1433" s="1" t="s">
        <v>505</v>
      </c>
      <c r="C1433" s="0" t="s">
        <v>506</v>
      </c>
      <c r="D1433" s="0" t="s">
        <v>507</v>
      </c>
      <c r="E1433" s="0" t="s">
        <v>508</v>
      </c>
    </row>
    <row collapsed="false" customFormat="false" customHeight="true" hidden="false" ht="12.65" outlineLevel="0" r="1434">
      <c r="A1434" s="0" t="s">
        <v>509</v>
      </c>
      <c r="B1434" s="1" t="s">
        <v>510</v>
      </c>
      <c r="C1434" s="0" t="s">
        <v>511</v>
      </c>
      <c r="D1434" s="0" t="s">
        <v>512</v>
      </c>
      <c r="E1434" s="0" t="s">
        <v>513</v>
      </c>
    </row>
    <row collapsed="false" customFormat="false" customHeight="true" hidden="false" ht="12.65" outlineLevel="0" r="1435">
      <c r="A1435" s="0" t="s">
        <v>514</v>
      </c>
      <c r="B1435" s="1" t="s">
        <v>515</v>
      </c>
      <c r="C1435" s="0" t="s">
        <v>516</v>
      </c>
      <c r="D1435" s="0" t="s">
        <v>517</v>
      </c>
      <c r="E1435" s="0" t="s">
        <v>518</v>
      </c>
    </row>
    <row collapsed="false" customFormat="false" customHeight="true" hidden="false" ht="12.65" outlineLevel="0" r="1436">
      <c r="A1436" s="0" t="s">
        <v>519</v>
      </c>
      <c r="B1436" s="1" t="s">
        <v>520</v>
      </c>
      <c r="C1436" s="0" t="s">
        <v>521</v>
      </c>
      <c r="D1436" s="0" t="s">
        <v>522</v>
      </c>
      <c r="E1436" s="0" t="s">
        <v>523</v>
      </c>
    </row>
    <row collapsed="false" customFormat="false" customHeight="true" hidden="false" ht="12.65" outlineLevel="0" r="1437">
      <c r="A1437" s="0" t="s">
        <v>524</v>
      </c>
      <c r="B1437" s="1" t="s">
        <v>525</v>
      </c>
      <c r="C1437" s="0" t="s">
        <v>526</v>
      </c>
      <c r="D1437" s="0" t="s">
        <v>527</v>
      </c>
      <c r="E1437" s="0" t="s">
        <v>528</v>
      </c>
    </row>
    <row collapsed="false" customFormat="false" customHeight="true" hidden="false" ht="12.65" outlineLevel="0" r="1438">
      <c r="A1438" s="0" t="s">
        <v>529</v>
      </c>
      <c r="B1438" s="1" t="s">
        <v>530</v>
      </c>
      <c r="C1438" s="0" t="s">
        <v>531</v>
      </c>
      <c r="D1438" s="0" t="s">
        <v>532</v>
      </c>
      <c r="E1438" s="0" t="s">
        <v>533</v>
      </c>
    </row>
    <row collapsed="false" customFormat="false" customHeight="true" hidden="false" ht="12.65" outlineLevel="0" r="1439">
      <c r="A1439" s="0" t="s">
        <v>534</v>
      </c>
      <c r="B1439" s="1" t="s">
        <v>535</v>
      </c>
      <c r="C1439" s="0" t="s">
        <v>536</v>
      </c>
      <c r="D1439" s="0" t="s">
        <v>537</v>
      </c>
      <c r="E1439" s="0" t="s">
        <v>538</v>
      </c>
    </row>
    <row collapsed="false" customFormat="false" customHeight="true" hidden="false" ht="12.65" outlineLevel="0" r="1440">
      <c r="A1440" s="0" t="s">
        <v>539</v>
      </c>
      <c r="B1440" s="1" t="s">
        <v>540</v>
      </c>
      <c r="C1440" s="0" t="s">
        <v>541</v>
      </c>
      <c r="D1440" s="0" t="s">
        <v>542</v>
      </c>
      <c r="E1440" s="0" t="s">
        <v>543</v>
      </c>
    </row>
    <row collapsed="false" customFormat="false" customHeight="true" hidden="false" ht="12.65" outlineLevel="0" r="1441">
      <c r="A1441" s="0" t="s">
        <v>544</v>
      </c>
      <c r="B1441" s="1" t="s">
        <v>545</v>
      </c>
      <c r="C1441" s="0" t="s">
        <v>546</v>
      </c>
      <c r="D1441" s="0" t="s">
        <v>547</v>
      </c>
      <c r="E1441" s="0" t="s">
        <v>548</v>
      </c>
    </row>
    <row collapsed="false" customFormat="false" customHeight="true" hidden="false" ht="12.65" outlineLevel="0" r="1442">
      <c r="A1442" s="0" t="s">
        <v>549</v>
      </c>
      <c r="B1442" s="1" t="s">
        <v>550</v>
      </c>
      <c r="C1442" s="0" t="s">
        <v>551</v>
      </c>
      <c r="D1442" s="0" t="s">
        <v>552</v>
      </c>
      <c r="E1442" s="0" t="s">
        <v>553</v>
      </c>
    </row>
    <row collapsed="false" customFormat="false" customHeight="true" hidden="false" ht="12.65" outlineLevel="0" r="1443">
      <c r="A1443" s="0" t="s">
        <v>554</v>
      </c>
      <c r="B1443" s="1" t="s">
        <v>555</v>
      </c>
      <c r="C1443" s="0" t="s">
        <v>556</v>
      </c>
      <c r="D1443" s="0" t="s">
        <v>557</v>
      </c>
      <c r="E1443" s="0" t="s">
        <v>558</v>
      </c>
    </row>
    <row collapsed="false" customFormat="false" customHeight="true" hidden="false" ht="12.65" outlineLevel="0" r="1444">
      <c r="A1444" s="0" t="s">
        <v>559</v>
      </c>
      <c r="B1444" s="1" t="s">
        <v>560</v>
      </c>
      <c r="C1444" s="0" t="s">
        <v>561</v>
      </c>
      <c r="D1444" s="0" t="s">
        <v>562</v>
      </c>
      <c r="E1444" s="0" t="s">
        <v>563</v>
      </c>
    </row>
    <row collapsed="false" customFormat="false" customHeight="true" hidden="false" ht="12.65" outlineLevel="0" r="1445">
      <c r="A1445" s="0" t="s">
        <v>564</v>
      </c>
      <c r="B1445" s="1" t="s">
        <v>565</v>
      </c>
      <c r="C1445" s="0" t="s">
        <v>566</v>
      </c>
      <c r="D1445" s="0" t="s">
        <v>567</v>
      </c>
      <c r="E1445" s="0" t="s">
        <v>568</v>
      </c>
    </row>
    <row collapsed="false" customFormat="false" customHeight="true" hidden="false" ht="12.65" outlineLevel="0" r="1446">
      <c r="A1446" s="0" t="s">
        <v>569</v>
      </c>
      <c r="B1446" s="1" t="s">
        <v>570</v>
      </c>
      <c r="C1446" s="0" t="s">
        <v>571</v>
      </c>
      <c r="D1446" s="0" t="s">
        <v>572</v>
      </c>
      <c r="E1446" s="0" t="s">
        <v>573</v>
      </c>
    </row>
    <row collapsed="false" customFormat="false" customHeight="true" hidden="false" ht="12.65" outlineLevel="0" r="1447">
      <c r="A1447" s="0" t="s">
        <v>574</v>
      </c>
      <c r="B1447" s="1" t="s">
        <v>575</v>
      </c>
      <c r="C1447" s="0" t="s">
        <v>576</v>
      </c>
      <c r="D1447" s="0" t="s">
        <v>577</v>
      </c>
      <c r="E1447" s="0" t="s">
        <v>578</v>
      </c>
    </row>
    <row collapsed="false" customFormat="false" customHeight="true" hidden="false" ht="12.65" outlineLevel="0" r="1448">
      <c r="A1448" s="0" t="s">
        <v>579</v>
      </c>
      <c r="B1448" s="1" t="s">
        <v>580</v>
      </c>
      <c r="C1448" s="0" t="s">
        <v>581</v>
      </c>
      <c r="D1448" s="0" t="s">
        <v>582</v>
      </c>
      <c r="E1448" s="0" t="s">
        <v>583</v>
      </c>
    </row>
    <row collapsed="false" customFormat="false" customHeight="true" hidden="false" ht="12.65" outlineLevel="0" r="1449">
      <c r="A1449" s="0" t="s">
        <v>584</v>
      </c>
    </row>
    <row collapsed="false" customFormat="false" customHeight="true" hidden="false" ht="12.1" outlineLevel="0" r="1450">
      <c r="A1450" s="0" t="str">
        <f aca="false">HYPERLINK("http://dbpedia.org/property/name")</f>
        <v>http://dbpedia.org/property/name</v>
      </c>
      <c r="B1450" s="2" t="n">
        <v>0</v>
      </c>
      <c r="C1450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1451">
      <c r="A1451" s="0" t="str">
        <f aca="false">HYPERLINK("http://xmlns.com/foaf/0.1/name")</f>
        <v>http://xmlns.com/foaf/0.1/name</v>
      </c>
      <c r="B1451" s="2" t="n">
        <v>0</v>
      </c>
      <c r="C1451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1452">
      <c r="A1452" s="0" t="str">
        <f aca="false">HYPERLINK("http://dbpedia.org/ontology/city")</f>
        <v>http://dbpedia.org/ontology/city</v>
      </c>
      <c r="B1452" s="2" t="n">
        <v>0.5</v>
      </c>
      <c r="C1452" s="0" t="str">
        <f aca="false">HYPERLINK("http://dbpedia.org/sparql?default-graph-uri=http%3A%2F%2Fdbpedia.org&amp;query=select+distinct+%3Fs+%3Fo+where+{%3Fs+%3Chttp%3A%2F%2Fdbpedia.org%2Fontology%2Fcity%3E+%3Fo}+LIMIT+100&amp;format=text%2Fhtml&amp;timeout=30000&amp;debug=on", "View on DBPedia")</f>
        <v>View on DBPedia</v>
      </c>
    </row>
    <row collapsed="false" customFormat="false" customHeight="true" hidden="false" ht="12.1" outlineLevel="0" r="1453">
      <c r="A1453" s="0" t="str">
        <f aca="false">HYPERLINK("http://dbpedia.org/property/cityServed")</f>
        <v>http://dbpedia.org/property/cityServed</v>
      </c>
      <c r="B1453" s="2" t="n">
        <v>1</v>
      </c>
      <c r="C1453" s="0" t="str">
        <f aca="false">HYPERLINK("http://dbpedia.org/sparql?default-graph-uri=http%3A%2F%2Fdbpedia.org&amp;query=select+distinct+%3Fs+%3Fo+where+{%3Fs+%3Chttp%3A%2F%2Fdbpedia.org%2Fproperty%2FcityServed%3E+%3Fo}+LIMIT+100&amp;format=text%2Fhtml&amp;timeout=30000&amp;debug=on", "View on DBPedia")</f>
        <v>View on DBPedia</v>
      </c>
    </row>
    <row collapsed="false" customFormat="false" customHeight="true" hidden="false" ht="12.1" outlineLevel="0" r="1454">
      <c r="A1454" s="0" t="str">
        <f aca="false">HYPERLINK("http://dbpedia.org/property/location")</f>
        <v>http://dbpedia.org/property/location</v>
      </c>
      <c r="B1454" s="2" t="n">
        <v>0.5</v>
      </c>
      <c r="C1454" s="0" t="str">
        <f aca="false">HYPERLINK("http://dbpedia.org/sparql?default-graph-uri=http%3A%2F%2Fdbpedia.org&amp;query=select+distinct+%3Fs+%3Fo+where+{%3Fs+%3Chttp%3A%2F%2Fdbpedia.org%2Fproperty%2Flocation%3E+%3Fo}+LIMIT+100&amp;format=text%2Fhtml&amp;timeout=30000&amp;debug=on", "View on DBPedia")</f>
        <v>View on DBPedia</v>
      </c>
    </row>
    <row collapsed="false" customFormat="false" customHeight="true" hidden="false" ht="12.1" outlineLevel="0" r="1455">
      <c r="A1455" s="0" t="str">
        <f aca="false">HYPERLINK("http://dbpedia.org/ontology/location")</f>
        <v>http://dbpedia.org/ontology/location</v>
      </c>
      <c r="B1455" s="2" t="n">
        <v>0.5</v>
      </c>
      <c r="C1455" s="0" t="str">
        <f aca="false">HYPERLINK("http://dbpedia.org/sparql?default-graph-uri=http%3A%2F%2Fdbpedia.org&amp;query=select+distinct+%3Fs+%3Fo+where+{%3Fs+%3Chttp%3A%2F%2Fdbpedia.org%2Fontology%2Flocation%3E+%3Fo}+LIMIT+100&amp;format=text%2Fhtml&amp;timeout=30000&amp;debug=on", "View on DBPedia")</f>
        <v>View on DBPedia</v>
      </c>
    </row>
    <row collapsed="false" customFormat="false" customHeight="true" hidden="false" ht="12.1" outlineLevel="0" r="1456">
      <c r="A1456" s="0" t="str">
        <f aca="false">HYPERLINK("http://dbpedia.org/property/nativename")</f>
        <v>http://dbpedia.org/property/nativename</v>
      </c>
      <c r="B1456" s="2" t="n">
        <v>0</v>
      </c>
      <c r="C1456" s="0" t="str">
        <f aca="false">HYPERLINK("http://dbpedia.org/sparql?default-graph-uri=http%3A%2F%2Fdbpedia.org&amp;query=select+distinct+%3Fs+%3Fo+where+{%3Fs+%3Chttp%3A%2F%2Fdbpedia.org%2Fproperty%2Fnativename%3E+%3Fo}+LIMIT+100&amp;format=text%2Fhtml&amp;timeout=30000&amp;debug=on", "View on DBPedia")</f>
        <v>View on DBPedia</v>
      </c>
    </row>
    <row collapsed="false" customFormat="false" customHeight="true" hidden="false" ht="12.1" outlineLevel="0" r="1457">
      <c r="A1457" s="0" t="str">
        <f aca="false">HYPERLINK("http://dbpedia.org/property/operator")</f>
        <v>http://dbpedia.org/property/operator</v>
      </c>
      <c r="B1457" s="2" t="n">
        <v>0</v>
      </c>
      <c r="C1457" s="0" t="str">
        <f aca="false">HYPERLINK("http://dbpedia.org/sparql?default-graph-uri=http%3A%2F%2Fdbpedia.org&amp;query=select+distinct+%3Fs+%3Fo+where+{%3Fs+%3Chttp%3A%2F%2Fdbpedia.org%2Fproperty%2Foperator%3E+%3Fo}+LIMIT+100&amp;format=text%2Fhtml&amp;timeout=30000&amp;debug=on", "View on DBPedia")</f>
        <v>View on DBPedia</v>
      </c>
    </row>
    <row collapsed="false" customFormat="false" customHeight="true" hidden="false" ht="12.1" outlineLevel="0" r="1459">
      <c r="A1459" s="0" t="n">
        <v>1088443226</v>
      </c>
      <c r="B1459" s="1" t="s">
        <v>585</v>
      </c>
      <c r="C1459" s="0" t="str">
        <f aca="false">HYPERLINK("http://en.wikipedia.org/wiki/List_of_animal_phyla", "View context")</f>
        <v>View context</v>
      </c>
    </row>
    <row collapsed="false" customFormat="false" customHeight="true" hidden="false" ht="12.65" outlineLevel="0" r="1460">
      <c r="A1460" s="0" t="s">
        <v>586</v>
      </c>
      <c r="B1460" s="1" t="s">
        <v>587</v>
      </c>
      <c r="C1460" s="0" t="s">
        <v>588</v>
      </c>
      <c r="D1460" s="0" t="s">
        <v>589</v>
      </c>
      <c r="E1460" s="0" t="s">
        <v>590</v>
      </c>
    </row>
    <row collapsed="false" customFormat="false" customHeight="true" hidden="false" ht="12.65" outlineLevel="0" r="1461">
      <c r="A1461" s="0" t="s">
        <v>591</v>
      </c>
      <c r="B1461" s="1" t="s">
        <v>592</v>
      </c>
      <c r="C1461" s="0" t="s">
        <v>593</v>
      </c>
      <c r="D1461" s="0" t="s">
        <v>594</v>
      </c>
      <c r="E1461" s="0" t="s">
        <v>595</v>
      </c>
    </row>
    <row collapsed="false" customFormat="false" customHeight="true" hidden="false" ht="12.65" outlineLevel="0" r="1462">
      <c r="A1462" s="0" t="s">
        <v>596</v>
      </c>
      <c r="B1462" s="1" t="s">
        <v>597</v>
      </c>
      <c r="C1462" s="0" t="s">
        <v>598</v>
      </c>
      <c r="D1462" s="0" t="s">
        <v>599</v>
      </c>
      <c r="E1462" s="0" t="s">
        <v>600</v>
      </c>
    </row>
    <row collapsed="false" customFormat="false" customHeight="true" hidden="false" ht="12.65" outlineLevel="0" r="1463">
      <c r="A1463" s="0" t="s">
        <v>601</v>
      </c>
      <c r="B1463" s="1" t="s">
        <v>602</v>
      </c>
      <c r="C1463" s="0" t="s">
        <v>603</v>
      </c>
      <c r="D1463" s="0" t="s">
        <v>604</v>
      </c>
      <c r="E1463" s="0" t="s">
        <v>605</v>
      </c>
    </row>
    <row collapsed="false" customFormat="false" customHeight="true" hidden="false" ht="12.65" outlineLevel="0" r="1464">
      <c r="A1464" s="0" t="s">
        <v>606</v>
      </c>
      <c r="B1464" s="1" t="s">
        <v>607</v>
      </c>
      <c r="C1464" s="0" t="s">
        <v>608</v>
      </c>
      <c r="D1464" s="0" t="s">
        <v>609</v>
      </c>
      <c r="E1464" s="0" t="s">
        <v>610</v>
      </c>
    </row>
    <row collapsed="false" customFormat="false" customHeight="true" hidden="false" ht="12.65" outlineLevel="0" r="1465">
      <c r="A1465" s="0" t="s">
        <v>611</v>
      </c>
      <c r="B1465" s="1" t="s">
        <v>612</v>
      </c>
      <c r="C1465" s="0" t="s">
        <v>613</v>
      </c>
      <c r="D1465" s="0" t="s">
        <v>614</v>
      </c>
      <c r="E1465" s="0" t="s">
        <v>615</v>
      </c>
    </row>
    <row collapsed="false" customFormat="false" customHeight="true" hidden="false" ht="12.65" outlineLevel="0" r="1466">
      <c r="A1466" s="0" t="s">
        <v>616</v>
      </c>
      <c r="B1466" s="1" t="s">
        <v>617</v>
      </c>
      <c r="C1466" s="0" t="s">
        <v>618</v>
      </c>
      <c r="D1466" s="0" t="s">
        <v>619</v>
      </c>
      <c r="E1466" s="0" t="s">
        <v>620</v>
      </c>
    </row>
    <row collapsed="false" customFormat="false" customHeight="true" hidden="false" ht="12.1" outlineLevel="0" r="1467">
      <c r="A1467" s="0" t="str">
        <f aca="false">HYPERLINK("http://dbpedia.org/property/subdivision")</f>
        <v>http://dbpedia.org/property/subdivision</v>
      </c>
      <c r="B1467" s="2" t="n">
        <v>0</v>
      </c>
      <c r="C1467" s="0" t="str">
        <f aca="false">HYPERLINK("http://dbpedia.org/sparql?default-graph-uri=http%3A%2F%2Fdbpedia.org&amp;query=select+distinct+%3Fs+%3Fo+where+{%3Fs+%3Chttp%3A%2F%2Fdbpedia.org%2Fproperty%2Fsubdivision%3E+%3Fo}+LIMIT+100&amp;format=text%2Fhtml&amp;timeout=30000&amp;debug=on", "View on DBPedia")</f>
        <v>View on DBPedia</v>
      </c>
    </row>
    <row collapsed="false" customFormat="false" customHeight="true" hidden="false" ht="12.1" outlineLevel="0" r="1468">
      <c r="A1468" s="0" t="str">
        <f aca="false">HYPERLINK("http://dbpedia.org/property/phylum")</f>
        <v>http://dbpedia.org/property/phylum</v>
      </c>
      <c r="B1468" s="2" t="n">
        <v>1</v>
      </c>
      <c r="C1468" s="0" t="str">
        <f aca="false">HYPERLINK("http://dbpedia.org/sparql?default-graph-uri=http%3A%2F%2Fdbpedia.org&amp;query=select+distinct+%3Fs+%3Fo+where+{%3Fs+%3Chttp%3A%2F%2Fdbpedia.org%2Fproperty%2Fphylum%3E+%3Fo}+LIMIT+100&amp;format=text%2Fhtml&amp;timeout=30000&amp;debug=on", "View on DBPedia")</f>
        <v>View on DBPedia</v>
      </c>
    </row>
    <row collapsed="false" customFormat="false" customHeight="true" hidden="false" ht="12.1" outlineLevel="0" r="1469">
      <c r="A1469" s="0" t="str">
        <f aca="false">HYPERLINK("http://dbpedia.org/ontology/phylum")</f>
        <v>http://dbpedia.org/ontology/phylum</v>
      </c>
      <c r="B1469" s="2" t="n">
        <v>1</v>
      </c>
      <c r="C1469" s="0" t="str">
        <f aca="false">HYPERLINK("http://dbpedia.org/sparql?default-graph-uri=http%3A%2F%2Fdbpedia.org&amp;query=select+distinct+%3Fs+%3Fo+where+{%3Fs+%3Chttp%3A%2F%2Fdbpedia.org%2Fontology%2Fphylum%3E+%3Fo}+LIMIT+100&amp;format=text%2Fhtml&amp;timeout=30000&amp;debug=on", "View on DBPedia")</f>
        <v>View on DBPedia</v>
      </c>
    </row>
    <row collapsed="false" customFormat="false" customHeight="true" hidden="false" ht="12.1" outlineLevel="0" r="1470">
      <c r="A1470" s="0" t="str">
        <f aca="false">HYPERLINK("http://dbpedia.org/property/name")</f>
        <v>http://dbpedia.org/property/name</v>
      </c>
      <c r="B1470" s="2" t="n">
        <v>0</v>
      </c>
      <c r="C1470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1471">
      <c r="A1471" s="0" t="str">
        <f aca="false">HYPERLINK("http://dbpedia.org/property/taxon")</f>
        <v>http://dbpedia.org/property/taxon</v>
      </c>
      <c r="B1471" s="2" t="n">
        <v>0</v>
      </c>
      <c r="C1471" s="0" t="str">
        <f aca="false">HYPERLINK("http://dbpedia.org/sparql?default-graph-uri=http%3A%2F%2Fdbpedia.org&amp;query=select+distinct+%3Fs+%3Fo+where+{%3Fs+%3Chttp%3A%2F%2Fdbpedia.org%2Fproperty%2Ftaxon%3E+%3Fo}+LIMIT+100&amp;format=text%2Fhtml&amp;timeout=30000&amp;debug=on", "View on DBPedia")</f>
        <v>View on DBPedia</v>
      </c>
    </row>
    <row collapsed="false" customFormat="false" customHeight="true" hidden="false" ht="12.1" outlineLevel="0" r="1472">
      <c r="A1472" s="0" t="str">
        <f aca="false">HYPERLINK("http://xmlns.com/foaf/0.1/name")</f>
        <v>http://xmlns.com/foaf/0.1/name</v>
      </c>
      <c r="B1472" s="2" t="n">
        <v>0</v>
      </c>
      <c r="C1472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1473">
      <c r="A1473" s="0" t="str">
        <f aca="false">HYPERLINK("http://dbpedia.org/property/imageCaption")</f>
        <v>http://dbpedia.org/property/imageCaption</v>
      </c>
      <c r="B1473" s="2" t="n">
        <v>0</v>
      </c>
      <c r="C1473" s="0" t="str">
        <f aca="false">HYPERLINK("http://dbpedia.org/sparql?default-graph-uri=http%3A%2F%2Fdbpedia.org&amp;query=select+distinct+%3Fs+%3Fo+where+{%3Fs+%3Chttp%3A%2F%2Fdbpedia.org%2Fproperty%2FimageCaption%3E+%3Fo}+LIMIT+100&amp;format=text%2Fhtml&amp;timeout=30000&amp;debug=on", "View on DBPedia")</f>
        <v>View on DBPedia</v>
      </c>
    </row>
    <row collapsed="false" customFormat="false" customHeight="true" hidden="false" ht="12.1" outlineLevel="0" r="1474">
      <c r="A1474" s="0" t="str">
        <f aca="false">HYPERLINK("http://dbpedia.org/ontology/synonym")</f>
        <v>http://dbpedia.org/ontology/synonym</v>
      </c>
      <c r="B1474" s="2" t="n">
        <v>0</v>
      </c>
      <c r="C1474" s="0" t="str">
        <f aca="false">HYPERLINK("http://dbpedia.org/sparql?default-graph-uri=http%3A%2F%2Fdbpedia.org&amp;query=select+distinct+%3Fs+%3Fo+where+{%3Fs+%3Chttp%3A%2F%2Fdbpedia.org%2Fontology%2Fsynonym%3E+%3Fo}+LIMIT+100&amp;format=text%2Fhtml&amp;timeout=30000&amp;debug=on", "View on DBPedia")</f>
        <v>View on DBPedia</v>
      </c>
    </row>
    <row collapsed="false" customFormat="false" customHeight="true" hidden="false" ht="12.1" outlineLevel="0" r="1475">
      <c r="A1475" s="0" t="str">
        <f aca="false">HYPERLINK("http://dbpedia.org/property/divisio")</f>
        <v>http://dbpedia.org/property/divisio</v>
      </c>
      <c r="B1475" s="2" t="n">
        <v>0</v>
      </c>
      <c r="C1475" s="0" t="str">
        <f aca="false">HYPERLINK("http://dbpedia.org/sparql?default-graph-uri=http%3A%2F%2Fdbpedia.org&amp;query=select+distinct+%3Fs+%3Fo+where+{%3Fs+%3Chttp%3A%2F%2Fdbpedia.org%2Fproperty%2Fdivisio%3E+%3Fo}+LIMIT+100&amp;format=text%2Fhtml&amp;timeout=30000&amp;debug=on", "View on DBPedia")</f>
        <v>View on DBPedia</v>
      </c>
    </row>
    <row collapsed="false" customFormat="false" customHeight="true" hidden="false" ht="12.1" outlineLevel="0" r="1476">
      <c r="A1476" s="0" t="str">
        <f aca="false">HYPERLINK("http://dbpedia.org/property/binomial")</f>
        <v>http://dbpedia.org/property/binomial</v>
      </c>
      <c r="B1476" s="2" t="n">
        <v>0</v>
      </c>
      <c r="C1476" s="0" t="str">
        <f aca="false">HYPERLINK("http://dbpedia.org/sparql?default-graph-uri=http%3A%2F%2Fdbpedia.org&amp;query=select+distinct+%3Fs+%3Fo+where+{%3Fs+%3Chttp%3A%2F%2Fdbpedia.org%2Fproperty%2Fbinomial%3E+%3Fo}+LIMIT+100&amp;format=text%2Fhtml&amp;timeout=30000&amp;debug=on", "View on DBPedia")</f>
        <v>View on DBPedia</v>
      </c>
    </row>
    <row collapsed="false" customFormat="false" customHeight="true" hidden="false" ht="12.1" outlineLevel="0" r="1477">
      <c r="A1477" s="0" t="str">
        <f aca="false">HYPERLINK("http://dbpedia.org/ontology/division")</f>
        <v>http://dbpedia.org/ontology/division</v>
      </c>
      <c r="B1477" s="2" t="n">
        <v>0</v>
      </c>
      <c r="C1477" s="0" t="str">
        <f aca="false">HYPERLINK("http://dbpedia.org/sparql?default-graph-uri=http%3A%2F%2Fdbpedia.org&amp;query=select+distinct+%3Fs+%3Fo+where+{%3Fs+%3Chttp%3A%2F%2Fdbpedia.org%2Fontology%2Fdivision%3E+%3Fo}+LIMIT+100&amp;format=text%2Fhtml&amp;timeout=30000&amp;debug=on", "View on DBPedia")</f>
        <v>View on DBPedia</v>
      </c>
    </row>
    <row collapsed="false" customFormat="false" customHeight="true" hidden="false" ht="12.1" outlineLevel="0" r="1478">
      <c r="A1478" s="0" t="str">
        <f aca="false">HYPERLINK("http://dbpedia.org/property/species")</f>
        <v>http://dbpedia.org/property/species</v>
      </c>
      <c r="B1478" s="2" t="n">
        <v>0</v>
      </c>
      <c r="C1478" s="0" t="str">
        <f aca="false">HYPERLINK("http://dbpedia.org/sparql?default-graph-uri=http%3A%2F%2Fdbpedia.org&amp;query=select+distinct+%3Fs+%3Fo+where+{%3Fs+%3Chttp%3A%2F%2Fdbpedia.org%2Fproperty%2Fspecies%3E+%3Fo}+LIMIT+100&amp;format=text%2Fhtml&amp;timeout=30000&amp;debug=on", "View on DBPedia")</f>
        <v>View on DBPedia</v>
      </c>
    </row>
    <row collapsed="false" customFormat="false" customHeight="true" hidden="false" ht="12.1" outlineLevel="0" r="1479">
      <c r="A1479" s="0" t="str">
        <f aca="false">HYPERLINK("http://dbpedia.org/property/synonyms")</f>
        <v>http://dbpedia.org/property/synonyms</v>
      </c>
      <c r="B1479" s="2" t="n">
        <v>0</v>
      </c>
      <c r="C1479" s="0" t="str">
        <f aca="false">HYPERLINK("http://dbpedia.org/sparql?default-graph-uri=http%3A%2F%2Fdbpedia.org&amp;query=select+distinct+%3Fs+%3Fo+where+{%3Fs+%3Chttp%3A%2F%2Fdbpedia.org%2Fproperty%2Fsynonyms%3E+%3Fo}+LIMIT+100&amp;format=text%2Fhtml&amp;timeout=30000&amp;debug=on", "View on DBPedia")</f>
        <v>View on DBPedia</v>
      </c>
    </row>
    <row collapsed="false" customFormat="false" customHeight="true" hidden="false" ht="12.1" outlineLevel="0" r="1480">
      <c r="A1480" s="0" t="str">
        <f aca="false">HYPERLINK("http://dbpedia.org/property/ordo")</f>
        <v>http://dbpedia.org/property/ordo</v>
      </c>
      <c r="B1480" s="2" t="n">
        <v>0</v>
      </c>
      <c r="C1480" s="0" t="str">
        <f aca="false">HYPERLINK("http://dbpedia.org/sparql?default-graph-uri=http%3A%2F%2Fdbpedia.org&amp;query=select+distinct+%3Fs+%3Fo+where+{%3Fs+%3Chttp%3A%2F%2Fdbpedia.org%2Fproperty%2Fordo%3E+%3Fo}+LIMIT+100&amp;format=text%2Fhtml&amp;timeout=30000&amp;debug=on", "View on DBPedia")</f>
        <v>View on DBPedia</v>
      </c>
    </row>
    <row collapsed="false" customFormat="false" customHeight="true" hidden="false" ht="12.1" outlineLevel="0" r="1481">
      <c r="A1481" s="0" t="str">
        <f aca="false">HYPERLINK("http://dbpedia.org/property/includes")</f>
        <v>http://dbpedia.org/property/includes</v>
      </c>
      <c r="B1481" s="2" t="n">
        <v>0</v>
      </c>
      <c r="C1481" s="0" t="str">
        <f aca="false">HYPERLINK("http://dbpedia.org/sparql?default-graph-uri=http%3A%2F%2Fdbpedia.org&amp;query=select+distinct+%3Fs+%3Fo+where+{%3Fs+%3Chttp%3A%2F%2Fdbpedia.org%2Fproperty%2Fincludes%3E+%3Fo}+LIMIT+100&amp;format=text%2Fhtml&amp;timeout=30000&amp;debug=on", "View on DBPedia")</f>
        <v>View on DBPedia</v>
      </c>
    </row>
    <row collapsed="false" customFormat="false" customHeight="true" hidden="false" ht="12.1" outlineLevel="0" r="1482">
      <c r="A1482" s="0" t="str">
        <f aca="false">HYPERLINK("http://dbpedia.org/property/genus")</f>
        <v>http://dbpedia.org/property/genus</v>
      </c>
      <c r="B1482" s="2" t="n">
        <v>0</v>
      </c>
      <c r="C1482" s="0" t="str">
        <f aca="false">HYPERLINK("http://dbpedia.org/sparql?default-graph-uri=http%3A%2F%2Fdbpedia.org&amp;query=select+distinct+%3Fs+%3Fo+where+{%3Fs+%3Chttp%3A%2F%2Fdbpedia.org%2Fproperty%2Fgenus%3E+%3Fo}+LIMIT+100&amp;format=text%2Fhtml&amp;timeout=30000&amp;debug=on", "View on DBPedia")</f>
        <v>View on DBPedia</v>
      </c>
    </row>
    <row collapsed="false" customFormat="false" customHeight="true" hidden="false" ht="12.1" outlineLevel="0" r="1483">
      <c r="A1483" s="0" t="str">
        <f aca="false">HYPERLINK("http://dbpedia.org/property/classis")</f>
        <v>http://dbpedia.org/property/classis</v>
      </c>
      <c r="B1483" s="2" t="n">
        <v>0</v>
      </c>
      <c r="C1483" s="0" t="str">
        <f aca="false">HYPERLINK("http://dbpedia.org/sparql?default-graph-uri=http%3A%2F%2Fdbpedia.org&amp;query=select+distinct+%3Fs+%3Fo+where+{%3Fs+%3Chttp%3A%2F%2Fdbpedia.org%2Fproperty%2Fclassis%3E+%3Fo}+LIMIT+100&amp;format=text%2Fhtml&amp;timeout=30000&amp;debug=on", "View on DBPedia")</f>
        <v>View on DBPedia</v>
      </c>
    </row>
    <row collapsed="false" customFormat="false" customHeight="true" hidden="false" ht="12.1" outlineLevel="0" r="1484">
      <c r="A1484" s="0" t="str">
        <f aca="false">HYPERLINK("http://dbpedia.org/ontology/order")</f>
        <v>http://dbpedia.org/ontology/order</v>
      </c>
      <c r="B1484" s="2" t="n">
        <v>0</v>
      </c>
      <c r="C1484" s="0" t="str">
        <f aca="false">HYPERLINK("http://dbpedia.org/sparql?default-graph-uri=http%3A%2F%2Fdbpedia.org&amp;query=select+distinct+%3Fs+%3Fo+where+{%3Fs+%3Chttp%3A%2F%2Fdbpedia.org%2Fontology%2Forder%3E+%3Fo}+LIMIT+100&amp;format=text%2Fhtml&amp;timeout=30000&amp;debug=on", "View on DBPedia")</f>
        <v>View on DBPedia</v>
      </c>
    </row>
    <row collapsed="false" customFormat="false" customHeight="true" hidden="false" ht="12.1" outlineLevel="0" r="1485">
      <c r="A1485" s="0" t="str">
        <f aca="false">HYPERLINK("http://dbpedia.org/ontology/genus")</f>
        <v>http://dbpedia.org/ontology/genus</v>
      </c>
      <c r="B1485" s="2" t="n">
        <v>0</v>
      </c>
      <c r="C1485" s="0" t="str">
        <f aca="false">HYPERLINK("http://dbpedia.org/sparql?default-graph-uri=http%3A%2F%2Fdbpedia.org&amp;query=select+distinct+%3Fs+%3Fo+where+{%3Fs+%3Chttp%3A%2F%2Fdbpedia.org%2Fontology%2Fgenus%3E+%3Fo}+LIMIT+100&amp;format=text%2Fhtml&amp;timeout=30000&amp;debug=on", "View on DBPedia")</f>
        <v>View on DBPedia</v>
      </c>
      <c r="F1485" s="0" t="s">
        <v>621</v>
      </c>
    </row>
    <row collapsed="false" customFormat="false" customHeight="true" hidden="false" ht="12.1" outlineLevel="0" r="1486">
      <c r="A1486" s="0" t="str">
        <f aca="false">HYPERLINK("http://dbpedia.org/property/fossilRange")</f>
        <v>http://dbpedia.org/property/fossilRange</v>
      </c>
      <c r="B1486" s="2" t="n">
        <v>0</v>
      </c>
      <c r="C1486" s="0" t="str">
        <f aca="false">HYPERLINK("http://dbpedia.org/sparql?default-graph-uri=http%3A%2F%2Fdbpedia.org&amp;query=select+distinct+%3Fs+%3Fo+where+{%3Fs+%3Chttp%3A%2F%2Fdbpedia.org%2Fproperty%2FfossilRange%3E+%3Fo}+LIMIT+100&amp;format=text%2Fhtml&amp;timeout=30000&amp;debug=on", "View on DBPedia")</f>
        <v>View on DBPedia</v>
      </c>
    </row>
    <row collapsed="false" customFormat="false" customHeight="true" hidden="false" ht="12.1" outlineLevel="0" r="1487">
      <c r="A1487" s="0" t="str">
        <f aca="false">HYPERLINK("http://dbpedia.org/ontology/class")</f>
        <v>http://dbpedia.org/ontology/class</v>
      </c>
      <c r="B1487" s="2" t="n">
        <v>0</v>
      </c>
      <c r="C1487" s="0" t="str">
        <f aca="false">HYPERLINK("http://dbpedia.org/sparql?default-graph-uri=http%3A%2F%2Fdbpedia.org&amp;query=select+distinct+%3Fs+%3Fo+where+{%3Fs+%3Chttp%3A%2F%2Fdbpedia.org%2Fontology%2Fclass%3E+%3Fo}+LIMIT+100&amp;format=text%2Fhtml&amp;timeout=30000&amp;debug=on", "View on DBPedia")</f>
        <v>View on DBPedia</v>
      </c>
    </row>
    <row collapsed="false" customFormat="false" customHeight="true" hidden="false" ht="12.1" outlineLevel="0" r="1489">
      <c r="A1489" s="0" t="n">
        <v>213755943</v>
      </c>
      <c r="B1489" s="1" t="s">
        <v>585</v>
      </c>
      <c r="C1489" s="0" t="str">
        <f aca="false">HYPERLINK("http://en.wikipedia.org/wiki/List_of_North_American_dinosaurs", "View context")</f>
        <v>View context</v>
      </c>
    </row>
    <row collapsed="false" customFormat="false" customHeight="true" hidden="false" ht="12.1" outlineLevel="0" r="1490">
      <c r="A1490" s="0" t="s">
        <v>622</v>
      </c>
      <c r="B1490" s="1" t="s">
        <v>623</v>
      </c>
      <c r="C1490" s="0" t="s">
        <v>624</v>
      </c>
    </row>
    <row collapsed="false" customFormat="false" customHeight="true" hidden="false" ht="12.1" outlineLevel="0" r="1491">
      <c r="A1491" s="0" t="str">
        <f aca="false">HYPERLINK("http://dbpedia.org/property/name")</f>
        <v>http://dbpedia.org/property/name</v>
      </c>
      <c r="B1491" s="2" t="n">
        <v>0</v>
      </c>
      <c r="C1491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1492">
      <c r="A1492" s="0" t="str">
        <f aca="false">HYPERLINK("http://dbpedia.org/property/period")</f>
        <v>http://dbpedia.org/property/period</v>
      </c>
      <c r="B1492" s="2" t="n">
        <v>1</v>
      </c>
      <c r="C1492" s="0" t="str">
        <f aca="false">HYPERLINK("http://dbpedia.org/sparql?default-graph-uri=http%3A%2F%2Fdbpedia.org&amp;query=select+distinct+%3Fs+%3Fo+where+{%3Fs+%3Chttp%3A%2F%2Fdbpedia.org%2Fproperty%2Fperiod%3E+%3Fo}+LIMIT+100&amp;format=text%2Fhtml&amp;timeout=30000&amp;debug=on", "View on DBPedia")</f>
        <v>View on DBPedia</v>
      </c>
    </row>
    <row collapsed="false" customFormat="false" customHeight="true" hidden="false" ht="12.1" outlineLevel="0" r="1493">
      <c r="A1493" s="0" t="str">
        <f aca="false">HYPERLINK("http://dbpedia.org/property/aux")</f>
        <v>http://dbpedia.org/property/aux</v>
      </c>
      <c r="B1493" s="2" t="n">
        <v>0</v>
      </c>
      <c r="C1493" s="0" t="str">
        <f aca="false">HYPERLINK("http://dbpedia.org/sparql?default-graph-uri=http%3A%2F%2Fdbpedia.org&amp;query=select+distinct+%3Fs+%3Fo+where+{%3Fs+%3Chttp%3A%2F%2Fdbpedia.org%2Fproperty%2Faux%3E+%3Fo}+LIMIT+100&amp;format=text%2Fhtml&amp;timeout=30000&amp;debug=on", "View on DBPedia")</f>
        <v>View on DBPedia</v>
      </c>
    </row>
    <row collapsed="false" customFormat="false" customHeight="true" hidden="false" ht="12.1" outlineLevel="0" r="1494">
      <c r="A1494" s="0" t="str">
        <f aca="false">HYPERLINK("http://dbpedia.org/property/imageCaption")</f>
        <v>http://dbpedia.org/property/imageCaption</v>
      </c>
      <c r="B1494" s="2" t="n">
        <v>0</v>
      </c>
      <c r="C1494" s="0" t="str">
        <f aca="false">HYPERLINK("http://dbpedia.org/sparql?default-graph-uri=http%3A%2F%2Fdbpedia.org&amp;query=select+distinct+%3Fs+%3Fo+where+{%3Fs+%3Chttp%3A%2F%2Fdbpedia.org%2Fproperty%2FimageCaption%3E+%3Fo}+LIMIT+100&amp;format=text%2Fhtml&amp;timeout=30000&amp;debug=on", "View on DBPedia")</f>
        <v>View on DBPedia</v>
      </c>
    </row>
    <row collapsed="false" customFormat="false" customHeight="true" hidden="false" ht="12.1" outlineLevel="0" r="1495">
      <c r="A1495" s="0" t="str">
        <f aca="false">HYPERLINK("http://dbpedia.org/property/shortsummary")</f>
        <v>http://dbpedia.org/property/shortsummary</v>
      </c>
      <c r="B1495" s="2" t="n">
        <v>0</v>
      </c>
      <c r="C1495" s="0" t="str">
        <f aca="false">HYPERLINK("http://dbpedia.org/sparql?default-graph-uri=http%3A%2F%2Fdbpedia.org&amp;query=select+distinct+%3Fs+%3Fo+where+{%3Fs+%3Chttp%3A%2F%2Fdbpedia.org%2Fproperty%2Fshortsummary%3E+%3Fo}+LIMIT+100&amp;format=text%2Fhtml&amp;timeout=30000&amp;debug=on", "View on DBPedia")</f>
        <v>View on DBPedia</v>
      </c>
    </row>
    <row collapsed="false" customFormat="false" customHeight="true" hidden="false" ht="12.1" outlineLevel="0" r="1496">
      <c r="A1496" s="0" t="str">
        <f aca="false">HYPERLINK("http://dbpedia.org/property/fossilRange")</f>
        <v>http://dbpedia.org/property/fossilRange</v>
      </c>
      <c r="B1496" s="2" t="n">
        <v>0</v>
      </c>
      <c r="C1496" s="0" t="str">
        <f aca="false">HYPERLINK("http://dbpedia.org/sparql?default-graph-uri=http%3A%2F%2Fdbpedia.org&amp;query=select+distinct+%3Fs+%3Fo+where+{%3Fs+%3Chttp%3A%2F%2Fdbpedia.org%2Fproperty%2FfossilRange%3E+%3Fo}+LIMIT+100&amp;format=text%2Fhtml&amp;timeout=30000&amp;debug=on", "View on DBPedia")</f>
        <v>View on DBPedia</v>
      </c>
    </row>
    <row collapsed="false" customFormat="false" customHeight="true" hidden="false" ht="12.1" outlineLevel="0" r="1497">
      <c r="A1497" s="0" t="str">
        <f aca="false">HYPERLINK("http://dbpedia.org/property/oldestFossil")</f>
        <v>http://dbpedia.org/property/oldestFossil</v>
      </c>
      <c r="B1497" s="2" t="n">
        <v>0</v>
      </c>
      <c r="C1497" s="0" t="str">
        <f aca="false">HYPERLINK("http://dbpedia.org/sparql?default-graph-uri=http%3A%2F%2Fdbpedia.org&amp;query=select+distinct+%3Fs+%3Fo+where+{%3Fs+%3Chttp%3A%2F%2Fdbpedia.org%2Fproperty%2FoldestFossil%3E+%3Fo}+LIMIT+100&amp;format=text%2Fhtml&amp;timeout=30000&amp;debug=on", "View on DBPedia")</f>
        <v>View on DBPedia</v>
      </c>
    </row>
    <row collapsed="false" customFormat="false" customHeight="true" hidden="false" ht="12.1" outlineLevel="0" r="1498">
      <c r="A1498" s="0" t="str">
        <f aca="false">HYPERLINK("http://xmlns.com/foaf/0.1/name")</f>
        <v>http://xmlns.com/foaf/0.1/name</v>
      </c>
      <c r="B1498" s="2" t="n">
        <v>0</v>
      </c>
      <c r="C1498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1499">
      <c r="A1499" s="0" t="str">
        <f aca="false">HYPERLINK("http://dbpedia.org/property/dam")</f>
        <v>http://dbpedia.org/property/dam</v>
      </c>
      <c r="B1499" s="2" t="n">
        <v>0</v>
      </c>
      <c r="C1499" s="0" t="str">
        <f aca="false">HYPERLINK("http://dbpedia.org/sparql?default-graph-uri=http%3A%2F%2Fdbpedia.org&amp;query=select+distinct+%3Fs+%3Fo+where+{%3Fs+%3Chttp%3A%2F%2Fdbpedia.org%2Fproperty%2Fdam%3E+%3Fo}+LIMIT+100&amp;format=text%2Fhtml&amp;timeout=30000&amp;debug=on", "View on DBPedia")</f>
        <v>View on DBPedia</v>
      </c>
    </row>
    <row collapsed="false" customFormat="false" customHeight="true" hidden="false" ht="12.1" outlineLevel="0" r="1500">
      <c r="A1500" s="0" t="str">
        <f aca="false">HYPERLINK("http://dbpedia.org/property/extinct")</f>
        <v>http://dbpedia.org/property/extinct</v>
      </c>
      <c r="B1500" s="2" t="n">
        <v>0</v>
      </c>
      <c r="C1500" s="0" t="str">
        <f aca="false">HYPERLINK("http://dbpedia.org/sparql?default-graph-uri=http%3A%2F%2Fdbpedia.org&amp;query=select+distinct+%3Fs+%3Fo+where+{%3Fs+%3Chttp%3A%2F%2Fdbpedia.org%2Fproperty%2Fextinct%3E+%3Fo}+LIMIT+100&amp;format=text%2Fhtml&amp;timeout=30000&amp;debug=on", "View on DBPedia")</f>
        <v>View on DBPedia</v>
      </c>
    </row>
    <row collapsed="false" customFormat="false" customHeight="true" hidden="false" ht="12.1" outlineLevel="0" r="1501">
      <c r="A1501" s="0" t="str">
        <f aca="false">HYPERLINK("http://dbpedia.org/property/m")</f>
        <v>http://dbpedia.org/property/m</v>
      </c>
      <c r="B1501" s="2" t="n">
        <v>0</v>
      </c>
      <c r="C1501" s="0" t="str">
        <f aca="false">HYPERLINK("http://dbpedia.org/sparql?default-graph-uri=http%3A%2F%2Fdbpedia.org&amp;query=select+distinct+%3Fs+%3Fo+where+{%3Fs+%3Chttp%3A%2F%2Fdbpedia.org%2Fproperty%2Fm%3E+%3Fo}+LIMIT+100&amp;format=text%2Fhtml&amp;timeout=30000&amp;debug=on", "View on DBPedia")</f>
        <v>View on DBPedia</v>
      </c>
    </row>
    <row collapsed="false" customFormat="false" customHeight="true" hidden="false" ht="12.1" outlineLevel="0" r="1502">
      <c r="A1502" s="0" t="str">
        <f aca="false">HYPERLINK("http://dbpedia.org/property/romajititle")</f>
        <v>http://dbpedia.org/property/romajititle</v>
      </c>
      <c r="B1502" s="2" t="n">
        <v>0</v>
      </c>
      <c r="C1502" s="0" t="str">
        <f aca="false">HYPERLINK("http://dbpedia.org/sparql?default-graph-uri=http%3A%2F%2Fdbpedia.org&amp;query=select+distinct+%3Fs+%3Fo+where+{%3Fs+%3Chttp%3A%2F%2Fdbpedia.org%2Fproperty%2Fromajititle%3E+%3Fo}+LIMIT+100&amp;format=text%2Fhtml&amp;timeout=30000&amp;debug=on", "View on DBPedia")</f>
        <v>View on DBPedia</v>
      </c>
    </row>
    <row collapsed="false" customFormat="false" customHeight="true" hidden="false" ht="12.1" outlineLevel="0" r="1503">
      <c r="A1503" s="0" t="str">
        <f aca="false">HYPERLINK("http://dbpedia.org/property/caption")</f>
        <v>http://dbpedia.org/property/caption</v>
      </c>
      <c r="B1503" s="2" t="n">
        <v>0</v>
      </c>
      <c r="C1503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1504">
      <c r="A1504" s="0" t="str">
        <f aca="false">HYPERLINK("http://dbpedia.org/property/youngestFossil")</f>
        <v>http://dbpedia.org/property/youngestFossil</v>
      </c>
      <c r="B1504" s="2" t="n">
        <v>0</v>
      </c>
      <c r="C1504" s="0" t="str">
        <f aca="false">HYPERLINK("http://dbpedia.org/sparql?default-graph-uri=http%3A%2F%2Fdbpedia.org&amp;query=select+distinct+%3Fs+%3Fo+where+{%3Fs+%3Chttp%3A%2F%2Fdbpedia.org%2Fproperty%2FyoungestFossil%3E+%3Fo}+LIMIT+100&amp;format=text%2Fhtml&amp;timeout=30000&amp;debug=on", "View on DBPedia")</f>
        <v>View on DBPedia</v>
      </c>
    </row>
    <row collapsed="false" customFormat="false" customHeight="true" hidden="false" ht="12.1" outlineLevel="0" r="1505">
      <c r="A1505" s="0" t="str">
        <f aca="false">HYPERLINK("http://dbpedia.org/property/englishtitle")</f>
        <v>http://dbpedia.org/property/englishtitle</v>
      </c>
      <c r="B1505" s="2" t="n">
        <v>0</v>
      </c>
      <c r="C1505" s="0" t="str">
        <f aca="false">HYPERLINK("http://dbpedia.org/sparql?default-graph-uri=http%3A%2F%2Fdbpedia.org&amp;query=select+distinct+%3Fs+%3Fo+where+{%3Fs+%3Chttp%3A%2F%2Fdbpedia.org%2Fproperty%2Fenglishtitle%3E+%3Fo}+LIMIT+100&amp;format=text%2Fhtml&amp;timeout=30000&amp;debug=on", "View on DBPedia")</f>
        <v>View on DBPedia</v>
      </c>
    </row>
    <row collapsed="false" customFormat="false" customHeight="true" hidden="false" ht="12.1" outlineLevel="0" r="1506">
      <c r="A1506" s="0" t="str">
        <f aca="false">HYPERLINK("http://dbpedia.org/property/number")</f>
        <v>http://dbpedia.org/property/number</v>
      </c>
      <c r="B1506" s="2" t="n">
        <v>0</v>
      </c>
      <c r="C1506" s="0" t="str">
        <f aca="false">HYPERLINK("http://dbpedia.org/sparql?default-graph-uri=http%3A%2F%2Fdbpedia.org&amp;query=select+distinct+%3Fs+%3Fo+where+{%3Fs+%3Chttp%3A%2F%2Fdbpedia.org%2Fproperty%2Fnumber%3E+%3Fo}+LIMIT+100&amp;format=text%2Fhtml&amp;timeout=30000&amp;debug=on", "View on DBPedia")</f>
        <v>View on DBPedia</v>
      </c>
    </row>
    <row collapsed="false" customFormat="false" customHeight="true" hidden="false" ht="12.1" outlineLevel="0" r="1507">
      <c r="A1507" s="0" t="str">
        <f aca="false">HYPERLINK("http://dbpedia.org/property/extra")</f>
        <v>http://dbpedia.org/property/extra</v>
      </c>
      <c r="B1507" s="2" t="n">
        <v>0</v>
      </c>
      <c r="C1507" s="0" t="str">
        <f aca="false">HYPERLINK("http://dbpedia.org/sparql?default-graph-uri=http%3A%2F%2Fdbpedia.org&amp;query=select+distinct+%3Fs+%3Fo+where+{%3Fs+%3Chttp%3A%2F%2Fdbpedia.org%2Fproperty%2Fextra%3E+%3Fo}+LIMIT+100&amp;format=text%2Fhtml&amp;timeout=30000&amp;debug=on", "View on DBPedia")</f>
        <v>View on DBPedia</v>
      </c>
    </row>
    <row collapsed="false" customFormat="false" customHeight="true" hidden="false" ht="12.1" outlineLevel="0" r="1508">
      <c r="A1508" s="0" t="str">
        <f aca="false">HYPERLINK("http://dbpedia.org/property/title")</f>
        <v>http://dbpedia.org/property/title</v>
      </c>
      <c r="B1508" s="2" t="n">
        <v>0</v>
      </c>
      <c r="C1508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1510">
      <c r="A1510" s="0" t="n">
        <v>991851157</v>
      </c>
      <c r="B1510" s="1" t="s">
        <v>23</v>
      </c>
      <c r="C1510" s="0" t="str">
        <f aca="false">HYPERLINK("http://en.wikipedia.org/wiki/List_of_foreign_NBA_players", "View context")</f>
        <v>View context</v>
      </c>
    </row>
    <row collapsed="false" customFormat="false" customHeight="true" hidden="false" ht="12.1" outlineLevel="0" r="1511">
      <c r="A1511" s="0" t="s">
        <v>28</v>
      </c>
      <c r="B1511" s="1" t="s">
        <v>31</v>
      </c>
      <c r="C1511" s="0" t="s">
        <v>625</v>
      </c>
      <c r="D1511" s="0" t="s">
        <v>626</v>
      </c>
      <c r="E1511" s="0" t="s">
        <v>627</v>
      </c>
    </row>
    <row collapsed="false" customFormat="false" customHeight="true" hidden="false" ht="12.1" outlineLevel="0" r="1512">
      <c r="A1512" s="0" t="s">
        <v>628</v>
      </c>
      <c r="B1512" s="1" t="s">
        <v>629</v>
      </c>
      <c r="C1512" s="0" t="s">
        <v>41</v>
      </c>
      <c r="D1512" s="0" t="s">
        <v>630</v>
      </c>
      <c r="E1512" s="0" t="s">
        <v>38</v>
      </c>
    </row>
    <row collapsed="false" customFormat="false" customHeight="true" hidden="false" ht="12.1" outlineLevel="0" r="1513">
      <c r="A1513" s="0" t="s">
        <v>631</v>
      </c>
      <c r="B1513" s="1" t="s">
        <v>632</v>
      </c>
      <c r="C1513" s="0" t="s">
        <v>633</v>
      </c>
      <c r="D1513" s="0" t="s">
        <v>634</v>
      </c>
      <c r="E1513" s="0" t="s">
        <v>635</v>
      </c>
    </row>
    <row collapsed="false" customFormat="false" customHeight="true" hidden="false" ht="12.1" outlineLevel="0" r="1514">
      <c r="A1514" s="0" t="s">
        <v>636</v>
      </c>
      <c r="B1514" s="1" t="s">
        <v>637</v>
      </c>
      <c r="C1514" s="0" t="s">
        <v>638</v>
      </c>
      <c r="D1514" s="0" t="s">
        <v>639</v>
      </c>
      <c r="E1514" s="0" t="s">
        <v>26</v>
      </c>
    </row>
    <row collapsed="false" customFormat="false" customHeight="true" hidden="false" ht="12.1" outlineLevel="0" r="1515">
      <c r="A1515" s="0" t="s">
        <v>640</v>
      </c>
      <c r="B1515" s="1" t="s">
        <v>47</v>
      </c>
      <c r="C1515" s="0" t="s">
        <v>32</v>
      </c>
      <c r="D1515" s="0" t="s">
        <v>641</v>
      </c>
      <c r="E1515" s="0" t="s">
        <v>642</v>
      </c>
    </row>
    <row collapsed="false" customFormat="false" customHeight="true" hidden="false" ht="12.1" outlineLevel="0" r="1516">
      <c r="A1516" s="0" t="s">
        <v>37</v>
      </c>
      <c r="B1516" s="1" t="s">
        <v>643</v>
      </c>
      <c r="C1516" s="0" t="s">
        <v>644</v>
      </c>
      <c r="D1516" s="0" t="s">
        <v>42</v>
      </c>
      <c r="E1516" s="0" t="s">
        <v>645</v>
      </c>
    </row>
    <row collapsed="false" customFormat="false" customHeight="true" hidden="false" ht="12.1" outlineLevel="0" r="1517">
      <c r="A1517" s="0" t="s">
        <v>646</v>
      </c>
      <c r="B1517" s="1" t="s">
        <v>647</v>
      </c>
      <c r="C1517" s="0" t="s">
        <v>39</v>
      </c>
      <c r="D1517" s="0" t="s">
        <v>27</v>
      </c>
      <c r="E1517" s="0" t="s">
        <v>648</v>
      </c>
    </row>
    <row collapsed="false" customFormat="false" customHeight="true" hidden="false" ht="12.1" outlineLevel="0" r="1518">
      <c r="A1518" s="0" t="s">
        <v>46</v>
      </c>
      <c r="B1518" s="1" t="s">
        <v>649</v>
      </c>
      <c r="C1518" s="0" t="s">
        <v>45</v>
      </c>
      <c r="D1518" s="0" t="s">
        <v>650</v>
      </c>
      <c r="E1518" s="0" t="s">
        <v>651</v>
      </c>
    </row>
    <row collapsed="false" customFormat="false" customHeight="true" hidden="false" ht="12.1" outlineLevel="0" r="1519">
      <c r="A1519" s="0" t="s">
        <v>652</v>
      </c>
      <c r="B1519" s="1" t="s">
        <v>653</v>
      </c>
      <c r="C1519" s="0" t="s">
        <v>43</v>
      </c>
      <c r="D1519" s="0" t="s">
        <v>654</v>
      </c>
      <c r="E1519" s="0" t="s">
        <v>655</v>
      </c>
    </row>
    <row collapsed="false" customFormat="false" customHeight="true" hidden="false" ht="12.1" outlineLevel="0" r="1520">
      <c r="A1520" s="0" t="s">
        <v>34</v>
      </c>
      <c r="B1520" s="1" t="s">
        <v>656</v>
      </c>
      <c r="C1520" s="0" t="s">
        <v>657</v>
      </c>
      <c r="D1520" s="0" t="s">
        <v>658</v>
      </c>
      <c r="E1520" s="0" t="s">
        <v>659</v>
      </c>
    </row>
    <row collapsed="false" customFormat="false" customHeight="true" hidden="false" ht="12.1" outlineLevel="0" r="1521">
      <c r="A1521" s="0" t="s">
        <v>660</v>
      </c>
      <c r="B1521" s="1" t="s">
        <v>661</v>
      </c>
      <c r="C1521" s="0" t="s">
        <v>662</v>
      </c>
      <c r="D1521" s="0" t="s">
        <v>663</v>
      </c>
      <c r="E1521" s="0" t="s">
        <v>664</v>
      </c>
    </row>
    <row collapsed="false" customFormat="false" customHeight="true" hidden="false" ht="12.1" outlineLevel="0" r="1522">
      <c r="A1522" s="0" t="s">
        <v>665</v>
      </c>
      <c r="B1522" s="1" t="s">
        <v>666</v>
      </c>
      <c r="C1522" s="0" t="s">
        <v>49</v>
      </c>
      <c r="D1522" s="0" t="s">
        <v>667</v>
      </c>
      <c r="E1522" s="0" t="s">
        <v>668</v>
      </c>
    </row>
    <row collapsed="false" customFormat="false" customHeight="true" hidden="false" ht="12.1" outlineLevel="0" r="1523">
      <c r="A1523" s="0" t="s">
        <v>29</v>
      </c>
      <c r="B1523" s="1" t="s">
        <v>669</v>
      </c>
      <c r="C1523" s="0" t="s">
        <v>670</v>
      </c>
      <c r="D1523" s="0" t="s">
        <v>44</v>
      </c>
      <c r="E1523" s="0" t="s">
        <v>671</v>
      </c>
    </row>
    <row collapsed="false" customFormat="false" customHeight="true" hidden="false" ht="12.1" outlineLevel="0" r="1524">
      <c r="A1524" s="0" t="s">
        <v>672</v>
      </c>
      <c r="B1524" s="1" t="s">
        <v>673</v>
      </c>
      <c r="C1524" s="0" t="s">
        <v>674</v>
      </c>
      <c r="D1524" s="0" t="s">
        <v>675</v>
      </c>
      <c r="E1524" s="0" t="s">
        <v>40</v>
      </c>
    </row>
    <row collapsed="false" customFormat="false" customHeight="true" hidden="false" ht="12.1" outlineLevel="0" r="1525">
      <c r="A1525" s="0" t="s">
        <v>676</v>
      </c>
      <c r="B1525" s="1" t="s">
        <v>677</v>
      </c>
    </row>
    <row collapsed="false" customFormat="false" customHeight="true" hidden="false" ht="12.1" outlineLevel="0" r="1526">
      <c r="A1526" s="0" t="str">
        <f aca="false">HYPERLINK("http://dbpedia.org/property/placeOfBirth")</f>
        <v>http://dbpedia.org/property/placeOfBirth</v>
      </c>
      <c r="B1526" s="2" t="n">
        <v>0.5</v>
      </c>
      <c r="C1526" s="0" t="str">
        <f aca="false">HYPERLINK("http://dbpedia.org/sparql?default-graph-uri=http%3A%2F%2Fdbpedia.org&amp;query=select+distinct+%3Fs+%3Fo+where+{%3Fs+%3Chttp%3A%2F%2Fdbpedia.org%2Fproperty%2FplaceOfBirth%3E+%3Fo}+LIMIT+100&amp;format=text%2Fhtml&amp;timeout=30000&amp;debug=on", "View on DBPedia")</f>
        <v>View on DBPedia</v>
      </c>
    </row>
    <row collapsed="false" customFormat="false" customHeight="true" hidden="false" ht="12.1" outlineLevel="0" r="1527">
      <c r="A1527" s="0" t="str">
        <f aca="false">HYPERLINK("http://dbpedia.org/property/birthPlace")</f>
        <v>http://dbpedia.org/property/birthPlace</v>
      </c>
      <c r="B1527" s="2" t="n">
        <v>0.5</v>
      </c>
      <c r="C1527" s="0" t="str">
        <f aca="false">HYPERLINK("http://dbpedia.org/sparql?default-graph-uri=http%3A%2F%2Fdbpedia.org&amp;query=select+distinct+%3Fs+%3Fo+where+{%3Fs+%3Chttp%3A%2F%2Fdbpedia.org%2Fproperty%2FbirthPlace%3E+%3Fo}+LIMIT+100&amp;format=text%2Fhtml&amp;timeout=30000&amp;debug=on", "View on DBPedia")</f>
        <v>View on DBPedia</v>
      </c>
    </row>
    <row collapsed="false" customFormat="false" customHeight="true" hidden="false" ht="12.1" outlineLevel="0" r="1528">
      <c r="A1528" s="0" t="str">
        <f aca="false">HYPERLINK("http://dbpedia.org/ontology/team")</f>
        <v>http://dbpedia.org/ontology/team</v>
      </c>
      <c r="B1528" s="2" t="n">
        <v>0</v>
      </c>
      <c r="C1528" s="0" t="str">
        <f aca="false">HYPERLINK("http://dbpedia.org/sparql?default-graph-uri=http%3A%2F%2Fdbpedia.org&amp;query=select+distinct+%3Fs+%3Fo+where+{%3Fs+%3Chttp%3A%2F%2Fdbpedia.org%2Fontology%2Fteam%3E+%3Fo}+LIMIT+100&amp;format=text%2Fhtml&amp;timeout=30000&amp;debug=on", "View on DBPedia")</f>
        <v>View on DBPedia</v>
      </c>
    </row>
    <row collapsed="false" customFormat="false" customHeight="true" hidden="false" ht="12.1" outlineLevel="0" r="1529">
      <c r="A1529" s="0" t="str">
        <f aca="false">HYPERLINK("http://dbpedia.org/ontology/birthPlace")</f>
        <v>http://dbpedia.org/ontology/birthPlace</v>
      </c>
      <c r="B1529" s="2" t="n">
        <v>0.5</v>
      </c>
      <c r="C1529" s="0" t="str">
        <f aca="false">HYPERLINK("http://dbpedia.org/sparql?default-graph-uri=http%3A%2F%2Fdbpedia.org&amp;query=select+distinct+%3Fs+%3Fo+where+{%3Fs+%3Chttp%3A%2F%2Fdbpedia.org%2Fontology%2FbirthPlace%3E+%3Fo}+LIMIT+100&amp;format=text%2Fhtml&amp;timeout=30000&amp;debug=on", "View on DBPedia")</f>
        <v>View on DBPedia</v>
      </c>
    </row>
    <row collapsed="false" customFormat="false" customHeight="true" hidden="false" ht="12.1" outlineLevel="0" r="1530">
      <c r="A1530" s="0" t="str">
        <f aca="false">HYPERLINK("http://dbpedia.org/property/nationalteam")</f>
        <v>http://dbpedia.org/property/nationalteam</v>
      </c>
      <c r="B1530" s="2" t="n">
        <v>0</v>
      </c>
      <c r="C1530" s="0" t="str">
        <f aca="false">HYPERLINK("http://dbpedia.org/sparql?default-graph-uri=http%3A%2F%2Fdbpedia.org&amp;query=select+distinct+%3Fs+%3Fo+where+{%3Fs+%3Chttp%3A%2F%2Fdbpedia.org%2Fproperty%2Fnationalteam%3E+%3Fo}+LIMIT+100&amp;format=text%2Fhtml&amp;timeout=30000&amp;debug=on", "View on DBPedia")</f>
        <v>View on DBPedia</v>
      </c>
    </row>
    <row collapsed="false" customFormat="false" customHeight="true" hidden="false" ht="12.1" outlineLevel="0" r="1531">
      <c r="A1531" s="0" t="str">
        <f aca="false">HYPERLINK("http://dbpedia.org/property/country")</f>
        <v>http://dbpedia.org/property/country</v>
      </c>
      <c r="B1531" s="2" t="n">
        <v>0</v>
      </c>
      <c r="C1531" s="0" t="str">
        <f aca="false">HYPERLINK("http://dbpedia.org/sparql?default-graph-uri=http%3A%2F%2Fdbpedia.org&amp;query=select+distinct+%3Fs+%3Fo+where+{%3Fs+%3Chttp%3A%2F%2Fdbpedia.org%2Fproperty%2Fcountry%3E+%3Fo}+LIMIT+100&amp;format=text%2Fhtml&amp;timeout=30000&amp;debug=on", "View on DBPedia")</f>
        <v>View on DBPedia</v>
      </c>
    </row>
    <row collapsed="false" customFormat="false" customHeight="true" hidden="false" ht="12.1" outlineLevel="0" r="1532">
      <c r="A1532" s="0" t="str">
        <f aca="false">HYPERLINK("http://dbpedia.org/property/placeOfDeath")</f>
        <v>http://dbpedia.org/property/placeOfDeath</v>
      </c>
      <c r="B1532" s="2" t="n">
        <v>0</v>
      </c>
      <c r="C1532" s="0" t="str">
        <f aca="false">HYPERLINK("http://dbpedia.org/sparql?default-graph-uri=http%3A%2F%2Fdbpedia.org&amp;query=select+distinct+%3Fs+%3Fo+where+{%3Fs+%3Chttp%3A%2F%2Fdbpedia.org%2Fproperty%2FplaceOfDeath%3E+%3Fo}+LIMIT+100&amp;format=text%2Fhtml&amp;timeout=30000&amp;debug=on", "View on DBPedia")</f>
        <v>View on DBPedia</v>
      </c>
    </row>
    <row collapsed="false" customFormat="false" customHeight="true" hidden="false" ht="12.1" outlineLevel="0" r="1533">
      <c r="A1533" s="0" t="str">
        <f aca="false">HYPERLINK("http://dbpedia.org/property/managerclubs")</f>
        <v>http://dbpedia.org/property/managerclubs</v>
      </c>
      <c r="B1533" s="2" t="n">
        <v>0</v>
      </c>
      <c r="C1533" s="0" t="str">
        <f aca="false">HYPERLINK("http://dbpedia.org/sparql?default-graph-uri=http%3A%2F%2Fdbpedia.org&amp;query=select+distinct+%3Fs+%3Fo+where+{%3Fs+%3Chttp%3A%2F%2Fdbpedia.org%2Fproperty%2Fmanagerclubs%3E+%3Fo}+LIMIT+100&amp;format=text%2Fhtml&amp;timeout=30000&amp;debug=on", "View on DBPedia")</f>
        <v>View on DBPedia</v>
      </c>
    </row>
    <row collapsed="false" customFormat="false" customHeight="true" hidden="false" ht="12.1" outlineLevel="0" r="1534">
      <c r="A1534" s="0" t="str">
        <f aca="false">HYPERLINK("http://dbpedia.org/property/deathPlace")</f>
        <v>http://dbpedia.org/property/deathPlace</v>
      </c>
      <c r="B1534" s="2" t="n">
        <v>0</v>
      </c>
      <c r="C1534" s="0" t="str">
        <f aca="false">HYPERLINK("http://dbpedia.org/sparql?default-graph-uri=http%3A%2F%2Fdbpedia.org&amp;query=select+distinct+%3Fs+%3Fo+where+{%3Fs+%3Chttp%3A%2F%2Fdbpedia.org%2Fproperty%2FdeathPlace%3E+%3Fo}+LIMIT+100&amp;format=text%2Fhtml&amp;timeout=30000&amp;debug=on", "View on DBPedia")</f>
        <v>View on DBPedia</v>
      </c>
    </row>
    <row collapsed="false" customFormat="false" customHeight="true" hidden="false" ht="12.1" outlineLevel="0" r="1535">
      <c r="A1535" s="0" t="str">
        <f aca="false">HYPERLINK("http://dbpedia.org/ontology/managerClub")</f>
        <v>http://dbpedia.org/ontology/managerClub</v>
      </c>
      <c r="B1535" s="2" t="n">
        <v>0</v>
      </c>
      <c r="C1535" s="0" t="str">
        <f aca="false">HYPERLINK("http://dbpedia.org/sparql?default-graph-uri=http%3A%2F%2Fdbpedia.org&amp;query=select+distinct+%3Fs+%3Fo+where+{%3Fs+%3Chttp%3A%2F%2Fdbpedia.org%2Fontology%2FmanagerClub%3E+%3Fo}+LIMIT+100&amp;format=text%2Fhtml&amp;timeout=30000&amp;debug=on", "View on DBPedia")</f>
        <v>View on DBPedia</v>
      </c>
    </row>
    <row collapsed="false" customFormat="false" customHeight="true" hidden="false" ht="12.1" outlineLevel="0" r="1536">
      <c r="A1536" s="0" t="str">
        <f aca="false">HYPERLINK("http://dbpedia.org/ontology/nationality")</f>
        <v>http://dbpedia.org/ontology/nationality</v>
      </c>
      <c r="B1536" s="2" t="n">
        <v>1</v>
      </c>
      <c r="C1536" s="0" t="str">
        <f aca="false">HYPERLINK("http://dbpedia.org/sparql?default-graph-uri=http%3A%2F%2Fdbpedia.org&amp;query=select+distinct+%3Fs+%3Fo+where+{%3Fs+%3Chttp%3A%2F%2Fdbpedia.org%2Fontology%2Fnationality%3E+%3Fo}+LIMIT+100&amp;format=text%2Fhtml&amp;timeout=30000&amp;debug=on", "View on DBPedia")</f>
        <v>View on DBPedia</v>
      </c>
    </row>
    <row collapsed="false" customFormat="false" customHeight="true" hidden="false" ht="12.1" outlineLevel="0" r="1537">
      <c r="A1537" s="0" t="str">
        <f aca="false">HYPERLINK("http://dbpedia.org/ontology/deathPlace")</f>
        <v>http://dbpedia.org/ontology/deathPlace</v>
      </c>
      <c r="B1537" s="2" t="n">
        <v>0.5</v>
      </c>
      <c r="C1537" s="0" t="str">
        <f aca="false">HYPERLINK("http://dbpedia.org/sparql?default-graph-uri=http%3A%2F%2Fdbpedia.org&amp;query=select+distinct+%3Fs+%3Fo+where+{%3Fs+%3Chttp%3A%2F%2Fdbpedia.org%2Fontology%2FdeathPlace%3E+%3Fo}+LIMIT+100&amp;format=text%2Fhtml&amp;timeout=30000&amp;debug=on", "View on DBPedia")</f>
        <v>View on DBPedia</v>
      </c>
    </row>
    <row collapsed="false" customFormat="false" customHeight="true" hidden="false" ht="12.1" outlineLevel="0" r="1538">
      <c r="A1538" s="0" t="str">
        <f aca="false">HYPERLINK("http://dbpedia.org/property/nat")</f>
        <v>http://dbpedia.org/property/nat</v>
      </c>
      <c r="B1538" s="2" t="n">
        <v>1</v>
      </c>
      <c r="C1538" s="0" t="str">
        <f aca="false">HYPERLINK("http://dbpedia.org/sparql?default-graph-uri=http%3A%2F%2Fdbpedia.org&amp;query=select+distinct+%3Fs+%3Fo+where+{%3Fs+%3Chttp%3A%2F%2Fdbpedia.org%2Fproperty%2Fnat%3E+%3Fo}+LIMIT+100&amp;format=text%2Fhtml&amp;timeout=30000&amp;debug=on", "View on DBPedia")</f>
        <v>View on DBPedia</v>
      </c>
    </row>
    <row collapsed="false" customFormat="false" customHeight="true" hidden="false" ht="12.1" outlineLevel="0" r="1539">
      <c r="A1539" s="0" t="str">
        <f aca="false">HYPERLINK("http://dbpedia.org/property/o")</f>
        <v>http://dbpedia.org/property/o</v>
      </c>
      <c r="B1539" s="2" t="n">
        <v>0</v>
      </c>
      <c r="C1539" s="0" t="str">
        <f aca="false">HYPERLINK("http://dbpedia.org/sparql?default-graph-uri=http%3A%2F%2Fdbpedia.org&amp;query=select+distinct+%3Fs+%3Fo+where+{%3Fs+%3Chttp%3A%2F%2Fdbpedia.org%2Fproperty%2Fo%3E+%3Fo}+LIMIT+100&amp;format=text%2Fhtml&amp;timeout=30000&amp;debug=on", "View on DBPedia")</f>
        <v>View on DBPedia</v>
      </c>
    </row>
    <row collapsed="false" customFormat="false" customHeight="true" hidden="false" ht="12.1" outlineLevel="0" r="1540">
      <c r="A1540" s="0" t="str">
        <f aca="false">HYPERLINK("http://dbpedia.org/ontology/country")</f>
        <v>http://dbpedia.org/ontology/country</v>
      </c>
      <c r="B1540" s="2" t="n">
        <v>0</v>
      </c>
      <c r="C1540" s="0" t="str">
        <f aca="false">HYPERLINK("http://dbpedia.org/sparql?default-graph-uri=http%3A%2F%2Fdbpedia.org&amp;query=select+distinct+%3Fs+%3Fo+where+{%3Fs+%3Chttp%3A%2F%2Fdbpedia.org%2Fontology%2Fcountry%3E+%3Fo}+LIMIT+100&amp;format=text%2Fhtml&amp;timeout=30000&amp;debug=on", "View on DBPedia")</f>
        <v>View on DBPedia</v>
      </c>
    </row>
    <row collapsed="false" customFormat="false" customHeight="true" hidden="false" ht="12.1" outlineLevel="0" r="1541">
      <c r="A1541" s="0" t="str">
        <f aca="false">HYPERLINK("http://dbpedia.org/property/currentclub")</f>
        <v>http://dbpedia.org/property/currentclub</v>
      </c>
      <c r="B1541" s="2" t="n">
        <v>0</v>
      </c>
      <c r="C1541" s="0" t="str">
        <f aca="false">HYPERLINK("http://dbpedia.org/sparql?default-graph-uri=http%3A%2F%2Fdbpedia.org&amp;query=select+distinct+%3Fs+%3Fo+where+{%3Fs+%3Chttp%3A%2F%2Fdbpedia.org%2Fproperty%2Fcurrentclub%3E+%3Fo}+LIMIT+100&amp;format=text%2Fhtml&amp;timeout=30000&amp;debug=on", "View on DBPedia")</f>
        <v>View on DBPedia</v>
      </c>
    </row>
    <row collapsed="false" customFormat="false" customHeight="true" hidden="false" ht="12.1" outlineLevel="0" r="1542">
      <c r="A1542" s="0" t="str">
        <f aca="false">HYPERLINK("http://dbpedia.org/property/nationality")</f>
        <v>http://dbpedia.org/property/nationality</v>
      </c>
      <c r="B1542" s="2" t="n">
        <v>1</v>
      </c>
      <c r="C1542" s="0" t="str">
        <f aca="false">HYPERLINK("http://dbpedia.org/sparql?default-graph-uri=http%3A%2F%2Fdbpedia.org&amp;query=select+distinct+%3Fs+%3Fo+where+{%3Fs+%3Chttp%3A%2F%2Fdbpedia.org%2Fproperty%2Fnationality%3E+%3Fo}+LIMIT+100&amp;format=text%2Fhtml&amp;timeout=30000&amp;debug=on", "View on DBPedia")</f>
        <v>View on DBPedia</v>
      </c>
    </row>
    <row collapsed="false" customFormat="false" customHeight="true" hidden="false" ht="12.1" outlineLevel="0" r="1543">
      <c r="A1543" s="0" t="str">
        <f aca="false">HYPERLINK("http://dbpedia.org/property/title")</f>
        <v>http://dbpedia.org/property/title</v>
      </c>
      <c r="B1543" s="2" t="n">
        <v>0</v>
      </c>
      <c r="C1543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1544">
      <c r="A1544" s="0" t="str">
        <f aca="false">HYPERLINK("http://dbpedia.org/property/co")</f>
        <v>http://dbpedia.org/property/co</v>
      </c>
      <c r="B1544" s="2" t="n">
        <v>0</v>
      </c>
      <c r="C1544" s="0" t="str">
        <f aca="false">HYPERLINK("http://dbpedia.org/sparql?default-graph-uri=http%3A%2F%2Fdbpedia.org&amp;query=select+distinct+%3Fs+%3Fo+where+{%3Fs+%3Chttp%3A%2F%2Fdbpedia.org%2Fproperty%2Fco%3E+%3Fo}+LIMIT+100&amp;format=text%2Fhtml&amp;timeout=30000&amp;debug=on", "View on DBPedia")</f>
        <v>View on DBPedia</v>
      </c>
    </row>
    <row collapsed="false" customFormat="false" customHeight="true" hidden="false" ht="12.1" outlineLevel="0" r="1545">
      <c r="A1545" s="0" t="str">
        <f aca="false">HYPERLINK("http://dbpedia.org/property/caption")</f>
        <v>http://dbpedia.org/property/caption</v>
      </c>
      <c r="B1545" s="2" t="n">
        <v>0</v>
      </c>
      <c r="C1545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1546">
      <c r="A1546" s="0" t="str">
        <f aca="false">HYPERLINK("http://dbpedia.org/property/residence")</f>
        <v>http://dbpedia.org/property/residence</v>
      </c>
      <c r="B1546" s="2" t="n">
        <v>0</v>
      </c>
      <c r="C1546" s="0" t="str">
        <f aca="false">HYPERLINK("http://dbpedia.org/sparql?default-graph-uri=http%3A%2F%2Fdbpedia.org&amp;query=select+distinct+%3Fs+%3Fo+where+{%3Fs+%3Chttp%3A%2F%2Fdbpedia.org%2Fproperty%2Fresidence%3E+%3Fo}+LIMIT+100&amp;format=text%2Fhtml&amp;timeout=30000&amp;debug=on", "View on DBPedia")</f>
        <v>View on DBPedia</v>
      </c>
    </row>
    <row collapsed="false" customFormat="false" customHeight="true" hidden="false" ht="12.1" outlineLevel="0" r="1547">
      <c r="A1547" s="0" t="str">
        <f aca="false">HYPERLINK("http://dbpedia.org/property/clubs")</f>
        <v>http://dbpedia.org/property/clubs</v>
      </c>
      <c r="B1547" s="2" t="n">
        <v>0</v>
      </c>
      <c r="C1547" s="0" t="str">
        <f aca="false">HYPERLINK("http://dbpedia.org/sparql?default-graph-uri=http%3A%2F%2Fdbpedia.org&amp;query=select+distinct+%3Fs+%3Fo+where+{%3Fs+%3Chttp%3A%2F%2Fdbpedia.org%2Fproperty%2Fclubs%3E+%3Fo}+LIMIT+100&amp;format=text%2Fhtml&amp;timeout=30000&amp;debug=on", "View on DBPedia")</f>
        <v>View on DBPedia</v>
      </c>
    </row>
    <row collapsed="false" customFormat="false" customHeight="true" hidden="false" ht="12.1" outlineLevel="0" r="1548">
      <c r="A1548" s="0" t="str">
        <f aca="false">HYPERLINK("http://dbpedia.org/property/shortDescription")</f>
        <v>http://dbpedia.org/property/shortDescription</v>
      </c>
      <c r="B1548" s="2" t="n">
        <v>0</v>
      </c>
      <c r="C1548" s="0" t="str">
        <f aca="false">HYPERLINK("http://dbpedia.org/sparql?default-graph-uri=http%3A%2F%2Fdbpedia.org&amp;query=select+distinct+%3Fs+%3Fo+where+{%3Fs+%3Chttp%3A%2F%2Fdbpedia.org%2Fproperty%2FshortDescription%3E+%3Fo}+LIMIT+100&amp;format=text%2Fhtml&amp;timeout=30000&amp;debug=on", "View on DBPedia")</f>
        <v>View on DBPedia</v>
      </c>
    </row>
    <row collapsed="false" customFormat="false" customHeight="true" hidden="false" ht="12.1" outlineLevel="0" r="1549">
      <c r="A1549" s="0" t="str">
        <f aca="false">HYPERLINK("http://dbpedia.org/property/team")</f>
        <v>http://dbpedia.org/property/team</v>
      </c>
      <c r="B1549" s="2" t="n">
        <v>0</v>
      </c>
      <c r="C1549" s="0" t="str">
        <f aca="false">HYPERLINK("http://dbpedia.org/sparql?default-graph-uri=http%3A%2F%2Fdbpedia.org&amp;query=select+distinct+%3Fs+%3Fo+where+{%3Fs+%3Chttp%3A%2F%2Fdbpedia.org%2Fproperty%2Fteam%3E+%3Fo}+LIMIT+100&amp;format=text%2Fhtml&amp;timeout=30000&amp;debug=on", "View on DBPedia")</f>
        <v>View on DBPedia</v>
      </c>
    </row>
    <row collapsed="false" customFormat="false" customHeight="true" hidden="false" ht="12.1" outlineLevel="0" r="1550">
      <c r="A1550" s="0" t="str">
        <f aca="false">HYPERLINK("http://dbpedia.org/ontology/residence")</f>
        <v>http://dbpedia.org/ontology/residence</v>
      </c>
      <c r="B1550" s="2" t="n">
        <v>0</v>
      </c>
      <c r="C1550" s="0" t="str">
        <f aca="false">HYPERLINK("http://dbpedia.org/sparql?default-graph-uri=http%3A%2F%2Fdbpedia.org&amp;query=select+distinct+%3Fs+%3Fo+where+{%3Fs+%3Chttp%3A%2F%2Fdbpedia.org%2Fontology%2Fresidence%3E+%3Fo}+LIMIT+100&amp;format=text%2Fhtml&amp;timeout=30000&amp;debug=on", "View on DBPedia")</f>
        <v>View on DBPedia</v>
      </c>
    </row>
    <row collapsed="false" customFormat="false" customHeight="true" hidden="false" ht="12.1" outlineLevel="0" r="1551">
      <c r="A1551" s="0" t="str">
        <f aca="false">HYPERLINK("http://dbpedia.org/ontology/location")</f>
        <v>http://dbpedia.org/ontology/location</v>
      </c>
      <c r="B1551" s="2" t="n">
        <v>0</v>
      </c>
      <c r="C1551" s="0" t="str">
        <f aca="false">HYPERLINK("http://dbpedia.org/sparql?default-graph-uri=http%3A%2F%2Fdbpedia.org&amp;query=select+distinct+%3Fs+%3Fo+where+{%3Fs+%3Chttp%3A%2F%2Fdbpedia.org%2Fontology%2Flocation%3E+%3Fo}+LIMIT+100&amp;format=text%2Fhtml&amp;timeout=30000&amp;debug=on", "View on DBPedia")</f>
        <v>View on DBPedia</v>
      </c>
    </row>
    <row collapsed="false" customFormat="false" customHeight="true" hidden="false" ht="12.1" outlineLevel="0" r="1552">
      <c r="A1552" s="0" t="str">
        <f aca="false">HYPERLINK("http://dbpedia.org/property/location")</f>
        <v>http://dbpedia.org/property/location</v>
      </c>
      <c r="B1552" s="2" t="n">
        <v>0</v>
      </c>
      <c r="C1552" s="0" t="str">
        <f aca="false">HYPERLINK("http://dbpedia.org/sparql?default-graph-uri=http%3A%2F%2Fdbpedia.org&amp;query=select+distinct+%3Fs+%3Fo+where+{%3Fs+%3Chttp%3A%2F%2Fdbpedia.org%2Fproperty%2Flocation%3E+%3Fo}+LIMIT+100&amp;format=text%2Fhtml&amp;timeout=30000&amp;debug=on", "View on DBPedia")</f>
        <v>View on DBPedia</v>
      </c>
    </row>
    <row collapsed="false" customFormat="false" customHeight="true" hidden="false" ht="12.1" outlineLevel="0" r="1553">
      <c r="A1553" s="0" t="str">
        <f aca="false">HYPERLINK("http://dbpedia.org/property/host")</f>
        <v>http://dbpedia.org/property/host</v>
      </c>
      <c r="B1553" s="2" t="n">
        <v>0</v>
      </c>
      <c r="C1553" s="0" t="str">
        <f aca="false">HYPERLINK("http://dbpedia.org/sparql?default-graph-uri=http%3A%2F%2Fdbpedia.org&amp;query=select+distinct+%3Fs+%3Fo+where+{%3Fs+%3Chttp%3A%2F%2Fdbpedia.org%2Fproperty%2Fhost%3E+%3Fo}+LIMIT+100&amp;format=text%2Fhtml&amp;timeout=30000&amp;debug=on", "View on DBPedia")</f>
        <v>View on DBPedia</v>
      </c>
    </row>
    <row collapsed="false" customFormat="false" customHeight="true" hidden="false" ht="12.1" outlineLevel="0" r="1554">
      <c r="A1554" s="0" t="str">
        <f aca="false">HYPERLINK("http://dbpedia.org/ontology/hometown")</f>
        <v>http://dbpedia.org/ontology/hometown</v>
      </c>
      <c r="B1554" s="2" t="n">
        <v>0</v>
      </c>
      <c r="C1554" s="0" t="str">
        <f aca="false">HYPERLINK("http://dbpedia.org/sparql?default-graph-uri=http%3A%2F%2Fdbpedia.org&amp;query=select+distinct+%3Fs+%3Fo+where+{%3Fs+%3Chttp%3A%2F%2Fdbpedia.org%2Fontology%2Fhometown%3E+%3Fo}+LIMIT+100&amp;format=text%2Fhtml&amp;timeout=30000&amp;debug=on", "View on DBPedia")</f>
        <v>View on DBPedia</v>
      </c>
    </row>
    <row collapsed="false" customFormat="false" customHeight="true" hidden="false" ht="12.1" outlineLevel="0" r="1555">
      <c r="A1555" s="0" t="str">
        <f aca="false">HYPERLINK("http://dbpedia.org/property/hometown")</f>
        <v>http://dbpedia.org/property/hometown</v>
      </c>
      <c r="B1555" s="2" t="n">
        <v>0</v>
      </c>
      <c r="C1555" s="0" t="str">
        <f aca="false">HYPERLINK("http://dbpedia.org/sparql?default-graph-uri=http%3A%2F%2Fdbpedia.org&amp;query=select+distinct+%3Fs+%3Fo+where+{%3Fs+%3Chttp%3A%2F%2Fdbpedia.org%2Fproperty%2Fhometown%3E+%3Fo}+LIMIT+100&amp;format=text%2Fhtml&amp;timeout=30000&amp;debug=on", "View on DBPedia")</f>
        <v>View on DBPedia</v>
      </c>
    </row>
    <row collapsed="false" customFormat="false" customHeight="true" hidden="false" ht="12.1" outlineLevel="0" r="1556">
      <c r="A1556" s="0" t="str">
        <f aca="false">HYPERLINK("http://dbpedia.org/property/home")</f>
        <v>http://dbpedia.org/property/home</v>
      </c>
      <c r="B1556" s="2" t="n">
        <v>0</v>
      </c>
      <c r="C1556" s="0" t="str">
        <f aca="false">HYPERLINK("http://dbpedia.org/sparql?default-graph-uri=http%3A%2F%2Fdbpedia.org&amp;query=select+distinct+%3Fs+%3Fo+where+{%3Fs+%3Chttp%3A%2F%2Fdbpedia.org%2Fproperty%2Fhome%3E+%3Fo}+LIMIT+100&amp;format=text%2Fhtml&amp;timeout=30000&amp;debug=on", "View on DBPedia")</f>
        <v>View on DBPedia</v>
      </c>
    </row>
    <row collapsed="false" customFormat="false" customHeight="true" hidden="false" ht="12.1" outlineLevel="0" r="1557">
      <c r="A1557" s="0" t="str">
        <f aca="false">HYPERLINK("http://dbpedia.org/property/champions")</f>
        <v>http://dbpedia.org/property/champions</v>
      </c>
      <c r="B1557" s="2" t="n">
        <v>0</v>
      </c>
      <c r="C1557" s="0" t="str">
        <f aca="false">HYPERLINK("http://dbpedia.org/sparql?default-graph-uri=http%3A%2F%2Fdbpedia.org&amp;query=select+distinct+%3Fs+%3Fo+where+{%3Fs+%3Chttp%3A%2F%2Fdbpedia.org%2Fproperty%2Fchampions%3E+%3Fo}+LIMIT+100&amp;format=text%2Fhtml&amp;timeout=30000&amp;debug=on", "View on DBPedia")</f>
        <v>View on DBPedia</v>
      </c>
    </row>
    <row collapsed="false" customFormat="false" customHeight="true" hidden="false" ht="12.1" outlineLevel="0" r="1558">
      <c r="A1558" s="0" t="str">
        <f aca="false">HYPERLINK("http://dbpedia.org/property/origin")</f>
        <v>http://dbpedia.org/property/origin</v>
      </c>
      <c r="B1558" s="2" t="n">
        <v>0</v>
      </c>
      <c r="C1558" s="0" t="str">
        <f aca="false">HYPERLINK("http://dbpedia.org/sparql?default-graph-uri=http%3A%2F%2Fdbpedia.org&amp;query=select+distinct+%3Fs+%3Fo+where+{%3Fs+%3Chttp%3A%2F%2Fdbpedia.org%2Fproperty%2Forigin%3E+%3Fo}+LIMIT+100&amp;format=text%2Fhtml&amp;timeout=30000&amp;debug=on", "View on DBPedia")</f>
        <v>View on DBPedia</v>
      </c>
    </row>
    <row collapsed="false" customFormat="false" customHeight="true" hidden="false" ht="12.1" outlineLevel="0" r="1559">
      <c r="A1559" s="0" t="str">
        <f aca="false">HYPERLINK("http://dbpedia.org/property/teama")</f>
        <v>http://dbpedia.org/property/teama</v>
      </c>
      <c r="B1559" s="2" t="n">
        <v>0</v>
      </c>
      <c r="C1559" s="0" t="str">
        <f aca="false">HYPERLINK("http://dbpedia.org/sparql?default-graph-uri=http%3A%2F%2Fdbpedia.org&amp;query=select+distinct+%3Fs+%3Fo+where+{%3Fs+%3Chttp%3A%2F%2Fdbpedia.org%2Fproperty%2Fteama%3E+%3Fo}+LIMIT+100&amp;format=text%2Fhtml&amp;timeout=30000&amp;debug=on", "View on DBPedia")</f>
        <v>View on DBPedia</v>
      </c>
    </row>
    <row collapsed="false" customFormat="false" customHeight="true" hidden="false" ht="12.1" outlineLevel="0" r="1560">
      <c r="A1560" s="0" t="str">
        <f aca="false">HYPERLINK("http://dbpedia.org/ontology/nationalTeam")</f>
        <v>http://dbpedia.org/ontology/nationalTeam</v>
      </c>
      <c r="B1560" s="2" t="n">
        <v>0</v>
      </c>
      <c r="C1560" s="0" t="str">
        <f aca="false">HYPERLINK("http://dbpedia.org/sparql?default-graph-uri=http%3A%2F%2Fdbpedia.org&amp;query=select+distinct+%3Fs+%3Fo+where+{%3Fs+%3Chttp%3A%2F%2Fdbpedia.org%2Fontology%2FnationalTeam%3E+%3Fo}+LIMIT+100&amp;format=text%2Fhtml&amp;timeout=30000&amp;debug=on", "View on DBPedia")</f>
        <v>View on DBPedia</v>
      </c>
    </row>
    <row collapsed="false" customFormat="false" customHeight="true" hidden="false" ht="12.1" outlineLevel="0" r="1561">
      <c r="A1561" s="0" t="str">
        <f aca="false">HYPERLINK("http://dbpedia.org/property/place")</f>
        <v>http://dbpedia.org/property/place</v>
      </c>
      <c r="B1561" s="2" t="n">
        <v>0</v>
      </c>
      <c r="C1561" s="0" t="str">
        <f aca="false">HYPERLINK("http://dbpedia.org/sparql?default-graph-uri=http%3A%2F%2Fdbpedia.org&amp;query=select+distinct+%3Fs+%3Fo+where+{%3Fs+%3Chttp%3A%2F%2Fdbpedia.org%2Fproperty%2Fplace%3E+%3Fo}+LIMIT+100&amp;format=text%2Fhtml&amp;timeout=30000&amp;debug=on", "View on DBPedia")</f>
        <v>View on DBPedia</v>
      </c>
    </row>
    <row collapsed="false" customFormat="false" customHeight="true" hidden="false" ht="12.1" outlineLevel="0" r="1562">
      <c r="A1562" s="0" t="str">
        <f aca="false">HYPERLINK("http://dbpedia.org/ontology/stateOfOrigin")</f>
        <v>http://dbpedia.org/ontology/stateOfOrigin</v>
      </c>
      <c r="B1562" s="2" t="n">
        <v>0.5</v>
      </c>
      <c r="C1562" s="0" t="str">
        <f aca="false">HYPERLINK("http://dbpedia.org/sparql?default-graph-uri=http%3A%2F%2Fdbpedia.org&amp;query=select+distinct+%3Fs+%3Fo+where+{%3Fs+%3Chttp%3A%2F%2Fdbpedia.org%2Fontology%2FstateOfOrigin%3E+%3Fo}+LIMIT+100&amp;format=text%2Fhtml&amp;timeout=30000&amp;debug=on", "View on DBPedia")</f>
        <v>View on DBPedia</v>
      </c>
    </row>
    <row collapsed="false" customFormat="false" customHeight="true" hidden="false" ht="12.1" outlineLevel="0" r="1563">
      <c r="A1563" s="0" t="str">
        <f aca="false">HYPERLINK("http://dbpedia.org/property/ntlTeam")</f>
        <v>http://dbpedia.org/property/ntlTeam</v>
      </c>
      <c r="B1563" s="2" t="n">
        <v>0</v>
      </c>
      <c r="C1563" s="0" t="str">
        <f aca="false">HYPERLINK("http://dbpedia.org/sparql?default-graph-uri=http%3A%2F%2Fdbpedia.org&amp;query=select+distinct+%3Fs+%3Fo+where+{%3Fs+%3Chttp%3A%2F%2Fdbpedia.org%2Fproperty%2FntlTeam%3E+%3Fo}+LIMIT+100&amp;format=text%2Fhtml&amp;timeout=30000&amp;debug=on", "View on DBPedia")</f>
        <v>View on DBPedia</v>
      </c>
    </row>
    <row collapsed="false" customFormat="false" customHeight="true" hidden="false" ht="12.1" outlineLevel="0" r="1564">
      <c r="A1564" s="0" t="str">
        <f aca="false">HYPERLINK("http://dbpedia.org/property/youthclubs")</f>
        <v>http://dbpedia.org/property/youthclubs</v>
      </c>
      <c r="B1564" s="2" t="n">
        <v>0</v>
      </c>
      <c r="C1564" s="0" t="str">
        <f aca="false">HYPERLINK("http://dbpedia.org/sparql?default-graph-uri=http%3A%2F%2Fdbpedia.org&amp;query=select+distinct+%3Fs+%3Fo+where+{%3Fs+%3Chttp%3A%2F%2Fdbpedia.org%2Fproperty%2Fyouthclubs%3E+%3Fo}+LIMIT+100&amp;format=text%2Fhtml&amp;timeout=30000&amp;debug=on", "View on DBPedia")</f>
        <v>View on DBPedia</v>
      </c>
    </row>
    <row collapsed="false" customFormat="false" customHeight="true" hidden="false" ht="12.1" outlineLevel="0" r="1565">
      <c r="A1565" s="0" t="str">
        <f aca="false">HYPERLINK("http://dbpedia.org/property/homecountry")</f>
        <v>http://dbpedia.org/property/homecountry</v>
      </c>
      <c r="B1565" s="2" t="n">
        <v>0</v>
      </c>
      <c r="C1565" s="0" t="str">
        <f aca="false">HYPERLINK("http://dbpedia.org/sparql?default-graph-uri=http%3A%2F%2Fdbpedia.org&amp;query=select+distinct+%3Fs+%3Fo+where+{%3Fs+%3Chttp%3A%2F%2Fdbpedia.org%2Fproperty%2Fhomecountry%3E+%3Fo}+LIMIT+100&amp;format=text%2Fhtml&amp;timeout=30000&amp;debug=on", "View on DBPedia")</f>
        <v>View on DBPedia</v>
      </c>
    </row>
    <row collapsed="false" customFormat="false" customHeight="true" hidden="false" ht="12.1" outlineLevel="0" r="1566">
      <c r="A1566" s="0" t="str">
        <f aca="false">HYPERLINK("http://dbpedia.org/property/from")</f>
        <v>http://dbpedia.org/property/from</v>
      </c>
      <c r="B1566" s="2" t="n">
        <v>0</v>
      </c>
      <c r="C1566" s="0" t="str">
        <f aca="false">HYPERLINK("http://dbpedia.org/sparql?default-graph-uri=http%3A%2F%2Fdbpedia.org&amp;query=select+distinct+%3Fs+%3Fo+where+{%3Fs+%3Chttp%3A%2F%2Fdbpedia.org%2Fproperty%2Ffrom%3E+%3Fo}+LIMIT+100&amp;format=text%2Fhtml&amp;timeout=30000&amp;debug=on", "View on DBPedia")</f>
        <v>View on DBPedia</v>
      </c>
    </row>
    <row collapsed="false" customFormat="false" customHeight="true" hidden="false" ht="12.1" outlineLevel="0" r="1567">
      <c r="A1567" s="0" t="str">
        <f aca="false">HYPERLINK("http://dbpedia.org/property/availability")</f>
        <v>http://dbpedia.org/property/availability</v>
      </c>
      <c r="B1567" s="2" t="n">
        <v>0</v>
      </c>
      <c r="C1567" s="0" t="str">
        <f aca="false">HYPERLINK("http://dbpedia.org/sparql?default-graph-uri=http%3A%2F%2Fdbpedia.org&amp;query=select+distinct+%3Fs+%3Fo+where+{%3Fs+%3Chttp%3A%2F%2Fdbpedia.org%2Fproperty%2Favailability%3E+%3Fo}+LIMIT+100&amp;format=text%2Fhtml&amp;timeout=30000&amp;debug=on", "View on DBPedia")</f>
        <v>View on DBPedia</v>
      </c>
    </row>
    <row collapsed="false" customFormat="false" customHeight="true" hidden="false" ht="12.1" outlineLevel="0" r="1568">
      <c r="A1568" s="0" t="str">
        <f aca="false">HYPERLINK("http://dbpedia.org/property/league")</f>
        <v>http://dbpedia.org/property/league</v>
      </c>
      <c r="B1568" s="2" t="n">
        <v>0</v>
      </c>
      <c r="C1568" s="0" t="str">
        <f aca="false">HYPERLINK("http://dbpedia.org/sparql?default-graph-uri=http%3A%2F%2Fdbpedia.org&amp;query=select+distinct+%3Fs+%3Fo+where+{%3Fs+%3Chttp%3A%2F%2Fdbpedia.org%2Fproperty%2Fleague%3E+%3Fo}+LIMIT+100&amp;format=text%2Fhtml&amp;timeout=30000&amp;debug=on", "View on DBPedia")</f>
        <v>View on DBPedia</v>
      </c>
    </row>
    <row collapsed="false" customFormat="false" customHeight="true" hidden="false" ht="12.1" outlineLevel="0" r="1569">
      <c r="A1569" s="0" t="str">
        <f aca="false">HYPERLINK("http://dbpedia.org/property/name")</f>
        <v>http://dbpedia.org/property/name</v>
      </c>
      <c r="B1569" s="2" t="n">
        <v>0</v>
      </c>
      <c r="C1569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1570">
      <c r="A1570" s="0" t="str">
        <f aca="false">HYPERLINK("http://dbpedia.org/property/awards")</f>
        <v>http://dbpedia.org/property/awards</v>
      </c>
      <c r="B1570" s="2" t="n">
        <v>0</v>
      </c>
      <c r="C1570" s="0" t="str">
        <f aca="false">HYPERLINK("http://dbpedia.org/sparql?default-graph-uri=http%3A%2F%2Fdbpedia.org&amp;query=select+distinct+%3Fs+%3Fo+where+{%3Fs+%3Chttp%3A%2F%2Fdbpedia.org%2Fproperty%2Fawards%3E+%3Fo}+LIMIT+100&amp;format=text%2Fhtml&amp;timeout=30000&amp;debug=on", "View on DBPedia")</f>
        <v>View on DBPedia</v>
      </c>
    </row>
    <row collapsed="false" customFormat="false" customHeight="true" hidden="false" ht="12.1" outlineLevel="0" r="1571">
      <c r="A1571" s="0" t="str">
        <f aca="false">HYPERLINK("http://dbpedia.org/property/formerTeams")</f>
        <v>http://dbpedia.org/property/formerTeams</v>
      </c>
      <c r="B1571" s="2" t="n">
        <v>0</v>
      </c>
      <c r="C1571" s="0" t="str">
        <f aca="false">HYPERLINK("http://dbpedia.org/sparql?default-graph-uri=http%3A%2F%2Fdbpedia.org&amp;query=select+distinct+%3Fs+%3Fo+where+{%3Fs+%3Chttp%3A%2F%2Fdbpedia.org%2Fproperty%2FformerTeams%3E+%3Fo}+LIMIT+100&amp;format=text%2Fhtml&amp;timeout=30000&amp;debug=on", "View on DBPedia")</f>
        <v>View on DBPedia</v>
      </c>
    </row>
    <row collapsed="false" customFormat="false" customHeight="true" hidden="false" ht="12.1" outlineLevel="0" r="1572">
      <c r="A1572" s="0" t="str">
        <f aca="false">HYPERLINK("http://dbpedia.org/ontology/league")</f>
        <v>http://dbpedia.org/ontology/league</v>
      </c>
      <c r="B1572" s="2" t="n">
        <v>0</v>
      </c>
      <c r="C1572" s="0" t="str">
        <f aca="false">HYPERLINK("http://dbpedia.org/sparql?default-graph-uri=http%3A%2F%2Fdbpedia.org&amp;query=select+distinct+%3Fs+%3Fo+where+{%3Fs+%3Chttp%3A%2F%2Fdbpedia.org%2Fontology%2Fleague%3E+%3Fo}+LIMIT+100&amp;format=text%2Fhtml&amp;timeout=30000&amp;debug=on", "View on DBPedia")</f>
        <v>View on DBPedia</v>
      </c>
    </row>
    <row collapsed="false" customFormat="false" customHeight="true" hidden="false" ht="12.1" outlineLevel="0" r="1573">
      <c r="A1573" s="0" t="str">
        <f aca="false">HYPERLINK("http://dbpedia.org/property/highlights")</f>
        <v>http://dbpedia.org/property/highlights</v>
      </c>
      <c r="B1573" s="2" t="n">
        <v>0</v>
      </c>
      <c r="C1573" s="0" t="str">
        <f aca="false">HYPERLINK("http://dbpedia.org/sparql?default-graph-uri=http%3A%2F%2Fdbpedia.org&amp;query=select+distinct+%3Fs+%3Fo+where+{%3Fs+%3Chttp%3A%2F%2Fdbpedia.org%2Fproperty%2Fhighlights%3E+%3Fo}+LIMIT+100&amp;format=text%2Fhtml&amp;timeout=30000&amp;debug=on", "View on DBPedia")</f>
        <v>View on DBPedia</v>
      </c>
    </row>
    <row collapsed="false" customFormat="false" customHeight="true" hidden="false" ht="12.1" outlineLevel="0" r="1574">
      <c r="A1574" s="0" t="str">
        <f aca="false">HYPERLINK("http://dbpedia.org/property/birthDate")</f>
        <v>http://dbpedia.org/property/birthDate</v>
      </c>
      <c r="B1574" s="2" t="n">
        <v>0</v>
      </c>
      <c r="C1574" s="0" t="str">
        <f aca="false">HYPERLINK("http://dbpedia.org/sparql?default-graph-uri=http%3A%2F%2Fdbpedia.org&amp;query=select+distinct+%3Fs+%3Fo+where+{%3Fs+%3Chttp%3A%2F%2Fdbpedia.org%2Fproperty%2FbirthDate%3E+%3Fo}+LIMIT+100&amp;format=text%2Fhtml&amp;timeout=30000&amp;debug=on", "View on DBPedia")</f>
        <v>View on DBPedia</v>
      </c>
    </row>
    <row collapsed="false" customFormat="false" customHeight="true" hidden="false" ht="12.1" outlineLevel="0" r="1575">
      <c r="A1575" s="0" t="str">
        <f aca="false">HYPERLINK("http://xmlns.com/foaf/0.1/name")</f>
        <v>http://xmlns.com/foaf/0.1/name</v>
      </c>
      <c r="B1575" s="2" t="n">
        <v>0</v>
      </c>
      <c r="C1575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1576">
      <c r="A1576" s="0" t="str">
        <f aca="false">HYPERLINK("http://dbpedia.org/property/ruNationalteam")</f>
        <v>http://dbpedia.org/property/ruNationalteam</v>
      </c>
      <c r="B1576" s="2" t="n">
        <v>0</v>
      </c>
      <c r="C1576" s="0" t="str">
        <f aca="false">HYPERLINK("http://dbpedia.org/sparql?default-graph-uri=http%3A%2F%2Fdbpedia.org&amp;query=select+distinct+%3Fs+%3Fo+where+{%3Fs+%3Chttp%3A%2F%2Fdbpedia.org%2Fproperty%2FruNationalteam%3E+%3Fo}+LIMIT+100&amp;format=text%2Fhtml&amp;timeout=30000&amp;debug=on", "View on DBPedia")</f>
        <v>View on DBPedia</v>
      </c>
    </row>
    <row collapsed="false" customFormat="false" customHeight="true" hidden="false" ht="12.1" outlineLevel="0" r="1577">
      <c r="A1577" s="0" t="str">
        <f aca="false">HYPERLINK("http://dbpedia.org/ontology/coachedTeam")</f>
        <v>http://dbpedia.org/ontology/coachedTeam</v>
      </c>
      <c r="B1577" s="2" t="n">
        <v>0</v>
      </c>
      <c r="C1577" s="0" t="str">
        <f aca="false">HYPERLINK("http://dbpedia.org/sparql?default-graph-uri=http%3A%2F%2Fdbpedia.org&amp;query=select+distinct+%3Fs+%3Fo+where+{%3Fs+%3Chttp%3A%2F%2Fdbpedia.org%2Fontology%2FcoachedTeam%3E+%3Fo}+LIMIT+100&amp;format=text%2Fhtml&amp;timeout=30000&amp;debug=on", "View on DBPedia")</f>
        <v>View on DBPedia</v>
      </c>
    </row>
    <row collapsed="false" customFormat="false" customHeight="true" hidden="false" ht="12.1" outlineLevel="0" r="1578">
      <c r="A1578" s="0" t="str">
        <f aca="false">HYPERLINK("http://dbpedia.org/property/coachTeams")</f>
        <v>http://dbpedia.org/property/coachTeams</v>
      </c>
      <c r="B1578" s="2" t="n">
        <v>0</v>
      </c>
      <c r="C1578" s="0" t="str">
        <f aca="false">HYPERLINK("http://dbpedia.org/sparql?default-graph-uri=http%3A%2F%2Fdbpedia.org&amp;query=select+distinct+%3Fs+%3Fo+where+{%3Fs+%3Chttp%3A%2F%2Fdbpedia.org%2Fproperty%2FcoachTeams%3E+%3Fo}+LIMIT+100&amp;format=text%2Fhtml&amp;timeout=30000&amp;debug=on", "View on DBPedia")</f>
        <v>View on DBPedia</v>
      </c>
    </row>
    <row collapsed="false" customFormat="false" customHeight="true" hidden="false" ht="12.1" outlineLevel="0" r="1579">
      <c r="A1579" s="0" t="str">
        <f aca="false">HYPERLINK("http://dbpedia.org/property/teams")</f>
        <v>http://dbpedia.org/property/teams</v>
      </c>
      <c r="B1579" s="2" t="n">
        <v>0</v>
      </c>
      <c r="C1579" s="0" t="str">
        <f aca="false">HYPERLINK("http://dbpedia.org/sparql?default-graph-uri=http%3A%2F%2Fdbpedia.org&amp;query=select+distinct+%3Fs+%3Fo+where+{%3Fs+%3Chttp%3A%2F%2Fdbpedia.org%2Fproperty%2Fteams%3E+%3Fo}+LIMIT+100&amp;format=text%2Fhtml&amp;timeout=30000&amp;debug=on", "View on DBPedia")</f>
        <v>View on DBPedia</v>
      </c>
    </row>
    <row collapsed="false" customFormat="false" customHeight="true" hidden="false" ht="12.1" outlineLevel="0" r="1580">
      <c r="A1580" s="0" t="str">
        <f aca="false">HYPERLINK("http://dbpedia.org/property/tournament")</f>
        <v>http://dbpedia.org/property/tournament</v>
      </c>
      <c r="B1580" s="2" t="n">
        <v>0</v>
      </c>
      <c r="C1580" s="0" t="str">
        <f aca="false">HYPERLINK("http://dbpedia.org/sparql?default-graph-uri=http%3A%2F%2Fdbpedia.org&amp;query=select+distinct+%3Fs+%3Fo+where+{%3Fs+%3Chttp%3A%2F%2Fdbpedia.org%2Fproperty%2Ftournament%3E+%3Fo}+LIMIT+100&amp;format=text%2Fhtml&amp;timeout=30000&amp;debug=on", "View on DBPedia")</f>
        <v>View on DBPedia</v>
      </c>
    </row>
    <row collapsed="false" customFormat="false" customHeight="true" hidden="false" ht="12.1" outlineLevel="0" r="1581">
      <c r="A1581" s="0" t="str">
        <f aca="false">HYPERLINK("http://dbpedia.org/property/nationalFed")</f>
        <v>http://dbpedia.org/property/nationalFed</v>
      </c>
      <c r="B1581" s="2" t="n">
        <v>0</v>
      </c>
      <c r="C1581" s="0" t="str">
        <f aca="false">HYPERLINK("http://dbpedia.org/sparql?default-graph-uri=http%3A%2F%2Fdbpedia.org&amp;query=select+distinct+%3Fs+%3Fo+where+{%3Fs+%3Chttp%3A%2F%2Fdbpedia.org%2Fproperty%2FnationalFed%3E+%3Fo}+LIMIT+100&amp;format=text%2Fhtml&amp;timeout=30000&amp;debug=on", "View on DBPedia")</f>
        <v>View on DBPedia</v>
      </c>
    </row>
    <row collapsed="false" customFormat="false" customHeight="true" hidden="false" ht="12.1" outlineLevel="0" r="1582">
      <c r="A1582" s="0" t="str">
        <f aca="false">HYPERLINK("http://dbpedia.org/property/after")</f>
        <v>http://dbpedia.org/property/after</v>
      </c>
      <c r="B1582" s="2" t="n">
        <v>0</v>
      </c>
      <c r="C1582" s="0" t="str">
        <f aca="false">HYPERLINK("http://dbpedia.org/sparql?default-graph-uri=http%3A%2F%2Fdbpedia.org&amp;query=select+distinct+%3Fs+%3Fo+where+{%3Fs+%3Chttp%3A%2F%2Fdbpedia.org%2Fproperty%2Fafter%3E+%3Fo}+LIMIT+100&amp;format=text%2Fhtml&amp;timeout=30000&amp;debug=on", "View on DBPedia")</f>
        <v>View on DBPedia</v>
      </c>
    </row>
    <row collapsed="false" customFormat="false" customHeight="true" hidden="false" ht="12.1" outlineLevel="0" r="1583">
      <c r="A1583" s="0" t="str">
        <f aca="false">HYPERLINK("http://dbpedia.org/property/before")</f>
        <v>http://dbpedia.org/property/before</v>
      </c>
      <c r="B1583" s="2" t="n">
        <v>0</v>
      </c>
      <c r="C1583" s="0" t="str">
        <f aca="false">HYPERLINK("http://dbpedia.org/sparql?default-graph-uri=http%3A%2F%2Fdbpedia.org&amp;query=select+distinct+%3Fs+%3Fo+where+{%3Fs+%3Chttp%3A%2F%2Fdbpedia.org%2Fproperty%2Fbefore%3E+%3Fo}+LIMIT+100&amp;format=text%2Fhtml&amp;timeout=30000&amp;debug=on", "View on DBPedia")</f>
        <v>View on DBPedia</v>
      </c>
    </row>
    <row collapsed="false" customFormat="false" customHeight="true" hidden="false" ht="12.1" outlineLevel="0" r="1584">
      <c r="A1584" s="0" t="str">
        <f aca="false">HYPERLINK("http://dbpedia.org/property/cteam")</f>
        <v>http://dbpedia.org/property/cteam</v>
      </c>
      <c r="B1584" s="2" t="n">
        <v>0</v>
      </c>
      <c r="C1584" s="0" t="str">
        <f aca="false">HYPERLINK("http://dbpedia.org/sparql?default-graph-uri=http%3A%2F%2Fdbpedia.org&amp;query=select+distinct+%3Fs+%3Fo+where+{%3Fs+%3Chttp%3A%2F%2Fdbpedia.org%2Fproperty%2Fcteam%3E+%3Fo}+LIMIT+100&amp;format=text%2Fhtml&amp;timeout=30000&amp;debug=on", "View on DBPedia")</f>
        <v>View on DBPedia</v>
      </c>
    </row>
    <row collapsed="false" customFormat="false" customHeight="true" hidden="false" ht="12.1" outlineLevel="0" r="1585">
      <c r="A1585" s="0" t="str">
        <f aca="false">HYPERLINK("http://dbpedia.org/property/city")</f>
        <v>http://dbpedia.org/property/city</v>
      </c>
      <c r="B1585" s="2" t="n">
        <v>0</v>
      </c>
      <c r="C1585" s="0" t="str">
        <f aca="false">HYPERLINK("http://dbpedia.org/sparql?default-graph-uri=http%3A%2F%2Fdbpedia.org&amp;query=select+distinct+%3Fs+%3Fo+where+{%3Fs+%3Chttp%3A%2F%2Fdbpedia.org%2Fproperty%2Fcity%3E+%3Fo}+LIMIT+100&amp;format=text%2Fhtml&amp;timeout=30000&amp;debug=on", "View on DBPedia")</f>
        <v>View on DBPedia</v>
      </c>
    </row>
    <row collapsed="false" customFormat="false" customHeight="true" hidden="false" ht="12.1" outlineLevel="0" r="1586">
      <c r="A1586" s="0" t="str">
        <f aca="false">HYPERLINK("http://dbpedia.org/ontology/award")</f>
        <v>http://dbpedia.org/ontology/award</v>
      </c>
      <c r="B1586" s="2" t="n">
        <v>0</v>
      </c>
      <c r="C1586" s="0" t="str">
        <f aca="false">HYPERLINK("http://dbpedia.org/sparql?default-graph-uri=http%3A%2F%2Fdbpedia.org&amp;query=select+distinct+%3Fs+%3Fo+where+{%3Fs+%3Chttp%3A%2F%2Fdbpedia.org%2Fontology%2Faward%3E+%3Fo}+LIMIT+100&amp;format=text%2Fhtml&amp;timeout=30000&amp;debug=on", "View on DBPedia")</f>
        <v>View on DBPedia</v>
      </c>
    </row>
    <row collapsed="false" customFormat="false" customHeight="true" hidden="false" ht="12.1" outlineLevel="0" r="1587">
      <c r="A1587" s="0" t="str">
        <f aca="false">HYPERLINK("http://dbpedia.org/property/office")</f>
        <v>http://dbpedia.org/property/office</v>
      </c>
      <c r="B1587" s="2" t="n">
        <v>0</v>
      </c>
      <c r="C1587" s="0" t="str">
        <f aca="false">HYPERLINK("http://dbpedia.org/sparql?default-graph-uri=http%3A%2F%2Fdbpedia.org&amp;query=select+distinct+%3Fs+%3Fo+where+{%3Fs+%3Chttp%3A%2F%2Fdbpedia.org%2Fproperty%2Foffice%3E+%3Fo}+LIMIT+100&amp;format=text%2Fhtml&amp;timeout=30000&amp;debug=on", "View on DBPedia")</f>
        <v>View on DBPedia</v>
      </c>
    </row>
    <row collapsed="false" customFormat="false" customHeight="true" hidden="false" ht="12.1" outlineLevel="0" r="1588">
      <c r="A1588" s="0" t="str">
        <f aca="false">HYPERLINK("http://dbpedia.org/property/teamb")</f>
        <v>http://dbpedia.org/property/teamb</v>
      </c>
      <c r="B1588" s="2" t="n">
        <v>0</v>
      </c>
      <c r="C1588" s="0" t="str">
        <f aca="false">HYPERLINK("http://dbpedia.org/sparql?default-graph-uri=http%3A%2F%2Fdbpedia.org&amp;query=select+distinct+%3Fs+%3Fo+where+{%3Fs+%3Chttp%3A%2F%2Fdbpedia.org%2Fproperty%2Fteamb%3E+%3Fo}+LIMIT+100&amp;format=text%2Fhtml&amp;timeout=30000&amp;debug=on", "View on DBPedia")</f>
        <v>View on DBPedia</v>
      </c>
    </row>
    <row collapsed="false" customFormat="false" customHeight="true" hidden="false" ht="12.1" outlineLevel="0" r="1589">
      <c r="A1589" s="0" t="str">
        <f aca="false">HYPERLINK("http://dbpedia.org/property/club")</f>
        <v>http://dbpedia.org/property/club</v>
      </c>
      <c r="B1589" s="2" t="n">
        <v>0</v>
      </c>
      <c r="C1589" s="0" t="str">
        <f aca="false">HYPERLINK("http://dbpedia.org/sparql?default-graph-uri=http%3A%2F%2Fdbpedia.org&amp;query=select+distinct+%3Fs+%3Fo+where+{%3Fs+%3Chttp%3A%2F%2Fdbpedia.org%2Fproperty%2Fclub%3E+%3Fo}+LIMIT+100&amp;format=text%2Fhtml&amp;timeout=30000&amp;debug=on", "View on DBPedia")</f>
        <v>View on DBPedia</v>
      </c>
    </row>
    <row collapsed="false" customFormat="false" customHeight="true" hidden="false" ht="12.1" outlineLevel="0" r="1590">
      <c r="A1590" s="0" t="str">
        <f aca="false">HYPERLINK("http://dbpedia.org/property/ruCoachclubs")</f>
        <v>http://dbpedia.org/property/ruCoachclubs</v>
      </c>
      <c r="B1590" s="2" t="n">
        <v>0</v>
      </c>
      <c r="C1590" s="0" t="str">
        <f aca="false">HYPERLINK("http://dbpedia.org/sparql?default-graph-uri=http%3A%2F%2Fdbpedia.org&amp;query=select+distinct+%3Fs+%3Fo+where+{%3Fs+%3Chttp%3A%2F%2Fdbpedia.org%2Fproperty%2FruCoachclubs%3E+%3Fo}+LIMIT+100&amp;format=text%2Fhtml&amp;timeout=30000&amp;debug=on", "View on DBPedia")</f>
        <v>View on DBPedia</v>
      </c>
    </row>
    <row collapsed="false" customFormat="false" customHeight="true" hidden="false" ht="12.1" outlineLevel="0" r="1591">
      <c r="A1591" s="0" t="str">
        <f aca="false">HYPERLINK("http://dbpedia.org/property/tv")</f>
        <v>http://dbpedia.org/property/tv</v>
      </c>
      <c r="B1591" s="2" t="n">
        <v>0</v>
      </c>
      <c r="C1591" s="0" t="str">
        <f aca="false">HYPERLINK("http://dbpedia.org/sparql?default-graph-uri=http%3A%2F%2Fdbpedia.org&amp;query=select+distinct+%3Fs+%3Fo+where+{%3Fs+%3Chttp%3A%2F%2Fdbpedia.org%2Fproperty%2Ftv%3E+%3Fo}+LIMIT+100&amp;format=text%2Fhtml&amp;timeout=30000&amp;debug=on", "View on DBPedia")</f>
        <v>View on DBPedia</v>
      </c>
    </row>
    <row collapsed="false" customFormat="false" customHeight="true" hidden="false" ht="12.1" outlineLevel="0" r="1592">
      <c r="A1592" s="0" t="str">
        <f aca="false">HYPERLINK("http://dbpedia.org/ontology/formerTeam")</f>
        <v>http://dbpedia.org/ontology/formerTeam</v>
      </c>
      <c r="B1592" s="2" t="n">
        <v>0</v>
      </c>
      <c r="C1592" s="0" t="str">
        <f aca="false">HYPERLINK("http://dbpedia.org/sparql?default-graph-uri=http%3A%2F%2Fdbpedia.org&amp;query=select+distinct+%3Fs+%3Fo+where+{%3Fs+%3Chttp%3A%2F%2Fdbpedia.org%2Fontology%2FformerTeam%3E+%3Fo}+LIMIT+100&amp;format=text%2Fhtml&amp;timeout=30000&amp;debug=on", "View on DBPedia")</f>
        <v>View on DBPedia</v>
      </c>
    </row>
    <row collapsed="false" customFormat="false" customHeight="true" hidden="false" ht="12.1" outlineLevel="0" r="1593">
      <c r="A1593" s="0" t="str">
        <f aca="false">HYPERLINK("http://dbpedia.org/property/logo")</f>
        <v>http://dbpedia.org/property/logo</v>
      </c>
      <c r="B1593" s="2" t="n">
        <v>0</v>
      </c>
      <c r="C1593" s="0" t="str">
        <f aca="false">HYPERLINK("http://dbpedia.org/sparql?default-graph-uri=http%3A%2F%2Fdbpedia.org&amp;query=select+distinct+%3Fs+%3Fo+where+{%3Fs+%3Chttp%3A%2F%2Fdbpedia.org%2Fproperty%2Flogo%3E+%3Fo}+LIMIT+100&amp;format=text%2Fhtml&amp;timeout=30000&amp;debug=on", "View on DBPedia")</f>
        <v>View on DBPedia</v>
      </c>
    </row>
    <row collapsed="false" customFormat="false" customHeight="true" hidden="false" ht="12.1" outlineLevel="0" r="1594">
      <c r="A1594" s="0" t="str">
        <f aca="false">HYPERLINK("http://dbpedia.org/property/birthplace")</f>
        <v>http://dbpedia.org/property/birthplace</v>
      </c>
      <c r="B1594" s="2" t="n">
        <v>0.5</v>
      </c>
      <c r="C1594" s="0" t="str">
        <f aca="false">HYPERLINK("http://dbpedia.org/sparql?default-graph-uri=http%3A%2F%2Fdbpedia.org&amp;query=select+distinct+%3Fs+%3Fo+where+{%3Fs+%3Chttp%3A%2F%2Fdbpedia.org%2Fproperty%2Fbirthplace%3E+%3Fo}+LIMIT+100&amp;format=text%2Fhtml&amp;timeout=30000&amp;debug=on", "View on DBPedia")</f>
        <v>View on DBPedia</v>
      </c>
    </row>
    <row collapsed="false" customFormat="false" customHeight="true" hidden="false" ht="12.1" outlineLevel="0" r="1595">
      <c r="A1595" s="0" t="str">
        <f aca="false">HYPERLINK("http://dbpedia.org/property/playedFor")</f>
        <v>http://dbpedia.org/property/playedFor</v>
      </c>
      <c r="B1595" s="2" t="n">
        <v>0</v>
      </c>
      <c r="C1595" s="0" t="str">
        <f aca="false">HYPERLINK("http://dbpedia.org/sparql?default-graph-uri=http%3A%2F%2Fdbpedia.org&amp;query=select+distinct+%3Fs+%3Fo+where+{%3Fs+%3Chttp%3A%2F%2Fdbpedia.org%2Fproperty%2FplayedFor%3E+%3Fo}+LIMIT+100&amp;format=text%2Fhtml&amp;timeout=30000&amp;debug=on", "View on DBPedia")</f>
        <v>View on DBPedia</v>
      </c>
    </row>
    <row collapsed="false" customFormat="false" customHeight="true" hidden="false" ht="12.1" outlineLevel="0" r="1596">
      <c r="A1596" s="0" t="str">
        <f aca="false">HYPERLINK("http://dbpedia.org/property/quote")</f>
        <v>http://dbpedia.org/property/quote</v>
      </c>
      <c r="B1596" s="2" t="n">
        <v>0</v>
      </c>
      <c r="C1596" s="0" t="str">
        <f aca="false">HYPERLINK("http://dbpedia.org/sparql?default-graph-uri=http%3A%2F%2Fdbpedia.org&amp;query=select+distinct+%3Fs+%3Fo+where+{%3Fs+%3Chttp%3A%2F%2Fdbpedia.org%2Fproperty%2Fquote%3E+%3Fo}+LIMIT+100&amp;format=text%2Fhtml&amp;timeout=30000&amp;debug=on", "View on DBPedia")</f>
        <v>View on DBPedia</v>
      </c>
    </row>
    <row collapsed="false" customFormat="false" customHeight="true" hidden="false" ht="12.1" outlineLevel="0" r="1597">
      <c r="A1597" s="0" t="str">
        <f aca="false">HYPERLINK("http://dbpedia.org/ontology/sportCountry")</f>
        <v>http://dbpedia.org/ontology/sportCountry</v>
      </c>
      <c r="B1597" s="2" t="n">
        <v>0</v>
      </c>
      <c r="C1597" s="0" t="str">
        <f aca="false">HYPERLINK("http://dbpedia.org/sparql?default-graph-uri=http%3A%2F%2Fdbpedia.org&amp;query=select+distinct+%3Fs+%3Fo+where+{%3Fs+%3Chttp%3A%2F%2Fdbpedia.org%2Fontology%2FsportCountry%3E+%3Fo}+LIMIT+100&amp;format=text%2Fhtml&amp;timeout=30000&amp;debug=on", "View on DBPedia")</f>
        <v>View on DBPedia</v>
      </c>
    </row>
    <row collapsed="false" customFormat="false" customHeight="true" hidden="false" ht="12.1" outlineLevel="0" r="1598">
      <c r="A1598" s="0" t="str">
        <f aca="false">HYPERLINK("http://dbpedia.org/property/deathDate")</f>
        <v>http://dbpedia.org/property/deathDate</v>
      </c>
      <c r="B1598" s="2" t="n">
        <v>0</v>
      </c>
      <c r="C1598" s="0" t="str">
        <f aca="false">HYPERLINK("http://dbpedia.org/sparql?default-graph-uri=http%3A%2F%2Fdbpedia.org&amp;query=select+distinct+%3Fs+%3Fo+where+{%3Fs+%3Chttp%3A%2F%2Fdbpedia.org%2Fproperty%2FdeathDate%3E+%3Fo}+LIMIT+100&amp;format=text%2Fhtml&amp;timeout=30000&amp;debug=on", "View on DBPedia")</f>
        <v>View on DBPedia</v>
      </c>
    </row>
    <row collapsed="false" customFormat="false" customHeight="true" hidden="false" ht="12.1" outlineLevel="0" r="1599">
      <c r="A1599" s="0" t="str">
        <f aca="false">HYPERLINK("http://dbpedia.org/property/clubnat")</f>
        <v>http://dbpedia.org/property/clubnat</v>
      </c>
      <c r="B1599" s="2" t="n">
        <v>0</v>
      </c>
      <c r="C1599" s="0" t="str">
        <f aca="false">HYPERLINK("http://dbpedia.org/sparql?default-graph-uri=http%3A%2F%2Fdbpedia.org&amp;query=select+distinct+%3Fs+%3Fo+where+{%3Fs+%3Chttp%3A%2F%2Fdbpedia.org%2Fproperty%2Fclubnat%3E+%3Fo}+LIMIT+100&amp;format=text%2Fhtml&amp;timeout=30000&amp;debug=on", "View on DBPedia")</f>
        <v>View on DBPedia</v>
      </c>
    </row>
    <row collapsed="false" customFormat="false" customHeight="true" hidden="false" ht="12.1" outlineLevel="0" r="1600">
      <c r="A1600" s="0" t="str">
        <f aca="false">HYPERLINK("http://dbpedia.org/property/fullname")</f>
        <v>http://dbpedia.org/property/fullname</v>
      </c>
      <c r="B1600" s="2" t="n">
        <v>0</v>
      </c>
      <c r="C1600" s="0" t="str">
        <f aca="false">HYPERLINK("http://dbpedia.org/sparql?default-graph-uri=http%3A%2F%2Fdbpedia.org&amp;query=select+distinct+%3Fs+%3Fo+where+{%3Fs+%3Chttp%3A%2F%2Fdbpedia.org%2Fproperty%2Ffullname%3E+%3Fo}+LIMIT+100&amp;format=text%2Fhtml&amp;timeout=30000&amp;debug=on", "View on DBPedia")</f>
        <v>View on DBPedia</v>
      </c>
    </row>
    <row collapsed="false" customFormat="false" customHeight="true" hidden="false" ht="12.1" outlineLevel="0" r="1601">
      <c r="A1601" s="0" t="str">
        <f aca="false">HYPERLINK("http://dbpedia.org/property/siteCityst")</f>
        <v>http://dbpedia.org/property/siteCityst</v>
      </c>
      <c r="B1601" s="2" t="n">
        <v>0</v>
      </c>
      <c r="C1601" s="0" t="str">
        <f aca="false">HYPERLINK("http://dbpedia.org/sparql?default-graph-uri=http%3A%2F%2Fdbpedia.org&amp;query=select+distinct+%3Fs+%3Fo+where+{%3Fs+%3Chttp%3A%2F%2Fdbpedia.org%2Fproperty%2FsiteCityst%3E+%3Fo}+LIMIT+100&amp;format=text%2Fhtml&amp;timeout=30000&amp;debug=on", "View on DBPedia")</f>
        <v>View on DBPedia</v>
      </c>
    </row>
    <row collapsed="false" customFormat="false" customHeight="true" hidden="false" ht="12.1" outlineLevel="0" r="1602">
      <c r="A1602" s="0" t="str">
        <f aca="false">HYPERLINK("http://dbpedia.org/property/nickname")</f>
        <v>http://dbpedia.org/property/nickname</v>
      </c>
      <c r="B1602" s="2" t="n">
        <v>0</v>
      </c>
      <c r="C1602" s="0" t="str">
        <f aca="false">HYPERLINK("http://dbpedia.org/sparql?default-graph-uri=http%3A%2F%2Fdbpedia.org&amp;query=select+distinct+%3Fs+%3Fo+where+{%3Fs+%3Chttp%3A%2F%2Fdbpedia.org%2Fproperty%2Fnickname%3E+%3Fo}+LIMIT+100&amp;format=text%2Fhtml&amp;timeout=30000&amp;debug=on", "View on DBPedia")</f>
        <v>View on DBPedia</v>
      </c>
    </row>
    <row collapsed="false" customFormat="false" customHeight="true" hidden="false" ht="12.1" outlineLevel="0" r="1603">
      <c r="A1603" s="0" t="str">
        <f aca="false">HYPERLINK("http://dbpedia.org/property/alternativeNames")</f>
        <v>http://dbpedia.org/property/alternativeNames</v>
      </c>
      <c r="B1603" s="2" t="n">
        <v>0</v>
      </c>
      <c r="C1603" s="0" t="str">
        <f aca="false">HYPERLINK("http://dbpedia.org/sparql?default-graph-uri=http%3A%2F%2Fdbpedia.org&amp;query=select+distinct+%3Fs+%3Fo+where+{%3Fs+%3Chttp%3A%2F%2Fdbpedia.org%2Fproperty%2FalternativeNames%3E+%3Fo}+LIMIT+100&amp;format=text%2Fhtml&amp;timeout=30000&amp;debug=on", "View on DBPedia")</f>
        <v>View on DBPedia</v>
      </c>
    </row>
    <row collapsed="false" customFormat="false" customHeight="true" hidden="false" ht="12.1" outlineLevel="0" r="1604">
      <c r="A1604" s="0" t="str">
        <f aca="false">HYPERLINK("http://dbpedia.org/property/source")</f>
        <v>http://dbpedia.org/property/source</v>
      </c>
      <c r="B1604" s="2" t="n">
        <v>0</v>
      </c>
      <c r="C1604" s="0" t="str">
        <f aca="false">HYPERLINK("http://dbpedia.org/sparql?default-graph-uri=http%3A%2F%2Fdbpedia.org&amp;query=select+distinct+%3Fs+%3Fo+where+{%3Fs+%3Chttp%3A%2F%2Fdbpedia.org%2Fproperty%2Fsource%3E+%3Fo}+LIMIT+100&amp;format=text%2Fhtml&amp;timeout=30000&amp;debug=on", "View on DBPedia")</f>
        <v>View on DBPedia</v>
      </c>
    </row>
    <row collapsed="false" customFormat="false" customHeight="true" hidden="false" ht="12.1" outlineLevel="0" r="1605">
      <c r="A1605" s="0" t="str">
        <f aca="false">HYPERLINK("http://dbpedia.org/property/leagues")</f>
        <v>http://dbpedia.org/property/leagues</v>
      </c>
      <c r="B1605" s="2" t="n">
        <v>0</v>
      </c>
      <c r="C1605" s="0" t="str">
        <f aca="false">HYPERLINK("http://dbpedia.org/sparql?default-graph-uri=http%3A%2F%2Fdbpedia.org&amp;query=select+distinct+%3Fs+%3Fo+where+{%3Fs+%3Chttp%3A%2F%2Fdbpedia.org%2Fproperty%2Fleagues%3E+%3Fo}+LIMIT+100&amp;format=text%2Fhtml&amp;timeout=30000&amp;debug=on", "View on DBPedia")</f>
        <v>View on DBPedia</v>
      </c>
    </row>
    <row collapsed="false" customFormat="false" customHeight="true" hidden="false" ht="12.1" outlineLevel="0" r="1606">
      <c r="A1606" s="0" t="str">
        <f aca="false">HYPERLINK("http://dbpedia.org/property/ground")</f>
        <v>http://dbpedia.org/property/ground</v>
      </c>
      <c r="B1606" s="2" t="n">
        <v>0</v>
      </c>
      <c r="C1606" s="0" t="str">
        <f aca="false">HYPERLINK("http://dbpedia.org/sparql?default-graph-uri=http%3A%2F%2Fdbpedia.org&amp;query=select+distinct+%3Fs+%3Fo+where+{%3Fs+%3Chttp%3A%2F%2Fdbpedia.org%2Fproperty%2Fground%3E+%3Fo}+LIMIT+100&amp;format=text%2Fhtml&amp;timeout=30000&amp;debug=on", "View on DBPedia")</f>
        <v>View on DBPedia</v>
      </c>
    </row>
    <row collapsed="false" customFormat="false" customHeight="true" hidden="false" ht="12.1" outlineLevel="0" r="1607">
      <c r="A1607" s="0" t="str">
        <f aca="false">HYPERLINK("http://dbpedia.org/property/genre")</f>
        <v>http://dbpedia.org/property/genre</v>
      </c>
      <c r="B1607" s="2" t="n">
        <v>0</v>
      </c>
      <c r="C1607" s="0" t="str">
        <f aca="false">HYPERLINK("http://dbpedia.org/sparql?default-graph-uri=http%3A%2F%2Fdbpedia.org&amp;query=select+distinct+%3Fs+%3Fo+where+{%3Fs+%3Chttp%3A%2F%2Fdbpedia.org%2Fproperty%2Fgenre%3E+%3Fo}+LIMIT+100&amp;format=text%2Fhtml&amp;timeout=30000&amp;debug=on", "View on DBPedia")</f>
        <v>View on DBPedia</v>
      </c>
    </row>
    <row collapsed="false" customFormat="false" customHeight="true" hidden="false" ht="12.1" outlineLevel="0" r="1608">
      <c r="A1608" s="0" t="str">
        <f aca="false">HYPERLINK("http://dbpedia.org/property/ruSevensnationalteam")</f>
        <v>http://dbpedia.org/property/ruSevensnationalteam</v>
      </c>
      <c r="B1608" s="2" t="n">
        <v>0</v>
      </c>
      <c r="C1608" s="0" t="str">
        <f aca="false">HYPERLINK("http://dbpedia.org/sparql?default-graph-uri=http%3A%2F%2Fdbpedia.org&amp;query=select+distinct+%3Fs+%3Fo+where+{%3Fs+%3Chttp%3A%2F%2Fdbpedia.org%2Fproperty%2FruSevensnationalteam%3E+%3Fo}+LIMIT+100&amp;format=text%2Fhtml&amp;timeout=30000&amp;debug=on", "View on DBPedia")</f>
        <v>View on DBPedia</v>
      </c>
    </row>
    <row collapsed="false" customFormat="false" customHeight="true" hidden="false" ht="12.1" outlineLevel="0" r="1609">
      <c r="A1609" s="0" t="str">
        <f aca="false">HYPERLINK("http://dbpedia.org/property/nationalyears")</f>
        <v>http://dbpedia.org/property/nationalyears</v>
      </c>
      <c r="B1609" s="2" t="n">
        <v>0</v>
      </c>
      <c r="C1609" s="0" t="str">
        <f aca="false">HYPERLINK("http://dbpedia.org/sparql?default-graph-uri=http%3A%2F%2Fdbpedia.org&amp;query=select+distinct+%3Fs+%3Fo+where+{%3Fs+%3Chttp%3A%2F%2Fdbpedia.org%2Fproperty%2Fnationalyears%3E+%3Fo}+LIMIT+100&amp;format=text%2Fhtml&amp;timeout=30000&amp;debug=on", "View on DBPedia")</f>
        <v>View on DBPedia</v>
      </c>
    </row>
    <row collapsed="false" customFormat="false" customHeight="true" hidden="false" ht="12.1" outlineLevel="0" r="1610">
      <c r="A1610" s="0" t="str">
        <f aca="false">HYPERLINK("http://dbpedia.org/property/highschool")</f>
        <v>http://dbpedia.org/property/highschool</v>
      </c>
      <c r="B1610" s="2" t="n">
        <v>0</v>
      </c>
      <c r="C1610" s="0" t="str">
        <f aca="false">HYPERLINK("http://dbpedia.org/sparql?default-graph-uri=http%3A%2F%2Fdbpedia.org&amp;query=select+distinct+%3Fs+%3Fo+where+{%3Fs+%3Chttp%3A%2F%2Fdbpedia.org%2Fproperty%2Fhighschool%3E+%3Fo}+LIMIT+100&amp;format=text%2Fhtml&amp;timeout=30000&amp;debug=on", "View on DBPedia")</f>
        <v>View on DBPedia</v>
      </c>
    </row>
    <row collapsed="false" customFormat="false" customHeight="true" hidden="false" ht="12.1" outlineLevel="0" r="1611">
      <c r="A1611" s="0" t="str">
        <f aca="false">HYPERLINK("http://dbpedia.org/ontology/genre")</f>
        <v>http://dbpedia.org/ontology/genre</v>
      </c>
      <c r="B1611" s="2" t="n">
        <v>0</v>
      </c>
      <c r="C1611" s="0" t="str">
        <f aca="false">HYPERLINK("http://dbpedia.org/sparql?default-graph-uri=http%3A%2F%2Fdbpedia.org&amp;query=select+distinct+%3Fs+%3Fo+where+{%3Fs+%3Chttp%3A%2F%2Fdbpedia.org%2Fontology%2Fgenre%3E+%3Fo}+LIMIT+100&amp;format=text%2Fhtml&amp;timeout=30000&amp;debug=on", "View on DBPedia")</f>
        <v>View on DBPedia</v>
      </c>
    </row>
    <row collapsed="false" customFormat="false" customHeight="true" hidden="false" ht="12.1" outlineLevel="0" r="1612">
      <c r="A1612" s="0" t="str">
        <f aca="false">HYPERLINK("http://dbpedia.org/property/opponent")</f>
        <v>http://dbpedia.org/property/opponent</v>
      </c>
      <c r="B1612" s="2" t="n">
        <v>0</v>
      </c>
      <c r="C1612" s="0" t="str">
        <f aca="false">HYPERLINK("http://dbpedia.org/sparql?default-graph-uri=http%3A%2F%2Fdbpedia.org&amp;query=select+distinct+%3Fs+%3Fo+where+{%3Fs+%3Chttp%3A%2F%2Fdbpedia.org%2Fproperty%2Fopponent%3E+%3Fo}+LIMIT+100&amp;format=text%2Fhtml&amp;timeout=30000&amp;debug=on", "View on DBPedia")</f>
        <v>View on DBPedia</v>
      </c>
    </row>
    <row collapsed="false" customFormat="false" customHeight="true" hidden="false" ht="12.1" outlineLevel="0" r="1613">
      <c r="A1613" s="0" t="str">
        <f aca="false">HYPERLINK("http://dbpedia.org/ontology/city")</f>
        <v>http://dbpedia.org/ontology/city</v>
      </c>
      <c r="B1613" s="2" t="n">
        <v>0</v>
      </c>
      <c r="C1613" s="0" t="str">
        <f aca="false">HYPERLINK("http://dbpedia.org/sparql?default-graph-uri=http%3A%2F%2Fdbpedia.org&amp;query=select+distinct+%3Fs+%3Fo+where+{%3Fs+%3Chttp%3A%2F%2Fdbpedia.org%2Fontology%2Fcity%3E+%3Fo}+LIMIT+100&amp;format=text%2Fhtml&amp;timeout=30000&amp;debug=on", "View on DBPedia")</f>
        <v>View on DBPedia</v>
      </c>
    </row>
    <row collapsed="false" customFormat="false" customHeight="true" hidden="false" ht="12.1" outlineLevel="0" r="1614">
      <c r="A1614" s="0" t="str">
        <f aca="false">HYPERLINK("http://dbpedia.org/ontology/ground")</f>
        <v>http://dbpedia.org/ontology/ground</v>
      </c>
      <c r="B1614" s="2" t="n">
        <v>0</v>
      </c>
      <c r="C1614" s="0" t="str">
        <f aca="false">HYPERLINK("http://dbpedia.org/sparql?default-graph-uri=http%3A%2F%2Fdbpedia.org&amp;query=select+distinct+%3Fs+%3Fo+where+{%3Fs+%3Chttp%3A%2F%2Fdbpedia.org%2Fontology%2Fground%3E+%3Fo}+LIMIT+100&amp;format=text%2Fhtml&amp;timeout=30000&amp;debug=on", "View on DBPedia")</f>
        <v>View on DBPedia</v>
      </c>
    </row>
    <row collapsed="false" customFormat="false" customHeight="true" hidden="false" ht="12.1" outlineLevel="0" r="1615">
      <c r="A1615" s="0" t="str">
        <f aca="false">HYPERLINK("http://dbpedia.org/property/highSchool")</f>
        <v>http://dbpedia.org/property/highSchool</v>
      </c>
      <c r="B1615" s="2" t="n">
        <v>0</v>
      </c>
      <c r="C1615" s="0" t="str">
        <f aca="false">HYPERLINK("http://dbpedia.org/sparql?default-graph-uri=http%3A%2F%2Fdbpedia.org&amp;query=select+distinct+%3Fs+%3Fo+where+{%3Fs+%3Chttp%3A%2F%2Fdbpedia.org%2Fproperty%2FhighSchool%3E+%3Fo}+LIMIT+100&amp;format=text%2Fhtml&amp;timeout=30000&amp;debug=on", "View on DBPedia")</f>
        <v>View on DBPedia</v>
      </c>
    </row>
    <row collapsed="false" customFormat="false" customHeight="true" hidden="false" ht="12.1" outlineLevel="0" r="1616">
      <c r="A1616" s="0" t="str">
        <f aca="false">HYPERLINK("http://dbpedia.org/property/college")</f>
        <v>http://dbpedia.org/property/college</v>
      </c>
      <c r="B1616" s="2" t="n">
        <v>0</v>
      </c>
      <c r="C1616" s="0" t="str">
        <f aca="false">HYPERLINK("http://dbpedia.org/sparql?default-graph-uri=http%3A%2F%2Fdbpedia.org&amp;query=select+distinct+%3Fs+%3Fo+where+{%3Fs+%3Chttp%3A%2F%2Fdbpedia.org%2Fproperty%2Fcollege%3E+%3Fo}+LIMIT+100&amp;format=text%2Fhtml&amp;timeout=30000&amp;debug=on", "View on DBPedia")</f>
        <v>View on DBPedia</v>
      </c>
    </row>
    <row collapsed="false" customFormat="false" customHeight="true" hidden="false" ht="12.1" outlineLevel="0" r="1617">
      <c r="A1617" s="0" t="str">
        <f aca="false">HYPERLINK("http://dbpedia.org/ontology/orderInOffice")</f>
        <v>http://dbpedia.org/ontology/orderInOffice</v>
      </c>
      <c r="B1617" s="2" t="n">
        <v>0</v>
      </c>
      <c r="C1617" s="0" t="str">
        <f aca="false">HYPERLINK("http://dbpedia.org/sparql?default-graph-uri=http%3A%2F%2Fdbpedia.org&amp;query=select+distinct+%3Fs+%3Fo+where+{%3Fs+%3Chttp%3A%2F%2Fdbpedia.org%2Fontology%2ForderInOffice%3E+%3Fo}+LIMIT+100&amp;format=text%2Fhtml&amp;timeout=30000&amp;debug=on", "View on DBPedia")</f>
        <v>View on DBPedia</v>
      </c>
    </row>
    <row collapsed="false" customFormat="false" customHeight="true" hidden="false" ht="12.1" outlineLevel="0" r="1618">
      <c r="A1618" s="0" t="str">
        <f aca="false">HYPERLINK("http://dbpedia.org/ontology/office")</f>
        <v>http://dbpedia.org/ontology/office</v>
      </c>
      <c r="B1618" s="2" t="n">
        <v>0</v>
      </c>
      <c r="C1618" s="0" t="str">
        <f aca="false">HYPERLINK("http://dbpedia.org/sparql?default-graph-uri=http%3A%2F%2Fdbpedia.org&amp;query=select+distinct+%3Fs+%3Fo+where+{%3Fs+%3Chttp%3A%2F%2Fdbpedia.org%2Fontology%2Foffice%3E+%3Fo}+LIMIT+100&amp;format=text%2Fhtml&amp;timeout=30000&amp;debug=on", "View on DBPedia")</f>
        <v>View on DBPedia</v>
      </c>
    </row>
    <row collapsed="false" customFormat="false" customHeight="true" hidden="false" ht="12.1" outlineLevel="0" r="1619">
      <c r="A1619" s="0" t="str">
        <f aca="false">HYPERLINK("http://dbpedia.org/ontology/party")</f>
        <v>http://dbpedia.org/ontology/party</v>
      </c>
      <c r="B1619" s="2" t="n">
        <v>0</v>
      </c>
      <c r="C1619" s="0" t="str">
        <f aca="false">HYPERLINK("http://dbpedia.org/sparql?default-graph-uri=http%3A%2F%2Fdbpedia.org&amp;query=select+distinct+%3Fs+%3Fo+where+{%3Fs+%3Chttp%3A%2F%2Fdbpedia.org%2Fontology%2Fparty%3E+%3Fo}+LIMIT+100&amp;format=text%2Fhtml&amp;timeout=30000&amp;debug=on", "View on DBPedia")</f>
        <v>View on DBPedia</v>
      </c>
    </row>
    <row collapsed="false" customFormat="false" customHeight="true" hidden="false" ht="12.1" outlineLevel="0" r="1620">
      <c r="A1620" s="0" t="str">
        <f aca="false">HYPERLINK("http://dbpedia.org/ontology/highschool")</f>
        <v>http://dbpedia.org/ontology/highschool</v>
      </c>
      <c r="B1620" s="2" t="n">
        <v>0</v>
      </c>
      <c r="C1620" s="0" t="str">
        <f aca="false">HYPERLINK("http://dbpedia.org/sparql?default-graph-uri=http%3A%2F%2Fdbpedia.org&amp;query=select+distinct+%3Fs+%3Fo+where+{%3Fs+%3Chttp%3A%2F%2Fdbpedia.org%2Fontology%2Fhighschool%3E+%3Fo}+LIMIT+100&amp;format=text%2Fhtml&amp;timeout=30000&amp;debug=on", "View on DBPedia")</f>
        <v>View on DBPedia</v>
      </c>
    </row>
    <row collapsed="false" customFormat="false" customHeight="true" hidden="false" ht="12.1" outlineLevel="0" r="1621">
      <c r="A1621" s="0" t="str">
        <f aca="false">HYPERLINK("http://dbpedia.org/property/party")</f>
        <v>http://dbpedia.org/property/party</v>
      </c>
      <c r="B1621" s="2" t="n">
        <v>0</v>
      </c>
      <c r="C1621" s="0" t="str">
        <f aca="false">HYPERLINK("http://dbpedia.org/sparql?default-graph-uri=http%3A%2F%2Fdbpedia.org&amp;query=select+distinct+%3Fs+%3Fo+where+{%3Fs+%3Chttp%3A%2F%2Fdbpedia.org%2Fproperty%2Fparty%3E+%3Fo}+LIMIT+100&amp;format=text%2Fhtml&amp;timeout=30000&amp;debug=on", "View on DBPedia")</f>
        <v>View on DBPedia</v>
      </c>
    </row>
    <row collapsed="false" customFormat="false" customHeight="true" hidden="false" ht="12.1" outlineLevel="0" r="1622">
      <c r="A1622" s="0" t="str">
        <f aca="false">HYPERLINK("http://dbpedia.org/property/repteam")</f>
        <v>http://dbpedia.org/property/repteam</v>
      </c>
      <c r="B1622" s="2" t="n">
        <v>0</v>
      </c>
      <c r="C1622" s="0" t="str">
        <f aca="false">HYPERLINK("http://dbpedia.org/sparql?default-graph-uri=http%3A%2F%2Fdbpedia.org&amp;query=select+distinct+%3Fs+%3Fo+where+{%3Fs+%3Chttp%3A%2F%2Fdbpedia.org%2Fproperty%2Frepteam%3E+%3Fo}+LIMIT+100&amp;format=text%2Fhtml&amp;timeout=30000&amp;debug=on", "View on DBPedia")</f>
        <v>View on DBPedia</v>
      </c>
    </row>
    <row collapsed="false" customFormat="false" customHeight="true" hidden="false" ht="12.1" outlineLevel="0" r="1623">
      <c r="A1623" s="0" t="str">
        <f aca="false">HYPERLINK("http://dbpedia.org/property/l")</f>
        <v>http://dbpedia.org/property/l</v>
      </c>
      <c r="B1623" s="2" t="n">
        <v>0</v>
      </c>
      <c r="C1623" s="0" t="str">
        <f aca="false">HYPERLINK("http://dbpedia.org/sparql?default-graph-uri=http%3A%2F%2Fdbpedia.org&amp;query=select+distinct+%3Fs+%3Fo+where+{%3Fs+%3Chttp%3A%2F%2Fdbpedia.org%2Fproperty%2Fl%3E+%3Fo}+LIMIT+100&amp;format=text%2Fhtml&amp;timeout=30000&amp;debug=on", "View on DBPedia")</f>
        <v>View on DBPedia</v>
      </c>
    </row>
    <row collapsed="false" customFormat="false" customHeight="true" hidden="false" ht="12.1" outlineLevel="0" r="1624">
      <c r="A1624" s="0" t="str">
        <f aca="false">HYPERLINK("http://dbpedia.org/ontology/tenant")</f>
        <v>http://dbpedia.org/ontology/tenant</v>
      </c>
      <c r="B1624" s="2" t="n">
        <v>0</v>
      </c>
      <c r="C1624" s="0" t="str">
        <f aca="false">HYPERLINK("http://dbpedia.org/sparql?default-graph-uri=http%3A%2F%2Fdbpedia.org&amp;query=select+distinct+%3Fs+%3Fo+where+{%3Fs+%3Chttp%3A%2F%2Fdbpedia.org%2Fontology%2Ftenant%3E+%3Fo}+LIMIT+100&amp;format=text%2Fhtml&amp;timeout=30000&amp;debug=on", "View on DBPedia")</f>
        <v>View on DBPedia</v>
      </c>
    </row>
    <row collapsed="false" customFormat="false" customHeight="true" hidden="false" ht="12.1" outlineLevel="0" r="1625">
      <c r="A1625" s="0" t="str">
        <f aca="false">HYPERLINK("http://dbpedia.org/property/championships")</f>
        <v>http://dbpedia.org/property/championships</v>
      </c>
      <c r="B1625" s="2" t="n">
        <v>0</v>
      </c>
      <c r="C1625" s="0" t="str">
        <f aca="false">HYPERLINK("http://dbpedia.org/sparql?default-graph-uri=http%3A%2F%2Fdbpedia.org&amp;query=select+distinct+%3Fs+%3Fo+where+{%3Fs+%3Chttp%3A%2F%2Fdbpedia.org%2Fproperty%2Fchampionships%3E+%3Fo}+LIMIT+100&amp;format=text%2Fhtml&amp;timeout=30000&amp;debug=on", "View on DBPedia")</f>
        <v>View on DBPedia</v>
      </c>
    </row>
    <row collapsed="false" customFormat="false" customHeight="true" hidden="false" ht="12.1" outlineLevel="0" r="1626">
      <c r="A1626" s="0" t="str">
        <f aca="false">HYPERLINK("http://dbpedia.org/property/nationalteams")</f>
        <v>http://dbpedia.org/property/nationalteams</v>
      </c>
      <c r="B1626" s="2" t="n">
        <v>0</v>
      </c>
      <c r="C1626" s="0" t="str">
        <f aca="false">HYPERLINK("http://dbpedia.org/sparql?default-graph-uri=http%3A%2F%2Fdbpedia.org&amp;query=select+distinct+%3Fs+%3Fo+where+{%3Fs+%3Chttp%3A%2F%2Fdbpedia.org%2Fproperty%2Fnationalteams%3E+%3Fo}+LIMIT+100&amp;format=text%2Fhtml&amp;timeout=30000&amp;debug=on", "View on DBPedia")</f>
        <v>View on DBPedia</v>
      </c>
    </row>
    <row collapsed="false" customFormat="false" customHeight="true" hidden="false" ht="12.1" outlineLevel="0" r="1627">
      <c r="A1627" s="0" t="str">
        <f aca="false">HYPERLINK("http://dbpedia.org/property/knownFor")</f>
        <v>http://dbpedia.org/property/knownFor</v>
      </c>
      <c r="B1627" s="2" t="n">
        <v>0</v>
      </c>
      <c r="C1627" s="0" t="str">
        <f aca="false">HYPERLINK("http://dbpedia.org/sparql?default-graph-uri=http%3A%2F%2Fdbpedia.org&amp;query=select+distinct+%3Fs+%3Fo+where+{%3Fs+%3Chttp%3A%2F%2Fdbpedia.org%2Fproperty%2FknownFor%3E+%3Fo}+LIMIT+100&amp;format=text%2Fhtml&amp;timeout=30000&amp;debug=on", "View on DBPedia")</f>
        <v>View on DBPedia</v>
      </c>
    </row>
    <row collapsed="false" customFormat="false" customHeight="true" hidden="false" ht="12.1" outlineLevel="0" r="1628">
      <c r="A1628" s="0" t="str">
        <f aca="false">HYPERLINK("http://dbpedia.org/property/order")</f>
        <v>http://dbpedia.org/property/order</v>
      </c>
      <c r="B1628" s="2" t="n">
        <v>0</v>
      </c>
      <c r="C1628" s="0" t="str">
        <f aca="false">HYPERLINK("http://dbpedia.org/sparql?default-graph-uri=http%3A%2F%2Fdbpedia.org&amp;query=select+distinct+%3Fs+%3Fo+where+{%3Fs+%3Chttp%3A%2F%2Fdbpedia.org%2Fproperty%2Forder%3E+%3Fo}+LIMIT+100&amp;format=text%2Fhtml&amp;timeout=30000&amp;debug=on", "View on DBPedia")</f>
        <v>View on DBPedia</v>
      </c>
    </row>
    <row collapsed="false" customFormat="false" customHeight="true" hidden="false" ht="12.1" outlineLevel="0" r="1629">
      <c r="A1629" s="0" t="str">
        <f aca="false">HYPERLINK("http://dbpedia.org/property/coachteama")</f>
        <v>http://dbpedia.org/property/coachteama</v>
      </c>
      <c r="B1629" s="2" t="n">
        <v>0</v>
      </c>
      <c r="C1629" s="0" t="str">
        <f aca="false">HYPERLINK("http://dbpedia.org/sparql?default-graph-uri=http%3A%2F%2Fdbpedia.org&amp;query=select+distinct+%3Fs+%3Fo+where+{%3Fs+%3Chttp%3A%2F%2Fdbpedia.org%2Fproperty%2Fcoachteama%3E+%3Fo}+LIMIT+100&amp;format=text%2Fhtml&amp;timeout=30000&amp;debug=on", "View on DBPedia")</f>
        <v>View on DBPedia</v>
      </c>
    </row>
    <row collapsed="false" customFormat="false" customHeight="true" hidden="false" ht="12.1" outlineLevel="0" r="1630">
      <c r="A1630" s="0" t="str">
        <f aca="false">HYPERLINK("http://dbpedia.org/property/coachteams")</f>
        <v>http://dbpedia.org/property/coachteams</v>
      </c>
      <c r="B1630" s="2" t="n">
        <v>0</v>
      </c>
      <c r="C1630" s="0" t="str">
        <f aca="false">HYPERLINK("http://dbpedia.org/sparql?default-graph-uri=http%3A%2F%2Fdbpedia.org&amp;query=select+distinct+%3Fs+%3Fo+where+{%3Fs+%3Chttp%3A%2F%2Fdbpedia.org%2Fproperty%2Fcoachteams%3E+%3Fo}+LIMIT+100&amp;format=text%2Fhtml&amp;timeout=30000&amp;debug=on", "View on DBPedia")</f>
        <v>View on DBPedia</v>
      </c>
    </row>
    <row collapsed="false" customFormat="false" customHeight="true" hidden="false" ht="12.1" outlineLevel="0" r="1631">
      <c r="A1631" s="0" t="str">
        <f aca="false">HYPERLINK("http://dbpedia.org/property/battles")</f>
        <v>http://dbpedia.org/property/battles</v>
      </c>
      <c r="B1631" s="2" t="n">
        <v>0</v>
      </c>
      <c r="C1631" s="0" t="str">
        <f aca="false">HYPERLINK("http://dbpedia.org/sparql?default-graph-uri=http%3A%2F%2Fdbpedia.org&amp;query=select+distinct+%3Fs+%3Fo+where+{%3Fs+%3Chttp%3A%2F%2Fdbpedia.org%2Fproperty%2Fbattles%3E+%3Fo}+LIMIT+100&amp;format=text%2Fhtml&amp;timeout=30000&amp;debug=on", "View on DBPedia")</f>
        <v>View on DBPedia</v>
      </c>
    </row>
    <row collapsed="false" customFormat="false" customHeight="true" hidden="false" ht="12.1" outlineLevel="0" r="1632">
      <c r="A1632" s="0" t="str">
        <f aca="false">HYPERLINK("http://dbpedia.org/property/tenants")</f>
        <v>http://dbpedia.org/property/tenants</v>
      </c>
      <c r="B1632" s="2" t="n">
        <v>0</v>
      </c>
      <c r="C1632" s="0" t="str">
        <f aca="false">HYPERLINK("http://dbpedia.org/sparql?default-graph-uri=http%3A%2F%2Fdbpedia.org&amp;query=select+distinct+%3Fs+%3Fo+where+{%3Fs+%3Chttp%3A%2F%2Fdbpedia.org%2Fproperty%2Ftenants%3E+%3Fo}+LIMIT+100&amp;format=text%2Fhtml&amp;timeout=30000&amp;debug=on", "View on DBPedia")</f>
        <v>View on DBPedia</v>
      </c>
    </row>
    <row collapsed="false" customFormat="false" customHeight="true" hidden="false" ht="12.1" outlineLevel="0" r="1633">
      <c r="A1633" s="0" t="str">
        <f aca="false">HYPERLINK("http://dbpedia.org/property/dateOfBirth")</f>
        <v>http://dbpedia.org/property/dateOfBirth</v>
      </c>
      <c r="B1633" s="2" t="n">
        <v>0</v>
      </c>
      <c r="C1633" s="0" t="str">
        <f aca="false">HYPERLINK("http://dbpedia.org/sparql?default-graph-uri=http%3A%2F%2Fdbpedia.org&amp;query=select+distinct+%3Fs+%3Fo+where+{%3Fs+%3Chttp%3A%2F%2Fdbpedia.org%2Fproperty%2FdateOfBirth%3E+%3Fo}+LIMIT+100&amp;format=text%2Fhtml&amp;timeout=30000&amp;debug=on", "View on DBPedia")</f>
        <v>View on DBPedia</v>
      </c>
    </row>
    <row collapsed="false" customFormat="false" customHeight="true" hidden="false" ht="12.1" outlineLevel="0" r="1634">
      <c r="A1634" s="0" t="str">
        <f aca="false">HYPERLINK("http://dbpedia.org/property/ruTeama")</f>
        <v>http://dbpedia.org/property/ruTeama</v>
      </c>
      <c r="B1634" s="2" t="n">
        <v>0</v>
      </c>
      <c r="C1634" s="0" t="str">
        <f aca="false">HYPERLINK("http://dbpedia.org/sparql?default-graph-uri=http%3A%2F%2Fdbpedia.org&amp;query=select+distinct+%3Fs+%3Fo+where+{%3Fs+%3Chttp%3A%2F%2Fdbpedia.org%2Fproperty%2FruTeama%3E+%3Fo}+LIMIT+100&amp;format=text%2Fhtml&amp;timeout=30000&amp;debug=on", "View on DBPedia")</f>
        <v>View on DBPedia</v>
      </c>
    </row>
    <row collapsed="false" customFormat="false" customHeight="true" hidden="false" ht="12.1" outlineLevel="0" r="1635">
      <c r="A1635" s="0" t="str">
        <f aca="false">HYPERLINK("http://dbpedia.org/property/school")</f>
        <v>http://dbpedia.org/property/school</v>
      </c>
      <c r="B1635" s="2" t="n">
        <v>0</v>
      </c>
      <c r="C1635" s="0" t="str">
        <f aca="false">HYPERLINK("http://dbpedia.org/sparql?default-graph-uri=http%3A%2F%2Fdbpedia.org&amp;query=select+distinct+%3Fs+%3Fo+where+{%3Fs+%3Chttp%3A%2F%2Fdbpedia.org%2Fproperty%2Fschool%3E+%3Fo}+LIMIT+100&amp;format=text%2Fhtml&amp;timeout=30000&amp;debug=on", "View on DBPedia")</f>
        <v>View on DBPedia</v>
      </c>
    </row>
    <row collapsed="false" customFormat="false" customHeight="true" hidden="false" ht="12.1" outlineLevel="0" r="1636">
      <c r="A1636" s="0" t="str">
        <f aca="false">HYPERLINK("http://dbpedia.org/property/region")</f>
        <v>http://dbpedia.org/property/region</v>
      </c>
      <c r="B1636" s="2" t="n">
        <v>0</v>
      </c>
      <c r="C1636" s="0" t="str">
        <f aca="false">HYPERLINK("http://dbpedia.org/sparql?default-graph-uri=http%3A%2F%2Fdbpedia.org&amp;query=select+distinct+%3Fs+%3Fo+where+{%3Fs+%3Chttp%3A%2F%2Fdbpedia.org%2Fproperty%2Fregion%3E+%3Fo}+LIMIT+100&amp;format=text%2Fhtml&amp;timeout=30000&amp;debug=on", "View on DBPedia")</f>
        <v>View on DBPedia</v>
      </c>
    </row>
    <row collapsed="false" customFormat="false" customHeight="true" hidden="false" ht="12.1" outlineLevel="0" r="1637">
      <c r="A1637" s="0" t="str">
        <f aca="false">HYPERLINK("http://dbpedia.org/property/careerHighlights")</f>
        <v>http://dbpedia.org/property/careerHighlights</v>
      </c>
      <c r="B1637" s="2" t="n">
        <v>0</v>
      </c>
      <c r="C1637" s="0" t="str">
        <f aca="false">HYPERLINK("http://dbpedia.org/sparql?default-graph-uri=http%3A%2F%2Fdbpedia.org&amp;query=select+distinct+%3Fs+%3Fo+where+{%3Fs+%3Chttp%3A%2F%2Fdbpedia.org%2Fproperty%2FcareerHighlights%3E+%3Fo}+LIMIT+100&amp;format=text%2Fhtml&amp;timeout=30000&amp;debug=on", "View on DBPedia")</f>
        <v>View on DBPedia</v>
      </c>
    </row>
    <row collapsed="false" customFormat="false" customHeight="true" hidden="false" ht="12.1" outlineLevel="0" r="1638">
      <c r="A1638" s="0" t="str">
        <f aca="false">HYPERLINK("http://dbpedia.org/property/rd1Team")</f>
        <v>http://dbpedia.org/property/rd1Team</v>
      </c>
      <c r="B1638" s="2" t="n">
        <v>0</v>
      </c>
      <c r="C1638" s="0" t="str">
        <f aca="false">HYPERLINK("http://dbpedia.org/sparql?default-graph-uri=http%3A%2F%2Fdbpedia.org&amp;query=select+distinct+%3Fs+%3Fo+where+{%3Fs+%3Chttp%3A%2F%2Fdbpedia.org%2Fproperty%2Frd1Team%3E+%3Fo}+LIMIT+100&amp;format=text%2Fhtml&amp;timeout=30000&amp;debug=on", "View on DBPedia")</f>
        <v>View on DBPedia</v>
      </c>
    </row>
    <row collapsed="false" customFormat="false" customHeight="true" hidden="false" ht="12.1" outlineLevel="0" r="1639">
      <c r="A1639" s="0" t="str">
        <f aca="false">HYPERLINK("http://dbpedia.org/ontology/college")</f>
        <v>http://dbpedia.org/ontology/college</v>
      </c>
      <c r="B1639" s="2" t="n">
        <v>0</v>
      </c>
      <c r="C1639" s="0" t="str">
        <f aca="false">HYPERLINK("http://dbpedia.org/sparql?default-graph-uri=http%3A%2F%2Fdbpedia.org&amp;query=select+distinct+%3Fs+%3Fo+where+{%3Fs+%3Chttp%3A%2F%2Fdbpedia.org%2Fontology%2Fcollege%3E+%3Fo}+LIMIT+100&amp;format=text%2Fhtml&amp;timeout=30000&amp;debug=on", "View on DBPedia")</f>
        <v>View on DBPedia</v>
      </c>
    </row>
    <row collapsed="false" customFormat="false" customHeight="true" hidden="false" ht="12.1" outlineLevel="0" r="1640">
      <c r="A1640" s="0" t="str">
        <f aca="false">HYPERLINK("http://dbpedia.org/property/allegiance")</f>
        <v>http://dbpedia.org/property/allegiance</v>
      </c>
      <c r="B1640" s="2" t="n">
        <v>0</v>
      </c>
      <c r="C1640" s="0" t="str">
        <f aca="false">HYPERLINK("http://dbpedia.org/sparql?default-graph-uri=http%3A%2F%2Fdbpedia.org&amp;query=select+distinct+%3Fs+%3Fo+where+{%3Fs+%3Chttp%3A%2F%2Fdbpedia.org%2Fproperty%2Fallegiance%3E+%3Fo}+LIMIT+100&amp;format=text%2Fhtml&amp;timeout=30000&amp;debug=on", "View on DBPedia")</f>
        <v>View on DBPedia</v>
      </c>
    </row>
    <row collapsed="false" customFormat="false" customHeight="true" hidden="false" ht="12.1" outlineLevel="0" r="1641">
      <c r="A1641" s="0" t="str">
        <f aca="false">HYPERLINK("http://dbpedia.org/property/manBronze")</f>
        <v>http://dbpedia.org/property/manBronze</v>
      </c>
      <c r="B1641" s="2" t="n">
        <v>0</v>
      </c>
      <c r="C1641" s="0" t="str">
        <f aca="false">HYPERLINK("http://dbpedia.org/sparql?default-graph-uri=http%3A%2F%2Fdbpedia.org&amp;query=select+distinct+%3Fs+%3Fo+where+{%3Fs+%3Chttp%3A%2F%2Fdbpedia.org%2Fproperty%2FmanBronze%3E+%3Fo}+LIMIT+100&amp;format=text%2Fhtml&amp;timeout=30000&amp;debug=on", "View on DBPedia")</f>
        <v>View on DBPedia</v>
      </c>
    </row>
    <row collapsed="false" customFormat="false" customHeight="true" hidden="false" ht="12.1" outlineLevel="0" r="1642">
      <c r="A1642" s="0" t="str">
        <f aca="false">HYPERLINK("http://dbpedia.org/property/owner")</f>
        <v>http://dbpedia.org/property/owner</v>
      </c>
      <c r="B1642" s="2" t="n">
        <v>0</v>
      </c>
      <c r="C1642" s="0" t="str">
        <f aca="false">HYPERLINK("http://dbpedia.org/sparql?default-graph-uri=http%3A%2F%2Fdbpedia.org&amp;query=select+distinct+%3Fs+%3Fo+where+{%3Fs+%3Chttp%3A%2F%2Fdbpedia.org%2Fproperty%2Fowner%3E+%3Fo}+LIMIT+100&amp;format=text%2Fhtml&amp;timeout=30000&amp;debug=on", "View on DBPedia")</f>
        <v>View on DBPedia</v>
      </c>
    </row>
    <row collapsed="false" customFormat="false" customHeight="true" hidden="false" ht="12.1" outlineLevel="0" r="1643">
      <c r="A1643" s="0" t="str">
        <f aca="false">HYPERLINK("http://dbpedia.org/ontology/restingPlace")</f>
        <v>http://dbpedia.org/ontology/restingPlace</v>
      </c>
      <c r="B1643" s="2" t="n">
        <v>0</v>
      </c>
      <c r="C1643" s="0" t="str">
        <f aca="false">HYPERLINK("http://dbpedia.org/sparql?default-graph-uri=http%3A%2F%2Fdbpedia.org&amp;query=select+distinct+%3Fs+%3Fo+where+{%3Fs+%3Chttp%3A%2F%2Fdbpedia.org%2Fontology%2FrestingPlace%3E+%3Fo}+LIMIT+100&amp;format=text%2Fhtml&amp;timeout=30000&amp;debug=on", "View on DBPedia")</f>
        <v>View on DBPedia</v>
      </c>
    </row>
    <row collapsed="false" customFormat="false" customHeight="true" hidden="false" ht="12.1" outlineLevel="0" r="1644">
      <c r="A1644" s="0" t="str">
        <f aca="false">HYPERLINK("http://dbpedia.org/property/playerTeams")</f>
        <v>http://dbpedia.org/property/playerTeams</v>
      </c>
      <c r="B1644" s="2" t="n">
        <v>0</v>
      </c>
      <c r="C1644" s="0" t="str">
        <f aca="false">HYPERLINK("http://dbpedia.org/sparql?default-graph-uri=http%3A%2F%2Fdbpedia.org&amp;query=select+distinct+%3Fs+%3Fo+where+{%3Fs+%3Chttp%3A%2F%2Fdbpedia.org%2Fproperty%2FplayerTeams%3E+%3Fo}+LIMIT+100&amp;format=text%2Fhtml&amp;timeout=30000&amp;debug=on", "View on DBPedia")</f>
        <v>View on DBPedia</v>
      </c>
    </row>
    <row collapsed="false" customFormat="false" customHeight="true" hidden="false" ht="12.1" outlineLevel="0" r="1645">
      <c r="A1645" s="0" t="str">
        <f aca="false">HYPERLINK("http://dbpedia.org/property/countryRepresented")</f>
        <v>http://dbpedia.org/property/countryRepresented</v>
      </c>
      <c r="B1645" s="2" t="n">
        <v>0</v>
      </c>
      <c r="C1645" s="0" t="str">
        <f aca="false">HYPERLINK("http://dbpedia.org/sparql?default-graph-uri=http%3A%2F%2Fdbpedia.org&amp;query=select+distinct+%3Fs+%3Fo+where+{%3Fs+%3Chttp%3A%2F%2Fdbpedia.org%2Fproperty%2FcountryRepresented%3E+%3Fo}+LIMIT+100&amp;format=text%2Fhtml&amp;timeout=30000&amp;debug=on", "View on DBPedia")</f>
        <v>View on DBPedia</v>
      </c>
    </row>
    <row collapsed="false" customFormat="false" customHeight="true" hidden="false" ht="12.1" outlineLevel="0" r="1646">
      <c r="A1646" s="0" t="str">
        <f aca="false">HYPERLINK("http://dbpedia.org/ontology/knownFor")</f>
        <v>http://dbpedia.org/ontology/knownFor</v>
      </c>
      <c r="B1646" s="2" t="n">
        <v>0</v>
      </c>
      <c r="C1646" s="0" t="str">
        <f aca="false">HYPERLINK("http://dbpedia.org/sparql?default-graph-uri=http%3A%2F%2Fdbpedia.org&amp;query=select+distinct+%3Fs+%3Fo+where+{%3Fs+%3Chttp%3A%2F%2Fdbpedia.org%2Fontology%2FknownFor%3E+%3Fo}+LIMIT+100&amp;format=text%2Fhtml&amp;timeout=30000&amp;debug=on", "View on DBPedia")</f>
        <v>View on DBPedia</v>
      </c>
    </row>
    <row collapsed="false" customFormat="false" customHeight="true" hidden="false" ht="12.1" outlineLevel="0" r="1647">
      <c r="A1647" s="0" t="str">
        <f aca="false">HYPERLINK("http://dbpedia.org/ontology/locationCountry")</f>
        <v>http://dbpedia.org/ontology/locationCountry</v>
      </c>
      <c r="B1647" s="2" t="n">
        <v>0</v>
      </c>
      <c r="C1647" s="0" t="str">
        <f aca="false">HYPERLINK("http://dbpedia.org/sparql?default-graph-uri=http%3A%2F%2Fdbpedia.org&amp;query=select+distinct+%3Fs+%3Fo+where+{%3Fs+%3Chttp%3A%2F%2Fdbpedia.org%2Fontology%2FlocationCountry%3E+%3Fo}+LIMIT+100&amp;format=text%2Fhtml&amp;timeout=30000&amp;debug=on", "View on DBPedia")</f>
        <v>View on DBPedia</v>
      </c>
    </row>
    <row collapsed="false" customFormat="false" customHeight="true" hidden="false" ht="12.1" outlineLevel="0" r="1648">
      <c r="A1648" s="0" t="str">
        <f aca="false">HYPERLINK("http://dbpedia.org/property/last")</f>
        <v>http://dbpedia.org/property/last</v>
      </c>
      <c r="B1648" s="2" t="n">
        <v>0</v>
      </c>
      <c r="C1648" s="0" t="str">
        <f aca="false">HYPERLINK("http://dbpedia.org/sparql?default-graph-uri=http%3A%2F%2Fdbpedia.org&amp;query=select+distinct+%3Fs+%3Fo+where+{%3Fs+%3Chttp%3A%2F%2Fdbpedia.org%2Fproperty%2Flast%3E+%3Fo}+LIMIT+100&amp;format=text%2Fhtml&amp;timeout=30000&amp;debug=on", "View on DBPedia")</f>
        <v>View on DBPedia</v>
      </c>
    </row>
    <row collapsed="false" customFormat="false" customHeight="true" hidden="false" ht="12.1" outlineLevel="0" r="1649">
      <c r="A1649" s="0" t="str">
        <f aca="false">HYPERLINK("http://dbpedia.org/ontology/title")</f>
        <v>http://dbpedia.org/ontology/title</v>
      </c>
      <c r="B1649" s="2" t="n">
        <v>0</v>
      </c>
      <c r="C1649" s="0" t="str">
        <f aca="false">HYPERLINK("http://dbpedia.org/sparql?default-graph-uri=http%3A%2F%2Fdbpedia.org&amp;query=select+distinct+%3Fs+%3Fo+where+{%3Fs+%3Chttp%3A%2F%2Fdbpedia.org%2Fontology%2Ftitle%3E+%3Fo}+LIMIT+100&amp;format=text%2Fhtml&amp;timeout=30000&amp;debug=on", "View on DBPedia")</f>
        <v>View on DBPedia</v>
      </c>
    </row>
    <row collapsed="false" customFormat="false" customHeight="true" hidden="false" ht="12.1" outlineLevel="0" r="1650">
      <c r="A1650" s="0" t="str">
        <f aca="false">HYPERLINK("http://dbpedia.org/property/award")</f>
        <v>http://dbpedia.org/property/award</v>
      </c>
      <c r="B1650" s="2" t="n">
        <v>0</v>
      </c>
      <c r="C1650" s="0" t="str">
        <f aca="false">HYPERLINK("http://dbpedia.org/sparql?default-graph-uri=http%3A%2F%2Fdbpedia.org&amp;query=select+distinct+%3Fs+%3Fo+where+{%3Fs+%3Chttp%3A%2F%2Fdbpedia.org%2Fproperty%2Faward%3E+%3Fo}+LIMIT+100&amp;format=text%2Fhtml&amp;timeout=30000&amp;debug=on", "View on DBPedia")</f>
        <v>View on DBPedia</v>
      </c>
    </row>
    <row collapsed="false" customFormat="false" customHeight="true" hidden="false" ht="12.1" outlineLevel="0" r="1651">
      <c r="A1651" s="0" t="str">
        <f aca="false">HYPERLINK("http://dbpedia.org/ontology/owner")</f>
        <v>http://dbpedia.org/ontology/owner</v>
      </c>
      <c r="B1651" s="2" t="n">
        <v>0</v>
      </c>
      <c r="C1651" s="0" t="str">
        <f aca="false">HYPERLINK("http://dbpedia.org/sparql?default-graph-uri=http%3A%2F%2Fdbpedia.org&amp;query=select+distinct+%3Fs+%3Fo+where+{%3Fs+%3Chttp%3A%2F%2Fdbpedia.org%2Fontology%2Fowner%3E+%3Fo}+LIMIT+100&amp;format=text%2Fhtml&amp;timeout=30000&amp;debug=on", "View on DBPedia")</f>
        <v>View on DBPedia</v>
      </c>
    </row>
    <row collapsed="false" customFormat="false" customHeight="true" hidden="false" ht="12.1" outlineLevel="0" r="1652">
      <c r="A1652" s="0" t="str">
        <f aca="false">HYPERLINK("http://dbpedia.org/property/stadium")</f>
        <v>http://dbpedia.org/property/stadium</v>
      </c>
      <c r="B1652" s="2" t="n">
        <v>0</v>
      </c>
      <c r="C1652" s="0" t="str">
        <f aca="false">HYPERLINK("http://dbpedia.org/sparql?default-graph-uri=http%3A%2F%2Fdbpedia.org&amp;query=select+distinct+%3Fs+%3Fo+where+{%3Fs+%3Chttp%3A%2F%2Fdbpedia.org%2Fproperty%2Fstadium%3E+%3Fo}+LIMIT+100&amp;format=text%2Fhtml&amp;timeout=30000&amp;debug=on", "View on DBPedia")</f>
        <v>View on DBPedia</v>
      </c>
    </row>
    <row collapsed="false" customFormat="false" customHeight="true" hidden="false" ht="12.1" outlineLevel="0" r="1653">
      <c r="A1653" s="0" t="str">
        <f aca="false">HYPERLINK("http://dbpedia.org/property/commands")</f>
        <v>http://dbpedia.org/property/commands</v>
      </c>
      <c r="B1653" s="2" t="n">
        <v>0</v>
      </c>
      <c r="C1653" s="0" t="str">
        <f aca="false">HYPERLINK("http://dbpedia.org/sparql?default-graph-uri=http%3A%2F%2Fdbpedia.org&amp;query=select+distinct+%3Fs+%3Fo+where+{%3Fs+%3Chttp%3A%2F%2Fdbpedia.org%2Fproperty%2Fcommands%3E+%3Fo}+LIMIT+100&amp;format=text%2Fhtml&amp;timeout=30000&amp;debug=on", "View on DBPedia")</f>
        <v>View on DBPedia</v>
      </c>
    </row>
    <row collapsed="false" customFormat="false" customHeight="true" hidden="false" ht="12.1" outlineLevel="0" r="1654">
      <c r="A1654" s="0" t="str">
        <f aca="false">HYPERLINK("http://dbpedia.org/property/university")</f>
        <v>http://dbpedia.org/property/university</v>
      </c>
      <c r="B1654" s="2" t="n">
        <v>0</v>
      </c>
      <c r="C1654" s="0" t="str">
        <f aca="false">HYPERLINK("http://dbpedia.org/sparql?default-graph-uri=http%3A%2F%2Fdbpedia.org&amp;query=select+distinct+%3Fs+%3Fo+where+{%3Fs+%3Chttp%3A%2F%2Fdbpedia.org%2Fproperty%2Funiversity%3E+%3Fo}+LIMIT+100&amp;format=text%2Fhtml&amp;timeout=30000&amp;debug=on", "View on DBPedia")</f>
        <v>View on DBPedia</v>
      </c>
    </row>
    <row collapsed="false" customFormat="false" customHeight="true" hidden="false" ht="12.1" outlineLevel="0" r="1655">
      <c r="A1655" s="0" t="str">
        <f aca="false">HYPERLINK("http://dbpedia.org/property/ci")</f>
        <v>http://dbpedia.org/property/ci</v>
      </c>
      <c r="B1655" s="2" t="n">
        <v>0</v>
      </c>
      <c r="C1655" s="0" t="str">
        <f aca="false">HYPERLINK("http://dbpedia.org/sparql?default-graph-uri=http%3A%2F%2Fdbpedia.org&amp;query=select+distinct+%3Fs+%3Fo+where+{%3Fs+%3Chttp%3A%2F%2Fdbpedia.org%2Fproperty%2Fci%3E+%3Fo}+LIMIT+100&amp;format=text%2Fhtml&amp;timeout=30000&amp;debug=on", "View on DBPedia")</f>
        <v>View on DBPedia</v>
      </c>
    </row>
    <row collapsed="false" customFormat="false" customHeight="true" hidden="false" ht="12.1" outlineLevel="0" r="1656">
      <c r="A1656" s="0" t="str">
        <f aca="false">HYPERLINK("http://dbpedia.org/property/dateOfDeath")</f>
        <v>http://dbpedia.org/property/dateOfDeath</v>
      </c>
      <c r="B1656" s="2" t="n">
        <v>0</v>
      </c>
      <c r="C1656" s="0" t="str">
        <f aca="false">HYPERLINK("http://dbpedia.org/sparql?default-graph-uri=http%3A%2F%2Fdbpedia.org&amp;query=select+distinct+%3Fs+%3Fo+where+{%3Fs+%3Chttp%3A%2F%2Fdbpedia.org%2Fproperty%2FdateOfDeath%3E+%3Fo}+LIMIT+100&amp;format=text%2Fhtml&amp;timeout=30000&amp;debug=on", "View on DBPedia")</f>
        <v>View on DBPedia</v>
      </c>
    </row>
    <row collapsed="false" customFormat="false" customHeight="true" hidden="false" ht="12.1" outlineLevel="0" r="1657">
      <c r="A1657" s="0" t="str">
        <f aca="false">HYPERLINK("http://dbpedia.org/property/coachingTeams")</f>
        <v>http://dbpedia.org/property/coachingTeams</v>
      </c>
      <c r="B1657" s="2" t="n">
        <v>0</v>
      </c>
      <c r="C1657" s="0" t="str">
        <f aca="false">HYPERLINK("http://dbpedia.org/sparql?default-graph-uri=http%3A%2F%2Fdbpedia.org&amp;query=select+distinct+%3Fs+%3Fo+where+{%3Fs+%3Chttp%3A%2F%2Fdbpedia.org%2Fproperty%2FcoachingTeams%3E+%3Fo}+LIMIT+100&amp;format=text%2Fhtml&amp;timeout=30000&amp;debug=on", "View on DBPedia")</f>
        <v>View on DBPedia</v>
      </c>
    </row>
    <row collapsed="false" customFormat="false" customHeight="true" hidden="false" ht="12.1" outlineLevel="0" r="1658">
      <c r="A1658" s="0" t="str">
        <f aca="false">HYPERLINK("http://dbpedia.org/property/homeTown")</f>
        <v>http://dbpedia.org/property/homeTown</v>
      </c>
      <c r="B1658" s="2" t="n">
        <v>0</v>
      </c>
      <c r="C1658" s="0" t="str">
        <f aca="false">HYPERLINK("http://dbpedia.org/sparql?default-graph-uri=http%3A%2F%2Fdbpedia.org&amp;query=select+distinct+%3Fs+%3Fo+where+{%3Fs+%3Chttp%3A%2F%2Fdbpedia.org%2Fproperty%2FhomeTown%3E+%3Fo}+LIMIT+100&amp;format=text%2Fhtml&amp;timeout=30000&amp;debug=on", "View on DBPedia")</f>
        <v>View on DBPedia</v>
      </c>
    </row>
    <row collapsed="false" customFormat="false" customHeight="true" hidden="false" ht="12.1" outlineLevel="0" r="1659">
      <c r="A1659" s="0" t="str">
        <f aca="false">HYPERLINK("http://dbpedia.org/property/areaServed")</f>
        <v>http://dbpedia.org/property/areaServed</v>
      </c>
      <c r="B1659" s="2" t="n">
        <v>0</v>
      </c>
      <c r="C1659" s="0" t="str">
        <f aca="false">HYPERLINK("http://dbpedia.org/sparql?default-graph-uri=http%3A%2F%2Fdbpedia.org&amp;query=select+distinct+%3Fs+%3Fo+where+{%3Fs+%3Chttp%3A%2F%2Fdbpedia.org%2Fproperty%2FareaServed%3E+%3Fo}+LIMIT+100&amp;format=text%2Fhtml&amp;timeout=30000&amp;debug=on", "View on DBPedia")</f>
        <v>View on DBPedia</v>
      </c>
    </row>
    <row collapsed="false" customFormat="false" customHeight="true" hidden="false" ht="12.1" outlineLevel="0" r="1660">
      <c r="A1660" s="0" t="str">
        <f aca="false">HYPERLINK("http://dbpedia.org/ontology/religion")</f>
        <v>http://dbpedia.org/ontology/religion</v>
      </c>
      <c r="B1660" s="2" t="n">
        <v>0</v>
      </c>
      <c r="C1660" s="0" t="str">
        <f aca="false">HYPERLINK("http://dbpedia.org/sparql?default-graph-uri=http%3A%2F%2Fdbpedia.org&amp;query=select+distinct+%3Fs+%3Fo+where+{%3Fs+%3Chttp%3A%2F%2Fdbpedia.org%2Fontology%2Freligion%3E+%3Fo}+LIMIT+100&amp;format=text%2Fhtml&amp;timeout=30000&amp;debug=on", "View on DBPedia")</f>
        <v>View on DBPedia</v>
      </c>
    </row>
    <row collapsed="false" customFormat="false" customHeight="true" hidden="false" ht="12.1" outlineLevel="0" r="1661">
      <c r="A1661" s="0" t="str">
        <f aca="false">HYPERLINK("http://dbpedia.org/ontology/militaryCommand")</f>
        <v>http://dbpedia.org/ontology/militaryCommand</v>
      </c>
      <c r="B1661" s="2" t="n">
        <v>0</v>
      </c>
      <c r="C1661" s="0" t="str">
        <f aca="false">HYPERLINK("http://dbpedia.org/sparql?default-graph-uri=http%3A%2F%2Fdbpedia.org&amp;query=select+distinct+%3Fs+%3Fo+where+{%3Fs+%3Chttp%3A%2F%2Fdbpedia.org%2Fontology%2FmilitaryCommand%3E+%3Fo}+LIMIT+100&amp;format=text%2Fhtml&amp;timeout=30000&amp;debug=on", "View on DBPedia")</f>
        <v>View on DBPedia</v>
      </c>
    </row>
    <row collapsed="false" customFormat="false" customHeight="true" hidden="false" ht="12.1" outlineLevel="0" r="1662">
      <c r="A1662" s="0" t="str">
        <f aca="false">HYPERLINK("http://dbpedia.org/property/arena")</f>
        <v>http://dbpedia.org/property/arena</v>
      </c>
      <c r="B1662" s="2" t="n">
        <v>0</v>
      </c>
      <c r="C1662" s="0" t="str">
        <f aca="false">HYPERLINK("http://dbpedia.org/sparql?default-graph-uri=http%3A%2F%2Fdbpedia.org&amp;query=select+distinct+%3Fs+%3Fo+where+{%3Fs+%3Chttp%3A%2F%2Fdbpedia.org%2Fproperty%2Farena%3E+%3Fo}+LIMIT+100&amp;format=text%2Fhtml&amp;timeout=30000&amp;debug=on", "View on DBPedia")</f>
        <v>View on DBPedia</v>
      </c>
    </row>
    <row collapsed="false" customFormat="false" customHeight="true" hidden="false" ht="12.1" outlineLevel="0" r="1663">
      <c r="A1663" s="0" t="str">
        <f aca="false">HYPERLINK("http://dbpedia.org/property/womenBronze")</f>
        <v>http://dbpedia.org/property/womenBronze</v>
      </c>
      <c r="B1663" s="2" t="n">
        <v>0</v>
      </c>
      <c r="C1663" s="0" t="str">
        <f aca="false">HYPERLINK("http://dbpedia.org/sparql?default-graph-uri=http%3A%2F%2Fdbpedia.org&amp;query=select+distinct+%3Fs+%3Fo+where+{%3Fs+%3Chttp%3A%2F%2Fdbpedia.org%2Fproperty%2FwomenBronze%3E+%3Fo}+LIMIT+100&amp;format=text%2Fhtml&amp;timeout=30000&amp;debug=on", "View on DBPedia")</f>
        <v>View on DBPedia</v>
      </c>
    </row>
    <row collapsed="false" customFormat="false" customHeight="true" hidden="false" ht="12.1" outlineLevel="0" r="1664">
      <c r="A1664" s="0" t="str">
        <f aca="false">HYPERLINK("http://dbpedia.org/property/manSilver")</f>
        <v>http://dbpedia.org/property/manSilver</v>
      </c>
      <c r="B1664" s="2" t="n">
        <v>0</v>
      </c>
      <c r="C1664" s="0" t="str">
        <f aca="false">HYPERLINK("http://dbpedia.org/sparql?default-graph-uri=http%3A%2F%2Fdbpedia.org&amp;query=select+distinct+%3Fs+%3Fo+where+{%3Fs+%3Chttp%3A%2F%2Fdbpedia.org%2Fproperty%2FmanSilver%3E+%3Fo}+LIMIT+100&amp;format=text%2Fhtml&amp;timeout=30000&amp;debug=on", "View on DBPedia")</f>
        <v>View on DBPedia</v>
      </c>
    </row>
    <row collapsed="false" customFormat="false" customHeight="true" hidden="false" ht="12.1" outlineLevel="0" r="1665">
      <c r="A1665" s="0" t="str">
        <f aca="false">HYPERLINK("http://dbpedia.org/property/religion")</f>
        <v>http://dbpedia.org/property/religion</v>
      </c>
      <c r="B1665" s="2" t="n">
        <v>0</v>
      </c>
      <c r="C1665" s="0" t="str">
        <f aca="false">HYPERLINK("http://dbpedia.org/sparql?default-graph-uri=http%3A%2F%2Fdbpedia.org&amp;query=select+distinct+%3Fs+%3Fo+where+{%3Fs+%3Chttp%3A%2F%2Fdbpedia.org%2Fproperty%2Freligion%3E+%3Fo}+LIMIT+100&amp;format=text%2Fhtml&amp;timeout=30000&amp;debug=on", "View on DBPedia")</f>
        <v>View on DBPedia</v>
      </c>
    </row>
    <row collapsed="false" customFormat="false" customHeight="true" hidden="false" ht="12.1" outlineLevel="0" r="1666">
      <c r="A1666" s="0" t="str">
        <f aca="false">HYPERLINK("http://dbpedia.org/property/rlNationalteam")</f>
        <v>http://dbpedia.org/property/rlNationalteam</v>
      </c>
      <c r="B1666" s="2" t="n">
        <v>0</v>
      </c>
      <c r="C1666" s="0" t="str">
        <f aca="false">HYPERLINK("http://dbpedia.org/sparql?default-graph-uri=http%3A%2F%2Fdbpedia.org&amp;query=select+distinct+%3Fs+%3Fo+where+{%3Fs+%3Chttp%3A%2F%2Fdbpedia.org%2Fproperty%2FrlNationalteam%3E+%3Fo}+LIMIT+100&amp;format=text%2Fhtml&amp;timeout=30000&amp;debug=on", "View on DBPedia")</f>
        <v>View on DBPedia</v>
      </c>
    </row>
    <row collapsed="false" customFormat="false" customHeight="true" hidden="false" ht="12.1" outlineLevel="0" r="1667">
      <c r="A1667" s="0" t="str">
        <f aca="false">HYPERLINK("http://dbpedia.org/property/restingPlace")</f>
        <v>http://dbpedia.org/property/restingPlace</v>
      </c>
      <c r="B1667" s="2" t="n">
        <v>0</v>
      </c>
      <c r="C1667" s="0" t="str">
        <f aca="false">HYPERLINK("http://dbpedia.org/sparql?default-graph-uri=http%3A%2F%2Fdbpedia.org&amp;query=select+distinct+%3Fs+%3Fo+where+{%3Fs+%3Chttp%3A%2F%2Fdbpedia.org%2Fproperty%2FrestingPlace%3E+%3Fo}+LIMIT+100&amp;format=text%2Fhtml&amp;timeout=30000&amp;debug=on", "View on DBPedia")</f>
        <v>View on DBPedia</v>
      </c>
    </row>
    <row collapsed="false" customFormat="false" customHeight="true" hidden="false" ht="12.1" outlineLevel="0" r="1668">
      <c r="A1668" s="0" t="str">
        <f aca="false">HYPERLINK("http://dbpedia.org/property/almaMater")</f>
        <v>http://dbpedia.org/property/almaMater</v>
      </c>
      <c r="B1668" s="2" t="n">
        <v>0</v>
      </c>
      <c r="C1668" s="0" t="str">
        <f aca="false">HYPERLINK("http://dbpedia.org/sparql?default-graph-uri=http%3A%2F%2Fdbpedia.org&amp;query=select+distinct+%3Fs+%3Fo+where+{%3Fs+%3Chttp%3A%2F%2Fdbpedia.org%2Fproperty%2FalmaMater%3E+%3Fo}+LIMIT+100&amp;format=text%2Fhtml&amp;timeout=30000&amp;debug=on", "View on DBPedia")</f>
        <v>View on DBPedia</v>
      </c>
    </row>
    <row collapsed="false" customFormat="false" customHeight="true" hidden="false" ht="12.1" outlineLevel="0" r="1669">
      <c r="A1669" s="0" t="str">
        <f aca="false">HYPERLINK("http://dbpedia.org/property/teamc")</f>
        <v>http://dbpedia.org/property/teamc</v>
      </c>
      <c r="B1669" s="2" t="n">
        <v>0</v>
      </c>
      <c r="C1669" s="0" t="str">
        <f aca="false">HYPERLINK("http://dbpedia.org/sparql?default-graph-uri=http%3A%2F%2Fdbpedia.org&amp;query=select+distinct+%3Fs+%3Fo+where+{%3Fs+%3Chttp%3A%2F%2Fdbpedia.org%2Fproperty%2Fteamc%3E+%3Fo}+LIMIT+100&amp;format=text%2Fhtml&amp;timeout=30000&amp;debug=on", "View on DBPedia")</f>
        <v>View on DBPedia</v>
      </c>
    </row>
    <row collapsed="false" customFormat="false" customHeight="true" hidden="false" ht="12.1" outlineLevel="0" r="1670">
      <c r="A1670" s="0" t="str">
        <f aca="false">HYPERLINK("http://dbpedia.org/property/citizenship")</f>
        <v>http://dbpedia.org/property/citizenship</v>
      </c>
      <c r="B1670" s="2" t="n">
        <v>0</v>
      </c>
      <c r="C1670" s="0" t="str">
        <f aca="false">HYPERLINK("http://dbpedia.org/sparql?default-graph-uri=http%3A%2F%2Fdbpedia.org&amp;query=select+distinct+%3Fs+%3Fo+where+{%3Fs+%3Chttp%3A%2F%2Fdbpedia.org%2Fproperty%2Fcitizenship%3E+%3Fo}+LIMIT+100&amp;format=text%2Fhtml&amp;timeout=30000&amp;debug=on", "View on DBPedia")</f>
        <v>View on DBPedia</v>
      </c>
    </row>
    <row collapsed="false" customFormat="false" customHeight="true" hidden="false" ht="12.1" outlineLevel="0" r="1671">
      <c r="A1671" s="0" t="str">
        <f aca="false">HYPERLINK("http://dbpedia.org/property/womenSilver")</f>
        <v>http://dbpedia.org/property/womenSilver</v>
      </c>
      <c r="B1671" s="2" t="n">
        <v>0</v>
      </c>
      <c r="C1671" s="0" t="str">
        <f aca="false">HYPERLINK("http://dbpedia.org/sparql?default-graph-uri=http%3A%2F%2Fdbpedia.org&amp;query=select+distinct+%3Fs+%3Fo+where+{%3Fs+%3Chttp%3A%2F%2Fdbpedia.org%2Fproperty%2FwomenSilver%3E+%3Fo}+LIMIT+100&amp;format=text%2Fhtml&amp;timeout=30000&amp;debug=on", "View on DBPedia")</f>
        <v>View on DBPedia</v>
      </c>
    </row>
    <row collapsed="false" customFormat="false" customHeight="true" hidden="false" ht="12.1" outlineLevel="0" r="1672">
      <c r="A1672" s="0" t="str">
        <f aca="false">HYPERLINK("http://dbpedia.org/property/countryofbirth")</f>
        <v>http://dbpedia.org/property/countryofbirth</v>
      </c>
      <c r="B1672" s="2" t="n">
        <v>0</v>
      </c>
      <c r="C1672" s="0" t="str">
        <f aca="false">HYPERLINK("http://dbpedia.org/sparql?default-graph-uri=http%3A%2F%2Fdbpedia.org&amp;query=select+distinct+%3Fs+%3Fo+where+{%3Fs+%3Chttp%3A%2F%2Fdbpedia.org%2Fproperty%2Fcountryofbirth%3E+%3Fo}+LIMIT+100&amp;format=text%2Fhtml&amp;timeout=30000&amp;debug=on", "View on DBPedia")</f>
        <v>View on DBPedia</v>
      </c>
    </row>
    <row collapsed="false" customFormat="false" customHeight="true" hidden="false" ht="12.1" outlineLevel="0" r="1673">
      <c r="A1673" s="0" t="str">
        <f aca="false">HYPERLINK("http://dbpedia.org/property/billed")</f>
        <v>http://dbpedia.org/property/billed</v>
      </c>
      <c r="B1673" s="2" t="n">
        <v>0</v>
      </c>
      <c r="C1673" s="0" t="str">
        <f aca="false">HYPERLINK("http://dbpedia.org/sparql?default-graph-uri=http%3A%2F%2Fdbpedia.org&amp;query=select+distinct+%3Fs+%3Fo+where+{%3Fs+%3Chttp%3A%2F%2Fdbpedia.org%2Fproperty%2Fbilled%3E+%3Fo}+LIMIT+100&amp;format=text%2Fhtml&amp;timeout=30000&amp;debug=on", "View on DBPedia")</f>
        <v>View on DBPedia</v>
      </c>
    </row>
    <row collapsed="false" customFormat="false" customHeight="true" hidden="false" ht="12.1" outlineLevel="0" r="1674">
      <c r="A1674" s="0" t="str">
        <f aca="false">HYPERLINK("http://dbpedia.org/property/history")</f>
        <v>http://dbpedia.org/property/history</v>
      </c>
      <c r="B1674" s="2" t="n">
        <v>0</v>
      </c>
      <c r="C1674" s="0" t="str">
        <f aca="false">HYPERLINK("http://dbpedia.org/sparql?default-graph-uri=http%3A%2F%2Fdbpedia.org&amp;query=select+distinct+%3Fs+%3Fo+where+{%3Fs+%3Chttp%3A%2F%2Fdbpedia.org%2Fproperty%2Fhistory%3E+%3Fo}+LIMIT+100&amp;format=text%2Fhtml&amp;timeout=30000&amp;debug=on", "View on DBPedia")</f>
        <v>View on DBPedia</v>
      </c>
    </row>
    <row collapsed="false" customFormat="false" customHeight="true" hidden="false" ht="12.1" outlineLevel="0" r="1675">
      <c r="A1675" s="0" t="str">
        <f aca="false">HYPERLINK("http://dbpedia.org/ontology/headquarter")</f>
        <v>http://dbpedia.org/ontology/headquarter</v>
      </c>
      <c r="B1675" s="2" t="n">
        <v>0</v>
      </c>
      <c r="C1675" s="0" t="str">
        <f aca="false">HYPERLINK("http://dbpedia.org/sparql?default-graph-uri=http%3A%2F%2Fdbpedia.org&amp;query=select+distinct+%3Fs+%3Fo+where+{%3Fs+%3Chttp%3A%2F%2Fdbpedia.org%2Fontology%2Fheadquarter%3E+%3Fo}+LIMIT+100&amp;format=text%2Fhtml&amp;timeout=30000&amp;debug=on", "View on DBPedia")</f>
        <v>View on DBPedia</v>
      </c>
    </row>
    <row collapsed="false" customFormat="false" customHeight="true" hidden="false" ht="12.1" outlineLevel="0" r="1676">
      <c r="A1676" s="0" t="str">
        <f aca="false">HYPERLINK("http://dbpedia.org/property/odidebutagainst")</f>
        <v>http://dbpedia.org/property/odidebutagainst</v>
      </c>
      <c r="B1676" s="2" t="n">
        <v>0</v>
      </c>
      <c r="C1676" s="0" t="str">
        <f aca="false">HYPERLINK("http://dbpedia.org/sparql?default-graph-uri=http%3A%2F%2Fdbpedia.org&amp;query=select+distinct+%3Fs+%3Fo+where+{%3Fs+%3Chttp%3A%2F%2Fdbpedia.org%2Fproperty%2Fodidebutagainst%3E+%3Fo}+LIMIT+100&amp;format=text%2Fhtml&amp;timeout=30000&amp;debug=on", "View on DBPedia")</f>
        <v>View on DBPedia</v>
      </c>
    </row>
    <row collapsed="false" customFormat="false" customHeight="true" hidden="false" ht="12.1" outlineLevel="0" r="1677">
      <c r="A1677" s="0" t="str">
        <f aca="false">HYPERLINK("http://dbpedia.org/property/locationCountry")</f>
        <v>http://dbpedia.org/property/locationCountry</v>
      </c>
      <c r="B1677" s="2" t="n">
        <v>0</v>
      </c>
      <c r="C1677" s="0" t="str">
        <f aca="false">HYPERLINK("http://dbpedia.org/sparql?default-graph-uri=http%3A%2F%2Fdbpedia.org&amp;query=select+distinct+%3Fs+%3Fo+where+{%3Fs+%3Chttp%3A%2F%2Fdbpedia.org%2Fproperty%2FlocationCountry%3E+%3Fo}+LIMIT+100&amp;format=text%2Fhtml&amp;timeout=30000&amp;debug=on", "View on DBPedia")</f>
        <v>View on DBPedia</v>
      </c>
    </row>
    <row collapsed="false" customFormat="false" customHeight="true" hidden="false" ht="12.1" outlineLevel="0" r="1678">
      <c r="A1678" s="0" t="str">
        <f aca="false">HYPERLINK("http://dbpedia.org/ontology/spouse")</f>
        <v>http://dbpedia.org/ontology/spouse</v>
      </c>
      <c r="B1678" s="2" t="n">
        <v>0</v>
      </c>
      <c r="C1678" s="0" t="str">
        <f aca="false">HYPERLINK("http://dbpedia.org/sparql?default-graph-uri=http%3A%2F%2Fdbpedia.org&amp;query=select+distinct+%3Fs+%3Fo+where+{%3Fs+%3Chttp%3A%2F%2Fdbpedia.org%2Fontology%2Fspouse%3E+%3Fo}+LIMIT+100&amp;format=text%2Fhtml&amp;timeout=30000&amp;debug=on", "View on DBPedia")</f>
        <v>View on DBPedia</v>
      </c>
    </row>
    <row collapsed="false" customFormat="false" customHeight="true" hidden="false" ht="12.1" outlineLevel="0" r="1679">
      <c r="A1679" s="0" t="str">
        <f aca="false">HYPERLINK("http://dbpedia.org/ontology/battle")</f>
        <v>http://dbpedia.org/ontology/battle</v>
      </c>
      <c r="B1679" s="2" t="n">
        <v>0</v>
      </c>
      <c r="C1679" s="0" t="str">
        <f aca="false">HYPERLINK("http://dbpedia.org/sparql?default-graph-uri=http%3A%2F%2Fdbpedia.org&amp;query=select+distinct+%3Fs+%3Fo+where+{%3Fs+%3Chttp%3A%2F%2Fdbpedia.org%2Fontology%2Fbattle%3E+%3Fo}+LIMIT+100&amp;format=text%2Fhtml&amp;timeout=30000&amp;debug=on", "View on DBPedia")</f>
        <v>View on DBPedia</v>
      </c>
    </row>
    <row collapsed="false" customFormat="false" customHeight="true" hidden="false" ht="12.1" outlineLevel="0" r="1680">
      <c r="A1680" s="0" t="str">
        <f aca="false">HYPERLINK("http://dbpedia.org/property/other")</f>
        <v>http://dbpedia.org/property/other</v>
      </c>
      <c r="B1680" s="2" t="n">
        <v>0</v>
      </c>
      <c r="C1680" s="0" t="str">
        <f aca="false">HYPERLINK("http://dbpedia.org/sparql?default-graph-uri=http%3A%2F%2Fdbpedia.org&amp;query=select+distinct+%3Fs+%3Fo+where+{%3Fs+%3Chttp%3A%2F%2Fdbpedia.org%2Fproperty%2Fother%3E+%3Fo}+LIMIT+100&amp;format=text%2Fhtml&amp;timeout=30000&amp;debug=on", "View on DBPedia")</f>
        <v>View on DBPedia</v>
      </c>
    </row>
    <row collapsed="false" customFormat="false" customHeight="true" hidden="false" ht="12.1" outlineLevel="0" r="1681">
      <c r="A1681" s="0" t="str">
        <f aca="false">HYPERLINK("http://dbpedia.org/property/champion")</f>
        <v>http://dbpedia.org/property/champion</v>
      </c>
      <c r="B1681" s="2" t="n">
        <v>0</v>
      </c>
      <c r="C1681" s="0" t="str">
        <f aca="false">HYPERLINK("http://dbpedia.org/sparql?default-graph-uri=http%3A%2F%2Fdbpedia.org&amp;query=select+distinct+%3Fs+%3Fo+where+{%3Fs+%3Chttp%3A%2F%2Fdbpedia.org%2Fproperty%2Fchampion%3E+%3Fo}+LIMIT+100&amp;format=text%2Fhtml&amp;timeout=30000&amp;debug=on", "View on DBPedia")</f>
        <v>View on DBPedia</v>
      </c>
    </row>
    <row collapsed="false" customFormat="false" customHeight="true" hidden="false" ht="12.1" outlineLevel="0" r="1682">
      <c r="A1682" s="0" t="str">
        <f aca="false">HYPERLINK("http://dbpedia.org/property/st")</f>
        <v>http://dbpedia.org/property/st</v>
      </c>
      <c r="B1682" s="2" t="n">
        <v>0</v>
      </c>
      <c r="C1682" s="0" t="str">
        <f aca="false">HYPERLINK("http://dbpedia.org/sparql?default-graph-uri=http%3A%2F%2Fdbpedia.org&amp;query=select+distinct+%3Fs+%3Fo+where+{%3Fs+%3Chttp%3A%2F%2Fdbpedia.org%2Fproperty%2Fst%3E+%3Fo}+LIMIT+100&amp;format=text%2Fhtml&amp;timeout=30000&amp;debug=on", "View on DBPedia")</f>
        <v>View on DBPedia</v>
      </c>
    </row>
    <row collapsed="false" customFormat="false" customHeight="true" hidden="false" ht="12.1" outlineLevel="0" r="1683">
      <c r="A1683" s="0" t="str">
        <f aca="false">HYPERLINK("http://dbpedia.org/property/currentTeam")</f>
        <v>http://dbpedia.org/property/currentTeam</v>
      </c>
      <c r="B1683" s="2" t="n">
        <v>0</v>
      </c>
      <c r="C1683" s="0" t="str">
        <f aca="false">HYPERLINK("http://dbpedia.org/sparql?default-graph-uri=http%3A%2F%2Fdbpedia.org&amp;query=select+distinct+%3Fs+%3Fo+where+{%3Fs+%3Chttp%3A%2F%2Fdbpedia.org%2Fproperty%2FcurrentTeam%3E+%3Fo}+LIMIT+100&amp;format=text%2Fhtml&amp;timeout=30000&amp;debug=on", "View on DBPedia")</f>
        <v>View on DBPedia</v>
      </c>
    </row>
    <row collapsed="false" customFormat="false" customHeight="true" hidden="false" ht="12.1" outlineLevel="0" r="1684">
      <c r="A1684" s="0" t="str">
        <f aca="false">HYPERLINK("http://dbpedia.org/property/headquarters")</f>
        <v>http://dbpedia.org/property/headquarters</v>
      </c>
      <c r="B1684" s="2" t="n">
        <v>0</v>
      </c>
      <c r="C1684" s="0" t="str">
        <f aca="false">HYPERLINK("http://dbpedia.org/sparql?default-graph-uri=http%3A%2F%2Fdbpedia.org&amp;query=select+distinct+%3Fs+%3Fo+where+{%3Fs+%3Chttp%3A%2F%2Fdbpedia.org%2Fproperty%2Fheadquarters%3E+%3Fo}+LIMIT+100&amp;format=text%2Fhtml&amp;timeout=30000&amp;debug=on", "View on DBPedia")</f>
        <v>View on DBPedia</v>
      </c>
    </row>
    <row collapsed="false" customFormat="false" customHeight="true" hidden="false" ht="12.1" outlineLevel="0" r="1685">
      <c r="A1685" s="0" t="str">
        <f aca="false">HYPERLINK("http://dbpedia.org/ontology/otherParty")</f>
        <v>http://dbpedia.org/ontology/otherParty</v>
      </c>
      <c r="B1685" s="2" t="n">
        <v>0</v>
      </c>
      <c r="C1685" s="0" t="str">
        <f aca="false">HYPERLINK("http://dbpedia.org/sparql?default-graph-uri=http%3A%2F%2Fdbpedia.org&amp;query=select+distinct+%3Fs+%3Fo+where+{%3Fs+%3Chttp%3A%2F%2Fdbpedia.org%2Fontology%2FotherParty%3E+%3Fo}+LIMIT+100&amp;format=text%2Fhtml&amp;timeout=30000&amp;debug=on", "View on DBPedia")</f>
        <v>View on DBPedia</v>
      </c>
    </row>
    <row collapsed="false" customFormat="false" customHeight="true" hidden="false" ht="12.1" outlineLevel="0" r="1686">
      <c r="A1686" s="0" t="str">
        <f aca="false">HYPERLINK("http://dbpedia.org/ontology/billed")</f>
        <v>http://dbpedia.org/ontology/billed</v>
      </c>
      <c r="B1686" s="2" t="n">
        <v>0</v>
      </c>
      <c r="C1686" s="0" t="str">
        <f aca="false">HYPERLINK("http://dbpedia.org/sparql?default-graph-uri=http%3A%2F%2Fdbpedia.org&amp;query=select+distinct+%3Fs+%3Fo+where+{%3Fs+%3Chttp%3A%2F%2Fdbpedia.org%2Fontology%2Fbilled%3E+%3Fo}+LIMIT+100&amp;format=text%2Fhtml&amp;timeout=30000&amp;debug=on", "View on DBPedia")</f>
        <v>View on DBPedia</v>
      </c>
    </row>
    <row collapsed="false" customFormat="false" customHeight="true" hidden="false" ht="12.1" outlineLevel="0" r="1687">
      <c r="A1687" s="0" t="str">
        <f aca="false">HYPERLINK("http://dbpedia.org/property/rd2Team")</f>
        <v>http://dbpedia.org/property/rd2Team</v>
      </c>
      <c r="B1687" s="2" t="n">
        <v>0</v>
      </c>
      <c r="C1687" s="0" t="str">
        <f aca="false">HYPERLINK("http://dbpedia.org/sparql?default-graph-uri=http%3A%2F%2Fdbpedia.org&amp;query=select+distinct+%3Fs+%3Fo+where+{%3Fs+%3Chttp%3A%2F%2Fdbpedia.org%2Fproperty%2Frd2Team%3E+%3Fo}+LIMIT+100&amp;format=text%2Fhtml&amp;timeout=30000&amp;debug=on", "View on DBPedia")</f>
        <v>View on DBPedia</v>
      </c>
    </row>
    <row collapsed="false" customFormat="false" customHeight="true" hidden="false" ht="12.1" outlineLevel="0" r="1688">
      <c r="A1688" s="0" t="str">
        <f aca="false">HYPERLINK("http://dbpedia.org/ontology/occupation")</f>
        <v>http://dbpedia.org/ontology/occupation</v>
      </c>
      <c r="B1688" s="2" t="n">
        <v>0</v>
      </c>
      <c r="C1688" s="0" t="str">
        <f aca="false">HYPERLINK("http://dbpedia.org/sparql?default-graph-uri=http%3A%2F%2Fdbpedia.org&amp;query=select+distinct+%3Fs+%3Fo+where+{%3Fs+%3Chttp%3A%2F%2Fdbpedia.org%2Fontology%2Foccupation%3E+%3Fo}+LIMIT+100&amp;format=text%2Fhtml&amp;timeout=30000&amp;debug=on", "View on DBPedia")</f>
        <v>View on DBPedia</v>
      </c>
    </row>
    <row collapsed="false" customFormat="false" customHeight="true" hidden="false" ht="12.1" outlineLevel="0" r="1689">
      <c r="A1689" s="0" t="str">
        <f aca="false">HYPERLINK("http://dbpedia.org/property/fightingOutOf")</f>
        <v>http://dbpedia.org/property/fightingOutOf</v>
      </c>
      <c r="B1689" s="2" t="n">
        <v>0</v>
      </c>
      <c r="C1689" s="0" t="str">
        <f aca="false">HYPERLINK("http://dbpedia.org/sparql?default-graph-uri=http%3A%2F%2Fdbpedia.org&amp;query=select+distinct+%3Fs+%3Fo+where+{%3Fs+%3Chttp%3A%2F%2Fdbpedia.org%2Fproperty%2FfightingOutOf%3E+%3Fo}+LIMIT+100&amp;format=text%2Fhtml&amp;timeout=30000&amp;debug=on", "View on DBPedia")</f>
        <v>View on DBPedia</v>
      </c>
    </row>
    <row collapsed="false" customFormat="false" customHeight="true" hidden="false" ht="12.1" outlineLevel="0" r="1690">
      <c r="A1690" s="0" t="str">
        <f aca="false">HYPERLINK("http://dbpedia.org/property/coachingteams")</f>
        <v>http://dbpedia.org/property/coachingteams</v>
      </c>
      <c r="B1690" s="2" t="n">
        <v>0</v>
      </c>
      <c r="C1690" s="0" t="str">
        <f aca="false">HYPERLINK("http://dbpedia.org/sparql?default-graph-uri=http%3A%2F%2Fdbpedia.org&amp;query=select+distinct+%3Fs+%3Fo+where+{%3Fs+%3Chttp%3A%2F%2Fdbpedia.org%2Fproperty%2Fcoachingteams%3E+%3Fo}+LIMIT+100&amp;format=text%2Fhtml&amp;timeout=30000&amp;debug=on", "View on DBPedia")</f>
        <v>View on DBPedia</v>
      </c>
    </row>
    <row collapsed="false" customFormat="false" customHeight="true" hidden="false" ht="12.1" outlineLevel="0" r="1691">
      <c r="A1691" s="0" t="str">
        <f aca="false">HYPERLINK("http://dbpedia.org/property/spouse")</f>
        <v>http://dbpedia.org/property/spouse</v>
      </c>
      <c r="B1691" s="2" t="n">
        <v>0</v>
      </c>
      <c r="C1691" s="0" t="str">
        <f aca="false">HYPERLINK("http://dbpedia.org/sparql?default-graph-uri=http%3A%2F%2Fdbpedia.org&amp;query=select+distinct+%3Fs+%3Fo+where+{%3Fs+%3Chttp%3A%2F%2Fdbpedia.org%2Fproperty%2Fspouse%3E+%3Fo}+LIMIT+100&amp;format=text%2Fhtml&amp;timeout=30000&amp;debug=on", "View on DBPedia")</f>
        <v>View on DBPedia</v>
      </c>
    </row>
    <row collapsed="false" customFormat="false" customHeight="true" hidden="false" ht="12.1" outlineLevel="0" r="1692">
      <c r="A1692" s="0" t="str">
        <f aca="false">HYPERLINK("http://dbpedia.org/ontology/citizenship")</f>
        <v>http://dbpedia.org/ontology/citizenship</v>
      </c>
      <c r="B1692" s="2" t="n">
        <v>0</v>
      </c>
      <c r="C1692" s="0" t="str">
        <f aca="false">HYPERLINK("http://dbpedia.org/sparql?default-graph-uri=http%3A%2F%2Fdbpedia.org&amp;query=select+distinct+%3Fs+%3Fo+where+{%3Fs+%3Chttp%3A%2F%2Fdbpedia.org%2Fontology%2Fcitizenship%3E+%3Fo}+LIMIT+100&amp;format=text%2Fhtml&amp;timeout=30000&amp;debug=on", "View on DBPedia")</f>
        <v>View on DBPedia</v>
      </c>
    </row>
    <row collapsed="false" customFormat="false" customHeight="true" hidden="false" ht="12.1" outlineLevel="0" r="1693">
      <c r="A1693" s="0" t="str">
        <f aca="false">HYPERLINK("http://dbpedia.org/property/countryflag")</f>
        <v>http://dbpedia.org/property/countryflag</v>
      </c>
      <c r="B1693" s="2" t="n">
        <v>0</v>
      </c>
      <c r="C1693" s="0" t="str">
        <f aca="false">HYPERLINK("http://dbpedia.org/sparql?default-graph-uri=http%3A%2F%2Fdbpedia.org&amp;query=select+distinct+%3Fs+%3Fo+where+{%3Fs+%3Chttp%3A%2F%2Fdbpedia.org%2Fproperty%2Fcountryflag%3E+%3Fo}+LIMIT+100&amp;format=text%2Fhtml&amp;timeout=30000&amp;debug=on", "View on DBPedia")</f>
        <v>View on DBPedia</v>
      </c>
    </row>
    <row collapsed="false" customFormat="false" customHeight="true" hidden="false" ht="12.1" outlineLevel="0" r="1694">
      <c r="A1694" s="0" t="str">
        <f aca="false">HYPERLINK("http://dbpedia.org/property/education")</f>
        <v>http://dbpedia.org/property/education</v>
      </c>
      <c r="B1694" s="2" t="n">
        <v>0</v>
      </c>
      <c r="C1694" s="0" t="str">
        <f aca="false">HYPERLINK("http://dbpedia.org/sparql?default-graph-uri=http%3A%2F%2Fdbpedia.org&amp;query=select+distinct+%3Fs+%3Fo+where+{%3Fs+%3Chttp%3A%2F%2Fdbpedia.org%2Fproperty%2Feducation%3E+%3Fo}+LIMIT+100&amp;format=text%2Fhtml&amp;timeout=30000&amp;debug=on", "View on DBPedia")</f>
        <v>View on DBPedia</v>
      </c>
    </row>
    <row collapsed="false" customFormat="false" customHeight="true" hidden="false" ht="12.1" outlineLevel="0" r="1695">
      <c r="A1695" s="0" t="str">
        <f aca="false">HYPERLINK("http://dbpedia.org/property/alt")</f>
        <v>http://dbpedia.org/property/alt</v>
      </c>
      <c r="B1695" s="2" t="n">
        <v>0</v>
      </c>
      <c r="C1695" s="0" t="str">
        <f aca="false">HYPERLINK("http://dbpedia.org/sparql?default-graph-uri=http%3A%2F%2Fdbpedia.org&amp;query=select+distinct+%3Fs+%3Fo+where+{%3Fs+%3Chttp%3A%2F%2Fdbpedia.org%2Fproperty%2Falt%3E+%3Fo}+LIMIT+100&amp;format=text%2Fhtml&amp;timeout=30000&amp;debug=on", "View on DBPedia")</f>
        <v>View on DBPedia</v>
      </c>
    </row>
    <row collapsed="false" customFormat="false" customHeight="true" hidden="false" ht="12.1" outlineLevel="0" r="1696">
      <c r="A1696" s="0" t="str">
        <f aca="false">HYPERLINK("http://dbpedia.org/property/label")</f>
        <v>http://dbpedia.org/property/label</v>
      </c>
      <c r="B1696" s="2" t="n">
        <v>0</v>
      </c>
      <c r="C1696" s="0" t="str">
        <f aca="false">HYPERLINK("http://dbpedia.org/sparql?default-graph-uri=http%3A%2F%2Fdbpedia.org&amp;query=select+distinct+%3Fs+%3Fo+where+{%3Fs+%3Chttp%3A%2F%2Fdbpedia.org%2Fproperty%2Flabel%3E+%3Fo}+LIMIT+100&amp;format=text%2Fhtml&amp;timeout=30000&amp;debug=on", "View on DBPedia")</f>
        <v>View on DBPedia</v>
      </c>
    </row>
    <row collapsed="false" customFormat="false" customHeight="true" hidden="false" ht="12.1" outlineLevel="0" r="1697">
      <c r="A1697" s="0" t="str">
        <f aca="false">HYPERLINK("http://dbpedia.org/ontology/foundationPlace")</f>
        <v>http://dbpedia.org/ontology/foundationPlace</v>
      </c>
      <c r="B1697" s="2" t="n">
        <v>0</v>
      </c>
      <c r="C1697" s="0" t="str">
        <f aca="false">HYPERLINK("http://dbpedia.org/sparql?default-graph-uri=http%3A%2F%2Fdbpedia.org&amp;query=select+distinct+%3Fs+%3Fo+where+{%3Fs+%3Chttp%3A%2F%2Fdbpedia.org%2Fontology%2FfoundationPlace%3E+%3Fo}+LIMIT+100&amp;format=text%2Fhtml&amp;timeout=30000&amp;debug=on", "View on DBPedia")</f>
        <v>View on DBPedia</v>
      </c>
    </row>
    <row collapsed="false" customFormat="false" customHeight="true" hidden="false" ht="12.1" outlineLevel="0" r="1698">
      <c r="A1698" s="0" t="str">
        <f aca="false">HYPERLINK("http://dbpedia.org/property/rd3Team")</f>
        <v>http://dbpedia.org/property/rd3Team</v>
      </c>
      <c r="B1698" s="2" t="n">
        <v>0</v>
      </c>
      <c r="C1698" s="0" t="str">
        <f aca="false">HYPERLINK("http://dbpedia.org/sparql?default-graph-uri=http%3A%2F%2Fdbpedia.org&amp;query=select+distinct+%3Fs+%3Fo+where+{%3Fs+%3Chttp%3A%2F%2Fdbpedia.org%2Fproperty%2Frd3Team%3E+%3Fo}+LIMIT+100&amp;format=text%2Fhtml&amp;timeout=30000&amp;debug=on", "View on DBPedia")</f>
        <v>View on DBPedia</v>
      </c>
    </row>
    <row collapsed="false" customFormat="false" customHeight="true" hidden="false" ht="12.1" outlineLevel="0" r="1699">
      <c r="A1699" s="0" t="str">
        <f aca="false">HYPERLINK("http://dbpedia.org/property/debutagainst")</f>
        <v>http://dbpedia.org/property/debutagainst</v>
      </c>
      <c r="B1699" s="2" t="n">
        <v>0</v>
      </c>
      <c r="C1699" s="0" t="str">
        <f aca="false">HYPERLINK("http://dbpedia.org/sparql?default-graph-uri=http%3A%2F%2Fdbpedia.org&amp;query=select+distinct+%3Fs+%3Fo+where+{%3Fs+%3Chttp%3A%2F%2Fdbpedia.org%2Fproperty%2Fdebutagainst%3E+%3Fo}+LIMIT+100&amp;format=text%2Fhtml&amp;timeout=30000&amp;debug=on", "View on DBPedia")</f>
        <v>View on DBPedia</v>
      </c>
    </row>
    <row collapsed="false" customFormat="false" customHeight="true" hidden="false" ht="12.1" outlineLevel="0" r="1700">
      <c r="A1700" s="0" t="str">
        <f aca="false">HYPERLINK("http://dbpedia.org/property/ribbon")</f>
        <v>http://dbpedia.org/property/ribbon</v>
      </c>
      <c r="B1700" s="2" t="n">
        <v>0</v>
      </c>
      <c r="C1700" s="0" t="str">
        <f aca="false">HYPERLINK("http://dbpedia.org/sparql?default-graph-uri=http%3A%2F%2Fdbpedia.org&amp;query=select+distinct+%3Fs+%3Fo+where+{%3Fs+%3Chttp%3A%2F%2Fdbpedia.org%2Fproperty%2Fribbon%3E+%3Fo}+LIMIT+100&amp;format=text%2Fhtml&amp;timeout=30000&amp;debug=on", "View on DBPedia")</f>
        <v>View on DBPedia</v>
      </c>
    </row>
    <row collapsed="false" customFormat="false" customHeight="true" hidden="false" ht="12.1" outlineLevel="0" r="1701">
      <c r="A1701" s="0" t="str">
        <f aca="false">HYPERLINK("http://dbpedia.org/ontology/education")</f>
        <v>http://dbpedia.org/ontology/education</v>
      </c>
      <c r="B1701" s="2" t="n">
        <v>0</v>
      </c>
      <c r="C1701" s="0" t="str">
        <f aca="false">HYPERLINK("http://dbpedia.org/sparql?default-graph-uri=http%3A%2F%2Fdbpedia.org&amp;query=select+distinct+%3Fs+%3Fo+where+{%3Fs+%3Chttp%3A%2F%2Fdbpedia.org%2Fontology%2Feducation%3E+%3Fo}+LIMIT+100&amp;format=text%2Fhtml&amp;timeout=30000&amp;debug=on", "View on DBPedia")</f>
        <v>View on DBPedia</v>
      </c>
    </row>
    <row collapsed="false" customFormat="false" customHeight="true" hidden="false" ht="12.1" outlineLevel="0" r="1702">
      <c r="A1702" s="0" t="str">
        <f aca="false">HYPERLINK("http://dbpedia.org/property/birthName")</f>
        <v>http://dbpedia.org/property/birthName</v>
      </c>
      <c r="B1702" s="2" t="n">
        <v>0</v>
      </c>
      <c r="C1702" s="0" t="str">
        <f aca="false">HYPERLINK("http://dbpedia.org/sparql?default-graph-uri=http%3A%2F%2Fdbpedia.org&amp;query=select+distinct+%3Fs+%3Fo+where+{%3Fs+%3Chttp%3A%2F%2Fdbpedia.org%2Fproperty%2FbirthName%3E+%3Fo}+LIMIT+100&amp;format=text%2Fhtml&amp;timeout=30000&amp;debug=on", "View on DBPedia")</f>
        <v>View on DBPedia</v>
      </c>
    </row>
    <row collapsed="false" customFormat="false" customHeight="true" hidden="false" ht="12.1" outlineLevel="0" r="1703">
      <c r="A1703" s="0" t="str">
        <f aca="false">HYPERLINK("http://dbpedia.org/ontology/recordLabel")</f>
        <v>http://dbpedia.org/ontology/recordLabel</v>
      </c>
      <c r="B1703" s="2" t="n">
        <v>0</v>
      </c>
      <c r="C1703" s="0" t="str">
        <f aca="false">HYPERLINK("http://dbpedia.org/sparql?default-graph-uri=http%3A%2F%2Fdbpedia.org&amp;query=select+distinct+%3Fs+%3Fo+where+{%3Fs+%3Chttp%3A%2F%2Fdbpedia.org%2Fontology%2FrecordLabel%3E+%3Fo}+LIMIT+100&amp;format=text%2Fhtml&amp;timeout=30000&amp;debug=on", "View on DBPedia")</f>
        <v>View on DBPedia</v>
      </c>
    </row>
    <row collapsed="false" customFormat="false" customHeight="true" hidden="false" ht="12.1" outlineLevel="0" r="1704">
      <c r="A1704" s="0" t="str">
        <f aca="false">HYPERLINK("http://dbpedia.org/ontology/operator")</f>
        <v>http://dbpedia.org/ontology/operator</v>
      </c>
      <c r="B1704" s="2" t="n">
        <v>0</v>
      </c>
      <c r="C1704" s="0" t="str">
        <f aca="false">HYPERLINK("http://dbpedia.org/sparql?default-graph-uri=http%3A%2F%2Fdbpedia.org&amp;query=select+distinct+%3Fs+%3Fo+where+{%3Fs+%3Chttp%3A%2F%2Fdbpedia.org%2Fontology%2Foperator%3E+%3Fo}+LIMIT+100&amp;format=text%2Fhtml&amp;timeout=30000&amp;debug=on", "View on DBPedia")</f>
        <v>View on DBPedia</v>
      </c>
    </row>
    <row collapsed="false" customFormat="false" customHeight="true" hidden="false" ht="12.1" outlineLevel="0" r="1705">
      <c r="A1705" s="0" t="str">
        <f aca="false">HYPERLINK("http://dbpedia.org/ontology/allegiance")</f>
        <v>http://dbpedia.org/ontology/allegiance</v>
      </c>
      <c r="B1705" s="2" t="n">
        <v>0</v>
      </c>
      <c r="C1705" s="0" t="str">
        <f aca="false">HYPERLINK("http://dbpedia.org/sparql?default-graph-uri=http%3A%2F%2Fdbpedia.org&amp;query=select+distinct+%3Fs+%3Fo+where+{%3Fs+%3Chttp%3A%2F%2Fdbpedia.org%2Fontology%2Fallegiance%3E+%3Fo}+LIMIT+100&amp;format=text%2Fhtml&amp;timeout=30000&amp;debug=on", "View on DBPedia")</f>
        <v>View on DBPedia</v>
      </c>
    </row>
    <row collapsed="false" customFormat="false" customHeight="true" hidden="false" ht="12.1" outlineLevel="0" r="1706">
      <c r="A1706" s="0" t="str">
        <f aca="false">HYPERLINK("http://dbpedia.org/property/ruProclubs")</f>
        <v>http://dbpedia.org/property/ruProclubs</v>
      </c>
      <c r="B1706" s="2" t="n">
        <v>0</v>
      </c>
      <c r="C1706" s="0" t="str">
        <f aca="false">HYPERLINK("http://dbpedia.org/sparql?default-graph-uri=http%3A%2F%2Fdbpedia.org&amp;query=select+distinct+%3Fs+%3Fo+where+{%3Fs+%3Chttp%3A%2F%2Fdbpedia.org%2Fproperty%2FruProclubs%3E+%3Fo}+LIMIT+100&amp;format=text%2Fhtml&amp;timeout=30000&amp;debug=on", "View on DBPedia")</f>
        <v>View on DBPedia</v>
      </c>
    </row>
    <row collapsed="false" customFormat="false" customHeight="true" hidden="false" ht="12.1" outlineLevel="0" r="1707">
      <c r="A1707" s="0" t="str">
        <f aca="false">HYPERLINK("http://dbpedia.org/ontology/homeArena")</f>
        <v>http://dbpedia.org/ontology/homeArena</v>
      </c>
      <c r="B1707" s="2" t="n">
        <v>0</v>
      </c>
      <c r="C1707" s="0" t="str">
        <f aca="false">HYPERLINK("http://dbpedia.org/sparql?default-graph-uri=http%3A%2F%2Fdbpedia.org&amp;query=select+distinct+%3Fs+%3Fo+where+{%3Fs+%3Chttp%3A%2F%2Fdbpedia.org%2Fontology%2FhomeArena%3E+%3Fo}+LIMIT+100&amp;format=text%2Fhtml&amp;timeout=30000&amp;debug=on", "View on DBPedia")</f>
        <v>View on DBPedia</v>
      </c>
    </row>
    <row collapsed="false" customFormat="false" customHeight="true" hidden="false" ht="12.1" outlineLevel="0" r="1708">
      <c r="A1708" s="0" t="str">
        <f aca="false">HYPERLINK("http://dbpedia.org/property/resides")</f>
        <v>http://dbpedia.org/property/resides</v>
      </c>
      <c r="B1708" s="2" t="n">
        <v>0</v>
      </c>
      <c r="C1708" s="0" t="str">
        <f aca="false">HYPERLINK("http://dbpedia.org/sparql?default-graph-uri=http%3A%2F%2Fdbpedia.org&amp;query=select+distinct+%3Fs+%3Fo+where+{%3Fs+%3Chttp%3A%2F%2Fdbpedia.org%2Fproperty%2Fresides%3E+%3Fo}+LIMIT+100&amp;format=text%2Fhtml&amp;timeout=30000&amp;debug=on", "View on DBPedia")</f>
        <v>View on DBPedia</v>
      </c>
    </row>
    <row collapsed="false" customFormat="false" customHeight="true" hidden="false" ht="12.1" outlineLevel="0" r="1709">
      <c r="A1709" s="0" t="str">
        <f aca="false">HYPERLINK("http://dbpedia.org/property/series")</f>
        <v>http://dbpedia.org/property/series</v>
      </c>
      <c r="B1709" s="2" t="n">
        <v>0</v>
      </c>
      <c r="C1709" s="0" t="str">
        <f aca="false">HYPERLINK("http://dbpedia.org/sparql?default-graph-uri=http%3A%2F%2Fdbpedia.org&amp;query=select+distinct+%3Fs+%3Fo+where+{%3Fs+%3Chttp%3A%2F%2Fdbpedia.org%2Fproperty%2Fseries%3E+%3Fo}+LIMIT+100&amp;format=text%2Fhtml&amp;timeout=30000&amp;debug=on", "View on DBPedia")</f>
        <v>View on DBPedia</v>
      </c>
    </row>
    <row collapsed="false" customFormat="false" customHeight="true" hidden="false" ht="12.1" outlineLevel="0" r="1710">
      <c r="A1710" s="0" t="str">
        <f aca="false">HYPERLINK("http://dbpedia.org/ontology/regionServed")</f>
        <v>http://dbpedia.org/ontology/regionServed</v>
      </c>
      <c r="B1710" s="2" t="n">
        <v>0</v>
      </c>
      <c r="C1710" s="0" t="str">
        <f aca="false">HYPERLINK("http://dbpedia.org/sparql?default-graph-uri=http%3A%2F%2Fdbpedia.org&amp;query=select+distinct+%3Fs+%3Fo+where+{%3Fs+%3Chttp%3A%2F%2Fdbpedia.org%2Fontology%2FregionServed%3E+%3Fo}+LIMIT+100&amp;format=text%2Fhtml&amp;timeout=30000&amp;debug=on", "View on DBPedia")</f>
        <v>View on DBPedia</v>
      </c>
    </row>
    <row collapsed="false" customFormat="false" customHeight="true" hidden="false" ht="12.1" outlineLevel="0" r="1711">
      <c r="A1711" s="0" t="str">
        <f aca="false">HYPERLINK("http://dbpedia.org/property/list")</f>
        <v>http://dbpedia.org/property/list</v>
      </c>
      <c r="B1711" s="2" t="n">
        <v>0</v>
      </c>
      <c r="C1711" s="0" t="str">
        <f aca="false">HYPERLINK("http://dbpedia.org/sparql?default-graph-uri=http%3A%2F%2Fdbpedia.org&amp;query=select+distinct+%3Fs+%3Fo+where+{%3Fs+%3Chttp%3A%2F%2Fdbpedia.org%2Fproperty%2Flist%3E+%3Fo}+LIMIT+100&amp;format=text%2Fhtml&amp;timeout=30000&amp;debug=on", "View on DBPedia")</f>
        <v>View on DBPedia</v>
      </c>
    </row>
    <row collapsed="false" customFormat="false" customHeight="true" hidden="false" ht="12.1" outlineLevel="0" r="1712">
      <c r="A1712" s="0" t="str">
        <f aca="false">HYPERLINK("http://dbpedia.org/property/publisher")</f>
        <v>http://dbpedia.org/property/publisher</v>
      </c>
      <c r="B1712" s="2" t="n">
        <v>0</v>
      </c>
      <c r="C1712" s="0" t="str">
        <f aca="false">HYPERLINK("http://dbpedia.org/sparql?default-graph-uri=http%3A%2F%2Fdbpedia.org&amp;query=select+distinct+%3Fs+%3Fo+where+{%3Fs+%3Chttp%3A%2F%2Fdbpedia.org%2Fproperty%2Fpublisher%3E+%3Fo}+LIMIT+100&amp;format=text%2Fhtml&amp;timeout=30000&amp;debug=on", "View on DBPedia")</f>
        <v>View on DBPedia</v>
      </c>
    </row>
    <row collapsed="false" customFormat="false" customHeight="true" hidden="false" ht="12.1" outlineLevel="0" r="1713">
      <c r="A1713" s="0" t="str">
        <f aca="false">HYPERLINK("http://dbpedia.org/property/teamd")</f>
        <v>http://dbpedia.org/property/teamd</v>
      </c>
      <c r="B1713" s="2" t="n">
        <v>0</v>
      </c>
      <c r="C1713" s="0" t="str">
        <f aca="false">HYPERLINK("http://dbpedia.org/sparql?default-graph-uri=http%3A%2F%2Fdbpedia.org&amp;query=select+distinct+%3Fs+%3Fo+where+{%3Fs+%3Chttp%3A%2F%2Fdbpedia.org%2Fproperty%2Fteamd%3E+%3Fo}+LIMIT+100&amp;format=text%2Fhtml&amp;timeout=30000&amp;debug=on", "View on DBPedia")</f>
        <v>View on DBPedia</v>
      </c>
    </row>
    <row collapsed="false" customFormat="false" customHeight="true" hidden="false" ht="12.1" outlineLevel="0" r="1714">
      <c r="A1714" s="0" t="str">
        <f aca="false">HYPERLINK("http://dbpedia.org/property/developer")</f>
        <v>http://dbpedia.org/property/developer</v>
      </c>
      <c r="B1714" s="2" t="n">
        <v>0</v>
      </c>
      <c r="C1714" s="0" t="str">
        <f aca="false">HYPERLINK("http://dbpedia.org/sparql?default-graph-uri=http%3A%2F%2Fdbpedia.org&amp;query=select+distinct+%3Fs+%3Fo+where+{%3Fs+%3Chttp%3A%2F%2Fdbpedia.org%2Fproperty%2Fdeveloper%3E+%3Fo}+LIMIT+100&amp;format=text%2Fhtml&amp;timeout=30000&amp;debug=on", "View on DBPedia")</f>
        <v>View on DBPedia</v>
      </c>
    </row>
    <row collapsed="false" customFormat="false" customHeight="true" hidden="false" ht="12.1" outlineLevel="0" r="1715">
      <c r="A1715" s="0" t="str">
        <f aca="false">HYPERLINK("http://dbpedia.org/property/imageCaption")</f>
        <v>http://dbpedia.org/property/imageCaption</v>
      </c>
      <c r="B1715" s="2" t="n">
        <v>0</v>
      </c>
      <c r="C1715" s="0" t="str">
        <f aca="false">HYPERLINK("http://dbpedia.org/sparql?default-graph-uri=http%3A%2F%2Fdbpedia.org&amp;query=select+distinct+%3Fs+%3Fo+where+{%3Fs+%3Chttp%3A%2F%2Fdbpedia.org%2Fproperty%2FimageCaption%3E+%3Fo}+LIMIT+100&amp;format=text%2Fhtml&amp;timeout=30000&amp;debug=on", "View on DBPedia")</f>
        <v>View on DBPedia</v>
      </c>
    </row>
    <row collapsed="false" customFormat="false" customHeight="true" hidden="false" ht="12.1" outlineLevel="0" r="1716">
      <c r="A1716" s="0" t="str">
        <f aca="false">HYPERLINK("http://dbpedia.org/property/operator")</f>
        <v>http://dbpedia.org/property/operator</v>
      </c>
      <c r="B1716" s="2" t="n">
        <v>0</v>
      </c>
      <c r="C1716" s="0" t="str">
        <f aca="false">HYPERLINK("http://dbpedia.org/sparql?default-graph-uri=http%3A%2F%2Fdbpedia.org&amp;query=select+distinct+%3Fs+%3Fo+where+{%3Fs+%3Chttp%3A%2F%2Fdbpedia.org%2Fproperty%2Foperator%3E+%3Fo}+LIMIT+100&amp;format=text%2Fhtml&amp;timeout=30000&amp;debug=on", "View on DBPedia")</f>
        <v>View on DBPedia</v>
      </c>
    </row>
    <row collapsed="false" customFormat="false" customHeight="true" hidden="false" ht="12.1" outlineLevel="0" r="1717">
      <c r="A1717" s="0" t="str">
        <f aca="false">HYPERLINK("http://dbpedia.org/ontology/currentSeason")</f>
        <v>http://dbpedia.org/ontology/currentSeason</v>
      </c>
      <c r="B1717" s="2" t="n">
        <v>0</v>
      </c>
      <c r="C1717" s="0" t="str">
        <f aca="false">HYPERLINK("http://dbpedia.org/sparql?default-graph-uri=http%3A%2F%2Fdbpedia.org&amp;query=select+distinct+%3Fs+%3Fo+where+{%3Fs+%3Chttp%3A%2F%2Fdbpedia.org%2Fontology%2FcurrentSeason%3E+%3Fo}+LIMIT+100&amp;format=text%2Fhtml&amp;timeout=30000&amp;debug=on", "View on DBPedia")</f>
        <v>View on DBPedia</v>
      </c>
    </row>
    <row collapsed="false" customFormat="false" customHeight="true" hidden="false" ht="12.1" outlineLevel="0" r="1718">
      <c r="A1718" s="0" t="str">
        <f aca="false">HYPERLINK("http://dbpedia.org/property/siteStadium")</f>
        <v>http://dbpedia.org/property/siteStadium</v>
      </c>
      <c r="B1718" s="2" t="n">
        <v>0</v>
      </c>
      <c r="C1718" s="0" t="str">
        <f aca="false">HYPERLINK("http://dbpedia.org/sparql?default-graph-uri=http%3A%2F%2Fdbpedia.org&amp;query=select+distinct+%3Fs+%3Fo+where+{%3Fs+%3Chttp%3A%2F%2Fdbpedia.org%2Fproperty%2FsiteStadium%3E+%3Fo}+LIMIT+100&amp;format=text%2Fhtml&amp;timeout=30000&amp;debug=on", "View on DBPedia")</f>
        <v>View on DBPedia</v>
      </c>
    </row>
    <row collapsed="false" customFormat="false" customHeight="true" hidden="false" ht="12.1" outlineLevel="0" r="1719">
      <c r="A1719" s="0" t="str">
        <f aca="false">HYPERLINK("http://dbpedia.org/ontology/almaMater")</f>
        <v>http://dbpedia.org/ontology/almaMater</v>
      </c>
      <c r="B1719" s="2" t="n">
        <v>0</v>
      </c>
      <c r="C1719" s="0" t="str">
        <f aca="false">HYPERLINK("http://dbpedia.org/sparql?default-graph-uri=http%3A%2F%2Fdbpedia.org&amp;query=select+distinct+%3Fs+%3Fo+where+{%3Fs+%3Chttp%3A%2F%2Fdbpedia.org%2Fontology%2FalmaMater%3E+%3Fo}+LIMIT+100&amp;format=text%2Fhtml&amp;timeout=30000&amp;debug=on", "View on DBPedia")</f>
        <v>View on DBPedia</v>
      </c>
    </row>
    <row collapsed="false" customFormat="false" customHeight="true" hidden="false" ht="12.1" outlineLevel="0" r="1721">
      <c r="A1721" s="0" t="n">
        <v>1300152499</v>
      </c>
      <c r="B1721" s="1" t="s">
        <v>23</v>
      </c>
      <c r="C1721" s="0" t="str">
        <f aca="false">HYPERLINK("http://en.wikipedia.org/wiki/50_Greatest_Players_in_NBA_History", "View context")</f>
        <v>View context</v>
      </c>
    </row>
    <row collapsed="false" customFormat="false" customHeight="true" hidden="false" ht="12.1" outlineLevel="0" r="1722">
      <c r="A1722" s="0" t="s">
        <v>678</v>
      </c>
      <c r="B1722" s="1" t="s">
        <v>679</v>
      </c>
      <c r="C1722" s="0" t="s">
        <v>680</v>
      </c>
      <c r="D1722" s="0" t="s">
        <v>681</v>
      </c>
      <c r="E1722" s="0" t="s">
        <v>682</v>
      </c>
    </row>
    <row collapsed="false" customFormat="false" customHeight="true" hidden="false" ht="12.1" outlineLevel="0" r="1723">
      <c r="A1723" s="0" t="s">
        <v>683</v>
      </c>
      <c r="B1723" s="1" t="s">
        <v>684</v>
      </c>
    </row>
    <row collapsed="false" customFormat="false" customHeight="true" hidden="false" ht="12.1" outlineLevel="0" r="1724">
      <c r="A1724" s="0" t="str">
        <f aca="false">HYPERLINK("http://dbpedia.org/property/pos")</f>
        <v>http://dbpedia.org/property/pos</v>
      </c>
      <c r="B1724" s="2" t="n">
        <v>1</v>
      </c>
      <c r="C1724" s="0" t="str">
        <f aca="false">HYPERLINK("http://dbpedia.org/sparql?default-graph-uri=http%3A%2F%2Fdbpedia.org&amp;query=select+distinct+%3Fs+%3Fo+where+{%3Fs+%3Chttp%3A%2F%2Fdbpedia.org%2Fproperty%2Fpos%3E+%3Fo}+LIMIT+100&amp;format=text%2Fhtml&amp;timeout=30000&amp;debug=on", "View on DBPedia")</f>
        <v>View on DBPedia</v>
      </c>
    </row>
    <row collapsed="false" customFormat="false" customHeight="true" hidden="false" ht="12.1" outlineLevel="0" r="1725">
      <c r="A1725" s="0" t="str">
        <f aca="false">HYPERLINK("http://dbpedia.org/property/no")</f>
        <v>http://dbpedia.org/property/no</v>
      </c>
      <c r="B1725" s="2" t="n">
        <v>0</v>
      </c>
      <c r="C1725" s="0" t="str">
        <f aca="false">HYPERLINK("http://dbpedia.org/sparql?default-graph-uri=http%3A%2F%2Fdbpedia.org&amp;query=select+distinct+%3Fs+%3Fo+where+{%3Fs+%3Chttp%3A%2F%2Fdbpedia.org%2Fproperty%2Fno%3E+%3Fo}+LIMIT+100&amp;format=text%2Fhtml&amp;timeout=30000&amp;debug=on", "View on DBPedia")</f>
        <v>View on DBPedia</v>
      </c>
    </row>
    <row collapsed="false" customFormat="false" customHeight="true" hidden="false" ht="12.1" outlineLevel="0" r="1726">
      <c r="A1726" s="0" t="str">
        <f aca="false">HYPERLINK("http://dbpedia.org/ontology/position")</f>
        <v>http://dbpedia.org/ontology/position</v>
      </c>
      <c r="B1726" s="2" t="n">
        <v>1</v>
      </c>
      <c r="C1726" s="0" t="str">
        <f aca="false">HYPERLINK("http://dbpedia.org/sparql?default-graph-uri=http%3A%2F%2Fdbpedia.org&amp;query=select+distinct+%3Fs+%3Fo+where+{%3Fs+%3Chttp%3A%2F%2Fdbpedia.org%2Fontology%2Fposition%3E+%3Fo}+LIMIT+100&amp;format=text%2Fhtml&amp;timeout=30000&amp;debug=on", "View on DBPedia")</f>
        <v>View on DBPedia</v>
      </c>
    </row>
    <row collapsed="false" customFormat="false" customHeight="true" hidden="false" ht="12.1" outlineLevel="0" r="1727">
      <c r="A1727" s="0" t="str">
        <f aca="false">HYPERLINK("http://dbpedia.org/property/managerclubs")</f>
        <v>http://dbpedia.org/property/managerclubs</v>
      </c>
      <c r="B1727" s="2" t="n">
        <v>0</v>
      </c>
      <c r="C1727" s="0" t="str">
        <f aca="false">HYPERLINK("http://dbpedia.org/sparql?default-graph-uri=http%3A%2F%2Fdbpedia.org&amp;query=select+distinct+%3Fs+%3Fo+where+{%3Fs+%3Chttp%3A%2F%2Fdbpedia.org%2Fproperty%2Fmanagerclubs%3E+%3Fo}+LIMIT+100&amp;format=text%2Fhtml&amp;timeout=30000&amp;debug=on", "View on DBPedia")</f>
        <v>View on DBPedia</v>
      </c>
    </row>
    <row collapsed="false" customFormat="false" customHeight="true" hidden="false" ht="12.1" outlineLevel="0" r="1728">
      <c r="A1728" s="0" t="str">
        <f aca="false">HYPERLINK("http://dbpedia.org/property/position")</f>
        <v>http://dbpedia.org/property/position</v>
      </c>
      <c r="B1728" s="2" t="n">
        <v>1</v>
      </c>
      <c r="C1728" s="0" t="str">
        <f aca="false">HYPERLINK("http://dbpedia.org/sparql?default-graph-uri=http%3A%2F%2Fdbpedia.org&amp;query=select+distinct+%3Fs+%3Fo+where+{%3Fs+%3Chttp%3A%2F%2Fdbpedia.org%2Fproperty%2Fposition%3E+%3Fo}+LIMIT+100&amp;format=text%2Fhtml&amp;timeout=30000&amp;debug=on", "View on DBPedia")</f>
        <v>View on DBPedia</v>
      </c>
    </row>
    <row collapsed="false" customFormat="false" customHeight="true" hidden="false" ht="12.1" outlineLevel="0" r="1729">
      <c r="A1729" s="0" t="str">
        <f aca="false">HYPERLINK("http://dbpedia.org/property/highlights")</f>
        <v>http://dbpedia.org/property/highlights</v>
      </c>
      <c r="B1729" s="2" t="n">
        <v>0</v>
      </c>
      <c r="C1729" s="0" t="str">
        <f aca="false">HYPERLINK("http://dbpedia.org/sparql?default-graph-uri=http%3A%2F%2Fdbpedia.org&amp;query=select+distinct+%3Fs+%3Fo+where+{%3Fs+%3Chttp%3A%2F%2Fdbpedia.org%2Fproperty%2Fhighlights%3E+%3Fo}+LIMIT+100&amp;format=text%2Fhtml&amp;timeout=30000&amp;debug=on", "View on DBPedia")</f>
        <v>View on DBPedia</v>
      </c>
    </row>
    <row collapsed="false" customFormat="false" customHeight="true" hidden="false" ht="12.1" outlineLevel="0" r="1730">
      <c r="A1730" s="0" t="str">
        <f aca="false">HYPERLINK("http://dbpedia.org/ontology/team")</f>
        <v>http://dbpedia.org/ontology/team</v>
      </c>
      <c r="B1730" s="2" t="n">
        <v>0</v>
      </c>
      <c r="C1730" s="0" t="str">
        <f aca="false">HYPERLINK("http://dbpedia.org/sparql?default-graph-uri=http%3A%2F%2Fdbpedia.org&amp;query=select+distinct+%3Fs+%3Fo+where+{%3Fs+%3Chttp%3A%2F%2Fdbpedia.org%2Fontology%2Fteam%3E+%3Fo}+LIMIT+100&amp;format=text%2Fhtml&amp;timeout=30000&amp;debug=on", "View on DBPedia")</f>
        <v>View on DBPedia</v>
      </c>
    </row>
    <row collapsed="false" customFormat="false" customHeight="true" hidden="false" ht="12.1" outlineLevel="0" r="1731">
      <c r="A1731" s="0" t="str">
        <f aca="false">HYPERLINK("http://dbpedia.org/property/quote")</f>
        <v>http://dbpedia.org/property/quote</v>
      </c>
      <c r="B1731" s="2" t="n">
        <v>0</v>
      </c>
      <c r="C1731" s="0" t="str">
        <f aca="false">HYPERLINK("http://dbpedia.org/sparql?default-graph-uri=http%3A%2F%2Fdbpedia.org&amp;query=select+distinct+%3Fs+%3Fo+where+{%3Fs+%3Chttp%3A%2F%2Fdbpedia.org%2Fproperty%2Fquote%3E+%3Fo}+LIMIT+100&amp;format=text%2Fhtml&amp;timeout=30000&amp;debug=on", "View on DBPedia")</f>
        <v>View on DBPedia</v>
      </c>
    </row>
    <row collapsed="false" customFormat="false" customHeight="true" hidden="false" ht="12.1" outlineLevel="0" r="1732">
      <c r="A1732" s="0" t="str">
        <f aca="false">HYPERLINK("http://dbpedia.org/property/awards")</f>
        <v>http://dbpedia.org/property/awards</v>
      </c>
      <c r="B1732" s="2" t="n">
        <v>0</v>
      </c>
      <c r="C1732" s="0" t="str">
        <f aca="false">HYPERLINK("http://dbpedia.org/sparql?default-graph-uri=http%3A%2F%2Fdbpedia.org&amp;query=select+distinct+%3Fs+%3Fo+where+{%3Fs+%3Chttp%3A%2F%2Fdbpedia.org%2Fproperty%2Fawards%3E+%3Fo}+LIMIT+100&amp;format=text%2Fhtml&amp;timeout=30000&amp;debug=on", "View on DBPedia")</f>
        <v>View on DBPedia</v>
      </c>
    </row>
    <row collapsed="false" customFormat="false" customHeight="true" hidden="false" ht="12.1" outlineLevel="0" r="1733">
      <c r="A1733" s="0" t="str">
        <f aca="false">HYPERLINK("http://dbpedia.org/property/fullname")</f>
        <v>http://dbpedia.org/property/fullname</v>
      </c>
      <c r="B1733" s="2" t="n">
        <v>0</v>
      </c>
      <c r="C1733" s="0" t="str">
        <f aca="false">HYPERLINK("http://dbpedia.org/sparql?default-graph-uri=http%3A%2F%2Fdbpedia.org&amp;query=select+distinct+%3Fs+%3Fo+where+{%3Fs+%3Chttp%3A%2F%2Fdbpedia.org%2Fproperty%2Ffullname%3E+%3Fo}+LIMIT+100&amp;format=text%2Fhtml&amp;timeout=30000&amp;debug=on", "View on DBPedia")</f>
        <v>View on DBPedia</v>
      </c>
    </row>
    <row collapsed="false" customFormat="false" customHeight="true" hidden="false" ht="12.1" outlineLevel="0" r="1734">
      <c r="A1734" s="0" t="str">
        <f aca="false">HYPERLINK("http://dbpedia.org/property/caption")</f>
        <v>http://dbpedia.org/property/caption</v>
      </c>
      <c r="B1734" s="2" t="n">
        <v>0</v>
      </c>
      <c r="C1734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1735">
      <c r="A1735" s="0" t="str">
        <f aca="false">HYPERLINK("http://dbpedia.org/property/playerPositions")</f>
        <v>http://dbpedia.org/property/playerPositions</v>
      </c>
      <c r="B1735" s="2" t="n">
        <v>0.5</v>
      </c>
      <c r="C1735" s="0" t="str">
        <f aca="false">HYPERLINK("http://dbpedia.org/sparql?default-graph-uri=http%3A%2F%2Fdbpedia.org&amp;query=select+distinct+%3Fs+%3Fo+where+{%3Fs+%3Chttp%3A%2F%2Fdbpedia.org%2Fproperty%2FplayerPositions%3E+%3Fo}+LIMIT+100&amp;format=text%2Fhtml&amp;timeout=30000&amp;debug=on", "View on DBPedia")</f>
        <v>View on DBPedia</v>
      </c>
    </row>
    <row collapsed="false" customFormat="false" customHeight="true" hidden="false" ht="12.1" outlineLevel="0" r="1736">
      <c r="A1736" s="0" t="str">
        <f aca="false">HYPERLINK("http://dbpedia.org/property/alt")</f>
        <v>http://dbpedia.org/property/alt</v>
      </c>
      <c r="B1736" s="2" t="n">
        <v>0</v>
      </c>
      <c r="C1736" s="0" t="str">
        <f aca="false">HYPERLINK("http://dbpedia.org/sparql?default-graph-uri=http%3A%2F%2Fdbpedia.org&amp;query=select+distinct+%3Fs+%3Fo+where+{%3Fs+%3Chttp%3A%2F%2Fdbpedia.org%2Fproperty%2Falt%3E+%3Fo}+LIMIT+100&amp;format=text%2Fhtml&amp;timeout=30000&amp;debug=on", "View on DBPedia")</f>
        <v>View on DBPedia</v>
      </c>
    </row>
    <row collapsed="false" customFormat="false" customHeight="true" hidden="false" ht="12.1" outlineLevel="0" r="1737">
      <c r="A1737" s="0" t="str">
        <f aca="false">HYPERLINK("http://dbpedia.org/property/title")</f>
        <v>http://dbpedia.org/property/title</v>
      </c>
      <c r="B1737" s="2" t="n">
        <v>0</v>
      </c>
      <c r="C1737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1738">
      <c r="A1738" s="0" t="str">
        <f aca="false">HYPERLINK("http://dbpedia.org/property/youthclubs")</f>
        <v>http://dbpedia.org/property/youthclubs</v>
      </c>
      <c r="B1738" s="2" t="n">
        <v>0</v>
      </c>
      <c r="C1738" s="0" t="str">
        <f aca="false">HYPERLINK("http://dbpedia.org/sparql?default-graph-uri=http%3A%2F%2Fdbpedia.org&amp;query=select+distinct+%3Fs+%3Fo+where+{%3Fs+%3Chttp%3A%2F%2Fdbpedia.org%2Fproperty%2Fyouthclubs%3E+%3Fo}+LIMIT+100&amp;format=text%2Fhtml&amp;timeout=30000&amp;debug=on", "View on DBPedia")</f>
        <v>View on DBPedia</v>
      </c>
    </row>
    <row collapsed="false" customFormat="false" customHeight="true" hidden="false" ht="12.1" outlineLevel="0" r="1739">
      <c r="A1739" s="0" t="str">
        <f aca="false">HYPERLINK("http://dbpedia.org/property/shortDescription")</f>
        <v>http://dbpedia.org/property/shortDescription</v>
      </c>
      <c r="B1739" s="2" t="n">
        <v>0</v>
      </c>
      <c r="C1739" s="0" t="str">
        <f aca="false">HYPERLINK("http://dbpedia.org/sparql?default-graph-uri=http%3A%2F%2Fdbpedia.org&amp;query=select+distinct+%3Fs+%3Fo+where+{%3Fs+%3Chttp%3A%2F%2Fdbpedia.org%2Fproperty%2FshortDescription%3E+%3Fo}+LIMIT+100&amp;format=text%2Fhtml&amp;timeout=30000&amp;debug=on", "View on DBPedia")</f>
        <v>View on DBPedia</v>
      </c>
    </row>
    <row collapsed="false" customFormat="false" customHeight="true" hidden="false" ht="12.1" outlineLevel="0" r="1740">
      <c r="A1740" s="0" t="str">
        <f aca="false">HYPERLINK("http://xmlns.com/foaf/0.1/name")</f>
        <v>http://xmlns.com/foaf/0.1/name</v>
      </c>
      <c r="B1740" s="2" t="n">
        <v>0</v>
      </c>
      <c r="C1740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1741">
      <c r="A1741" s="0" t="str">
        <f aca="false">HYPERLINK("http://dbpedia.org/property/careerHighlights")</f>
        <v>http://dbpedia.org/property/careerHighlights</v>
      </c>
      <c r="B1741" s="2" t="n">
        <v>0</v>
      </c>
      <c r="C1741" s="0" t="str">
        <f aca="false">HYPERLINK("http://dbpedia.org/sparql?default-graph-uri=http%3A%2F%2Fdbpedia.org&amp;query=select+distinct+%3Fs+%3Fo+where+{%3Fs+%3Chttp%3A%2F%2Fdbpedia.org%2Fproperty%2FcareerHighlights%3E+%3Fo}+LIMIT+100&amp;format=text%2Fhtml&amp;timeout=30000&amp;debug=on", "View on DBPedia")</f>
        <v>View on DBPedia</v>
      </c>
    </row>
    <row collapsed="false" customFormat="false" customHeight="true" hidden="false" ht="12.1" outlineLevel="0" r="1742">
      <c r="A1742" s="0" t="str">
        <f aca="false">HYPERLINK("http://dbpedia.org/property/occupation")</f>
        <v>http://dbpedia.org/property/occupation</v>
      </c>
      <c r="B1742" s="2" t="n">
        <v>0</v>
      </c>
      <c r="C1742" s="0" t="str">
        <f aca="false">HYPERLINK("http://dbpedia.org/sparql?default-graph-uri=http%3A%2F%2Fdbpedia.org&amp;query=select+distinct+%3Fs+%3Fo+where+{%3Fs+%3Chttp%3A%2F%2Fdbpedia.org%2Fproperty%2Foccupation%3E+%3Fo}+LIMIT+100&amp;format=text%2Fhtml&amp;timeout=30000&amp;debug=on", "View on DBPedia")</f>
        <v>View on DBPedia</v>
      </c>
    </row>
    <row collapsed="false" customFormat="false" customHeight="true" hidden="false" ht="12.1" outlineLevel="0" r="1743">
      <c r="A1743" s="0" t="str">
        <f aca="false">HYPERLINK("http://dbpedia.org/property/name")</f>
        <v>http://dbpedia.org/property/name</v>
      </c>
      <c r="B1743" s="2" t="n">
        <v>0</v>
      </c>
      <c r="C1743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1744">
      <c r="A1744" s="0" t="str">
        <f aca="false">HYPERLINK("http://dbpedia.org/property/clubs")</f>
        <v>http://dbpedia.org/property/clubs</v>
      </c>
      <c r="B1744" s="2" t="n">
        <v>0</v>
      </c>
      <c r="C1744" s="0" t="str">
        <f aca="false">HYPERLINK("http://dbpedia.org/sparql?default-graph-uri=http%3A%2F%2Fdbpedia.org&amp;query=select+distinct+%3Fs+%3Fo+where+{%3Fs+%3Chttp%3A%2F%2Fdbpedia.org%2Fproperty%2Fclubs%3E+%3Fo}+LIMIT+100&amp;format=text%2Fhtml&amp;timeout=30000&amp;debug=on", "View on DBPedia")</f>
        <v>View on DBPedia</v>
      </c>
    </row>
    <row collapsed="false" customFormat="false" customHeight="true" hidden="false" ht="12.1" outlineLevel="0" r="1745">
      <c r="A1745" s="0" t="str">
        <f aca="false">HYPERLINK("http://dbpedia.org/property/currentpositionplain")</f>
        <v>http://dbpedia.org/property/currentpositionplain</v>
      </c>
      <c r="B1745" s="2" t="n">
        <v>0</v>
      </c>
      <c r="C1745" s="0" t="str">
        <f aca="false">HYPERLINK("http://dbpedia.org/sparql?default-graph-uri=http%3A%2F%2Fdbpedia.org&amp;query=select+distinct+%3Fs+%3Fo+where+{%3Fs+%3Chttp%3A%2F%2Fdbpedia.org%2Fproperty%2Fcurrentpositionplain%3E+%3Fo}+LIMIT+100&amp;format=text%2Fhtml&amp;timeout=30000&amp;debug=on", "View on DBPedia")</f>
        <v>View on DBPedia</v>
      </c>
    </row>
    <row collapsed="false" customFormat="false" customHeight="true" hidden="false" ht="12.1" outlineLevel="0" r="1746">
      <c r="A1746" s="0" t="str">
        <f aca="false">HYPERLINK("http://dbpedia.org/property/birthPlace")</f>
        <v>http://dbpedia.org/property/birthPlace</v>
      </c>
      <c r="B1746" s="2" t="n">
        <v>0</v>
      </c>
      <c r="C1746" s="0" t="str">
        <f aca="false">HYPERLINK("http://dbpedia.org/sparql?default-graph-uri=http%3A%2F%2Fdbpedia.org&amp;query=select+distinct+%3Fs+%3Fo+where+{%3Fs+%3Chttp%3A%2F%2Fdbpedia.org%2Fproperty%2FbirthPlace%3E+%3Fo}+LIMIT+100&amp;format=text%2Fhtml&amp;timeout=30000&amp;debug=on", "View on DBPedia")</f>
        <v>View on DBPedia</v>
      </c>
    </row>
    <row collapsed="false" customFormat="false" customHeight="true" hidden="false" ht="12.1" outlineLevel="0" r="1747">
      <c r="A1747" s="0" t="str">
        <f aca="false">HYPERLINK("http://dbpedia.org/property/rank")</f>
        <v>http://dbpedia.org/property/rank</v>
      </c>
      <c r="B1747" s="2" t="n">
        <v>0</v>
      </c>
      <c r="C1747" s="0" t="str">
        <f aca="false">HYPERLINK("http://dbpedia.org/sparql?default-graph-uri=http%3A%2F%2Fdbpedia.org&amp;query=select+distinct+%3Fs+%3Fo+where+{%3Fs+%3Chttp%3A%2F%2Fdbpedia.org%2Fproperty%2Frank%3E+%3Fo}+LIMIT+100&amp;format=text%2Fhtml&amp;timeout=30000&amp;debug=on", "View on DBPedia")</f>
        <v>View on DBPedia</v>
      </c>
    </row>
    <row collapsed="false" customFormat="false" customHeight="true" hidden="false" ht="12.1" outlineLevel="0" r="1748">
      <c r="A1748" s="0" t="str">
        <f aca="false">HYPERLINK("http://dbpedia.org/property/knownFor")</f>
        <v>http://dbpedia.org/property/knownFor</v>
      </c>
      <c r="B1748" s="2" t="n">
        <v>0</v>
      </c>
      <c r="C1748" s="0" t="str">
        <f aca="false">HYPERLINK("http://dbpedia.org/sparql?default-graph-uri=http%3A%2F%2Fdbpedia.org&amp;query=select+distinct+%3Fs+%3Fo+where+{%3Fs+%3Chttp%3A%2F%2Fdbpedia.org%2Fproperty%2FknownFor%3E+%3Fo}+LIMIT+100&amp;format=text%2Fhtml&amp;timeout=30000&amp;debug=on", "View on DBPedia")</f>
        <v>View on DBPedia</v>
      </c>
    </row>
    <row collapsed="false" customFormat="false" customHeight="true" hidden="false" ht="12.1" outlineLevel="0" r="1749">
      <c r="A1749" s="0" t="str">
        <f aca="false">HYPERLINK("http://dbpedia.org/property/footer")</f>
        <v>http://dbpedia.org/property/footer</v>
      </c>
      <c r="B1749" s="2" t="n">
        <v>0</v>
      </c>
      <c r="C1749" s="0" t="str">
        <f aca="false">HYPERLINK("http://dbpedia.org/sparql?default-graph-uri=http%3A%2F%2Fdbpedia.org&amp;query=select+distinct+%3Fs+%3Fo+where+{%3Fs+%3Chttp%3A%2F%2Fdbpedia.org%2Fproperty%2Ffooter%3E+%3Fo}+LIMIT+100&amp;format=text%2Fhtml&amp;timeout=30000&amp;debug=on", "View on DBPedia")</f>
        <v>View on DBPedia</v>
      </c>
    </row>
    <row collapsed="false" customFormat="false" customHeight="true" hidden="false" ht="12.1" outlineLevel="0" r="1750">
      <c r="A1750" s="0" t="str">
        <f aca="false">HYPERLINK("http://dbpedia.org/property/ruPosition")</f>
        <v>http://dbpedia.org/property/ruPosition</v>
      </c>
      <c r="B1750" s="2" t="n">
        <v>0</v>
      </c>
      <c r="C1750" s="0" t="str">
        <f aca="false">HYPERLINK("http://dbpedia.org/sparql?default-graph-uri=http%3A%2F%2Fdbpedia.org&amp;query=select+distinct+%3Fs+%3Fo+where+{%3Fs+%3Chttp%3A%2F%2Fdbpedia.org%2Fproperty%2FruPosition%3E+%3Fo}+LIMIT+100&amp;format=text%2Fhtml&amp;timeout=30000&amp;debug=on", "View on DBPedia")</f>
        <v>View on DBPedia</v>
      </c>
    </row>
    <row collapsed="false" customFormat="false" customHeight="true" hidden="false" ht="12.1" outlineLevel="0" r="1751">
      <c r="A1751" s="0" t="str">
        <f aca="false">HYPERLINK("http://dbpedia.org/property/tenants")</f>
        <v>http://dbpedia.org/property/tenants</v>
      </c>
      <c r="B1751" s="2" t="n">
        <v>0</v>
      </c>
      <c r="C1751" s="0" t="str">
        <f aca="false">HYPERLINK("http://dbpedia.org/sparql?default-graph-uri=http%3A%2F%2Fdbpedia.org&amp;query=select+distinct+%3Fs+%3Fo+where+{%3Fs+%3Chttp%3A%2F%2Fdbpedia.org%2Fproperty%2Ftenants%3E+%3Fo}+LIMIT+100&amp;format=text%2Fhtml&amp;timeout=30000&amp;debug=on", "View on DBPedia")</f>
        <v>View on DBPedia</v>
      </c>
    </row>
    <row collapsed="false" customFormat="false" customHeight="true" hidden="false" ht="12.1" outlineLevel="0" r="1752">
      <c r="A1752" s="0" t="str">
        <f aca="false">HYPERLINK("http://dbpedia.org/ontology/managerClub")</f>
        <v>http://dbpedia.org/ontology/managerClub</v>
      </c>
      <c r="B1752" s="2" t="n">
        <v>0</v>
      </c>
      <c r="C1752" s="0" t="str">
        <f aca="false">HYPERLINK("http://dbpedia.org/sparql?default-graph-uri=http%3A%2F%2Fdbpedia.org&amp;query=select+distinct+%3Fs+%3Fo+where+{%3Fs+%3Chttp%3A%2F%2Fdbpedia.org%2Fontology%2FmanagerClub%3E+%3Fo}+LIMIT+100&amp;format=text%2Fhtml&amp;timeout=30000&amp;debug=on", "View on DBPedia")</f>
        <v>View on DBPedia</v>
      </c>
    </row>
    <row collapsed="false" customFormat="false" customHeight="true" hidden="false" ht="12.1" outlineLevel="0" r="1753">
      <c r="A1753" s="0" t="str">
        <f aca="false">HYPERLINK("http://dbpedia.org/property/placeOfBirth")</f>
        <v>http://dbpedia.org/property/placeOfBirth</v>
      </c>
      <c r="B1753" s="2" t="n">
        <v>0</v>
      </c>
      <c r="C1753" s="0" t="str">
        <f aca="false">HYPERLINK("http://dbpedia.org/sparql?default-graph-uri=http%3A%2F%2Fdbpedia.org&amp;query=select+distinct+%3Fs+%3Fo+where+{%3Fs+%3Chttp%3A%2F%2Fdbpedia.org%2Fproperty%2FplaceOfBirth%3E+%3Fo}+LIMIT+100&amp;format=text%2Fhtml&amp;timeout=30000&amp;debug=on", "View on DBPedia")</f>
        <v>View on DBPedia</v>
      </c>
    </row>
    <row collapsed="false" customFormat="false" customHeight="true" hidden="false" ht="12.1" outlineLevel="0" r="1754">
      <c r="A1754" s="0" t="str">
        <f aca="false">HYPERLINK("http://dbpedia.org/property/description")</f>
        <v>http://dbpedia.org/property/description</v>
      </c>
      <c r="B1754" s="2" t="n">
        <v>0</v>
      </c>
      <c r="C1754" s="0" t="str">
        <f aca="false">HYPERLINK("http://dbpedia.org/sparql?default-graph-uri=http%3A%2F%2Fdbpedia.org&amp;query=select+distinct+%3Fs+%3Fo+where+{%3Fs+%3Chttp%3A%2F%2Fdbpedia.org%2Fproperty%2Fdescription%3E+%3Fo}+LIMIT+100&amp;format=text%2Fhtml&amp;timeout=30000&amp;debug=on", "View on DBPedia")</f>
        <v>View on DBPedia</v>
      </c>
    </row>
    <row collapsed="false" customFormat="false" customHeight="true" hidden="false" ht="12.1" outlineLevel="0" r="1755">
      <c r="A1755" s="0" t="str">
        <f aca="false">HYPERLINK("http://dbpedia.org/property/placeOfDeath")</f>
        <v>http://dbpedia.org/property/placeOfDeath</v>
      </c>
      <c r="B1755" s="2" t="n">
        <v>0</v>
      </c>
      <c r="C1755" s="0" t="str">
        <f aca="false">HYPERLINK("http://dbpedia.org/sparql?default-graph-uri=http%3A%2F%2Fdbpedia.org&amp;query=select+distinct+%3Fs+%3Fo+where+{%3Fs+%3Chttp%3A%2F%2Fdbpedia.org%2Fproperty%2FplaceOfDeath%3E+%3Fo}+LIMIT+100&amp;format=text%2Fhtml&amp;timeout=30000&amp;debug=on", "View on DBPedia")</f>
        <v>View on DBPedia</v>
      </c>
    </row>
    <row collapsed="false" customFormat="false" customHeight="true" hidden="false" ht="12.1" outlineLevel="0" r="1756">
      <c r="A1756" s="0" t="str">
        <f aca="false">HYPERLINK("http://dbpedia.org/property/arena")</f>
        <v>http://dbpedia.org/property/arena</v>
      </c>
      <c r="B1756" s="2" t="n">
        <v>0</v>
      </c>
      <c r="C1756" s="0" t="str">
        <f aca="false">HYPERLINK("http://dbpedia.org/sparql?default-graph-uri=http%3A%2F%2Fdbpedia.org&amp;query=select+distinct+%3Fs+%3Fo+where+{%3Fs+%3Chttp%3A%2F%2Fdbpedia.org%2Fproperty%2Farena%3E+%3Fo}+LIMIT+100&amp;format=text%2Fhtml&amp;timeout=30000&amp;debug=on", "View on DBPedia")</f>
        <v>View on DBPedia</v>
      </c>
    </row>
    <row collapsed="false" customFormat="false" customHeight="true" hidden="false" ht="12.1" outlineLevel="0" r="1757">
      <c r="A1757" s="0" t="str">
        <f aca="false">HYPERLINK("http://dbpedia.org/property/source")</f>
        <v>http://dbpedia.org/property/source</v>
      </c>
      <c r="B1757" s="2" t="n">
        <v>0</v>
      </c>
      <c r="C1757" s="0" t="str">
        <f aca="false">HYPERLINK("http://dbpedia.org/sparql?default-graph-uri=http%3A%2F%2Fdbpedia.org&amp;query=select+distinct+%3Fs+%3Fo+where+{%3Fs+%3Chttp%3A%2F%2Fdbpedia.org%2Fproperty%2Fsource%3E+%3Fo}+LIMIT+100&amp;format=text%2Fhtml&amp;timeout=30000&amp;debug=on", "View on DBPedia")</f>
        <v>View on DBPedia</v>
      </c>
    </row>
    <row collapsed="false" customFormat="false" customHeight="true" hidden="false" ht="12.1" outlineLevel="0" r="1758">
      <c r="A1758" s="0" t="str">
        <f aca="false">HYPERLINK("http://dbpedia.org/property/team")</f>
        <v>http://dbpedia.org/property/team</v>
      </c>
      <c r="B1758" s="2" t="n">
        <v>0</v>
      </c>
      <c r="C1758" s="0" t="str">
        <f aca="false">HYPERLINK("http://dbpedia.org/sparql?default-graph-uri=http%3A%2F%2Fdbpedia.org&amp;query=select+distinct+%3Fs+%3Fo+where+{%3Fs+%3Chttp%3A%2F%2Fdbpedia.org%2Fproperty%2Fteam%3E+%3Fo}+LIMIT+100&amp;format=text%2Fhtml&amp;timeout=30000&amp;debug=on", "View on DBPedia")</f>
        <v>View on DBPedia</v>
      </c>
    </row>
    <row collapsed="false" customFormat="false" customHeight="true" hidden="false" ht="12.1" outlineLevel="0" r="1759">
      <c r="A1759" s="0" t="str">
        <f aca="false">HYPERLINK("http://dbpedia.org/ontology/award")</f>
        <v>http://dbpedia.org/ontology/award</v>
      </c>
      <c r="B1759" s="2" t="n">
        <v>0</v>
      </c>
      <c r="C1759" s="0" t="str">
        <f aca="false">HYPERLINK("http://dbpedia.org/sparql?default-graph-uri=http%3A%2F%2Fdbpedia.org&amp;query=select+distinct+%3Fs+%3Fo+where+{%3Fs+%3Chttp%3A%2F%2Fdbpedia.org%2Fontology%2Faward%3E+%3Fo}+LIMIT+100&amp;format=text%2Fhtml&amp;timeout=30000&amp;debug=on", "View on DBPedia")</f>
        <v>View on DBPedia</v>
      </c>
    </row>
    <row collapsed="false" customFormat="false" customHeight="true" hidden="false" ht="12.1" outlineLevel="0" r="1760">
      <c r="A1760" s="0" t="str">
        <f aca="false">HYPERLINK("http://dbpedia.org/ontology/coachedTeam")</f>
        <v>http://dbpedia.org/ontology/coachedTeam</v>
      </c>
      <c r="B1760" s="2" t="n">
        <v>0</v>
      </c>
      <c r="C1760" s="0" t="str">
        <f aca="false">HYPERLINK("http://dbpedia.org/sparql?default-graph-uri=http%3A%2F%2Fdbpedia.org&amp;query=select+distinct+%3Fs+%3Fo+where+{%3Fs+%3Chttp%3A%2F%2Fdbpedia.org%2Fontology%2FcoachedTeam%3E+%3Fo}+LIMIT+100&amp;format=text%2Fhtml&amp;timeout=30000&amp;debug=on", "View on DBPedia")</f>
        <v>View on DBPedia</v>
      </c>
    </row>
    <row collapsed="false" customFormat="false" customHeight="true" hidden="false" ht="12.1" outlineLevel="0" r="1761">
      <c r="A1761" s="0" t="str">
        <f aca="false">HYPERLINK("http://dbpedia.org/property/icpositionh")</f>
        <v>http://dbpedia.org/property/icpositionh</v>
      </c>
      <c r="B1761" s="2" t="n">
        <v>0</v>
      </c>
      <c r="C1761" s="0" t="str">
        <f aca="false">HYPERLINK("http://dbpedia.org/sparql?default-graph-uri=http%3A%2F%2Fdbpedia.org&amp;query=select+distinct+%3Fs+%3Fo+where+{%3Fs+%3Chttp%3A%2F%2Fdbpedia.org%2Fproperty%2Ficpositionh%3E+%3Fo}+LIMIT+100&amp;format=text%2Fhtml&amp;timeout=30000&amp;debug=on", "View on DBPedia")</f>
        <v>View on DBPedia</v>
      </c>
    </row>
    <row collapsed="false" customFormat="false" customHeight="true" hidden="false" ht="12.1" outlineLevel="0" r="1762">
      <c r="A1762" s="0" t="str">
        <f aca="false">HYPERLINK("http://dbpedia.org/property/icposition")</f>
        <v>http://dbpedia.org/property/icposition</v>
      </c>
      <c r="B1762" s="2" t="n">
        <v>0</v>
      </c>
      <c r="C1762" s="0" t="str">
        <f aca="false">HYPERLINK("http://dbpedia.org/sparql?default-graph-uri=http%3A%2F%2Fdbpedia.org&amp;query=select+distinct+%3Fs+%3Fo+where+{%3Fs+%3Chttp%3A%2F%2Fdbpedia.org%2Fproperty%2Ficposition%3E+%3Fo}+LIMIT+100&amp;format=text%2Fhtml&amp;timeout=30000&amp;debug=on", "View on DBPedia")</f>
        <v>View on DBPedia</v>
      </c>
    </row>
    <row collapsed="false" customFormat="false" customHeight="true" hidden="false" ht="12.1" outlineLevel="0" r="1763">
      <c r="A1763" s="0" t="str">
        <f aca="false">HYPERLINK("http://dbpedia.org/property/owner")</f>
        <v>http://dbpedia.org/property/owner</v>
      </c>
      <c r="B1763" s="2" t="n">
        <v>0</v>
      </c>
      <c r="C1763" s="0" t="str">
        <f aca="false">HYPERLINK("http://dbpedia.org/sparql?default-graph-uri=http%3A%2F%2Fdbpedia.org&amp;query=select+distinct+%3Fs+%3Fo+where+{%3Fs+%3Chttp%3A%2F%2Fdbpedia.org%2Fproperty%2Fowner%3E+%3Fo}+LIMIT+100&amp;format=text%2Fhtml&amp;timeout=30000&amp;debug=on", "View on DBPedia")</f>
        <v>View on DBPedia</v>
      </c>
    </row>
    <row collapsed="false" customFormat="false" customHeight="true" hidden="false" ht="12.1" outlineLevel="0" r="1764">
      <c r="A1764" s="0" t="str">
        <f aca="false">HYPERLINK("http://dbpedia.org/property/playerPosition")</f>
        <v>http://dbpedia.org/property/playerPosition</v>
      </c>
      <c r="B1764" s="2" t="n">
        <v>1</v>
      </c>
      <c r="C1764" s="0" t="str">
        <f aca="false">HYPERLINK("http://dbpedia.org/sparql?default-graph-uri=http%3A%2F%2Fdbpedia.org&amp;query=select+distinct+%3Fs+%3Fo+where+{%3Fs+%3Chttp%3A%2F%2Fdbpedia.org%2Fproperty%2FplayerPosition%3E+%3Fo}+LIMIT+100&amp;format=text%2Fhtml&amp;timeout=30000&amp;debug=on", "View on DBPedia")</f>
        <v>View on DBPedia</v>
      </c>
    </row>
    <row collapsed="false" customFormat="false" customHeight="true" hidden="false" ht="12.1" outlineLevel="0" r="1765">
      <c r="A1765" s="0" t="str">
        <f aca="false">HYPERLINK("http://dbpedia.org/property/operator")</f>
        <v>http://dbpedia.org/property/operator</v>
      </c>
      <c r="B1765" s="2" t="n">
        <v>0</v>
      </c>
      <c r="C1765" s="0" t="str">
        <f aca="false">HYPERLINK("http://dbpedia.org/sparql?default-graph-uri=http%3A%2F%2Fdbpedia.org&amp;query=select+distinct+%3Fs+%3Fo+where+{%3Fs+%3Chttp%3A%2F%2Fdbpedia.org%2Fproperty%2Foperator%3E+%3Fo}+LIMIT+100&amp;format=text%2Fhtml&amp;timeout=30000&amp;debug=on", "View on DBPedia")</f>
        <v>View on DBPedia</v>
      </c>
    </row>
    <row collapsed="false" customFormat="false" customHeight="true" hidden="false" ht="12.1" outlineLevel="0" r="1766">
      <c r="A1766" s="0" t="str">
        <f aca="false">HYPERLINK("http://dbpedia.org/ontology/operator")</f>
        <v>http://dbpedia.org/ontology/operator</v>
      </c>
      <c r="B1766" s="2" t="n">
        <v>0</v>
      </c>
      <c r="C1766" s="0" t="str">
        <f aca="false">HYPERLINK("http://dbpedia.org/sparql?default-graph-uri=http%3A%2F%2Fdbpedia.org&amp;query=select+distinct+%3Fs+%3Fo+where+{%3Fs+%3Chttp%3A%2F%2Fdbpedia.org%2Fontology%2Foperator%3E+%3Fo}+LIMIT+100&amp;format=text%2Fhtml&amp;timeout=30000&amp;debug=on", "View on DBPedia")</f>
        <v>View on DBPedia</v>
      </c>
    </row>
    <row collapsed="false" customFormat="false" customHeight="true" hidden="false" ht="12.1" outlineLevel="0" r="1767">
      <c r="A1767" s="0" t="str">
        <f aca="false">HYPERLINK("http://dbpedia.org/property/currentposition")</f>
        <v>http://dbpedia.org/property/currentposition</v>
      </c>
      <c r="B1767" s="2" t="n">
        <v>0</v>
      </c>
      <c r="C1767" s="0" t="str">
        <f aca="false">HYPERLINK("http://dbpedia.org/sparql?default-graph-uri=http%3A%2F%2Fdbpedia.org&amp;query=select+distinct+%3Fs+%3Fo+where+{%3Fs+%3Chttp%3A%2F%2Fdbpedia.org%2Fproperty%2Fcurrentposition%3E+%3Fo}+LIMIT+100&amp;format=text%2Fhtml&amp;timeout=30000&amp;debug=on", "View on DBPedia")</f>
        <v>View on DBPedia</v>
      </c>
    </row>
    <row collapsed="false" customFormat="false" customHeight="true" hidden="false" ht="12.1" outlineLevel="0" r="1768">
      <c r="A1768" s="0" t="str">
        <f aca="false">HYPERLINK("http://xmlns.com/foaf/0.1/nick")</f>
        <v>http://xmlns.com/foaf/0.1/nick</v>
      </c>
      <c r="B1768" s="2" t="n">
        <v>0</v>
      </c>
      <c r="C1768" s="0" t="str">
        <f aca="false">HYPERLINK("http://dbpedia.org/sparql?default-graph-uri=http%3A%2F%2Fdbpedia.org&amp;query=select+distinct+%3Fs+%3Fo+where+{%3Fs+%3Chttp%3A%2F%2Fxmlns.com%2Ffoaf%2F0.1%2Fnick%3E+%3Fo}+LIMIT+100&amp;format=text%2Fhtml&amp;timeout=30000&amp;debug=on", "View on DBPedia")</f>
        <v>View on DBPedia</v>
      </c>
    </row>
    <row collapsed="false" customFormat="false" customHeight="true" hidden="false" ht="12.1" outlineLevel="0" r="1769">
      <c r="A1769" s="0" t="str">
        <f aca="false">HYPERLINK("http://dbpedia.org/property/clpositionf")</f>
        <v>http://dbpedia.org/property/clpositionf</v>
      </c>
      <c r="B1769" s="2" t="n">
        <v>0</v>
      </c>
      <c r="C1769" s="0" t="str">
        <f aca="false">HYPERLINK("http://dbpedia.org/sparql?default-graph-uri=http%3A%2F%2Fdbpedia.org&amp;query=select+distinct+%3Fs+%3Fo+where+{%3Fs+%3Chttp%3A%2F%2Fdbpedia.org%2Fproperty%2Fclpositionf%3E+%3Fo}+LIMIT+100&amp;format=text%2Fhtml&amp;timeout=30000&amp;debug=on", "View on DBPedia")</f>
        <v>View on DBPedia</v>
      </c>
    </row>
    <row collapsed="false" customFormat="false" customHeight="true" hidden="false" ht="12.1" outlineLevel="0" r="1770">
      <c r="A1770" s="0" t="str">
        <f aca="false">HYPERLINK("http://dbpedia.org/property/clpositionh")</f>
        <v>http://dbpedia.org/property/clpositionh</v>
      </c>
      <c r="B1770" s="2" t="n">
        <v>0</v>
      </c>
      <c r="C1770" s="0" t="str">
        <f aca="false">HYPERLINK("http://dbpedia.org/sparql?default-graph-uri=http%3A%2F%2Fdbpedia.org&amp;query=select+distinct+%3Fs+%3Fo+where+{%3Fs+%3Chttp%3A%2F%2Fdbpedia.org%2Fproperty%2Fclpositionh%3E+%3Fo}+LIMIT+100&amp;format=text%2Fhtml&amp;timeout=30000&amp;debug=on", "View on DBPedia")</f>
        <v>View on DBPedia</v>
      </c>
    </row>
    <row collapsed="false" customFormat="false" customHeight="true" hidden="false" ht="12.1" outlineLevel="0" r="1771">
      <c r="A1771" s="0" t="str">
        <f aca="false">HYPERLINK("http://dbpedia.org/property/currentclub")</f>
        <v>http://dbpedia.org/property/currentclub</v>
      </c>
      <c r="B1771" s="2" t="n">
        <v>0</v>
      </c>
      <c r="C1771" s="0" t="str">
        <f aca="false">HYPERLINK("http://dbpedia.org/sparql?default-graph-uri=http%3A%2F%2Fdbpedia.org&amp;query=select+distinct+%3Fs+%3Fo+where+{%3Fs+%3Chttp%3A%2F%2Fdbpedia.org%2Fproperty%2Fcurrentclub%3E+%3Fo}+LIMIT+100&amp;format=text%2Fhtml&amp;timeout=30000&amp;debug=on", "View on DBPedia")</f>
        <v>View on DBPedia</v>
      </c>
    </row>
    <row collapsed="false" customFormat="false" customHeight="true" hidden="false" ht="12.1" outlineLevel="0" r="1772">
      <c r="A1772" s="0" t="str">
        <f aca="false">HYPERLINK("http://dbpedia.org/property/clposition")</f>
        <v>http://dbpedia.org/property/clposition</v>
      </c>
      <c r="B1772" s="2" t="n">
        <v>0</v>
      </c>
      <c r="C1772" s="0" t="str">
        <f aca="false">HYPERLINK("http://dbpedia.org/sparql?default-graph-uri=http%3A%2F%2Fdbpedia.org&amp;query=select+distinct+%3Fs+%3Fo+where+{%3Fs+%3Chttp%3A%2F%2Fdbpedia.org%2Fproperty%2Fclposition%3E+%3Fo}+LIMIT+100&amp;format=text%2Fhtml&amp;timeout=30000&amp;debug=on", "View on DBPedia")</f>
        <v>View on DBPedia</v>
      </c>
    </row>
    <row collapsed="false" customFormat="false" customHeight="true" hidden="false" ht="12.1" outlineLevel="0" r="1773">
      <c r="A1773" s="0" t="str">
        <f aca="false">HYPERLINK("http://dbpedia.org/property/coachTeams")</f>
        <v>http://dbpedia.org/property/coachTeams</v>
      </c>
      <c r="B1773" s="2" t="n">
        <v>0</v>
      </c>
      <c r="C1773" s="0" t="str">
        <f aca="false">HYPERLINK("http://dbpedia.org/sparql?default-graph-uri=http%3A%2F%2Fdbpedia.org&amp;query=select+distinct+%3Fs+%3Fo+where+{%3Fs+%3Chttp%3A%2F%2Fdbpedia.org%2Fproperty%2FcoachTeams%3E+%3Fo}+LIMIT+100&amp;format=text%2Fhtml&amp;timeout=30000&amp;debug=on", "View on DBPedia")</f>
        <v>View on DBPedia</v>
      </c>
    </row>
    <row collapsed="false" customFormat="false" customHeight="true" hidden="false" ht="12.1" outlineLevel="0" r="1774">
      <c r="A1774" s="0" t="str">
        <f aca="false">HYPERLINK("http://dbpedia.org/property/laterwork")</f>
        <v>http://dbpedia.org/property/laterwork</v>
      </c>
      <c r="B1774" s="2" t="n">
        <v>0</v>
      </c>
      <c r="C1774" s="0" t="str">
        <f aca="false">HYPERLINK("http://dbpedia.org/sparql?default-graph-uri=http%3A%2F%2Fdbpedia.org&amp;query=select+distinct+%3Fs+%3Fo+where+{%3Fs+%3Chttp%3A%2F%2Fdbpedia.org%2Fproperty%2Flaterwork%3E+%3Fo}+LIMIT+100&amp;format=text%2Fhtml&amp;timeout=30000&amp;debug=on", "View on DBPedia")</f>
        <v>View on DBPedia</v>
      </c>
    </row>
    <row collapsed="false" customFormat="false" customHeight="true" hidden="false" ht="12.1" outlineLevel="0" r="1775">
      <c r="A1775" s="0" t="str">
        <f aca="false">HYPERLINK("http://dbpedia.org/property/careerhighlights")</f>
        <v>http://dbpedia.org/property/careerhighlights</v>
      </c>
      <c r="B1775" s="2" t="n">
        <v>0</v>
      </c>
      <c r="C1775" s="0" t="str">
        <f aca="false">HYPERLINK("http://dbpedia.org/sparql?default-graph-uri=http%3A%2F%2Fdbpedia.org&amp;query=select+distinct+%3Fs+%3Fo+where+{%3Fs+%3Chttp%3A%2F%2Fdbpedia.org%2Fproperty%2Fcareerhighlights%3E+%3Fo}+LIMIT+100&amp;format=text%2Fhtml&amp;timeout=30000&amp;debug=on", "View on DBPedia")</f>
        <v>View on DBPedia</v>
      </c>
    </row>
    <row collapsed="false" customFormat="false" customHeight="true" hidden="false" ht="12.1" outlineLevel="0" r="1776">
      <c r="A1776" s="0" t="str">
        <f aca="false">HYPERLINK("http://dbpedia.org/property/height")</f>
        <v>http://dbpedia.org/property/height</v>
      </c>
      <c r="B1776" s="2" t="n">
        <v>0</v>
      </c>
      <c r="C1776" s="0" t="str">
        <f aca="false">HYPERLINK("http://dbpedia.org/sparql?default-graph-uri=http%3A%2F%2Fdbpedia.org&amp;query=select+distinct+%3Fs+%3Fo+where+{%3Fs+%3Chttp%3A%2F%2Fdbpedia.org%2Fproperty%2Fheight%3E+%3Fo}+LIMIT+100&amp;format=text%2Fhtml&amp;timeout=30000&amp;debug=on", "View on DBPedia")</f>
        <v>View on DBPedia</v>
      </c>
    </row>
    <row collapsed="false" customFormat="false" customHeight="true" hidden="false" ht="12.1" outlineLevel="0" r="1777">
      <c r="A1777" s="0" t="str">
        <f aca="false">HYPERLINK("http://dbpedia.org/property/nota")</f>
        <v>http://dbpedia.org/property/nota</v>
      </c>
      <c r="B1777" s="2" t="n">
        <v>0</v>
      </c>
      <c r="C1777" s="0" t="str">
        <f aca="false">HYPERLINK("http://dbpedia.org/sparql?default-graph-uri=http%3A%2F%2Fdbpedia.org&amp;query=select+distinct+%3Fs+%3Fo+where+{%3Fs+%3Chttp%3A%2F%2Fdbpedia.org%2Fproperty%2Fnota%3E+%3Fo}+LIMIT+100&amp;format=text%2Fhtml&amp;timeout=30000&amp;debug=on", "View on DBPedia")</f>
        <v>View on DBPedia</v>
      </c>
    </row>
    <row collapsed="false" customFormat="false" customHeight="true" hidden="false" ht="12.1" outlineLevel="0" r="1778">
      <c r="A1778" s="0" t="str">
        <f aca="false">HYPERLINK("http://dbpedia.org/property/birthName")</f>
        <v>http://dbpedia.org/property/birthName</v>
      </c>
      <c r="B1778" s="2" t="n">
        <v>0</v>
      </c>
      <c r="C1778" s="0" t="str">
        <f aca="false">HYPERLINK("http://dbpedia.org/sparql?default-graph-uri=http%3A%2F%2Fdbpedia.org&amp;query=select+distinct+%3Fs+%3Fo+where+{%3Fs+%3Chttp%3A%2F%2Fdbpedia.org%2Fproperty%2FbirthName%3E+%3Fo}+LIMIT+100&amp;format=text%2Fhtml&amp;timeout=30000&amp;debug=on", "View on DBPedia")</f>
        <v>View on DBPedia</v>
      </c>
    </row>
    <row collapsed="false" customFormat="false" customHeight="true" hidden="false" ht="12.1" outlineLevel="0" r="1779">
      <c r="A1779" s="0" t="str">
        <f aca="false">HYPERLINK("http://dbpedia.org/property/ruCurrentposition")</f>
        <v>http://dbpedia.org/property/ruCurrentposition</v>
      </c>
      <c r="B1779" s="2" t="n">
        <v>0</v>
      </c>
      <c r="C1779" s="0" t="str">
        <f aca="false">HYPERLINK("http://dbpedia.org/sparql?default-graph-uri=http%3A%2F%2Fdbpedia.org&amp;query=select+distinct+%3Fs+%3Fo+where+{%3Fs+%3Chttp%3A%2F%2Fdbpedia.org%2Fproperty%2FruCurrentposition%3E+%3Fo}+LIMIT+100&amp;format=text%2Fhtml&amp;timeout=30000&amp;debug=on", "View on DBPedia")</f>
        <v>View on DBPedia</v>
      </c>
    </row>
    <row collapsed="false" customFormat="false" customHeight="true" hidden="false" ht="12.1" outlineLevel="0" r="1780">
      <c r="A1780" s="0" t="str">
        <f aca="false">HYPERLINK("http://dbpedia.org/property/cposition")</f>
        <v>http://dbpedia.org/property/cposition</v>
      </c>
      <c r="B1780" s="2" t="n">
        <v>0</v>
      </c>
      <c r="C1780" s="0" t="str">
        <f aca="false">HYPERLINK("http://dbpedia.org/sparql?default-graph-uri=http%3A%2F%2Fdbpedia.org&amp;query=select+distinct+%3Fs+%3Fo+where+{%3Fs+%3Chttp%3A%2F%2Fdbpedia.org%2Fproperty%2Fcposition%3E+%3Fo}+LIMIT+100&amp;format=text%2Fhtml&amp;timeout=30000&amp;debug=on", "View on DBPedia")</f>
        <v>View on DBPedia</v>
      </c>
    </row>
    <row collapsed="false" customFormat="false" customHeight="true" hidden="false" ht="12.1" outlineLevel="0" r="1781">
      <c r="A1781" s="0" t="str">
        <f aca="false">HYPERLINK("http://dbpedia.org/property/clpostion")</f>
        <v>http://dbpedia.org/property/clpostion</v>
      </c>
      <c r="B1781" s="2" t="n">
        <v>0</v>
      </c>
      <c r="C1781" s="0" t="str">
        <f aca="false">HYPERLINK("http://dbpedia.org/sparql?default-graph-uri=http%3A%2F%2Fdbpedia.org&amp;query=select+distinct+%3Fs+%3Fo+where+{%3Fs+%3Chttp%3A%2F%2Fdbpedia.org%2Fproperty%2Fclpostion%3E+%3Fo}+LIMIT+100&amp;format=text%2Fhtml&amp;timeout=30000&amp;debug=on", "View on DBPedia")</f>
        <v>View on DBPedia</v>
      </c>
    </row>
    <row collapsed="false" customFormat="false" customHeight="true" hidden="false" ht="12.1" outlineLevel="0" r="1782">
      <c r="A1782" s="0" t="str">
        <f aca="false">HYPERLINK("http://dbpedia.org/property/label")</f>
        <v>http://dbpedia.org/property/label</v>
      </c>
      <c r="B1782" s="2" t="n">
        <v>0</v>
      </c>
      <c r="C1782" s="0" t="str">
        <f aca="false">HYPERLINK("http://dbpedia.org/sparql?default-graph-uri=http%3A%2F%2Fdbpedia.org&amp;query=select+distinct+%3Fs+%3Fo+where+{%3Fs+%3Chttp%3A%2F%2Fdbpedia.org%2Fproperty%2Flabel%3E+%3Fo}+LIMIT+100&amp;format=text%2Fhtml&amp;timeout=30000&amp;debug=on", "View on DBPedia")</f>
        <v>View on DBPedia</v>
      </c>
    </row>
    <row collapsed="false" customFormat="false" customHeight="true" hidden="false" ht="12.1" outlineLevel="0" r="1783">
      <c r="A1783" s="0" t="str">
        <f aca="false">HYPERLINK("http://dbpedia.org/property/icpositionf")</f>
        <v>http://dbpedia.org/property/icpositionf</v>
      </c>
      <c r="B1783" s="2" t="n">
        <v>0</v>
      </c>
      <c r="C1783" s="0" t="str">
        <f aca="false">HYPERLINK("http://dbpedia.org/sparql?default-graph-uri=http%3A%2F%2Fdbpedia.org&amp;query=select+distinct+%3Fs+%3Fo+where+{%3Fs+%3Chttp%3A%2F%2Fdbpedia.org%2Fproperty%2Ficpositionf%3E+%3Fo}+LIMIT+100&amp;format=text%2Fhtml&amp;timeout=30000&amp;debug=on", "View on DBPedia")</f>
        <v>View on DBPedia</v>
      </c>
    </row>
    <row collapsed="false" customFormat="false" customHeight="true" hidden="false" ht="12.1" outlineLevel="0" r="1784">
      <c r="A1784" s="0" t="str">
        <f aca="false">HYPERLINK("http://dbpedia.org/property/statlabel")</f>
        <v>http://dbpedia.org/property/statlabel</v>
      </c>
      <c r="B1784" s="2" t="n">
        <v>0</v>
      </c>
      <c r="C1784" s="0" t="str">
        <f aca="false">HYPERLINK("http://dbpedia.org/sparql?default-graph-uri=http%3A%2F%2Fdbpedia.org&amp;query=select+distinct+%3Fs+%3Fo+where+{%3Fs+%3Chttp%3A%2F%2Fdbpedia.org%2Fproperty%2Fstatlabel%3E+%3Fo}+LIMIT+100&amp;format=text%2Fhtml&amp;timeout=30000&amp;debug=on", "View on DBPedia")</f>
        <v>View on DBPedia</v>
      </c>
    </row>
    <row collapsed="false" customFormat="false" customHeight="true" hidden="false" ht="12.1" outlineLevel="0" r="1785">
      <c r="A1785" s="0" t="str">
        <f aca="false">HYPERLINK("http://dbpedia.org/ontology/recordLabel")</f>
        <v>http://dbpedia.org/ontology/recordLabel</v>
      </c>
      <c r="B1785" s="2" t="n">
        <v>0</v>
      </c>
      <c r="C1785" s="0" t="str">
        <f aca="false">HYPERLINK("http://dbpedia.org/sparql?default-graph-uri=http%3A%2F%2Fdbpedia.org&amp;query=select+distinct+%3Fs+%3Fo+where+{%3Fs+%3Chttp%3A%2F%2Fdbpedia.org%2Fontology%2FrecordLabel%3E+%3Fo}+LIMIT+100&amp;format=text%2Fhtml&amp;timeout=30000&amp;debug=on", "View on DBPedia")</f>
        <v>View on DBPedia</v>
      </c>
    </row>
    <row collapsed="false" customFormat="false" customHeight="true" hidden="false" ht="12.1" outlineLevel="0" r="1786">
      <c r="A1786" s="0" t="str">
        <f aca="false">HYPERLINK("http://dbpedia.org/property/rlPosition")</f>
        <v>http://dbpedia.org/property/rlPosition</v>
      </c>
      <c r="B1786" s="2" t="n">
        <v>0</v>
      </c>
      <c r="C1786" s="0" t="str">
        <f aca="false">HYPERLINK("http://dbpedia.org/sparql?default-graph-uri=http%3A%2F%2Fdbpedia.org&amp;query=select+distinct+%3Fs+%3Fo+where+{%3Fs+%3Chttp%3A%2F%2Fdbpedia.org%2Fproperty%2FrlPosition%3E+%3Fo}+LIMIT+100&amp;format=text%2Fhtml&amp;timeout=30000&amp;debug=on", "View on DBPedia")</f>
        <v>View on DBPedia</v>
      </c>
    </row>
    <row collapsed="false" customFormat="false" customHeight="true" hidden="false" ht="12.1" outlineLevel="0" r="1787">
      <c r="A1787" s="0" t="str">
        <f aca="false">HYPERLINK("http://dbpedia.org/property/clprovince")</f>
        <v>http://dbpedia.org/property/clprovince</v>
      </c>
      <c r="B1787" s="2" t="n">
        <v>0</v>
      </c>
      <c r="C1787" s="0" t="str">
        <f aca="false">HYPERLINK("http://dbpedia.org/sparql?default-graph-uri=http%3A%2F%2Fdbpedia.org&amp;query=select+distinct+%3Fs+%3Fo+where+{%3Fs+%3Chttp%3A%2F%2Fdbpedia.org%2Fproperty%2Fclprovince%3E+%3Fo}+LIMIT+100&amp;format=text%2Fhtml&amp;timeout=30000&amp;debug=on", "View on DBPedia")</f>
        <v>View on DBPedia</v>
      </c>
    </row>
    <row collapsed="false" customFormat="false" customHeight="true" hidden="false" ht="12.1" outlineLevel="0" r="1788">
      <c r="A1788" s="0" t="str">
        <f aca="false">HYPERLINK("http://dbpedia.org/property/homeCourt")</f>
        <v>http://dbpedia.org/property/homeCourt</v>
      </c>
      <c r="B1788" s="2" t="n">
        <v>0</v>
      </c>
      <c r="C1788" s="0" t="str">
        <f aca="false">HYPERLINK("http://dbpedia.org/sparql?default-graph-uri=http%3A%2F%2Fdbpedia.org&amp;query=select+distinct+%3Fs+%3Fo+where+{%3Fs+%3Chttp%3A%2F%2Fdbpedia.org%2Fproperty%2FhomeCourt%3E+%3Fo}+LIMIT+100&amp;format=text%2Fhtml&amp;timeout=30000&amp;debug=on", "View on DBPedia")</f>
        <v>View on DBPedia</v>
      </c>
    </row>
    <row collapsed="false" customFormat="false" customHeight="true" hidden="false" ht="12.1" outlineLevel="0" r="1789">
      <c r="A1789" s="0" t="str">
        <f aca="false">HYPERLINK("http://dbpedia.org/property/workInstitutions")</f>
        <v>http://dbpedia.org/property/workInstitutions</v>
      </c>
      <c r="B1789" s="2" t="n">
        <v>0</v>
      </c>
      <c r="C1789" s="0" t="str">
        <f aca="false">HYPERLINK("http://dbpedia.org/sparql?default-graph-uri=http%3A%2F%2Fdbpedia.org&amp;query=select+distinct+%3Fs+%3Fo+where+{%3Fs+%3Chttp%3A%2F%2Fdbpedia.org%2Fproperty%2FworkInstitutions%3E+%3Fo}+LIMIT+100&amp;format=text%2Fhtml&amp;timeout=30000&amp;debug=on", "View on DBPedia")</f>
        <v>View on DBPedia</v>
      </c>
    </row>
    <row collapsed="false" customFormat="false" customHeight="true" hidden="false" ht="12.1" outlineLevel="0" r="1790">
      <c r="A1790" s="0" t="str">
        <f aca="false">HYPERLINK("http://dbpedia.org/property/currentStadium")</f>
        <v>http://dbpedia.org/property/currentStadium</v>
      </c>
      <c r="B1790" s="2" t="n">
        <v>0</v>
      </c>
      <c r="C1790" s="0" t="str">
        <f aca="false">HYPERLINK("http://dbpedia.org/sparql?default-graph-uri=http%3A%2F%2Fdbpedia.org&amp;query=select+distinct+%3Fs+%3Fo+where+{%3Fs+%3Chttp%3A%2F%2Fdbpedia.org%2Fproperty%2FcurrentStadium%3E+%3Fo}+LIMIT+100&amp;format=text%2Fhtml&amp;timeout=30000&amp;debug=on", "View on DBPedia")</f>
        <v>View on DBPedia</v>
      </c>
    </row>
    <row collapsed="false" customFormat="false" customHeight="true" hidden="false" ht="12.1" outlineLevel="0" r="1791">
      <c r="A1791" s="0" t="str">
        <f aca="false">HYPERLINK("http://dbpedia.org/property/quarterarena")</f>
        <v>http://dbpedia.org/property/quarterarena</v>
      </c>
      <c r="B1791" s="2" t="n">
        <v>0</v>
      </c>
      <c r="C1791" s="0" t="str">
        <f aca="false">HYPERLINK("http://dbpedia.org/sparql?default-graph-uri=http%3A%2F%2Fdbpedia.org&amp;query=select+distinct+%3Fs+%3Fo+where+{%3Fs+%3Chttp%3A%2F%2Fdbpedia.org%2Fproperty%2Fquarterarena%3E+%3Fo}+LIMIT+100&amp;format=text%2Fhtml&amp;timeout=30000&amp;debug=on", "View on DBPedia")</f>
        <v>View on DBPedia</v>
      </c>
    </row>
    <row collapsed="false" customFormat="false" customHeight="true" hidden="false" ht="12.1" outlineLevel="0" r="1792">
      <c r="A1792" s="0" t="str">
        <f aca="false">HYPERLINK("http://dbpedia.org/property/teams")</f>
        <v>http://dbpedia.org/property/teams</v>
      </c>
      <c r="B1792" s="2" t="n">
        <v>0</v>
      </c>
      <c r="C1792" s="0" t="str">
        <f aca="false">HYPERLINK("http://dbpedia.org/sparql?default-graph-uri=http%3A%2F%2Fdbpedia.org&amp;query=select+distinct+%3Fs+%3Fo+where+{%3Fs+%3Chttp%3A%2F%2Fdbpedia.org%2Fproperty%2Fteams%3E+%3Fo}+LIMIT+100&amp;format=text%2Fhtml&amp;timeout=30000&amp;debug=on", "View on DBPedia")</f>
        <v>View on DBPedia</v>
      </c>
    </row>
    <row collapsed="false" customFormat="false" customHeight="true" hidden="false" ht="12.1" outlineLevel="0" r="1793">
      <c r="A1793" s="0" t="str">
        <f aca="false">HYPERLINK("http://dbpedia.org/ontology/occupation")</f>
        <v>http://dbpedia.org/ontology/occupation</v>
      </c>
      <c r="B1793" s="2" t="n">
        <v>0</v>
      </c>
      <c r="C1793" s="0" t="str">
        <f aca="false">HYPERLINK("http://dbpedia.org/sparql?default-graph-uri=http%3A%2F%2Fdbpedia.org&amp;query=select+distinct+%3Fs+%3Fo+where+{%3Fs+%3Chttp%3A%2F%2Fdbpedia.org%2Fontology%2Foccupation%3E+%3Fo}+LIMIT+100&amp;format=text%2Fhtml&amp;timeout=30000&amp;debug=on", "View on DBPedia")</f>
        <v>View on DBPedia</v>
      </c>
    </row>
    <row collapsed="false" customFormat="false" customHeight="true" hidden="false" ht="12.1" outlineLevel="0" r="1794">
      <c r="A1794" s="0" t="str">
        <f aca="false">HYPERLINK("http://dbpedia.org/property/after")</f>
        <v>http://dbpedia.org/property/after</v>
      </c>
      <c r="B1794" s="2" t="n">
        <v>0</v>
      </c>
      <c r="C1794" s="0" t="str">
        <f aca="false">HYPERLINK("http://dbpedia.org/sparql?default-graph-uri=http%3A%2F%2Fdbpedia.org&amp;query=select+distinct+%3Fs+%3Fo+where+{%3Fs+%3Chttp%3A%2F%2Fdbpedia.org%2Fproperty%2Fafter%3E+%3Fo}+LIMIT+100&amp;format=text%2Fhtml&amp;timeout=30000&amp;debug=on", "View on DBPedia")</f>
        <v>View on DBPedia</v>
      </c>
    </row>
    <row collapsed="false" customFormat="false" customHeight="true" hidden="false" ht="12.1" outlineLevel="0" r="1795">
      <c r="A1795" s="0" t="str">
        <f aca="false">HYPERLINK("http://dbpedia.org/property/align")</f>
        <v>http://dbpedia.org/property/align</v>
      </c>
      <c r="B1795" s="2" t="n">
        <v>0</v>
      </c>
      <c r="C1795" s="0" t="str">
        <f aca="false">HYPERLINK("http://dbpedia.org/sparql?default-graph-uri=http%3A%2F%2Fdbpedia.org&amp;query=select+distinct+%3Fs+%3Fo+where+{%3Fs+%3Chttp%3A%2F%2Fdbpedia.org%2Fproperty%2Falign%3E+%3Fo}+LIMIT+100&amp;format=text%2Fhtml&amp;timeout=30000&amp;debug=on", "View on DBPedia")</f>
        <v>View on DBPedia</v>
      </c>
    </row>
    <row collapsed="false" customFormat="false" customHeight="true" hidden="false" ht="12.1" outlineLevel="0" r="1796">
      <c r="A1796" s="0" t="str">
        <f aca="false">HYPERLINK("http://dbpedia.org/ontology/significantBuilding")</f>
        <v>http://dbpedia.org/ontology/significantBuilding</v>
      </c>
      <c r="B1796" s="2" t="n">
        <v>0</v>
      </c>
      <c r="C1796" s="0" t="str">
        <f aca="false">HYPERLINK("http://dbpedia.org/sparql?default-graph-uri=http%3A%2F%2Fdbpedia.org&amp;query=select+distinct+%3Fs+%3Fo+where+{%3Fs+%3Chttp%3A%2F%2Fdbpedia.org%2Fontology%2FsignificantBuilding%3E+%3Fo}+LIMIT+100&amp;format=text%2Fhtml&amp;timeout=30000&amp;debug=on", "View on DBPedia")</f>
        <v>View on DBPedia</v>
      </c>
    </row>
    <row collapsed="false" customFormat="false" customHeight="true" hidden="false" ht="12.1" outlineLevel="0" r="1797">
      <c r="A1797" s="0" t="str">
        <f aca="false">HYPERLINK("http://dbpedia.org/ontology/militaryCommand")</f>
        <v>http://dbpedia.org/ontology/militaryCommand</v>
      </c>
      <c r="B1797" s="2" t="n">
        <v>0</v>
      </c>
      <c r="C1797" s="0" t="str">
        <f aca="false">HYPERLINK("http://dbpedia.org/sparql?default-graph-uri=http%3A%2F%2Fdbpedia.org&amp;query=select+distinct+%3Fs+%3Fo+where+{%3Fs+%3Chttp%3A%2F%2Fdbpedia.org%2Fontology%2FmilitaryCommand%3E+%3Fo}+LIMIT+100&amp;format=text%2Fhtml&amp;timeout=30000&amp;debug=on", "View on DBPedia")</f>
        <v>View on DBPedia</v>
      </c>
    </row>
    <row collapsed="false" customFormat="false" customHeight="true" hidden="false" ht="12.1" outlineLevel="0" r="1798">
      <c r="A1798" s="0" t="str">
        <f aca="false">HYPERLINK("http://dbpedia.org/ontology/type")</f>
        <v>http://dbpedia.org/ontology/type</v>
      </c>
      <c r="B1798" s="2" t="n">
        <v>0</v>
      </c>
      <c r="C1798" s="0" t="str">
        <f aca="false">HYPERLINK("http://dbpedia.org/sparql?default-graph-uri=http%3A%2F%2Fdbpedia.org&amp;query=select+distinct+%3Fs+%3Fo+where+{%3Fs+%3Chttp%3A%2F%2Fdbpedia.org%2Fontology%2Ftype%3E+%3Fo}+LIMIT+100&amp;format=text%2Fhtml&amp;timeout=30000&amp;debug=on", "View on DBPedia")</f>
        <v>View on DBPedia</v>
      </c>
    </row>
    <row collapsed="false" customFormat="false" customHeight="true" hidden="false" ht="12.1" outlineLevel="0" r="1799">
      <c r="A1799" s="0" t="str">
        <f aca="false">HYPERLINK("http://dbpedia.org/property/location")</f>
        <v>http://dbpedia.org/property/location</v>
      </c>
      <c r="B1799" s="2" t="n">
        <v>0</v>
      </c>
      <c r="C1799" s="0" t="str">
        <f aca="false">HYPERLINK("http://dbpedia.org/sparql?default-graph-uri=http%3A%2F%2Fdbpedia.org&amp;query=select+distinct+%3Fs+%3Fo+where+{%3Fs+%3Chttp%3A%2F%2Fdbpedia.org%2Fproperty%2Flocation%3E+%3Fo}+LIMIT+100&amp;format=text%2Fhtml&amp;timeout=30000&amp;debug=on", "View on DBPedia")</f>
        <v>View on DBPedia</v>
      </c>
    </row>
    <row collapsed="false" customFormat="false" customHeight="true" hidden="false" ht="12.1" outlineLevel="0" r="1800">
      <c r="A1800" s="0" t="str">
        <f aca="false">HYPERLINK("http://dbpedia.org/property/opponent")</f>
        <v>http://dbpedia.org/property/opponent</v>
      </c>
      <c r="B1800" s="2" t="n">
        <v>0</v>
      </c>
      <c r="C1800" s="0" t="str">
        <f aca="false">HYPERLINK("http://dbpedia.org/sparql?default-graph-uri=http%3A%2F%2Fdbpedia.org&amp;query=select+distinct+%3Fs+%3Fo+where+{%3Fs+%3Chttp%3A%2F%2Fdbpedia.org%2Fproperty%2Fopponent%3E+%3Fo}+LIMIT+100&amp;format=text%2Fhtml&amp;timeout=30000&amp;debug=on", "View on DBPedia")</f>
        <v>View on DBPedia</v>
      </c>
    </row>
    <row collapsed="false" customFormat="false" customHeight="true" hidden="false" ht="12.1" outlineLevel="0" r="1801">
      <c r="A1801" s="0" t="str">
        <f aca="false">HYPERLINK("http://dbpedia.org/property/before")</f>
        <v>http://dbpedia.org/property/before</v>
      </c>
      <c r="B1801" s="2" t="n">
        <v>0</v>
      </c>
      <c r="C1801" s="0" t="str">
        <f aca="false">HYPERLINK("http://dbpedia.org/sparql?default-graph-uri=http%3A%2F%2Fdbpedia.org&amp;query=select+distinct+%3Fs+%3Fo+where+{%3Fs+%3Chttp%3A%2F%2Fdbpedia.org%2Fproperty%2Fbefore%3E+%3Fo}+LIMIT+100&amp;format=text%2Fhtml&amp;timeout=30000&amp;debug=on", "View on DBPedia")</f>
        <v>View on DBPedia</v>
      </c>
    </row>
    <row collapsed="false" customFormat="false" customHeight="true" hidden="false" ht="12.1" outlineLevel="0" r="1802">
      <c r="A1802" s="0" t="str">
        <f aca="false">HYPERLINK("http://dbpedia.org/property/branch")</f>
        <v>http://dbpedia.org/property/branch</v>
      </c>
      <c r="B1802" s="2" t="n">
        <v>0</v>
      </c>
      <c r="C1802" s="0" t="str">
        <f aca="false">HYPERLINK("http://dbpedia.org/sparql?default-graph-uri=http%3A%2F%2Fdbpedia.org&amp;query=select+distinct+%3Fs+%3Fo+where+{%3Fs+%3Chttp%3A%2F%2Fdbpedia.org%2Fproperty%2Fbranch%3E+%3Fo}+LIMIT+100&amp;format=text%2Fhtml&amp;timeout=30000&amp;debug=on", "View on DBPedia")</f>
        <v>View on DBPedia</v>
      </c>
    </row>
    <row collapsed="false" customFormat="false" customHeight="true" hidden="false" ht="12.1" outlineLevel="0" r="1803">
      <c r="A1803" s="0" t="str">
        <f aca="false">HYPERLINK("http://dbpedia.org/ontology/knownFor")</f>
        <v>http://dbpedia.org/ontology/knownFor</v>
      </c>
      <c r="B1803" s="2" t="n">
        <v>0</v>
      </c>
      <c r="C1803" s="0" t="str">
        <f aca="false">HYPERLINK("http://dbpedia.org/sparql?default-graph-uri=http%3A%2F%2Fdbpedia.org&amp;query=select+distinct+%3Fs+%3Fo+where+{%3Fs+%3Chttp%3A%2F%2Fdbpedia.org%2Fontology%2FknownFor%3E+%3Fo}+LIMIT+100&amp;format=text%2Fhtml&amp;timeout=30000&amp;debug=on", "View on DBPedia")</f>
        <v>View on DBPedia</v>
      </c>
    </row>
    <row collapsed="false" customFormat="false" customHeight="true" hidden="false" ht="12.1" outlineLevel="0" r="1804">
      <c r="A1804" s="0" t="str">
        <f aca="false">HYPERLINK("http://dbpedia.org/ontology/residence")</f>
        <v>http://dbpedia.org/ontology/residence</v>
      </c>
      <c r="B1804" s="2" t="n">
        <v>0</v>
      </c>
      <c r="C1804" s="0" t="str">
        <f aca="false">HYPERLINK("http://dbpedia.org/sparql?default-graph-uri=http%3A%2F%2Fdbpedia.org&amp;query=select+distinct+%3Fs+%3Fo+where+{%3Fs+%3Chttp%3A%2F%2Fdbpedia.org%2Fontology%2Fresidence%3E+%3Fo}+LIMIT+100&amp;format=text%2Fhtml&amp;timeout=30000&amp;debug=on", "View on DBPedia")</f>
        <v>View on DBPedia</v>
      </c>
    </row>
    <row collapsed="false" customFormat="false" customHeight="true" hidden="false" ht="12.1" outlineLevel="0" r="1805">
      <c r="A1805" s="0" t="str">
        <f aca="false">HYPERLINK("http://dbpedia.org/property/footerAlign")</f>
        <v>http://dbpedia.org/property/footerAlign</v>
      </c>
      <c r="B1805" s="2" t="n">
        <v>0</v>
      </c>
      <c r="C1805" s="0" t="str">
        <f aca="false">HYPERLINK("http://dbpedia.org/sparql?default-graph-uri=http%3A%2F%2Fdbpedia.org&amp;query=select+distinct+%3Fs+%3Fo+where+{%3Fs+%3Chttp%3A%2F%2Fdbpedia.org%2Fproperty%2FfooterAlign%3E+%3Fo}+LIMIT+100&amp;format=text%2Fhtml&amp;timeout=30000&amp;debug=on", "View on DBPedia")</f>
        <v>View on DBPedia</v>
      </c>
    </row>
    <row collapsed="false" customFormat="false" customHeight="true" hidden="false" ht="12.1" outlineLevel="0" r="1806">
      <c r="A1806" s="0" t="str">
        <f aca="false">HYPERLINK("http://dbpedia.org/property/highschool")</f>
        <v>http://dbpedia.org/property/highschool</v>
      </c>
      <c r="B1806" s="2" t="n">
        <v>0</v>
      </c>
      <c r="C1806" s="0" t="str">
        <f aca="false">HYPERLINK("http://dbpedia.org/sparql?default-graph-uri=http%3A%2F%2Fdbpedia.org&amp;query=select+distinct+%3Fs+%3Fo+where+{%3Fs+%3Chttp%3A%2F%2Fdbpedia.org%2Fproperty%2Fhighschool%3E+%3Fo}+LIMIT+100&amp;format=text%2Fhtml&amp;timeout=30000&amp;debug=on", "View on DBPedia")</f>
        <v>View on DBPedia</v>
      </c>
    </row>
    <row collapsed="false" customFormat="false" customHeight="true" hidden="false" ht="12.1" outlineLevel="0" r="1807">
      <c r="A1807" s="0" t="str">
        <f aca="false">HYPERLINK("http://dbpedia.org/property/associatedActs")</f>
        <v>http://dbpedia.org/property/associatedActs</v>
      </c>
      <c r="B1807" s="2" t="n">
        <v>0</v>
      </c>
      <c r="C1807" s="0" t="str">
        <f aca="false">HYPERLINK("http://dbpedia.org/sparql?default-graph-uri=http%3A%2F%2Fdbpedia.org&amp;query=select+distinct+%3Fs+%3Fo+where+{%3Fs+%3Chttp%3A%2F%2Fdbpedia.org%2Fproperty%2FassociatedActs%3E+%3Fo}+LIMIT+100&amp;format=text%2Fhtml&amp;timeout=30000&amp;debug=on", "View on DBPedia")</f>
        <v>View on DBPedia</v>
      </c>
    </row>
    <row collapsed="false" customFormat="false" customHeight="true" hidden="false" ht="12.1" outlineLevel="0" r="1808">
      <c r="A1808" s="0" t="str">
        <f aca="false">HYPERLINK("http://dbpedia.org/property/products")</f>
        <v>http://dbpedia.org/property/products</v>
      </c>
      <c r="B1808" s="2" t="n">
        <v>0</v>
      </c>
      <c r="C1808" s="0" t="str">
        <f aca="false">HYPERLINK("http://dbpedia.org/sparql?default-graph-uri=http%3A%2F%2Fdbpedia.org&amp;query=select+distinct+%3Fs+%3Fo+where+{%3Fs+%3Chttp%3A%2F%2Fdbpedia.org%2Fproperty%2Fproducts%3E+%3Fo}+LIMIT+100&amp;format=text%2Fhtml&amp;timeout=30000&amp;debug=on", "View on DBPedia")</f>
        <v>View on DBPedia</v>
      </c>
    </row>
    <row collapsed="false" customFormat="false" customHeight="true" hidden="false" ht="12.1" outlineLevel="0" r="1809">
      <c r="A1809" s="0" t="str">
        <f aca="false">HYPERLINK("http://dbpedia.org/ontology/deathPlace")</f>
        <v>http://dbpedia.org/ontology/deathPlace</v>
      </c>
      <c r="B1809" s="2" t="n">
        <v>0</v>
      </c>
      <c r="C1809" s="0" t="str">
        <f aca="false">HYPERLINK("http://dbpedia.org/sparql?default-graph-uri=http%3A%2F%2Fdbpedia.org&amp;query=select+distinct+%3Fs+%3Fo+where+{%3Fs+%3Chttp%3A%2F%2Fdbpedia.org%2Fontology%2FdeathPlace%3E+%3Fo}+LIMIT+100&amp;format=text%2Fhtml&amp;timeout=30000&amp;debug=on", "View on DBPedia")</f>
        <v>View on DBPedia</v>
      </c>
    </row>
    <row collapsed="false" customFormat="false" customHeight="true" hidden="false" ht="12.1" outlineLevel="0" r="1810">
      <c r="A1810" s="0" t="str">
        <f aca="false">HYPERLINK("http://dbpedia.org/property/unit")</f>
        <v>http://dbpedia.org/property/unit</v>
      </c>
      <c r="B1810" s="2" t="n">
        <v>0</v>
      </c>
      <c r="C1810" s="0" t="str">
        <f aca="false">HYPERLINK("http://dbpedia.org/sparql?default-graph-uri=http%3A%2F%2Fdbpedia.org&amp;query=select+distinct+%3Fs+%3Fo+where+{%3Fs+%3Chttp%3A%2F%2Fdbpedia.org%2Fproperty%2Funit%3E+%3Fo}+LIMIT+100&amp;format=text%2Fhtml&amp;timeout=30000&amp;debug=on", "View on DBPedia")</f>
        <v>View on DBPedia</v>
      </c>
    </row>
    <row collapsed="false" customFormat="false" customHeight="true" hidden="false" ht="12.1" outlineLevel="0" r="1811">
      <c r="A1811" s="0" t="str">
        <f aca="false">HYPERLINK("http://dbpedia.org/property/city")</f>
        <v>http://dbpedia.org/property/city</v>
      </c>
      <c r="B1811" s="2" t="n">
        <v>0</v>
      </c>
      <c r="C1811" s="0" t="str">
        <f aca="false">HYPERLINK("http://dbpedia.org/sparql?default-graph-uri=http%3A%2F%2Fdbpedia.org&amp;query=select+distinct+%3Fs+%3Fo+where+{%3Fs+%3Chttp%3A%2F%2Fdbpedia.org%2Fproperty%2Fcity%3E+%3Fo}+LIMIT+100&amp;format=text%2Fhtml&amp;timeout=30000&amp;debug=on", "View on DBPedia")</f>
        <v>View on DBPedia</v>
      </c>
    </row>
    <row collapsed="false" customFormat="false" customHeight="true" hidden="false" ht="12.1" outlineLevel="0" r="1812">
      <c r="A1812" s="0" t="str">
        <f aca="false">HYPERLINK("http://dbpedia.org/ontology/homeArena")</f>
        <v>http://dbpedia.org/ontology/homeArena</v>
      </c>
      <c r="B1812" s="2" t="n">
        <v>0</v>
      </c>
      <c r="C1812" s="0" t="str">
        <f aca="false">HYPERLINK("http://dbpedia.org/sparql?default-graph-uri=http%3A%2F%2Fdbpedia.org&amp;query=select+distinct+%3Fs+%3Fo+where+{%3Fs+%3Chttp%3A%2F%2Fdbpedia.org%2Fontology%2FhomeArena%3E+%3Fo}+LIMIT+100&amp;format=text%2Fhtml&amp;timeout=30000&amp;debug=on", "View on DBPedia")</f>
        <v>View on DBPedia</v>
      </c>
    </row>
    <row collapsed="false" customFormat="false" customHeight="true" hidden="false" ht="12.1" outlineLevel="0" r="1813">
      <c r="A1813" s="0" t="str">
        <f aca="false">HYPERLINK("http://dbpedia.org/property/college")</f>
        <v>http://dbpedia.org/property/college</v>
      </c>
      <c r="B1813" s="2" t="n">
        <v>0</v>
      </c>
      <c r="C1813" s="0" t="str">
        <f aca="false">HYPERLINK("http://dbpedia.org/sparql?default-graph-uri=http%3A%2F%2Fdbpedia.org&amp;query=select+distinct+%3Fs+%3Fo+where+{%3Fs+%3Chttp%3A%2F%2Fdbpedia.org%2Fproperty%2Fcollege%3E+%3Fo}+LIMIT+100&amp;format=text%2Fhtml&amp;timeout=30000&amp;debug=on", "View on DBPedia")</f>
        <v>View on DBPedia</v>
      </c>
    </row>
    <row collapsed="false" customFormat="false" customHeight="true" hidden="false" ht="12.1" outlineLevel="0" r="1814">
      <c r="A1814" s="0" t="str">
        <f aca="false">HYPERLINK("http://dbpedia.org/property/ribbon")</f>
        <v>http://dbpedia.org/property/ribbon</v>
      </c>
      <c r="B1814" s="2" t="n">
        <v>0</v>
      </c>
      <c r="C1814" s="0" t="str">
        <f aca="false">HYPERLINK("http://dbpedia.org/sparql?default-graph-uri=http%3A%2F%2Fdbpedia.org&amp;query=select+distinct+%3Fs+%3Fo+where+{%3Fs+%3Chttp%3A%2F%2Fdbpedia.org%2Fproperty%2Fribbon%3E+%3Fo}+LIMIT+100&amp;format=text%2Fhtml&amp;timeout=30000&amp;debug=on", "View on DBPedia")</f>
        <v>View on DBPedia</v>
      </c>
    </row>
    <row collapsed="false" customFormat="false" customHeight="true" hidden="false" ht="12.1" outlineLevel="0" r="1815">
      <c r="A1815" s="0" t="str">
        <f aca="false">HYPERLINK("http://dbpedia.org/property/stadium")</f>
        <v>http://dbpedia.org/property/stadium</v>
      </c>
      <c r="B1815" s="2" t="n">
        <v>0</v>
      </c>
      <c r="C1815" s="0" t="str">
        <f aca="false">HYPERLINK("http://dbpedia.org/sparql?default-graph-uri=http%3A%2F%2Fdbpedia.org&amp;query=select+distinct+%3Fs+%3Fo+where+{%3Fs+%3Chttp%3A%2F%2Fdbpedia.org%2Fproperty%2Fstadium%3E+%3Fo}+LIMIT+100&amp;format=text%2Fhtml&amp;timeout=30000&amp;debug=on", "View on DBPedia")</f>
        <v>View on DBPedia</v>
      </c>
    </row>
    <row collapsed="false" customFormat="false" customHeight="true" hidden="false" ht="12.1" outlineLevel="0" r="1816">
      <c r="A1816" s="0" t="str">
        <f aca="false">HYPERLINK("http://dbpedia.org/property/leagues")</f>
        <v>http://dbpedia.org/property/leagues</v>
      </c>
      <c r="B1816" s="2" t="n">
        <v>0</v>
      </c>
      <c r="C1816" s="0" t="str">
        <f aca="false">HYPERLINK("http://dbpedia.org/sparql?default-graph-uri=http%3A%2F%2Fdbpedia.org&amp;query=select+distinct+%3Fs+%3Fo+where+{%3Fs+%3Chttp%3A%2F%2Fdbpedia.org%2Fproperty%2Fleagues%3E+%3Fo}+LIMIT+100&amp;format=text%2Fhtml&amp;timeout=30000&amp;debug=on", "View on DBPedia")</f>
        <v>View on DBPedia</v>
      </c>
    </row>
    <row collapsed="false" customFormat="false" customHeight="true" hidden="false" ht="12.1" outlineLevel="0" r="1817">
      <c r="A1817" s="0" t="str">
        <f aca="false">HYPERLINK("http://dbpedia.org/ontology/education")</f>
        <v>http://dbpedia.org/ontology/education</v>
      </c>
      <c r="B1817" s="2" t="n">
        <v>0</v>
      </c>
      <c r="C1817" s="0" t="str">
        <f aca="false">HYPERLINK("http://dbpedia.org/sparql?default-graph-uri=http%3A%2F%2Fdbpedia.org&amp;query=select+distinct+%3Fs+%3Fo+where+{%3Fs+%3Chttp%3A%2F%2Fdbpedia.org%2Fontology%2Feducation%3E+%3Fo}+LIMIT+100&amp;format=text%2Fhtml&amp;timeout=30000&amp;debug=on", "View on DBPedia")</f>
        <v>View on DBPedia</v>
      </c>
    </row>
    <row collapsed="false" customFormat="false" customHeight="true" hidden="false" ht="12.1" outlineLevel="0" r="1818">
      <c r="A1818" s="0" t="str">
        <f aca="false">HYPERLINK("http://dbpedia.org/property/ground")</f>
        <v>http://dbpedia.org/property/ground</v>
      </c>
      <c r="B1818" s="2" t="n">
        <v>0</v>
      </c>
      <c r="C1818" s="0" t="str">
        <f aca="false">HYPERLINK("http://dbpedia.org/sparql?default-graph-uri=http%3A%2F%2Fdbpedia.org&amp;query=select+distinct+%3Fs+%3Fo+where+{%3Fs+%3Chttp%3A%2F%2Fdbpedia.org%2Fproperty%2Fground%3E+%3Fo}+LIMIT+100&amp;format=text%2Fhtml&amp;timeout=30000&amp;debug=on", "View on DBPedia")</f>
        <v>View on DBPedia</v>
      </c>
    </row>
    <row collapsed="false" customFormat="false" customHeight="true" hidden="false" ht="12.1" outlineLevel="0" r="1819">
      <c r="A1819" s="0" t="str">
        <f aca="false">HYPERLINK("http://dbpedia.org/ontology/militaryUnit")</f>
        <v>http://dbpedia.org/ontology/militaryUnit</v>
      </c>
      <c r="B1819" s="2" t="n">
        <v>0</v>
      </c>
      <c r="C1819" s="0" t="str">
        <f aca="false">HYPERLINK("http://dbpedia.org/sparql?default-graph-uri=http%3A%2F%2Fdbpedia.org&amp;query=select+distinct+%3Fs+%3Fo+where+{%3Fs+%3Chttp%3A%2F%2Fdbpedia.org%2Fontology%2FmilitaryUnit%3E+%3Fo}+LIMIT+100&amp;format=text%2Fhtml&amp;timeout=30000&amp;debug=on", "View on DBPedia")</f>
        <v>View on DBPedia</v>
      </c>
    </row>
    <row collapsed="false" customFormat="false" customHeight="true" hidden="false" ht="12.1" outlineLevel="0" r="1820">
      <c r="A1820" s="0" t="str">
        <f aca="false">HYPERLINK("http://dbpedia.org/property/convictionStatus")</f>
        <v>http://dbpedia.org/property/convictionStatus</v>
      </c>
      <c r="B1820" s="2" t="n">
        <v>0</v>
      </c>
      <c r="C1820" s="0" t="str">
        <f aca="false">HYPERLINK("http://dbpedia.org/sparql?default-graph-uri=http%3A%2F%2Fdbpedia.org&amp;query=select+distinct+%3Fs+%3Fo+where+{%3Fs+%3Chttp%3A%2F%2Fdbpedia.org%2Fproperty%2FconvictionStatus%3E+%3Fo}+LIMIT+100&amp;format=text%2Fhtml&amp;timeout=30000&amp;debug=on", "View on DBPedia")</f>
        <v>View on DBPedia</v>
      </c>
    </row>
    <row collapsed="false" customFormat="false" customHeight="true" hidden="false" ht="12.1" outlineLevel="0" r="1821">
      <c r="A1821" s="0" t="str">
        <f aca="false">HYPERLINK("http://dbpedia.org/ontology/predecessor")</f>
        <v>http://dbpedia.org/ontology/predecessor</v>
      </c>
      <c r="B1821" s="2" t="n">
        <v>0</v>
      </c>
      <c r="C1821" s="0" t="str">
        <f aca="false">HYPERLINK("http://dbpedia.org/sparql?default-graph-uri=http%3A%2F%2Fdbpedia.org&amp;query=select+distinct+%3Fs+%3Fo+where+{%3Fs+%3Chttp%3A%2F%2Fdbpedia.org%2Fontology%2Fpredecessor%3E+%3Fo}+LIMIT+100&amp;format=text%2Fhtml&amp;timeout=30000&amp;debug=on", "View on DBPedia")</f>
        <v>View on DBPedia</v>
      </c>
    </row>
    <row collapsed="false" customFormat="false" customHeight="true" hidden="false" ht="12.1" outlineLevel="0" r="1822">
      <c r="A1822" s="0" t="str">
        <f aca="false">HYPERLINK("http://dbpedia.org/property/gamename")</f>
        <v>http://dbpedia.org/property/gamename</v>
      </c>
      <c r="B1822" s="2" t="n">
        <v>0</v>
      </c>
      <c r="C1822" s="0" t="str">
        <f aca="false">HYPERLINK("http://dbpedia.org/sparql?default-graph-uri=http%3A%2F%2Fdbpedia.org&amp;query=select+distinct+%3Fs+%3Fo+where+{%3Fs+%3Chttp%3A%2F%2Fdbpedia.org%2Fproperty%2Fgamename%3E+%3Fo}+LIMIT+100&amp;format=text%2Fhtml&amp;timeout=30000&amp;debug=on", "View on DBPedia")</f>
        <v>View on DBPedia</v>
      </c>
    </row>
    <row collapsed="false" customFormat="false" customHeight="true" hidden="false" ht="12.1" outlineLevel="0" r="1823">
      <c r="A1823" s="0" t="str">
        <f aca="false">HYPERLINK("http://dbpedia.org/ontology/birthPlace")</f>
        <v>http://dbpedia.org/ontology/birthPlace</v>
      </c>
      <c r="B1823" s="2" t="n">
        <v>0</v>
      </c>
      <c r="C1823" s="0" t="str">
        <f aca="false">HYPERLINK("http://dbpedia.org/sparql?default-graph-uri=http%3A%2F%2Fdbpedia.org&amp;query=select+distinct+%3Fs+%3Fo+where+{%3Fs+%3Chttp%3A%2F%2Fdbpedia.org%2Fontology%2FbirthPlace%3E+%3Fo}+LIMIT+100&amp;format=text%2Fhtml&amp;timeout=30000&amp;debug=on", "View on DBPedia")</f>
        <v>View on DBPedia</v>
      </c>
    </row>
    <row collapsed="false" customFormat="false" customHeight="true" hidden="false" ht="12.1" outlineLevel="0" r="1824">
      <c r="A1824" s="0" t="str">
        <f aca="false">HYPERLINK("http://dbpedia.org/property/nickname")</f>
        <v>http://dbpedia.org/property/nickname</v>
      </c>
      <c r="B1824" s="2" t="n">
        <v>0</v>
      </c>
      <c r="C1824" s="0" t="str">
        <f aca="false">HYPERLINK("http://dbpedia.org/sparql?default-graph-uri=http%3A%2F%2Fdbpedia.org&amp;query=select+distinct+%3Fs+%3Fo+where+{%3Fs+%3Chttp%3A%2F%2Fdbpedia.org%2Fproperty%2Fnickname%3E+%3Fo}+LIMIT+100&amp;format=text%2Fhtml&amp;timeout=30000&amp;debug=on", "View on DBPedia")</f>
        <v>View on DBPedia</v>
      </c>
    </row>
    <row collapsed="false" customFormat="false" customHeight="true" hidden="false" ht="12.1" outlineLevel="0" r="1825">
      <c r="A1825" s="0" t="str">
        <f aca="false">HYPERLINK("http://dbpedia.org/property/commands")</f>
        <v>http://dbpedia.org/property/commands</v>
      </c>
      <c r="B1825" s="2" t="n">
        <v>0</v>
      </c>
      <c r="C1825" s="0" t="str">
        <f aca="false">HYPERLINK("http://dbpedia.org/sparql?default-graph-uri=http%3A%2F%2Fdbpedia.org&amp;query=select+distinct+%3Fs+%3Fo+where+{%3Fs+%3Chttp%3A%2F%2Fdbpedia.org%2Fproperty%2Fcommands%3E+%3Fo}+LIMIT+100&amp;format=text%2Fhtml&amp;timeout=30000&amp;debug=on", "View on DBPedia")</f>
        <v>View on DBPedia</v>
      </c>
    </row>
    <row collapsed="false" customFormat="false" customHeight="true" hidden="false" ht="12.1" outlineLevel="0" r="1826">
      <c r="A1826" s="0" t="str">
        <f aca="false">HYPERLINK("http://dbpedia.org/property/finalarena")</f>
        <v>http://dbpedia.org/property/finalarena</v>
      </c>
      <c r="B1826" s="2" t="n">
        <v>0</v>
      </c>
      <c r="C1826" s="0" t="str">
        <f aca="false">HYPERLINK("http://dbpedia.org/sparql?default-graph-uri=http%3A%2F%2Fdbpedia.org&amp;query=select+distinct+%3Fs+%3Fo+where+{%3Fs+%3Chttp%3A%2F%2Fdbpedia.org%2Fproperty%2Ffinalarena%3E+%3Fo}+LIMIT+100&amp;format=text%2Fhtml&amp;timeout=30000&amp;debug=on", "View on DBPedia")</f>
        <v>View on DBPedia</v>
      </c>
    </row>
    <row collapsed="false" customFormat="false" customHeight="true" hidden="false" ht="12.1" outlineLevel="0" r="1827">
      <c r="A1827" s="0" t="str">
        <f aca="false">HYPERLINK("http://dbpedia.org/property/tournament")</f>
        <v>http://dbpedia.org/property/tournament</v>
      </c>
      <c r="B1827" s="2" t="n">
        <v>0</v>
      </c>
      <c r="C1827" s="0" t="str">
        <f aca="false">HYPERLINK("http://dbpedia.org/sparql?default-graph-uri=http%3A%2F%2Fdbpedia.org&amp;query=select+distinct+%3Fs+%3Fo+where+{%3Fs+%3Chttp%3A%2F%2Fdbpedia.org%2Fproperty%2Ftournament%3E+%3Fo}+LIMIT+100&amp;format=text%2Fhtml&amp;timeout=30000&amp;debug=on", "View on DBPedia")</f>
        <v>View on DBPedia</v>
      </c>
    </row>
    <row collapsed="false" customFormat="false" customHeight="true" hidden="false" ht="12.1" outlineLevel="0" r="1828">
      <c r="A1828" s="0" t="str">
        <f aca="false">HYPERLINK("http://dbpedia.org/property/dimensions")</f>
        <v>http://dbpedia.org/property/dimensions</v>
      </c>
      <c r="B1828" s="2" t="n">
        <v>0</v>
      </c>
      <c r="C1828" s="0" t="str">
        <f aca="false">HYPERLINK("http://dbpedia.org/sparql?default-graph-uri=http%3A%2F%2Fdbpedia.org&amp;query=select+distinct+%3Fs+%3Fo+where+{%3Fs+%3Chttp%3A%2F%2Fdbpedia.org%2Fproperty%2Fdimensions%3E+%3Fo}+LIMIT+100&amp;format=text%2Fhtml&amp;timeout=30000&amp;debug=on", "View on DBPedia")</f>
        <v>View on DBPedia</v>
      </c>
    </row>
    <row collapsed="false" customFormat="false" customHeight="true" hidden="false" ht="12.1" outlineLevel="0" r="1829">
      <c r="A1829" s="0" t="str">
        <f aca="false">HYPERLINK("http://dbpedia.org/property/data")</f>
        <v>http://dbpedia.org/property/data</v>
      </c>
      <c r="B1829" s="2" t="n">
        <v>0</v>
      </c>
      <c r="C1829" s="0" t="str">
        <f aca="false">HYPERLINK("http://dbpedia.org/sparql?default-graph-uri=http%3A%2F%2Fdbpedia.org&amp;query=select+distinct+%3Fs+%3Fo+where+{%3Fs+%3Chttp%3A%2F%2Fdbpedia.org%2Fproperty%2Fdata%3E+%3Fo}+LIMIT+100&amp;format=text%2Fhtml&amp;timeout=30000&amp;debug=on", "View on DBPedia")</f>
        <v>View on DBPedia</v>
      </c>
    </row>
    <row collapsed="false" customFormat="false" customHeight="true" hidden="false" ht="12.1" outlineLevel="0" r="1830">
      <c r="A1830" s="0" t="str">
        <f aca="false">HYPERLINK("http://dbpedia.org/property/colspan")</f>
        <v>http://dbpedia.org/property/colspan</v>
      </c>
      <c r="B1830" s="2" t="n">
        <v>0</v>
      </c>
      <c r="C1830" s="0" t="str">
        <f aca="false">HYPERLINK("http://dbpedia.org/sparql?default-graph-uri=http%3A%2F%2Fdbpedia.org&amp;query=select+distinct+%3Fs+%3Fo+where+{%3Fs+%3Chttp%3A%2F%2Fdbpedia.org%2Fproperty%2Fcolspan%3E+%3Fo}+LIMIT+100&amp;format=text%2Fhtml&amp;timeout=30000&amp;debug=on", "View on DBPedia")</f>
        <v>View on DBPedia</v>
      </c>
    </row>
    <row collapsed="false" customFormat="false" customHeight="true" hidden="false" ht="12.1" outlineLevel="0" r="1831">
      <c r="A1831" s="0" t="str">
        <f aca="false">HYPERLINK("http://dbpedia.org/property/club")</f>
        <v>http://dbpedia.org/property/club</v>
      </c>
      <c r="B1831" s="2" t="n">
        <v>0</v>
      </c>
      <c r="C1831" s="0" t="str">
        <f aca="false">HYPERLINK("http://dbpedia.org/sparql?default-graph-uri=http%3A%2F%2Fdbpedia.org&amp;query=select+distinct+%3Fs+%3Fo+where+{%3Fs+%3Chttp%3A%2F%2Fdbpedia.org%2Fproperty%2Fclub%3E+%3Fo}+LIMIT+100&amp;format=text%2Fhtml&amp;timeout=30000&amp;debug=on", "View on DBPedia")</f>
        <v>View on DBPedia</v>
      </c>
    </row>
    <row collapsed="false" customFormat="false" customHeight="true" hidden="false" ht="12.1" outlineLevel="0" r="1832">
      <c r="A1832" s="0" t="str">
        <f aca="false">HYPERLINK("http://dbpedia.org/property/halign")</f>
        <v>http://dbpedia.org/property/halign</v>
      </c>
      <c r="B1832" s="2" t="n">
        <v>0</v>
      </c>
      <c r="C1832" s="0" t="str">
        <f aca="false">HYPERLINK("http://dbpedia.org/sparql?default-graph-uri=http%3A%2F%2Fdbpedia.org&amp;query=select+distinct+%3Fs+%3Fo+where+{%3Fs+%3Chttp%3A%2F%2Fdbpedia.org%2Fproperty%2Fhalign%3E+%3Fo}+LIMIT+100&amp;format=text%2Fhtml&amp;timeout=30000&amp;debug=on", "View on DBPedia")</f>
        <v>View on DBPedia</v>
      </c>
    </row>
    <row collapsed="false" customFormat="false" customHeight="true" hidden="false" ht="12.1" outlineLevel="0" r="1833">
      <c r="A1833" s="0" t="str">
        <f aca="false">HYPERLINK("http://dbpedia.org/property/replacedBy")</f>
        <v>http://dbpedia.org/property/replacedBy</v>
      </c>
      <c r="B1833" s="2" t="n">
        <v>0</v>
      </c>
      <c r="C1833" s="0" t="str">
        <f aca="false">HYPERLINK("http://dbpedia.org/sparql?default-graph-uri=http%3A%2F%2Fdbpedia.org&amp;query=select+distinct+%3Fs+%3Fo+where+{%3Fs+%3Chttp%3A%2F%2Fdbpedia.org%2Fproperty%2FreplacedBy%3E+%3Fo}+LIMIT+100&amp;format=text%2Fhtml&amp;timeout=30000&amp;debug=on", "View on DBPedia")</f>
        <v>View on DBPedia</v>
      </c>
    </row>
    <row collapsed="false" customFormat="false" customHeight="true" hidden="false" ht="12.1" outlineLevel="0" r="1834">
      <c r="A1834" s="0" t="str">
        <f aca="false">HYPERLINK("http://dbpedia.org/ontology/office")</f>
        <v>http://dbpedia.org/ontology/office</v>
      </c>
      <c r="B1834" s="2" t="n">
        <v>0</v>
      </c>
      <c r="C1834" s="0" t="str">
        <f aca="false">HYPERLINK("http://dbpedia.org/sparql?default-graph-uri=http%3A%2F%2Fdbpedia.org&amp;query=select+distinct+%3Fs+%3Fo+where+{%3Fs+%3Chttp%3A%2F%2Fdbpedia.org%2Fontology%2Foffice%3E+%3Fo}+LIMIT+100&amp;format=text%2Fhtml&amp;timeout=30000&amp;debug=on", "View on DBPedia")</f>
        <v>View on DBPedia</v>
      </c>
    </row>
    <row collapsed="false" customFormat="false" customHeight="true" hidden="false" ht="12.1" outlineLevel="0" r="1835">
      <c r="A1835" s="0" t="str">
        <f aca="false">HYPERLINK("http://dbpedia.org/property/history")</f>
        <v>http://dbpedia.org/property/history</v>
      </c>
      <c r="B1835" s="2" t="n">
        <v>0</v>
      </c>
      <c r="C1835" s="0" t="str">
        <f aca="false">HYPERLINK("http://dbpedia.org/sparql?default-graph-uri=http%3A%2F%2Fdbpedia.org&amp;query=select+distinct+%3Fs+%3Fo+where+{%3Fs+%3Chttp%3A%2F%2Fdbpedia.org%2Fproperty%2Fhistory%3E+%3Fo}+LIMIT+100&amp;format=text%2Fhtml&amp;timeout=30000&amp;debug=on", "View on DBPedia")</f>
        <v>View on DBPedia</v>
      </c>
    </row>
    <row collapsed="false" customFormat="false" customHeight="true" hidden="false" ht="12.1" outlineLevel="0" r="1836">
      <c r="A1836" s="0" t="str">
        <f aca="false">HYPERLINK("http://dbpedia.org/ontology/militaryBranch")</f>
        <v>http://dbpedia.org/ontology/militaryBranch</v>
      </c>
      <c r="B1836" s="2" t="n">
        <v>0</v>
      </c>
      <c r="C1836" s="0" t="str">
        <f aca="false">HYPERLINK("http://dbpedia.org/sparql?default-graph-uri=http%3A%2F%2Fdbpedia.org&amp;query=select+distinct+%3Fs+%3Fo+where+{%3Fs+%3Chttp%3A%2F%2Fdbpedia.org%2Fontology%2FmilitaryBranch%3E+%3Fo}+LIMIT+100&amp;format=text%2Fhtml&amp;timeout=30000&amp;debug=on", "View on DBPedia")</f>
        <v>View on DBPedia</v>
      </c>
    </row>
    <row collapsed="false" customFormat="false" customHeight="true" hidden="false" ht="12.1" outlineLevel="0" r="1837">
      <c r="A1837" s="0" t="str">
        <f aca="false">HYPERLINK("http://dbpedia.org/property/generalContractor")</f>
        <v>http://dbpedia.org/property/generalContractor</v>
      </c>
      <c r="B1837" s="2" t="n">
        <v>0</v>
      </c>
      <c r="C1837" s="0" t="str">
        <f aca="false">HYPERLINK("http://dbpedia.org/sparql?default-graph-uri=http%3A%2F%2Fdbpedia.org&amp;query=select+distinct+%3Fs+%3Fo+where+{%3Fs+%3Chttp%3A%2F%2Fdbpedia.org%2Fproperty%2FgeneralContractor%3E+%3Fo}+LIMIT+100&amp;format=text%2Fhtml&amp;timeout=30000&amp;debug=on", "View on DBPedia")</f>
        <v>View on DBPedia</v>
      </c>
    </row>
    <row collapsed="false" customFormat="false" customHeight="true" hidden="false" ht="12.1" outlineLevel="0" r="1838">
      <c r="A1838" s="0" t="str">
        <f aca="false">HYPERLINK("http://dbpedia.org/ontology/college")</f>
        <v>http://dbpedia.org/ontology/college</v>
      </c>
      <c r="B1838" s="2" t="n">
        <v>0</v>
      </c>
      <c r="C1838" s="0" t="str">
        <f aca="false">HYPERLINK("http://dbpedia.org/sparql?default-graph-uri=http%3A%2F%2Fdbpedia.org&amp;query=select+distinct+%3Fs+%3Fo+where+{%3Fs+%3Chttp%3A%2F%2Fdbpedia.org%2Fontology%2Fcollege%3E+%3Fo}+LIMIT+100&amp;format=text%2Fhtml&amp;timeout=30000&amp;debug=on", "View on DBPedia")</f>
        <v>View on DBPedia</v>
      </c>
    </row>
    <row collapsed="false" customFormat="false" customHeight="true" hidden="false" ht="12.1" outlineLevel="0" r="1839">
      <c r="A1839" s="0" t="str">
        <f aca="false">HYPERLINK("http://dbpedia.org/ontology/highschool")</f>
        <v>http://dbpedia.org/ontology/highschool</v>
      </c>
      <c r="B1839" s="2" t="n">
        <v>0</v>
      </c>
      <c r="C1839" s="0" t="str">
        <f aca="false">HYPERLINK("http://dbpedia.org/sparql?default-graph-uri=http%3A%2F%2Fdbpedia.org&amp;query=select+distinct+%3Fs+%3Fo+where+{%3Fs+%3Chttp%3A%2F%2Fdbpedia.org%2Fontology%2Fhighschool%3E+%3Fo}+LIMIT+100&amp;format=text%2Fhtml&amp;timeout=30000&amp;debug=on", "View on DBPedia")</f>
        <v>View on DBPedia</v>
      </c>
    </row>
    <row collapsed="false" customFormat="false" customHeight="true" hidden="false" ht="12.1" outlineLevel="0" r="1840">
      <c r="A1840" s="0" t="str">
        <f aca="false">HYPERLINK("http://dbpedia.org/property/float")</f>
        <v>http://dbpedia.org/property/float</v>
      </c>
      <c r="B1840" s="2" t="n">
        <v>0</v>
      </c>
      <c r="C1840" s="0" t="str">
        <f aca="false">HYPERLINK("http://dbpedia.org/sparql?default-graph-uri=http%3A%2F%2Fdbpedia.org&amp;query=select+distinct+%3Fs+%3Fo+where+{%3Fs+%3Chttp%3A%2F%2Fdbpedia.org%2Fproperty%2Ffloat%3E+%3Fo}+LIMIT+100&amp;format=text%2Fhtml&amp;timeout=30000&amp;debug=on", "View on DBPedia")</f>
        <v>View on DBPedia</v>
      </c>
    </row>
    <row collapsed="false" customFormat="false" customHeight="true" hidden="false" ht="12.1" outlineLevel="0" r="1841">
      <c r="A1841" s="0" t="str">
        <f aca="false">HYPERLINK("http://dbpedia.org/property/education")</f>
        <v>http://dbpedia.org/property/education</v>
      </c>
      <c r="B1841" s="2" t="n">
        <v>0</v>
      </c>
      <c r="C1841" s="0" t="str">
        <f aca="false">HYPERLINK("http://dbpedia.org/sparql?default-graph-uri=http%3A%2F%2Fdbpedia.org&amp;query=select+distinct+%3Fs+%3Fo+where+{%3Fs+%3Chttp%3A%2F%2Fdbpedia.org%2Fproperty%2Feducation%3E+%3Fo}+LIMIT+100&amp;format=text%2Fhtml&amp;timeout=30000&amp;debug=on", "View on DBPedia")</f>
        <v>View on DBPedia</v>
      </c>
    </row>
    <row collapsed="false" customFormat="false" customHeight="true" hidden="false" ht="12.1" outlineLevel="0" r="1842">
      <c r="A1842" s="0" t="str">
        <f aca="false">HYPERLINK("http://dbpedia.org/property/salign")</f>
        <v>http://dbpedia.org/property/salign</v>
      </c>
      <c r="B1842" s="2" t="n">
        <v>0</v>
      </c>
      <c r="C1842" s="0" t="str">
        <f aca="false">HYPERLINK("http://dbpedia.org/sparql?default-graph-uri=http%3A%2F%2Fdbpedia.org&amp;query=select+distinct+%3Fs+%3Fo+where+{%3Fs+%3Chttp%3A%2F%2Fdbpedia.org%2Fproperty%2Fsalign%3E+%3Fo}+LIMIT+100&amp;format=text%2Fhtml&amp;timeout=30000&amp;debug=on", "View on DBPedia")</f>
        <v>View on DBPedia</v>
      </c>
    </row>
    <row collapsed="false" customFormat="false" customHeight="true" hidden="false" ht="12.1" outlineLevel="0" r="1843">
      <c r="A1843" s="0" t="str">
        <f aca="false">HYPERLINK("http://dbpedia.org/ontology/formerName")</f>
        <v>http://dbpedia.org/ontology/formerName</v>
      </c>
      <c r="B1843" s="2" t="n">
        <v>0</v>
      </c>
      <c r="C1843" s="0" t="str">
        <f aca="false">HYPERLINK("http://dbpedia.org/sparql?default-graph-uri=http%3A%2F%2Fdbpedia.org&amp;query=select+distinct+%3Fs+%3Fo+where+{%3Fs+%3Chttp%3A%2F%2Fdbpedia.org%2Fontology%2FformerName%3E+%3Fo}+LIMIT+100&amp;format=text%2Fhtml&amp;timeout=30000&amp;debug=on", "View on DBPedia")</f>
        <v>View on DBPedia</v>
      </c>
    </row>
    <row collapsed="false" customFormat="false" customHeight="true" hidden="false" ht="12.1" outlineLevel="0" r="1844">
      <c r="A1844" s="0" t="str">
        <f aca="false">HYPERLINK("http://dbpedia.org/ontology/location")</f>
        <v>http://dbpedia.org/ontology/location</v>
      </c>
      <c r="B1844" s="2" t="n">
        <v>0</v>
      </c>
      <c r="C1844" s="0" t="str">
        <f aca="false">HYPERLINK("http://dbpedia.org/sparql?default-graph-uri=http%3A%2F%2Fdbpedia.org&amp;query=select+distinct+%3Fs+%3Fo+where+{%3Fs+%3Chttp%3A%2F%2Fdbpedia.org%2Fontology%2Flocation%3E+%3Fo}+LIMIT+100&amp;format=text%2Fhtml&amp;timeout=30000&amp;debug=on", "View on DBPedia")</f>
        <v>View on DBPedia</v>
      </c>
    </row>
    <row collapsed="false" customFormat="false" customHeight="true" hidden="false" ht="12.1" outlineLevel="0" r="1845">
      <c r="A1845" s="0" t="str">
        <f aca="false">HYPERLINK("http://dbpedia.org/property/place")</f>
        <v>http://dbpedia.org/property/place</v>
      </c>
      <c r="B1845" s="2" t="n">
        <v>0</v>
      </c>
      <c r="C1845" s="0" t="str">
        <f aca="false">HYPERLINK("http://dbpedia.org/sparql?default-graph-uri=http%3A%2F%2Fdbpedia.org&amp;query=select+distinct+%3Fs+%3Fo+where+{%3Fs+%3Chttp%3A%2F%2Fdbpedia.org%2Fproperty%2Fplace%3E+%3Fo}+LIMIT+100&amp;format=text%2Fhtml&amp;timeout=30000&amp;debug=on", "View on DBPedia")</f>
        <v>View on DBPedia</v>
      </c>
    </row>
    <row collapsed="false" customFormat="false" customHeight="true" hidden="false" ht="12.1" outlineLevel="0" r="1846">
      <c r="A1846" s="0" t="str">
        <f aca="false">HYPERLINK("http://dbpedia.org/property/image")</f>
        <v>http://dbpedia.org/property/image</v>
      </c>
      <c r="B1846" s="2" t="n">
        <v>0</v>
      </c>
      <c r="C1846" s="0" t="str">
        <f aca="false">HYPERLINK("http://dbpedia.org/sparql?default-graph-uri=http%3A%2F%2Fdbpedia.org&amp;query=select+distinct+%3Fs+%3Fo+where+{%3Fs+%3Chttp%3A%2F%2Fdbpedia.org%2Fproperty%2Fimage%3E+%3Fo}+LIMIT+100&amp;format=text%2Fhtml&amp;timeout=30000&amp;debug=on", "View on DBPedia")</f>
        <v>View on DBPedia</v>
      </c>
    </row>
    <row collapsed="false" customFormat="false" customHeight="true" hidden="false" ht="12.1" outlineLevel="0" r="1847">
      <c r="A1847" s="0" t="str">
        <f aca="false">HYPERLINK("http://dbpedia.org/property/website")</f>
        <v>http://dbpedia.org/property/website</v>
      </c>
      <c r="B1847" s="2" t="n">
        <v>0</v>
      </c>
      <c r="C1847" s="0" t="str">
        <f aca="false">HYPERLINK("http://dbpedia.org/sparql?default-graph-uri=http%3A%2F%2Fdbpedia.org&amp;query=select+distinct+%3Fs+%3Fo+where+{%3Fs+%3Chttp%3A%2F%2Fdbpedia.org%2Fproperty%2Fwebsite%3E+%3Fo}+LIMIT+100&amp;format=text%2Fhtml&amp;timeout=30000&amp;debug=on", "View on DBPedia")</f>
        <v>View on DBPedia</v>
      </c>
    </row>
    <row collapsed="false" customFormat="false" customHeight="true" hidden="false" ht="12.1" outlineLevel="0" r="1848">
      <c r="A1848" s="0" t="str">
        <f aca="false">HYPERLINK("http://dbpedia.org/property/st")</f>
        <v>http://dbpedia.org/property/st</v>
      </c>
      <c r="B1848" s="2" t="n">
        <v>0</v>
      </c>
      <c r="C1848" s="0" t="str">
        <f aca="false">HYPERLINK("http://dbpedia.org/sparql?default-graph-uri=http%3A%2F%2Fdbpedia.org&amp;query=select+distinct+%3Fs+%3Fo+where+{%3Fs+%3Chttp%3A%2F%2Fdbpedia.org%2Fproperty%2Fst%3E+%3Fo}+LIMIT+100&amp;format=text%2Fhtml&amp;timeout=30000&amp;debug=on", "View on DBPedia")</f>
        <v>View on DBPedia</v>
      </c>
    </row>
    <row collapsed="false" customFormat="false" customHeight="true" hidden="false" ht="12.1" outlineLevel="0" r="1849">
      <c r="A1849" s="0" t="str">
        <f aca="false">HYPERLINK("http://dbpedia.org/ontology/associatedBand")</f>
        <v>http://dbpedia.org/ontology/associatedBand</v>
      </c>
      <c r="B1849" s="2" t="n">
        <v>0</v>
      </c>
      <c r="C1849" s="0" t="str">
        <f aca="false">HYPERLINK("http://dbpedia.org/sparql?default-graph-uri=http%3A%2F%2Fdbpedia.org&amp;query=select+distinct+%3Fs+%3Fo+where+{%3Fs+%3Chttp%3A%2F%2Fdbpedia.org%2Fontology%2FassociatedBand%3E+%3Fo}+LIMIT+100&amp;format=text%2Fhtml&amp;timeout=30000&amp;debug=on", "View on DBPedia")</f>
        <v>View on DBPedia</v>
      </c>
    </row>
    <row collapsed="false" customFormat="false" customHeight="true" hidden="false" ht="12.1" outlineLevel="0" r="1850">
      <c r="A1850" s="0" t="str">
        <f aca="false">HYPERLINK("http://dbpedia.org/property/residence")</f>
        <v>http://dbpedia.org/property/residence</v>
      </c>
      <c r="B1850" s="2" t="n">
        <v>0</v>
      </c>
      <c r="C1850" s="0" t="str">
        <f aca="false">HYPERLINK("http://dbpedia.org/sparql?default-graph-uri=http%3A%2F%2Fdbpedia.org&amp;query=select+distinct+%3Fs+%3Fo+where+{%3Fs+%3Chttp%3A%2F%2Fdbpedia.org%2Fproperty%2Fresidence%3E+%3Fo}+LIMIT+100&amp;format=text%2Fhtml&amp;timeout=30000&amp;debug=on", "View on DBPedia")</f>
        <v>View on DBPedia</v>
      </c>
    </row>
    <row collapsed="false" customFormat="false" customHeight="true" hidden="false" ht="12.1" outlineLevel="0" r="1851">
      <c r="A1851" s="0" t="str">
        <f aca="false">HYPERLINK("http://dbpedia.org/property/boards")</f>
        <v>http://dbpedia.org/property/boards</v>
      </c>
      <c r="B1851" s="2" t="n">
        <v>0</v>
      </c>
      <c r="C1851" s="0" t="str">
        <f aca="false">HYPERLINK("http://dbpedia.org/sparql?default-graph-uri=http%3A%2F%2Fdbpedia.org&amp;query=select+distinct+%3Fs+%3Fo+where+{%3Fs+%3Chttp%3A%2F%2Fdbpedia.org%2Fproperty%2Fboards%3E+%3Fo}+LIMIT+100&amp;format=text%2Fhtml&amp;timeout=30000&amp;debug=on", "View on DBPedia")</f>
        <v>View on DBPedia</v>
      </c>
    </row>
    <row collapsed="false" customFormat="false" customHeight="true" hidden="false" ht="12.1" outlineLevel="0" r="1852">
      <c r="A1852" s="0" t="str">
        <f aca="false">HYPERLINK("http://dbpedia.org/property/home")</f>
        <v>http://dbpedia.org/property/home</v>
      </c>
      <c r="B1852" s="2" t="n">
        <v>0</v>
      </c>
      <c r="C1852" s="0" t="str">
        <f aca="false">HYPERLINK("http://dbpedia.org/sparql?default-graph-uri=http%3A%2F%2Fdbpedia.org&amp;query=select+distinct+%3Fs+%3Fo+where+{%3Fs+%3Chttp%3A%2F%2Fdbpedia.org%2Fproperty%2Fhome%3E+%3Fo}+LIMIT+100&amp;format=text%2Fhtml&amp;timeout=30000&amp;debug=on", "View on DBPedia")</f>
        <v>View on DBPedia</v>
      </c>
    </row>
    <row collapsed="false" customFormat="false" customHeight="true" hidden="false" ht="12.1" outlineLevel="0" r="1853">
      <c r="A1853" s="0" t="str">
        <f aca="false">HYPERLINK("http://dbpedia.org/property/currentPosition")</f>
        <v>http://dbpedia.org/property/currentPosition</v>
      </c>
      <c r="B1853" s="2" t="n">
        <v>0.5</v>
      </c>
      <c r="C1853" s="0" t="str">
        <f aca="false">HYPERLINK("http://dbpedia.org/sparql?default-graph-uri=http%3A%2F%2Fdbpedia.org&amp;query=select+distinct+%3Fs+%3Fo+where+{%3Fs+%3Chttp%3A%2F%2Fdbpedia.org%2Fproperty%2FcurrentPosition%3E+%3Fo}+LIMIT+100&amp;format=text%2Fhtml&amp;timeout=30000&amp;debug=on", "View on DBPedia")</f>
        <v>View on DBPedia</v>
      </c>
    </row>
    <row collapsed="false" customFormat="false" customHeight="true" hidden="false" ht="12.1" outlineLevel="0" r="1854">
      <c r="A1854" s="0" t="str">
        <f aca="false">HYPERLINK("http://dbpedia.org/property/controlledby")</f>
        <v>http://dbpedia.org/property/controlledby</v>
      </c>
      <c r="B1854" s="2" t="n">
        <v>0</v>
      </c>
      <c r="C1854" s="0" t="str">
        <f aca="false">HYPERLINK("http://dbpedia.org/sparql?default-graph-uri=http%3A%2F%2Fdbpedia.org&amp;query=select+distinct+%3Fs+%3Fo+where+{%3Fs+%3Chttp%3A%2F%2Fdbpedia.org%2Fproperty%2Fcontrolledby%3E+%3Fo}+LIMIT+100&amp;format=text%2Fhtml&amp;timeout=30000&amp;debug=on", "View on DBPedia")</f>
        <v>View on DBPedia</v>
      </c>
    </row>
    <row collapsed="false" customFormat="false" customHeight="true" hidden="false" ht="12.1" outlineLevel="0" r="1855">
      <c r="A1855" s="0" t="str">
        <f aca="false">HYPERLINK("http://dbpedia.org/property/seatingCapacity")</f>
        <v>http://dbpedia.org/property/seatingCapacity</v>
      </c>
      <c r="B1855" s="2" t="n">
        <v>0</v>
      </c>
      <c r="C1855" s="0" t="str">
        <f aca="false">HYPERLINK("http://dbpedia.org/sparql?default-graph-uri=http%3A%2F%2Fdbpedia.org&amp;query=select+distinct+%3Fs+%3Fo+where+{%3Fs+%3Chttp%3A%2F%2Fdbpedia.org%2Fproperty%2FseatingCapacity%3E+%3Fo}+LIMIT+100&amp;format=text%2Fhtml&amp;timeout=30000&amp;debug=on", "View on DBPedia")</f>
        <v>View on DBPedia</v>
      </c>
    </row>
    <row collapsed="false" customFormat="false" customHeight="true" hidden="false" ht="12.1" outlineLevel="0" r="1856">
      <c r="A1856" s="0" t="str">
        <f aca="false">HYPERLINK("http://dbpedia.org/property/service")</f>
        <v>http://dbpedia.org/property/service</v>
      </c>
      <c r="B1856" s="2" t="n">
        <v>0</v>
      </c>
      <c r="C1856" s="0" t="str">
        <f aca="false">HYPERLINK("http://dbpedia.org/sparql?default-graph-uri=http%3A%2F%2Fdbpedia.org&amp;query=select+distinct+%3Fs+%3Fo+where+{%3Fs+%3Chttp%3A%2F%2Fdbpedia.org%2Fproperty%2Fservice%3E+%3Fo}+LIMIT+100&amp;format=text%2Fhtml&amp;timeout=30000&amp;debug=on", "View on DBPedia")</f>
        <v>View on DBPedia</v>
      </c>
    </row>
    <row collapsed="false" customFormat="false" customHeight="true" hidden="false" ht="12.1" outlineLevel="0" r="1857">
      <c r="A1857" s="0" t="str">
        <f aca="false">HYPERLINK("http://dbpedia.org/property/imagealt")</f>
        <v>http://dbpedia.org/property/imagealt</v>
      </c>
      <c r="B1857" s="2" t="n">
        <v>0</v>
      </c>
      <c r="C1857" s="0" t="str">
        <f aca="false">HYPERLINK("http://dbpedia.org/sparql?default-graph-uri=http%3A%2F%2Fdbpedia.org&amp;query=select+distinct+%3Fs+%3Fo+where+{%3Fs+%3Chttp%3A%2F%2Fdbpedia.org%2Fproperty%2Fimagealt%3E+%3Fo}+LIMIT+100&amp;format=text%2Fhtml&amp;timeout=30000&amp;debug=on", "View on DBPedia")</f>
        <v>View on DBPedia</v>
      </c>
    </row>
    <row collapsed="false" customFormat="false" customHeight="true" hidden="false" ht="12.1" outlineLevel="0" r="1858">
      <c r="A1858" s="0" t="str">
        <f aca="false">HYPERLINK("http://dbpedia.org/property/rd")</f>
        <v>http://dbpedia.org/property/rd</v>
      </c>
      <c r="B1858" s="2" t="n">
        <v>0</v>
      </c>
      <c r="C1858" s="0" t="str">
        <f aca="false">HYPERLINK("http://dbpedia.org/sparql?default-graph-uri=http%3A%2F%2Fdbpedia.org&amp;query=select+distinct+%3Fs+%3Fo+where+{%3Fs+%3Chttp%3A%2F%2Fdbpedia.org%2Fproperty%2Frd%3E+%3Fo}+LIMIT+100&amp;format=text%2Fhtml&amp;timeout=30000&amp;debug=on", "View on DBPedia")</f>
        <v>View on DBPedia</v>
      </c>
    </row>
    <row collapsed="false" customFormat="false" customHeight="true" hidden="false" ht="12.1" outlineLevel="0" r="1859">
      <c r="A1859" s="0" t="str">
        <f aca="false">HYPERLINK("http://dbpedia.org/property/imageCaption")</f>
        <v>http://dbpedia.org/property/imageCaption</v>
      </c>
      <c r="B1859" s="2" t="n">
        <v>0</v>
      </c>
      <c r="C1859" s="0" t="str">
        <f aca="false">HYPERLINK("http://dbpedia.org/sparql?default-graph-uri=http%3A%2F%2Fdbpedia.org&amp;query=select+distinct+%3Fs+%3Fo+where+{%3Fs+%3Chttp%3A%2F%2Fdbpedia.org%2Fproperty%2FimageCaption%3E+%3Fo}+LIMIT+100&amp;format=text%2Fhtml&amp;timeout=30000&amp;debug=on", "View on DBPedia")</f>
        <v>View on DBPedia</v>
      </c>
    </row>
    <row collapsed="false" customFormat="false" customHeight="true" hidden="false" ht="12.1" outlineLevel="0" r="1860">
      <c r="A1860" s="0" t="str">
        <f aca="false">HYPERLINK("http://dbpedia.org/property/type")</f>
        <v>http://dbpedia.org/property/type</v>
      </c>
      <c r="B1860" s="2" t="n">
        <v>0</v>
      </c>
      <c r="C1860" s="0" t="str">
        <f aca="false">HYPERLINK("http://dbpedia.org/sparql?default-graph-uri=http%3A%2F%2Fdbpedia.org&amp;query=select+distinct+%3Fs+%3Fo+where+{%3Fs+%3Chttp%3A%2F%2Fdbpedia.org%2Fproperty%2Ftype%3E+%3Fo}+LIMIT+100&amp;format=text%2Fhtml&amp;timeout=30000&amp;debug=on", "View on DBPedia")</f>
        <v>View on DBPedia</v>
      </c>
    </row>
    <row collapsed="false" customFormat="false" customHeight="true" hidden="false" ht="12.1" outlineLevel="0" r="1861">
      <c r="A1861" s="0" t="str">
        <f aca="false">HYPERLINK("http://dbpedia.org/property/formerNames")</f>
        <v>http://dbpedia.org/property/formerNames</v>
      </c>
      <c r="B1861" s="2" t="n">
        <v>0</v>
      </c>
      <c r="C1861" s="0" t="str">
        <f aca="false">HYPERLINK("http://dbpedia.org/sparql?default-graph-uri=http%3A%2F%2Fdbpedia.org&amp;query=select+distinct+%3Fs+%3Fo+where+{%3Fs+%3Chttp%3A%2F%2Fdbpedia.org%2Fproperty%2FformerNames%3E+%3Fo}+LIMIT+100&amp;format=text%2Fhtml&amp;timeout=30000&amp;debug=on", "View on DBPedia")</f>
        <v>View on DBPedia</v>
      </c>
    </row>
    <row collapsed="false" customFormat="false" customHeight="true" hidden="false" ht="12.1" outlineLevel="0" r="1862">
      <c r="A1862" s="0" t="str">
        <f aca="false">HYPERLINK("http://dbpedia.org/property/chapterlist")</f>
        <v>http://dbpedia.org/property/chapterlist</v>
      </c>
      <c r="B1862" s="2" t="n">
        <v>0</v>
      </c>
      <c r="C1862" s="0" t="str">
        <f aca="false">HYPERLINK("http://dbpedia.org/sparql?default-graph-uri=http%3A%2F%2Fdbpedia.org&amp;query=select+distinct+%3Fs+%3Fo+where+{%3Fs+%3Chttp%3A%2F%2Fdbpedia.org%2Fproperty%2Fchapterlist%3E+%3Fo}+LIMIT+100&amp;format=text%2Fhtml&amp;timeout=30000&amp;debug=on", "View on DBPedia")</f>
        <v>View on DBPedia</v>
      </c>
    </row>
    <row collapsed="false" customFormat="false" customHeight="true" hidden="false" ht="12.1" outlineLevel="0" r="1863">
      <c r="A1863" s="0" t="str">
        <f aca="false">HYPERLINK("http://dbpedia.org/property/allStadiums")</f>
        <v>http://dbpedia.org/property/allStadiums</v>
      </c>
      <c r="B1863" s="2" t="n">
        <v>0</v>
      </c>
      <c r="C1863" s="0" t="str">
        <f aca="false">HYPERLINK("http://dbpedia.org/sparql?default-graph-uri=http%3A%2F%2Fdbpedia.org&amp;query=select+distinct+%3Fs+%3Fo+where+{%3Fs+%3Chttp%3A%2F%2Fdbpedia.org%2Fproperty%2FallStadiums%3E+%3Fo}+LIMIT+100&amp;format=text%2Fhtml&amp;timeout=30000&amp;debug=on", "View on DBPedia")</f>
        <v>View on DBPedia</v>
      </c>
    </row>
    <row collapsed="false" customFormat="false" customHeight="true" hidden="false" ht="12.1" outlineLevel="0" r="1864">
      <c r="A1864" s="0" t="str">
        <f aca="false">HYPERLINK("http://dbpedia.org/property/pastcoaching")</f>
        <v>http://dbpedia.org/property/pastcoaching</v>
      </c>
      <c r="B1864" s="2" t="n">
        <v>0</v>
      </c>
      <c r="C1864" s="0" t="str">
        <f aca="false">HYPERLINK("http://dbpedia.org/sparql?default-graph-uri=http%3A%2F%2Fdbpedia.org&amp;query=select+distinct+%3Fs+%3Fo+where+{%3Fs+%3Chttp%3A%2F%2Fdbpedia.org%2Fproperty%2Fpastcoaching%3E+%3Fo}+LIMIT+100&amp;format=text%2Fhtml&amp;timeout=30000&amp;debug=on", "View on DBPedia")</f>
        <v>View on DBPedia</v>
      </c>
    </row>
    <row collapsed="false" customFormat="false" customHeight="true" hidden="false" ht="12.1" outlineLevel="0" r="1865">
      <c r="A1865" s="0" t="str">
        <f aca="false">HYPERLINK("http://dbpedia.org/property/arenaName")</f>
        <v>http://dbpedia.org/property/arenaName</v>
      </c>
      <c r="B1865" s="2" t="n">
        <v>0</v>
      </c>
      <c r="C1865" s="0" t="str">
        <f aca="false">HYPERLINK("http://dbpedia.org/sparql?default-graph-uri=http%3A%2F%2Fdbpedia.org&amp;query=select+distinct+%3Fs+%3Fo+where+{%3Fs+%3Chttp%3A%2F%2Fdbpedia.org%2Fproperty%2FarenaName%3E+%3Fo}+LIMIT+100&amp;format=text%2Fhtml&amp;timeout=30000&amp;debug=on", "View on DBPedia")</f>
        <v>View on DBPedia</v>
      </c>
    </row>
    <row collapsed="false" customFormat="false" customHeight="true" hidden="false" ht="12.1" outlineLevel="0" r="1866">
      <c r="A1866" s="0" t="str">
        <f aca="false">HYPERLINK("http://dbpedia.org/property/semiarena")</f>
        <v>http://dbpedia.org/property/semiarena</v>
      </c>
      <c r="B1866" s="2" t="n">
        <v>0</v>
      </c>
      <c r="C1866" s="0" t="str">
        <f aca="false">HYPERLINK("http://dbpedia.org/sparql?default-graph-uri=http%3A%2F%2Fdbpedia.org&amp;query=select+distinct+%3Fs+%3Fo+where+{%3Fs+%3Chttp%3A%2F%2Fdbpedia.org%2Fproperty%2Fsemiarena%3E+%3Fo}+LIMIT+100&amp;format=text%2Fhtml&amp;timeout=30000&amp;debug=on", "View on DBPedia")</f>
        <v>View on DBPedia</v>
      </c>
    </row>
    <row collapsed="false" customFormat="false" customHeight="true" hidden="false" ht="12.1" outlineLevel="0" r="1867">
      <c r="A1867" s="0" t="str">
        <f aca="false">HYPERLINK("http://dbpedia.org/property/honors")</f>
        <v>http://dbpedia.org/property/honors</v>
      </c>
      <c r="B1867" s="2" t="n">
        <v>0</v>
      </c>
      <c r="C1867" s="0" t="str">
        <f aca="false">HYPERLINK("http://dbpedia.org/sparql?default-graph-uri=http%3A%2F%2Fdbpedia.org&amp;query=select+distinct+%3Fs+%3Fo+where+{%3Fs+%3Chttp%3A%2F%2Fdbpedia.org%2Fproperty%2Fhonors%3E+%3Fo}+LIMIT+100&amp;format=text%2Fhtml&amp;timeout=30000&amp;debug=on", "View on DBPedia")</f>
        <v>View on DBPedia</v>
      </c>
    </row>
    <row collapsed="false" customFormat="false" customHeight="true" hidden="false" ht="12.1" outlineLevel="0" r="1868">
      <c r="A1868" s="0" t="str">
        <f aca="false">HYPERLINK("http://dbpedia.org/property/coachingTeams")</f>
        <v>http://dbpedia.org/property/coachingTeams</v>
      </c>
      <c r="B1868" s="2" t="n">
        <v>0</v>
      </c>
      <c r="C1868" s="0" t="str">
        <f aca="false">HYPERLINK("http://dbpedia.org/sparql?default-graph-uri=http%3A%2F%2Fdbpedia.org&amp;query=select+distinct+%3Fs+%3Fo+where+{%3Fs+%3Chttp%3A%2F%2Fdbpedia.org%2Fproperty%2FcoachingTeams%3E+%3Fo}+LIMIT+100&amp;format=text%2Fhtml&amp;timeout=30000&amp;debug=on", "View on DBPedia")</f>
        <v>View on DBPedia</v>
      </c>
    </row>
    <row collapsed="false" customFormat="false" customHeight="true" hidden="false" ht="12.1" outlineLevel="0" r="1869">
      <c r="A1869" s="0" t="str">
        <f aca="false">HYPERLINK("http://dbpedia.org/property/champStad")</f>
        <v>http://dbpedia.org/property/champStad</v>
      </c>
      <c r="B1869" s="2" t="n">
        <v>0</v>
      </c>
      <c r="C1869" s="0" t="str">
        <f aca="false">HYPERLINK("http://dbpedia.org/sparql?default-graph-uri=http%3A%2F%2Fdbpedia.org&amp;query=select+distinct+%3Fs+%3Fo+where+{%3Fs+%3Chttp%3A%2F%2Fdbpedia.org%2Fproperty%2FchampStad%3E+%3Fo}+LIMIT+100&amp;format=text%2Fhtml&amp;timeout=30000&amp;debug=on", "View on DBPedia")</f>
        <v>View on DBPedia</v>
      </c>
    </row>
    <row collapsed="false" customFormat="false" customHeight="true" hidden="false" ht="12.1" outlineLevel="0" r="1870">
      <c r="A1870" s="0" t="str">
        <f aca="false">HYPERLINK("http://dbpedia.org/property/studentsection")</f>
        <v>http://dbpedia.org/property/studentsection</v>
      </c>
      <c r="B1870" s="2" t="n">
        <v>0</v>
      </c>
      <c r="C1870" s="0" t="str">
        <f aca="false">HYPERLINK("http://dbpedia.org/sparql?default-graph-uri=http%3A%2F%2Fdbpedia.org&amp;query=select+distinct+%3Fs+%3Fo+where+{%3Fs+%3Chttp%3A%2F%2Fdbpedia.org%2Fproperty%2Fstudentsection%3E+%3Fo}+LIMIT+100&amp;format=text%2Fhtml&amp;timeout=30000&amp;debug=on", "View on DBPedia")</f>
        <v>View on DBPedia</v>
      </c>
    </row>
    <row collapsed="false" customFormat="false" customHeight="true" hidden="false" ht="12.1" outlineLevel="0" r="1871">
      <c r="A1871" s="0" t="str">
        <f aca="false">HYPERLINK("http://dbpedia.org/property/stadiumName")</f>
        <v>http://dbpedia.org/property/stadiumName</v>
      </c>
      <c r="B1871" s="2" t="n">
        <v>0</v>
      </c>
      <c r="C1871" s="0" t="str">
        <f aca="false">HYPERLINK("http://dbpedia.org/sparql?default-graph-uri=http%3A%2F%2Fdbpedia.org&amp;query=select+distinct+%3Fs+%3Fo+where+{%3Fs+%3Chttp%3A%2F%2Fdbpedia.org%2Fproperty%2FstadiumName%3E+%3Fo}+LIMIT+100&amp;format=text%2Fhtml&amp;timeout=30000&amp;debug=on", "View on DBPedia")</f>
        <v>View on DBPedia</v>
      </c>
    </row>
    <row collapsed="false" customFormat="false" customHeight="true" hidden="false" ht="12.1" outlineLevel="0" r="1872">
      <c r="A1872" s="0" t="str">
        <f aca="false">HYPERLINK("http://dbpedia.org/ontology/address")</f>
        <v>http://dbpedia.org/ontology/address</v>
      </c>
      <c r="B1872" s="2" t="n">
        <v>0</v>
      </c>
      <c r="C1872" s="0" t="str">
        <f aca="false">HYPERLINK("http://dbpedia.org/sparql?default-graph-uri=http%3A%2F%2Fdbpedia.org&amp;query=select+distinct+%3Fs+%3Fo+where+{%3Fs+%3Chttp%3A%2F%2Fdbpedia.org%2Fontology%2Faddress%3E+%3Fo}+LIMIT+100&amp;format=text%2Fhtml&amp;timeout=30000&amp;debug=on", "View on DBPedia")</f>
        <v>View on DBPedia</v>
      </c>
    </row>
    <row collapsed="false" customFormat="false" customHeight="true" hidden="false" ht="12.1" outlineLevel="0" r="1873">
      <c r="A1873" s="0" t="str">
        <f aca="false">HYPERLINK("http://dbpedia.org/property/headquarters")</f>
        <v>http://dbpedia.org/property/headquarters</v>
      </c>
      <c r="B1873" s="2" t="n">
        <v>0</v>
      </c>
      <c r="C1873" s="0" t="str">
        <f aca="false">HYPERLINK("http://dbpedia.org/sparql?default-graph-uri=http%3A%2F%2Fdbpedia.org&amp;query=select+distinct+%3Fs+%3Fo+where+{%3Fs+%3Chttp%3A%2F%2Fdbpedia.org%2Fproperty%2Fheadquarters%3E+%3Fo}+LIMIT+100&amp;format=text%2Fhtml&amp;timeout=30000&amp;debug=on", "View on DBPedia")</f>
        <v>View on DBPedia</v>
      </c>
    </row>
    <row collapsed="false" customFormat="false" customHeight="true" hidden="false" ht="12.1" outlineLevel="0" r="1874">
      <c r="A1874" s="0" t="str">
        <f aca="false">HYPERLINK("http://dbpedia.org/property/debutteam")</f>
        <v>http://dbpedia.org/property/debutteam</v>
      </c>
      <c r="B1874" s="2" t="n">
        <v>0</v>
      </c>
      <c r="C1874" s="0" t="str">
        <f aca="false">HYPERLINK("http://dbpedia.org/sparql?default-graph-uri=http%3A%2F%2Fdbpedia.org&amp;query=select+distinct+%3Fs+%3Fo+where+{%3Fs+%3Chttp%3A%2F%2Fdbpedia.org%2Fproperty%2Fdebutteam%3E+%3Fo}+LIMIT+100&amp;format=text%2Fhtml&amp;timeout=30000&amp;debug=on", "View on DBPedia")</f>
        <v>View on DBPedia</v>
      </c>
    </row>
    <row collapsed="false" customFormat="false" customHeight="true" hidden="false" ht="12.1" outlineLevel="0" r="1875">
      <c r="A1875" s="0" t="str">
        <f aca="false">HYPERLINK("http://dbpedia.org/property/birthplace")</f>
        <v>http://dbpedia.org/property/birthplace</v>
      </c>
      <c r="B1875" s="2" t="n">
        <v>0</v>
      </c>
      <c r="C1875" s="0" t="str">
        <f aca="false">HYPERLINK("http://dbpedia.org/sparql?default-graph-uri=http%3A%2F%2Fdbpedia.org&amp;query=select+distinct+%3Fs+%3Fo+where+{%3Fs+%3Chttp%3A%2F%2Fdbpedia.org%2Fproperty%2Fbirthplace%3E+%3Fo}+LIMIT+100&amp;format=text%2Fhtml&amp;timeout=30000&amp;debug=on", "View on DBPedia")</f>
        <v>View on DBPedia</v>
      </c>
    </row>
    <row collapsed="false" customFormat="false" customHeight="true" hidden="false" ht="12.1" outlineLevel="0" r="1876">
      <c r="A1876" s="0" t="str">
        <f aca="false">HYPERLINK("http://dbpedia.org/property/capacity")</f>
        <v>http://dbpedia.org/property/capacity</v>
      </c>
      <c r="B1876" s="2" t="n">
        <v>0</v>
      </c>
      <c r="C1876" s="0" t="str">
        <f aca="false">HYPERLINK("http://dbpedia.org/sparql?default-graph-uri=http%3A%2F%2Fdbpedia.org&amp;query=select+distinct+%3Fs+%3Fo+where+{%3Fs+%3Chttp%3A%2F%2Fdbpedia.org%2Fproperty%2Fcapacity%3E+%3Fo}+LIMIT+100&amp;format=text%2Fhtml&amp;timeout=30000&amp;debug=on", "View on DBPedia")</f>
        <v>View on DBPedia</v>
      </c>
    </row>
    <row collapsed="false" customFormat="false" customHeight="true" hidden="false" ht="12.1" outlineLevel="0" r="1877">
      <c r="A1877" s="0" t="str">
        <f aca="false">HYPERLINK("http://dbpedia.org/ontology/ground")</f>
        <v>http://dbpedia.org/ontology/ground</v>
      </c>
      <c r="B1877" s="2" t="n">
        <v>0</v>
      </c>
      <c r="C1877" s="0" t="str">
        <f aca="false">HYPERLINK("http://dbpedia.org/sparql?default-graph-uri=http%3A%2F%2Fdbpedia.org&amp;query=select+distinct+%3Fs+%3Fo+where+{%3Fs+%3Chttp%3A%2F%2Fdbpedia.org%2Fontology%2Fground%3E+%3Fo}+LIMIT+100&amp;format=text%2Fhtml&amp;timeout=30000&amp;debug=on", "View on DBPedia")</f>
        <v>View on DBPedia</v>
      </c>
    </row>
    <row collapsed="false" customFormat="false" customHeight="true" hidden="false" ht="12.1" outlineLevel="0" r="1878">
      <c r="A1878" s="0" t="str">
        <f aca="false">HYPERLINK("http://dbpedia.org/property/architect")</f>
        <v>http://dbpedia.org/property/architect</v>
      </c>
      <c r="B1878" s="2" t="n">
        <v>0</v>
      </c>
      <c r="C1878" s="0" t="str">
        <f aca="false">HYPERLINK("http://dbpedia.org/sparql?default-graph-uri=http%3A%2F%2Fdbpedia.org&amp;query=select+distinct+%3Fs+%3Fo+where+{%3Fs+%3Chttp%3A%2F%2Fdbpedia.org%2Fproperty%2Farchitect%3E+%3Fo}+LIMIT+100&amp;format=text%2Fhtml&amp;timeout=30000&amp;debug=on", "View on DBPedia")</f>
        <v>View on DBPedia</v>
      </c>
    </row>
    <row collapsed="false" customFormat="false" customHeight="true" hidden="false" ht="12.1" outlineLevel="0" r="1879">
      <c r="A1879" s="0" t="str">
        <f aca="false">HYPERLINK("http://dbpedia.org/property/deathPlace")</f>
        <v>http://dbpedia.org/property/deathPlace</v>
      </c>
      <c r="B1879" s="2" t="n">
        <v>0</v>
      </c>
      <c r="C1879" s="0" t="str">
        <f aca="false">HYPERLINK("http://dbpedia.org/sparql?default-graph-uri=http%3A%2F%2Fdbpedia.org&amp;query=select+distinct+%3Fs+%3Fo+where+{%3Fs+%3Chttp%3A%2F%2Fdbpedia.org%2Fproperty%2FdeathPlace%3E+%3Fo}+LIMIT+100&amp;format=text%2Fhtml&amp;timeout=30000&amp;debug=on", "View on DBPedia")</f>
        <v>View on DBPedia</v>
      </c>
    </row>
    <row collapsed="false" customFormat="false" customHeight="true" hidden="false" ht="12.1" outlineLevel="0" r="1880">
      <c r="A1880" s="0" t="str">
        <f aca="false">HYPERLINK("http://dbpedia.org/ontology/headquarter")</f>
        <v>http://dbpedia.org/ontology/headquarter</v>
      </c>
      <c r="B1880" s="2" t="n">
        <v>0</v>
      </c>
      <c r="C1880" s="0" t="str">
        <f aca="false">HYPERLINK("http://dbpedia.org/sparql?default-graph-uri=http%3A%2F%2Fdbpedia.org&amp;query=select+distinct+%3Fs+%3Fo+where+{%3Fs+%3Chttp%3A%2F%2Fdbpedia.org%2Fontology%2Fheadquarter%3E+%3Fo}+LIMIT+100&amp;format=text%2Fhtml&amp;timeout=30000&amp;debug=on", "View on DBPedia")</f>
        <v>View on DBPedia</v>
      </c>
    </row>
    <row collapsed="false" customFormat="false" customHeight="true" hidden="false" ht="12.1" outlineLevel="0" r="1881">
      <c r="A1881" s="0" t="str">
        <f aca="false">HYPERLINK("http://dbpedia.org/property/finalfourarena")</f>
        <v>http://dbpedia.org/property/finalfourarena</v>
      </c>
      <c r="B1881" s="2" t="n">
        <v>0</v>
      </c>
      <c r="C1881" s="0" t="str">
        <f aca="false">HYPERLINK("http://dbpedia.org/sparql?default-graph-uri=http%3A%2F%2Fdbpedia.org&amp;query=select+distinct+%3Fs+%3Fo+where+{%3Fs+%3Chttp%3A%2F%2Fdbpedia.org%2Fproperty%2Ffinalfourarena%3E+%3Fo}+LIMIT+100&amp;format=text%2Fhtml&amp;timeout=30000&amp;debug=on", "View on DBPedia")</f>
        <v>View on DBPedia</v>
      </c>
    </row>
    <row collapsed="false" customFormat="false" customHeight="true" hidden="false" ht="12.1" outlineLevel="0" r="1882">
      <c r="A1882" s="0" t="str">
        <f aca="false">HYPERLINK("http://dbpedia.org/property/qalign")</f>
        <v>http://dbpedia.org/property/qalign</v>
      </c>
      <c r="B1882" s="2" t="n">
        <v>0</v>
      </c>
      <c r="C1882" s="0" t="str">
        <f aca="false">HYPERLINK("http://dbpedia.org/sparql?default-graph-uri=http%3A%2F%2Fdbpedia.org&amp;query=select+distinct+%3Fs+%3Fo+where+{%3Fs+%3Chttp%3A%2F%2Fdbpedia.org%2Fproperty%2Fqalign%3E+%3Fo}+LIMIT+100&amp;format=text%2Fhtml&amp;timeout=30000&amp;debug=on", "View on DBPedia")</f>
        <v>View on DBPedia</v>
      </c>
    </row>
    <row collapsed="false" customFormat="false" customHeight="true" hidden="false" ht="12.1" outlineLevel="0" r="1883">
      <c r="A1883" s="0" t="str">
        <f aca="false">HYPERLINK("http://dbpedia.org/property/relatedComponents")</f>
        <v>http://dbpedia.org/property/relatedComponents</v>
      </c>
      <c r="B1883" s="2" t="n">
        <v>0</v>
      </c>
      <c r="C1883" s="0" t="str">
        <f aca="false">HYPERLINK("http://dbpedia.org/sparql?default-graph-uri=http%3A%2F%2Fdbpedia.org&amp;query=select+distinct+%3Fs+%3Fo+where+{%3Fs+%3Chttp%3A%2F%2Fdbpedia.org%2Fproperty%2FrelatedComponents%3E+%3Fo}+LIMIT+100&amp;format=text%2Fhtml&amp;timeout=30000&amp;debug=on", "View on DBPedia")</f>
        <v>View on DBPedia</v>
      </c>
    </row>
    <row collapsed="false" customFormat="false" customHeight="true" hidden="false" ht="12.1" outlineLevel="0" r="1884">
      <c r="A1884" s="0" t="str">
        <f aca="false">HYPERLINK("http://dbpedia.org/ontology/stadium")</f>
        <v>http://dbpedia.org/ontology/stadium</v>
      </c>
      <c r="B1884" s="2" t="n">
        <v>0</v>
      </c>
      <c r="C1884" s="0" t="str">
        <f aca="false">HYPERLINK("http://dbpedia.org/sparql?default-graph-uri=http%3A%2F%2Fdbpedia.org&amp;query=select+distinct+%3Fs+%3Fo+where+{%3Fs+%3Chttp%3A%2F%2Fdbpedia.org%2Fontology%2Fstadium%3E+%3Fo}+LIMIT+100&amp;format=text%2Fhtml&amp;timeout=30000&amp;debug=on", "View on DBPedia")</f>
        <v>View on DBPedia</v>
      </c>
    </row>
    <row collapsed="false" customFormat="false" customHeight="true" hidden="false" ht="12.1" outlineLevel="0" r="1885">
      <c r="A1885" s="0" t="str">
        <f aca="false">HYPERLINK("http://dbpedia.org/property/siteCityst")</f>
        <v>http://dbpedia.org/property/siteCityst</v>
      </c>
      <c r="B1885" s="2" t="n">
        <v>0</v>
      </c>
      <c r="C1885" s="0" t="str">
        <f aca="false">HYPERLINK("http://dbpedia.org/sparql?default-graph-uri=http%3A%2F%2Fdbpedia.org&amp;query=select+distinct+%3Fs+%3Fo+where+{%3Fs+%3Chttp%3A%2F%2Fdbpedia.org%2Fproperty%2FsiteCityst%3E+%3Fo}+LIMIT+100&amp;format=text%2Fhtml&amp;timeout=30000&amp;debug=on", "View on DBPedia")</f>
        <v>View on DBPedia</v>
      </c>
    </row>
    <row collapsed="false" customFormat="false" customHeight="true" hidden="false" ht="12.1" outlineLevel="0" r="1886">
      <c r="A1886" s="0" t="str">
        <f aca="false">HYPERLINK("http://dbpedia.org/property/predecessor")</f>
        <v>http://dbpedia.org/property/predecessor</v>
      </c>
      <c r="B1886" s="2" t="n">
        <v>0</v>
      </c>
      <c r="C1886" s="0" t="str">
        <f aca="false">HYPERLINK("http://dbpedia.org/sparql?default-graph-uri=http%3A%2F%2Fdbpedia.org&amp;query=select+distinct+%3Fs+%3Fo+where+{%3Fs+%3Chttp%3A%2F%2Fdbpedia.org%2Fproperty%2Fpredecessor%3E+%3Fo}+LIMIT+100&amp;format=text%2Fhtml&amp;timeout=30000&amp;debug=on", "View on DBPedia")</f>
        <v>View on DBPedia</v>
      </c>
    </row>
    <row collapsed="false" customFormat="false" customHeight="true" hidden="false" ht="12.1" outlineLevel="0" r="1887">
      <c r="A1887" s="0" t="str">
        <f aca="false">HYPERLINK("http://dbpedia.org/property/fullName")</f>
        <v>http://dbpedia.org/property/fullName</v>
      </c>
      <c r="B1887" s="2" t="n">
        <v>0</v>
      </c>
      <c r="C1887" s="0" t="str">
        <f aca="false">HYPERLINK("http://dbpedia.org/sparql?default-graph-uri=http%3A%2F%2Fdbpedia.org&amp;query=select+distinct+%3Fs+%3Fo+where+{%3Fs+%3Chttp%3A%2F%2Fdbpedia.org%2Fproperty%2FfullName%3E+%3Fo}+LIMIT+100&amp;format=text%2Fhtml&amp;timeout=30000&amp;debug=on", "View on DBPedia")</f>
        <v>View on DBPedia</v>
      </c>
    </row>
    <row collapsed="false" customFormat="false" customHeight="true" hidden="false" ht="12.1" outlineLevel="0" r="1888">
      <c r="A1888" s="0" t="str">
        <f aca="false">HYPERLINK("http://dbpedia.org/property/siteStadium")</f>
        <v>http://dbpedia.org/property/siteStadium</v>
      </c>
      <c r="B1888" s="2" t="n">
        <v>0</v>
      </c>
      <c r="C1888" s="0" t="str">
        <f aca="false">HYPERLINK("http://dbpedia.org/sparql?default-graph-uri=http%3A%2F%2Fdbpedia.org&amp;query=select+distinct+%3Fs+%3Fo+where+{%3Fs+%3Chttp%3A%2F%2Fdbpedia.org%2Fproperty%2FsiteStadium%3E+%3Fo}+LIMIT+100&amp;format=text%2Fhtml&amp;timeout=30000&amp;debug=on", "View on DBPedia")</f>
        <v>View on DBPedia</v>
      </c>
    </row>
    <row collapsed="false" customFormat="false" customHeight="true" hidden="false" ht="12.1" outlineLevel="0" r="1889">
      <c r="A1889" s="0" t="str">
        <f aca="false">HYPERLINK("http://dbpedia.org/property/headerAlign")</f>
        <v>http://dbpedia.org/property/headerAlign</v>
      </c>
      <c r="B1889" s="2" t="n">
        <v>0</v>
      </c>
      <c r="C1889" s="0" t="str">
        <f aca="false">HYPERLINK("http://dbpedia.org/sparql?default-graph-uri=http%3A%2F%2Fdbpedia.org&amp;query=select+distinct+%3Fs+%3Fo+where+{%3Fs+%3Chttp%3A%2F%2Fdbpedia.org%2Fproperty%2FheaderAlign%3E+%3Fo}+LIMIT+100&amp;format=text%2Fhtml&amp;timeout=30000&amp;debug=on", "View on DBPedia")</f>
        <v>View on DBPedia</v>
      </c>
    </row>
    <row collapsed="false" customFormat="false" customHeight="true" hidden="false" ht="12.1" outlineLevel="0" r="1890">
      <c r="A1890" s="0" t="str">
        <f aca="false">HYPERLINK("http://dbpedia.org/property/highSchool")</f>
        <v>http://dbpedia.org/property/highSchool</v>
      </c>
      <c r="B1890" s="2" t="n">
        <v>0</v>
      </c>
      <c r="C1890" s="0" t="str">
        <f aca="false">HYPERLINK("http://dbpedia.org/sparql?default-graph-uri=http%3A%2F%2Fdbpedia.org&amp;query=select+distinct+%3Fs+%3Fo+where+{%3Fs+%3Chttp%3A%2F%2Fdbpedia.org%2Fproperty%2FhighSchool%3E+%3Fo}+LIMIT+100&amp;format=text%2Fhtml&amp;timeout=30000&amp;debug=on", "View on DBPedia")</f>
        <v>View on DBPedia</v>
      </c>
    </row>
    <row collapsed="false" customFormat="false" customHeight="true" hidden="false" ht="12.1" outlineLevel="0" r="1891">
      <c r="A1891" s="0" t="str">
        <f aca="false">HYPERLINK("http://dbpedia.org/property/stadiumarena")</f>
        <v>http://dbpedia.org/property/stadiumarena</v>
      </c>
      <c r="B1891" s="2" t="n">
        <v>0</v>
      </c>
      <c r="C1891" s="0" t="str">
        <f aca="false">HYPERLINK("http://dbpedia.org/sparql?default-graph-uri=http%3A%2F%2Fdbpedia.org&amp;query=select+distinct+%3Fs+%3Fo+where+{%3Fs+%3Chttp%3A%2F%2Fdbpedia.org%2Fproperty%2Fstadiumarena%3E+%3Fo}+LIMIT+100&amp;format=text%2Fhtml&amp;timeout=30000&amp;debug=on", "View on DBPedia")</f>
        <v>View on DBPedia</v>
      </c>
    </row>
    <row collapsed="false" customFormat="false" customHeight="true" hidden="false" ht="12.1" outlineLevel="0" r="1892">
      <c r="A1892" s="0" t="str">
        <f aca="false">HYPERLINK("http://dbpedia.org/property/publisher")</f>
        <v>http://dbpedia.org/property/publisher</v>
      </c>
      <c r="B1892" s="2" t="n">
        <v>0</v>
      </c>
      <c r="C1892" s="0" t="str">
        <f aca="false">HYPERLINK("http://dbpedia.org/sparql?default-graph-uri=http%3A%2F%2Fdbpedia.org&amp;query=select+distinct+%3Fs+%3Fo+where+{%3Fs+%3Chttp%3A%2F%2Fdbpedia.org%2Fproperty%2Fpublisher%3E+%3Fo}+LIMIT+100&amp;format=text%2Fhtml&amp;timeout=30000&amp;debug=on", "View on DBPedia")</f>
        <v>View on DBPedia</v>
      </c>
    </row>
    <row collapsed="false" customFormat="false" customHeight="true" hidden="false" ht="12.1" outlineLevel="0" r="1893">
      <c r="A1893" s="0" t="str">
        <f aca="false">HYPERLINK("http://dbpedia.org/property/office")</f>
        <v>http://dbpedia.org/property/office</v>
      </c>
      <c r="B1893" s="2" t="n">
        <v>0</v>
      </c>
      <c r="C1893" s="0" t="str">
        <f aca="false">HYPERLINK("http://dbpedia.org/sparql?default-graph-uri=http%3A%2F%2Fdbpedia.org&amp;query=select+distinct+%3Fs+%3Fo+where+{%3Fs+%3Chttp%3A%2F%2Fdbpedia.org%2Fproperty%2Foffice%3E+%3Fo}+LIMIT+100&amp;format=text%2Fhtml&amp;timeout=30000&amp;debug=on", "View on DBPedia")</f>
        <v>View on DBPedia</v>
      </c>
    </row>
    <row collapsed="false" customFormat="false" customHeight="true" hidden="false" ht="12.1" outlineLevel="0" r="1894">
      <c r="A1894" s="0" t="str">
        <f aca="false">HYPERLINK("http://dbpedia.org/ontology/associatedMusicalArtist")</f>
        <v>http://dbpedia.org/ontology/associatedMusicalArtist</v>
      </c>
      <c r="B1894" s="2" t="n">
        <v>0</v>
      </c>
      <c r="C1894" s="0" t="str">
        <f aca="false">HYPERLINK("http://dbpedia.org/sparql?default-graph-uri=http%3A%2F%2Fdbpedia.org&amp;query=select+distinct+%3Fs+%3Fo+where+{%3Fs+%3Chttp%3A%2F%2Fdbpedia.org%2Fontology%2FassociatedMusicalArtist%3E+%3Fo}+LIMIT+100&amp;format=text%2Fhtml&amp;timeout=30000&amp;debug=on", "View on DBPedia")</f>
        <v>View on DBPedia</v>
      </c>
    </row>
    <row collapsed="false" customFormat="false" customHeight="true" hidden="false" ht="12.1" outlineLevel="0" r="1895">
      <c r="A1895" s="0" t="str">
        <f aca="false">HYPERLINK("http://dbpedia.org/property/venue")</f>
        <v>http://dbpedia.org/property/venue</v>
      </c>
      <c r="B1895" s="2" t="n">
        <v>0</v>
      </c>
      <c r="C1895" s="0" t="str">
        <f aca="false">HYPERLINK("http://dbpedia.org/sparql?default-graph-uri=http%3A%2F%2Fdbpedia.org&amp;query=select+distinct+%3Fs+%3Fo+where+{%3Fs+%3Chttp%3A%2F%2Fdbpedia.org%2Fproperty%2Fvenue%3E+%3Fo}+LIMIT+100&amp;format=text%2Fhtml&amp;timeout=30000&amp;debug=on", "View on DBPedia")</f>
        <v>View on DBPedia</v>
      </c>
    </row>
    <row collapsed="false" customFormat="false" customHeight="true" hidden="false" ht="12.1" outlineLevel="0" r="1896">
      <c r="A1896" s="0" t="str">
        <f aca="false">HYPERLINK("http://dbpedia.org/ontology/institution")</f>
        <v>http://dbpedia.org/ontology/institution</v>
      </c>
      <c r="B1896" s="2" t="n">
        <v>0</v>
      </c>
      <c r="C1896" s="0" t="str">
        <f aca="false">HYPERLINK("http://dbpedia.org/sparql?default-graph-uri=http%3A%2F%2Fdbpedia.org&amp;query=select+distinct+%3Fs+%3Fo+where+{%3Fs+%3Chttp%3A%2F%2Fdbpedia.org%2Fontology%2Finstitution%3E+%3Fo}+LIMIT+100&amp;format=text%2Fhtml&amp;timeout=30000&amp;debug=on", "View on DBPedia")</f>
        <v>View on DBPedia</v>
      </c>
    </row>
    <row collapsed="false" customFormat="false" customHeight="true" hidden="false" ht="12.1" outlineLevel="0" r="1897">
      <c r="A1897" s="0" t="str">
        <f aca="false">HYPERLINK("http://dbpedia.org/property/mpsub")</f>
        <v>http://dbpedia.org/property/mpsub</v>
      </c>
      <c r="B1897" s="2" t="n">
        <v>0</v>
      </c>
      <c r="C1897" s="0" t="str">
        <f aca="false">HYPERLINK("http://dbpedia.org/sparql?default-graph-uri=http%3A%2F%2Fdbpedia.org&amp;query=select+distinct+%3Fs+%3Fo+where+{%3Fs+%3Chttp%3A%2F%2Fdbpedia.org%2Fproperty%2Fmpsub%3E+%3Fo}+LIMIT+100&amp;format=text%2Fhtml&amp;timeout=30000&amp;debug=on", "View on DBPedia")</f>
        <v>View on DBPedia</v>
      </c>
    </row>
    <row collapsed="false" customFormat="false" customHeight="true" hidden="false" ht="12.1" outlineLevel="0" r="1898">
      <c r="A1898" s="0" t="str">
        <f aca="false">HYPERLINK("http://dbpedia.org/property/next")</f>
        <v>http://dbpedia.org/property/next</v>
      </c>
      <c r="B1898" s="2" t="n">
        <v>0</v>
      </c>
      <c r="C1898" s="0" t="str">
        <f aca="false">HYPERLINK("http://dbpedia.org/sparql?default-graph-uri=http%3A%2F%2Fdbpedia.org&amp;query=select+distinct+%3Fs+%3Fo+where+{%3Fs+%3Chttp%3A%2F%2Fdbpedia.org%2Fproperty%2Fnext%3E+%3Fo}+LIMIT+100&amp;format=text%2Fhtml&amp;timeout=30000&amp;debug=on", "View on DBPedia")</f>
        <v>View on DBPedia</v>
      </c>
    </row>
    <row collapsed="false" customFormat="false" customHeight="true" hidden="false" ht="12.1" outlineLevel="0" r="1899">
      <c r="A1899" s="0" t="str">
        <f aca="false">HYPERLINK("http://dbpedia.org/ontology/digitalSubChannel")</f>
        <v>http://dbpedia.org/ontology/digitalSubChannel</v>
      </c>
      <c r="B1899" s="2" t="n">
        <v>0</v>
      </c>
      <c r="C1899" s="0" t="str">
        <f aca="false">HYPERLINK("http://dbpedia.org/sparql?default-graph-uri=http%3A%2F%2Fdbpedia.org&amp;query=select+distinct+%3Fs+%3Fo+where+{%3Fs+%3Chttp%3A%2F%2Fdbpedia.org%2Fontology%2FdigitalSubChannel%3E+%3Fo}+LIMIT+100&amp;format=text%2Fhtml&amp;timeout=30000&amp;debug=on", "View on DBPedia")</f>
        <v>View on DBPedia</v>
      </c>
    </row>
    <row collapsed="false" customFormat="false" customHeight="true" hidden="false" ht="12.1" outlineLevel="0" r="1900">
      <c r="A1900" s="0" t="str">
        <f aca="false">HYPERLINK("http://dbpedia.org/property/titlestyle")</f>
        <v>http://dbpedia.org/property/titlestyle</v>
      </c>
      <c r="B1900" s="2" t="n">
        <v>0</v>
      </c>
      <c r="C1900" s="0" t="str">
        <f aca="false">HYPERLINK("http://dbpedia.org/sparql?default-graph-uri=http%3A%2F%2Fdbpedia.org&amp;query=select+distinct+%3Fs+%3Fo+where+{%3Fs+%3Chttp%3A%2F%2Fdbpedia.org%2Fproperty%2Ftitlestyle%3E+%3Fo}+LIMIT+100&amp;format=text%2Fhtml&amp;timeout=30000&amp;debug=on", "View on DBPedia")</f>
        <v>View on DBPedia</v>
      </c>
    </row>
    <row collapsed="false" customFormat="false" customHeight="true" hidden="false" ht="12.1" outlineLevel="0" r="1901">
      <c r="A1901" s="0" t="str">
        <f aca="false">HYPERLINK("http://dbpedia.org/property/almaMater")</f>
        <v>http://dbpedia.org/property/almaMater</v>
      </c>
      <c r="B1901" s="2" t="n">
        <v>0</v>
      </c>
      <c r="C1901" s="0" t="str">
        <f aca="false">HYPERLINK("http://dbpedia.org/sparql?default-graph-uri=http%3A%2F%2Fdbpedia.org&amp;query=select+distinct+%3Fs+%3Fo+where+{%3Fs+%3Chttp%3A%2F%2Fdbpedia.org%2Fproperty%2FalmaMater%3E+%3Fo}+LIMIT+100&amp;format=text%2Fhtml&amp;timeout=30000&amp;debug=on", "View on DBPedia")</f>
        <v>View on DBPedia</v>
      </c>
    </row>
    <row collapsed="false" customFormat="false" customHeight="true" hidden="false" ht="12.1" outlineLevel="0" r="1902">
      <c r="A1902" s="0" t="str">
        <f aca="false">HYPERLINK("http://dbpedia.org/ontology/almaMater")</f>
        <v>http://dbpedia.org/ontology/almaMater</v>
      </c>
      <c r="B1902" s="2" t="n">
        <v>0</v>
      </c>
      <c r="C1902" s="0" t="str">
        <f aca="false">HYPERLINK("http://dbpedia.org/sparql?default-graph-uri=http%3A%2F%2Fdbpedia.org&amp;query=select+distinct+%3Fs+%3Fo+where+{%3Fs+%3Chttp%3A%2F%2Fdbpedia.org%2Fontology%2FalmaMater%3E+%3Fo}+LIMIT+100&amp;format=text%2Fhtml&amp;timeout=30000&amp;debug=on", "View on DBPedia")</f>
        <v>View on DBPedia</v>
      </c>
    </row>
    <row collapsed="false" customFormat="false" customHeight="true" hidden="false" ht="12.1" outlineLevel="0" r="1903">
      <c r="A1903" s="0" t="str">
        <f aca="false">HYPERLINK("http://dbpedia.org/property/pastteams")</f>
        <v>http://dbpedia.org/property/pastteams</v>
      </c>
      <c r="B1903" s="2" t="n">
        <v>0</v>
      </c>
      <c r="C1903" s="0" t="str">
        <f aca="false">HYPERLINK("http://dbpedia.org/sparql?default-graph-uri=http%3A%2F%2Fdbpedia.org&amp;query=select+distinct+%3Fs+%3Fo+where+{%3Fs+%3Chttp%3A%2F%2Fdbpedia.org%2Fproperty%2Fpastteams%3E+%3Fo}+LIMIT+100&amp;format=text%2Fhtml&amp;timeout=30000&amp;debug=on", "View on DBPedia")</f>
        <v>View on DBPedia</v>
      </c>
    </row>
    <row collapsed="false" customFormat="false" customHeight="true" hidden="false" ht="12.1" outlineLevel="0" r="1904">
      <c r="A1904" s="0" t="str">
        <f aca="false">HYPERLINK("http://dbpedia.org/property/works")</f>
        <v>http://dbpedia.org/property/works</v>
      </c>
      <c r="B1904" s="2" t="n">
        <v>0</v>
      </c>
      <c r="C1904" s="0" t="str">
        <f aca="false">HYPERLINK("http://dbpedia.org/sparql?default-graph-uri=http%3A%2F%2Fdbpedia.org&amp;query=select+distinct+%3Fs+%3Fo+where+{%3Fs+%3Chttp%3A%2F%2Fdbpedia.org%2Fproperty%2Fworks%3E+%3Fo}+LIMIT+100&amp;format=text%2Fhtml&amp;timeout=30000&amp;debug=on", "View on DBPedia")</f>
        <v>View on DBPedia</v>
      </c>
    </row>
    <row collapsed="false" customFormat="false" customHeight="true" hidden="false" ht="12.1" outlineLevel="0" r="1905">
      <c r="A1905" s="0" t="str">
        <f aca="false">HYPERLINK("http://dbpedia.org/property/currentTenants")</f>
        <v>http://dbpedia.org/property/currentTenants</v>
      </c>
      <c r="B1905" s="2" t="n">
        <v>0</v>
      </c>
      <c r="C1905" s="0" t="str">
        <f aca="false">HYPERLINK("http://dbpedia.org/sparql?default-graph-uri=http%3A%2F%2Fdbpedia.org&amp;query=select+distinct+%3Fs+%3Fo+where+{%3Fs+%3Chttp%3A%2F%2Fdbpedia.org%2Fproperty%2FcurrentTenants%3E+%3Fo}+LIMIT+100&amp;format=text%2Fhtml&amp;timeout=30000&amp;debug=on", "View on DBPedia")</f>
        <v>View on DBPedia</v>
      </c>
    </row>
    <row collapsed="false" customFormat="false" customHeight="true" hidden="false" ht="12.1" outlineLevel="0" r="1907">
      <c r="A1907" s="0" t="n">
        <v>748406375</v>
      </c>
      <c r="B1907" s="1" t="s">
        <v>23</v>
      </c>
      <c r="C1907" s="0" t="str">
        <f aca="false">HYPERLINK("http://en.wikipedia.org/wiki/50_Greatest_Players_in_NBA_History", "View context")</f>
        <v>View context</v>
      </c>
    </row>
    <row collapsed="false" customFormat="false" customHeight="true" hidden="false" ht="12.1" outlineLevel="0" r="1908">
      <c r="A1908" s="0" t="s">
        <v>685</v>
      </c>
      <c r="B1908" s="1" t="s">
        <v>686</v>
      </c>
      <c r="C1908" s="0" t="s">
        <v>687</v>
      </c>
      <c r="D1908" s="0" t="s">
        <v>688</v>
      </c>
      <c r="E1908" s="0" t="s">
        <v>689</v>
      </c>
    </row>
    <row collapsed="false" customFormat="false" customHeight="true" hidden="false" ht="12.1" outlineLevel="0" r="1909">
      <c r="A1909" s="0" t="s">
        <v>690</v>
      </c>
      <c r="B1909" s="1" t="s">
        <v>691</v>
      </c>
      <c r="C1909" s="0" t="s">
        <v>692</v>
      </c>
      <c r="D1909" s="0" t="s">
        <v>693</v>
      </c>
      <c r="E1909" s="0" t="s">
        <v>693</v>
      </c>
    </row>
    <row collapsed="false" customFormat="false" customHeight="true" hidden="false" ht="12.1" outlineLevel="0" r="1910">
      <c r="A1910" s="0" t="s">
        <v>694</v>
      </c>
      <c r="B1910" s="1" t="s">
        <v>695</v>
      </c>
      <c r="C1910" s="0" t="s">
        <v>696</v>
      </c>
      <c r="D1910" s="0" t="s">
        <v>697</v>
      </c>
      <c r="E1910" s="0" t="s">
        <v>698</v>
      </c>
    </row>
    <row collapsed="false" customFormat="false" customHeight="true" hidden="false" ht="12.65" outlineLevel="0" r="1911">
      <c r="A1911" s="0" t="s">
        <v>699</v>
      </c>
      <c r="B1911" s="1" t="s">
        <v>700</v>
      </c>
      <c r="C1911" s="0" t="s">
        <v>701</v>
      </c>
      <c r="D1911" s="0" t="s">
        <v>702</v>
      </c>
      <c r="E1911" s="0" t="s">
        <v>703</v>
      </c>
    </row>
    <row collapsed="false" customFormat="false" customHeight="true" hidden="false" ht="12.65" outlineLevel="0" r="1912">
      <c r="A1912" s="0" t="s">
        <v>704</v>
      </c>
      <c r="B1912" s="1" t="s">
        <v>705</v>
      </c>
      <c r="C1912" s="0" t="s">
        <v>706</v>
      </c>
      <c r="D1912" s="0" t="s">
        <v>707</v>
      </c>
      <c r="E1912" s="0" t="s">
        <v>708</v>
      </c>
    </row>
    <row collapsed="false" customFormat="false" customHeight="true" hidden="false" ht="12.1" outlineLevel="0" r="1913">
      <c r="A1913" s="0" t="s">
        <v>709</v>
      </c>
      <c r="B1913" s="1" t="s">
        <v>710</v>
      </c>
      <c r="C1913" s="0" t="s">
        <v>711</v>
      </c>
      <c r="D1913" s="0" t="s">
        <v>712</v>
      </c>
      <c r="E1913" s="0" t="s">
        <v>713</v>
      </c>
    </row>
    <row collapsed="false" customFormat="false" customHeight="true" hidden="false" ht="12.1" outlineLevel="0" r="1914">
      <c r="A1914" s="0" t="s">
        <v>714</v>
      </c>
      <c r="B1914" s="1" t="s">
        <v>715</v>
      </c>
      <c r="C1914" s="0" t="s">
        <v>716</v>
      </c>
      <c r="D1914" s="0" t="s">
        <v>717</v>
      </c>
      <c r="E1914" s="0" t="s">
        <v>718</v>
      </c>
    </row>
    <row collapsed="false" customFormat="false" customHeight="true" hidden="false" ht="12.65" outlineLevel="0" r="1915">
      <c r="A1915" s="0" t="s">
        <v>719</v>
      </c>
      <c r="B1915" s="1" t="s">
        <v>720</v>
      </c>
      <c r="C1915" s="0" t="s">
        <v>721</v>
      </c>
      <c r="D1915" s="0" t="s">
        <v>722</v>
      </c>
      <c r="E1915" s="0" t="s">
        <v>723</v>
      </c>
    </row>
    <row collapsed="false" customFormat="false" customHeight="true" hidden="false" ht="12.1" outlineLevel="0" r="1916">
      <c r="A1916" s="0" t="s">
        <v>724</v>
      </c>
      <c r="B1916" s="1" t="s">
        <v>725</v>
      </c>
      <c r="C1916" s="0" t="s">
        <v>726</v>
      </c>
      <c r="D1916" s="0" t="s">
        <v>727</v>
      </c>
    </row>
    <row collapsed="false" customFormat="false" customHeight="true" hidden="false" ht="12.1" outlineLevel="0" r="1917">
      <c r="A1917" s="0" t="str">
        <f aca="false">HYPERLINK("http://dbpedia.org/property/history")</f>
        <v>http://dbpedia.org/property/history</v>
      </c>
      <c r="B1917" s="2" t="n">
        <v>0</v>
      </c>
      <c r="C1917" s="0" t="str">
        <f aca="false">HYPERLINK("http://dbpedia.org/sparql?default-graph-uri=http%3A%2F%2Fdbpedia.org&amp;query=select+distinct+%3Fs+%3Fo+where+{%3Fs+%3Chttp%3A%2F%2Fdbpedia.org%2Fproperty%2Fhistory%3E+%3Fo}+LIMIT+100&amp;format=text%2Fhtml&amp;timeout=30000&amp;debug=on", "View on DBPedia")</f>
        <v>View on DBPedia</v>
      </c>
    </row>
    <row collapsed="false" customFormat="false" customHeight="true" hidden="false" ht="12.1" outlineLevel="0" r="1918">
      <c r="A1918" s="0" t="str">
        <f aca="false">HYPERLINK("http://dbpedia.org/property/team")</f>
        <v>http://dbpedia.org/property/team</v>
      </c>
      <c r="B1918" s="2" t="n">
        <v>1</v>
      </c>
      <c r="C1918" s="0" t="str">
        <f aca="false">HYPERLINK("http://dbpedia.org/sparql?default-graph-uri=http%3A%2F%2Fdbpedia.org&amp;query=select+distinct+%3Fs+%3Fo+where+{%3Fs+%3Chttp%3A%2F%2Fdbpedia.org%2Fproperty%2Fteam%3E+%3Fo}+LIMIT+100&amp;format=text%2Fhtml&amp;timeout=30000&amp;debug=on", "View on DBPedia")</f>
        <v>View on DBPedia</v>
      </c>
    </row>
    <row collapsed="false" customFormat="false" customHeight="true" hidden="false" ht="12.1" outlineLevel="0" r="1919">
      <c r="A1919" s="0" t="str">
        <f aca="false">HYPERLINK("http://dbpedia.org/property/teams")</f>
        <v>http://dbpedia.org/property/teams</v>
      </c>
      <c r="B1919" s="2" t="n">
        <v>1</v>
      </c>
      <c r="C1919" s="0" t="str">
        <f aca="false">HYPERLINK("http://dbpedia.org/sparql?default-graph-uri=http%3A%2F%2Fdbpedia.org&amp;query=select+distinct+%3Fs+%3Fo+where+{%3Fs+%3Chttp%3A%2F%2Fdbpedia.org%2Fproperty%2Fteams%3E+%3Fo}+LIMIT+100&amp;format=text%2Fhtml&amp;timeout=30000&amp;debug=on", "View on DBPedia")</f>
        <v>View on DBPedia</v>
      </c>
    </row>
    <row collapsed="false" customFormat="false" customHeight="true" hidden="false" ht="12.1" outlineLevel="0" r="1920">
      <c r="A1920" s="0" t="str">
        <f aca="false">HYPERLINK("http://dbpedia.org/property/tenants")</f>
        <v>http://dbpedia.org/property/tenants</v>
      </c>
      <c r="B1920" s="2" t="n">
        <v>0</v>
      </c>
      <c r="C1920" s="0" t="str">
        <f aca="false">HYPERLINK("http://dbpedia.org/sparql?default-graph-uri=http%3A%2F%2Fdbpedia.org&amp;query=select+distinct+%3Fs+%3Fo+where+{%3Fs+%3Chttp%3A%2F%2Fdbpedia.org%2Fproperty%2Ftenants%3E+%3Fo}+LIMIT+100&amp;format=text%2Fhtml&amp;timeout=30000&amp;debug=on", "View on DBPedia")</f>
        <v>View on DBPedia</v>
      </c>
    </row>
    <row collapsed="false" customFormat="false" customHeight="true" hidden="false" ht="12.1" outlineLevel="0" r="1921">
      <c r="A1921" s="0" t="str">
        <f aca="false">HYPERLINK("http://dbpedia.org/property/title")</f>
        <v>http://dbpedia.org/property/title</v>
      </c>
      <c r="B1921" s="2" t="n">
        <v>0</v>
      </c>
      <c r="C1921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1922">
      <c r="A1922" s="0" t="str">
        <f aca="false">HYPERLINK("http://dbpedia.org/property/cteam")</f>
        <v>http://dbpedia.org/property/cteam</v>
      </c>
      <c r="B1922" s="2" t="n">
        <v>1</v>
      </c>
      <c r="C1922" s="0" t="str">
        <f aca="false">HYPERLINK("http://dbpedia.org/sparql?default-graph-uri=http%3A%2F%2Fdbpedia.org&amp;query=select+distinct+%3Fs+%3Fo+where+{%3Fs+%3Chttp%3A%2F%2Fdbpedia.org%2Fproperty%2Fcteam%3E+%3Fo}+LIMIT+100&amp;format=text%2Fhtml&amp;timeout=30000&amp;debug=on", "View on DBPedia")</f>
        <v>View on DBPedia</v>
      </c>
    </row>
    <row collapsed="false" customFormat="false" customHeight="true" hidden="false" ht="12.1" outlineLevel="0" r="1923">
      <c r="A1923" s="0" t="str">
        <f aca="false">HYPERLINK("http://dbpedia.org/property/draftTeam")</f>
        <v>http://dbpedia.org/property/draftTeam</v>
      </c>
      <c r="B1923" s="2" t="n">
        <v>0.5</v>
      </c>
      <c r="C1923" s="0" t="str">
        <f aca="false">HYPERLINK("http://dbpedia.org/sparql?default-graph-uri=http%3A%2F%2Fdbpedia.org&amp;query=select+distinct+%3Fs+%3Fo+where+{%3Fs+%3Chttp%3A%2F%2Fdbpedia.org%2Fproperty%2FdraftTeam%3E+%3Fo}+LIMIT+100&amp;format=text%2Fhtml&amp;timeout=30000&amp;debug=on", "View on DBPedia")</f>
        <v>View on DBPedia</v>
      </c>
    </row>
    <row collapsed="false" customFormat="false" customHeight="true" hidden="false" ht="12.1" outlineLevel="0" r="1924">
      <c r="A1924" s="0" t="str">
        <f aca="false">HYPERLINK("http://dbpedia.org/property/formerTeams")</f>
        <v>http://dbpedia.org/property/formerTeams</v>
      </c>
      <c r="B1924" s="2" t="n">
        <v>0</v>
      </c>
      <c r="C1924" s="0" t="str">
        <f aca="false">HYPERLINK("http://dbpedia.org/sparql?default-graph-uri=http%3A%2F%2Fdbpedia.org&amp;query=select+distinct+%3Fs+%3Fo+where+{%3Fs+%3Chttp%3A%2F%2Fdbpedia.org%2Fproperty%2FformerTeams%3E+%3Fo}+LIMIT+100&amp;format=text%2Fhtml&amp;timeout=30000&amp;debug=on", "View on DBPedia")</f>
        <v>View on DBPedia</v>
      </c>
    </row>
    <row collapsed="false" customFormat="false" customHeight="true" hidden="false" ht="12.1" outlineLevel="0" r="1925">
      <c r="A1925" s="0" t="str">
        <f aca="false">HYPERLINK("http://dbpedia.org/ontology/draftTeam")</f>
        <v>http://dbpedia.org/ontology/draftTeam</v>
      </c>
      <c r="B1925" s="2" t="n">
        <v>0.5</v>
      </c>
      <c r="C1925" s="0" t="str">
        <f aca="false">HYPERLINK("http://dbpedia.org/sparql?default-graph-uri=http%3A%2F%2Fdbpedia.org&amp;query=select+distinct+%3Fs+%3Fo+where+{%3Fs+%3Chttp%3A%2F%2Fdbpedia.org%2Fontology%2FdraftTeam%3E+%3Fo}+LIMIT+100&amp;format=text%2Fhtml&amp;timeout=30000&amp;debug=on", "View on DBPedia")</f>
        <v>View on DBPedia</v>
      </c>
    </row>
    <row collapsed="false" customFormat="false" customHeight="true" hidden="false" ht="12.1" outlineLevel="0" r="1926">
      <c r="A1926" s="0" t="str">
        <f aca="false">HYPERLINK("http://dbpedia.org/ontology/tenant")</f>
        <v>http://dbpedia.org/ontology/tenant</v>
      </c>
      <c r="B1926" s="2" t="n">
        <v>0</v>
      </c>
      <c r="C1926" s="0" t="str">
        <f aca="false">HYPERLINK("http://dbpedia.org/sparql?default-graph-uri=http%3A%2F%2Fdbpedia.org&amp;query=select+distinct+%3Fs+%3Fo+where+{%3Fs+%3Chttp%3A%2F%2Fdbpedia.org%2Fontology%2Ftenant%3E+%3Fo}+LIMIT+100&amp;format=text%2Fhtml&amp;timeout=30000&amp;debug=on", "View on DBPedia")</f>
        <v>View on DBPedia</v>
      </c>
    </row>
    <row collapsed="false" customFormat="false" customHeight="true" hidden="false" ht="12.1" outlineLevel="0" r="1927">
      <c r="A1927" s="0" t="str">
        <f aca="false">HYPERLINK("http://dbpedia.org/ontology/formerTeam")</f>
        <v>http://dbpedia.org/ontology/formerTeam</v>
      </c>
      <c r="B1927" s="2" t="n">
        <v>0.5</v>
      </c>
      <c r="C1927" s="0" t="str">
        <f aca="false">HYPERLINK("http://dbpedia.org/sparql?default-graph-uri=http%3A%2F%2Fdbpedia.org&amp;query=select+distinct+%3Fs+%3Fo+where+{%3Fs+%3Chttp%3A%2F%2Fdbpedia.org%2Fontology%2FformerTeam%3E+%3Fo}+LIMIT+100&amp;format=text%2Fhtml&amp;timeout=30000&amp;debug=on", "View on DBPedia")</f>
        <v>View on DBPedia</v>
      </c>
    </row>
    <row collapsed="false" customFormat="false" customHeight="true" hidden="false" ht="12.1" outlineLevel="0" r="1928">
      <c r="A1928" s="0" t="str">
        <f aca="false">HYPERLINK("http://dbpedia.org/property/name")</f>
        <v>http://dbpedia.org/property/name</v>
      </c>
      <c r="B1928" s="2" t="n">
        <v>0</v>
      </c>
      <c r="C1928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1929">
      <c r="A1929" s="0" t="str">
        <f aca="false">HYPERLINK("http://dbpedia.org/ontology/team")</f>
        <v>http://dbpedia.org/ontology/team</v>
      </c>
      <c r="B1929" s="2" t="n">
        <v>1</v>
      </c>
      <c r="C1929" s="0" t="str">
        <f aca="false">HYPERLINK("http://dbpedia.org/sparql?default-graph-uri=http%3A%2F%2Fdbpedia.org&amp;query=select+distinct+%3Fs+%3Fo+where+{%3Fs+%3Chttp%3A%2F%2Fdbpedia.org%2Fontology%2Fteam%3E+%3Fo}+LIMIT+100&amp;format=text%2Fhtml&amp;timeout=30000&amp;debug=on", "View on DBPedia")</f>
        <v>View on DBPedia</v>
      </c>
    </row>
    <row collapsed="false" customFormat="false" customHeight="true" hidden="false" ht="12.1" outlineLevel="0" r="1930">
      <c r="A1930" s="0" t="str">
        <f aca="false">HYPERLINK("http://dbpedia.org/property/coachTeams")</f>
        <v>http://dbpedia.org/property/coachTeams</v>
      </c>
      <c r="B1930" s="2" t="n">
        <v>0</v>
      </c>
      <c r="C1930" s="0" t="str">
        <f aca="false">HYPERLINK("http://dbpedia.org/sparql?default-graph-uri=http%3A%2F%2Fdbpedia.org&amp;query=select+distinct+%3Fs+%3Fo+where+{%3Fs+%3Chttp%3A%2F%2Fdbpedia.org%2Fproperty%2FcoachTeams%3E+%3Fo}+LIMIT+100&amp;format=text%2Fhtml&amp;timeout=30000&amp;debug=on", "View on DBPedia")</f>
        <v>View on DBPedia</v>
      </c>
    </row>
    <row collapsed="false" customFormat="false" customHeight="true" hidden="false" ht="12.1" outlineLevel="0" r="1931">
      <c r="A1931" s="0" t="str">
        <f aca="false">HYPERLINK("http://dbpedia.org/ontology/coachedTeam")</f>
        <v>http://dbpedia.org/ontology/coachedTeam</v>
      </c>
      <c r="B1931" s="2" t="n">
        <v>0</v>
      </c>
      <c r="C1931" s="0" t="str">
        <f aca="false">HYPERLINK("http://dbpedia.org/sparql?default-graph-uri=http%3A%2F%2Fdbpedia.org&amp;query=select+distinct+%3Fs+%3Fo+where+{%3Fs+%3Chttp%3A%2F%2Fdbpedia.org%2Fontology%2FcoachedTeam%3E+%3Fo}+LIMIT+100&amp;format=text%2Fhtml&amp;timeout=30000&amp;debug=on", "View on DBPedia")</f>
        <v>View on DBPedia</v>
      </c>
    </row>
    <row collapsed="false" customFormat="false" customHeight="true" hidden="false" ht="12.1" outlineLevel="0" r="1932">
      <c r="A1932" s="0" t="str">
        <f aca="false">HYPERLINK("http://dbpedia.org/property/highlights")</f>
        <v>http://dbpedia.org/property/highlights</v>
      </c>
      <c r="B1932" s="2" t="n">
        <v>0</v>
      </c>
      <c r="C1932" s="0" t="str">
        <f aca="false">HYPERLINK("http://dbpedia.org/sparql?default-graph-uri=http%3A%2F%2Fdbpedia.org&amp;query=select+distinct+%3Fs+%3Fo+where+{%3Fs+%3Chttp%3A%2F%2Fdbpedia.org%2Fproperty%2Fhighlights%3E+%3Fo}+LIMIT+100&amp;format=text%2Fhtml&amp;timeout=30000&amp;debug=on", "View on DBPedia")</f>
        <v>View on DBPedia</v>
      </c>
    </row>
    <row collapsed="false" customFormat="false" customHeight="true" hidden="false" ht="12.1" outlineLevel="0" r="1933">
      <c r="A1933" s="0" t="str">
        <f aca="false">HYPERLINK("http://dbpedia.org/property/caption")</f>
        <v>http://dbpedia.org/property/caption</v>
      </c>
      <c r="B1933" s="2" t="n">
        <v>0</v>
      </c>
      <c r="C1933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1934">
      <c r="A1934" s="0" t="str">
        <f aca="false">HYPERLINK("http://dbpedia.org/property/playerTeams")</f>
        <v>http://dbpedia.org/property/playerTeams</v>
      </c>
      <c r="B1934" s="2" t="n">
        <v>0.5</v>
      </c>
      <c r="C1934" s="0" t="str">
        <f aca="false">HYPERLINK("http://dbpedia.org/sparql?default-graph-uri=http%3A%2F%2Fdbpedia.org&amp;query=select+distinct+%3Fs+%3Fo+where+{%3Fs+%3Chttp%3A%2F%2Fdbpedia.org%2Fproperty%2FplayerTeams%3E+%3Fo}+LIMIT+100&amp;format=text%2Fhtml&amp;timeout=30000&amp;debug=on", "View on DBPedia")</f>
        <v>View on DBPedia</v>
      </c>
    </row>
    <row collapsed="false" customFormat="false" customHeight="true" hidden="false" ht="12.1" outlineLevel="0" r="1935">
      <c r="A1935" s="0" t="str">
        <f aca="false">HYPERLINK("http://dbpedia.org/property/rd1Team")</f>
        <v>http://dbpedia.org/property/rd1Team</v>
      </c>
      <c r="B1935" s="2" t="n">
        <v>0</v>
      </c>
      <c r="C1935" s="0" t="str">
        <f aca="false">HYPERLINK("http://dbpedia.org/sparql?default-graph-uri=http%3A%2F%2Fdbpedia.org&amp;query=select+distinct+%3Fs+%3Fo+where+{%3Fs+%3Chttp%3A%2F%2Fdbpedia.org%2Fproperty%2Frd1Team%3E+%3Fo}+LIMIT+100&amp;format=text%2Fhtml&amp;timeout=30000&amp;debug=on", "View on DBPedia")</f>
        <v>View on DBPedia</v>
      </c>
    </row>
    <row collapsed="false" customFormat="false" customHeight="true" hidden="false" ht="12.1" outlineLevel="0" r="1936">
      <c r="A1936" s="0" t="str">
        <f aca="false">HYPERLINK("http://dbpedia.org/property/club")</f>
        <v>http://dbpedia.org/property/club</v>
      </c>
      <c r="B1936" s="2" t="n">
        <v>0</v>
      </c>
      <c r="C1936" s="0" t="str">
        <f aca="false">HYPERLINK("http://dbpedia.org/sparql?default-graph-uri=http%3A%2F%2Fdbpedia.org&amp;query=select+distinct+%3Fs+%3Fo+where+{%3Fs+%3Chttp%3A%2F%2Fdbpedia.org%2Fproperty%2Fclub%3E+%3Fo}+LIMIT+100&amp;format=text%2Fhtml&amp;timeout=30000&amp;debug=on", "View on DBPedia")</f>
        <v>View on DBPedia</v>
      </c>
    </row>
    <row collapsed="false" customFormat="false" customHeight="true" hidden="false" ht="12.1" outlineLevel="0" r="1937">
      <c r="A1937" s="0" t="str">
        <f aca="false">HYPERLINK("http://dbpedia.org/property/coach")</f>
        <v>http://dbpedia.org/property/coach</v>
      </c>
      <c r="B1937" s="2" t="n">
        <v>0</v>
      </c>
      <c r="C1937" s="0" t="str">
        <f aca="false">HYPERLINK("http://dbpedia.org/sparql?default-graph-uri=http%3A%2F%2Fdbpedia.org&amp;query=select+distinct+%3Fs+%3Fo+where+{%3Fs+%3Chttp%3A%2F%2Fdbpedia.org%2Fproperty%2Fcoach%3E+%3Fo}+LIMIT+100&amp;format=text%2Fhtml&amp;timeout=30000&amp;debug=on", "View on DBPedia")</f>
        <v>View on DBPedia</v>
      </c>
    </row>
    <row collapsed="false" customFormat="false" customHeight="true" hidden="false" ht="12.1" outlineLevel="0" r="1938">
      <c r="A1938" s="0" t="str">
        <f aca="false">HYPERLINK("http://dbpedia.org/property/first")</f>
        <v>http://dbpedia.org/property/first</v>
      </c>
      <c r="B1938" s="2" t="n">
        <v>0</v>
      </c>
      <c r="C1938" s="0" t="str">
        <f aca="false">HYPERLINK("http://dbpedia.org/sparql?default-graph-uri=http%3A%2F%2Fdbpedia.org&amp;query=select+distinct+%3Fs+%3Fo+where+{%3Fs+%3Chttp%3A%2F%2Fdbpedia.org%2Fproperty%2Ffirst%3E+%3Fo}+LIMIT+100&amp;format=text%2Fhtml&amp;timeout=30000&amp;debug=on", "View on DBPedia")</f>
        <v>View on DBPedia</v>
      </c>
    </row>
    <row collapsed="false" customFormat="false" customHeight="true" hidden="false" ht="12.1" outlineLevel="0" r="1939">
      <c r="A1939" s="0" t="str">
        <f aca="false">HYPERLINK("http://dbpedia.org/property/teama")</f>
        <v>http://dbpedia.org/property/teama</v>
      </c>
      <c r="B1939" s="2" t="n">
        <v>0</v>
      </c>
      <c r="C1939" s="0" t="str">
        <f aca="false">HYPERLINK("http://dbpedia.org/sparql?default-graph-uri=http%3A%2F%2Fdbpedia.org&amp;query=select+distinct+%3Fs+%3Fo+where+{%3Fs+%3Chttp%3A%2F%2Fdbpedia.org%2Fproperty%2Fteama%3E+%3Fo}+LIMIT+100&amp;format=text%2Fhtml&amp;timeout=30000&amp;debug=on", "View on DBPedia")</f>
        <v>View on DBPedia</v>
      </c>
    </row>
    <row collapsed="false" customFormat="false" customHeight="true" hidden="false" ht="12.1" outlineLevel="0" r="1940">
      <c r="A1940" s="0" t="str">
        <f aca="false">HYPERLINK("http://dbpedia.org/property/finalsRunnerUp")</f>
        <v>http://dbpedia.org/property/finalsRunnerUp</v>
      </c>
      <c r="B1940" s="2" t="n">
        <v>0</v>
      </c>
      <c r="C1940" s="0" t="str">
        <f aca="false">HYPERLINK("http://dbpedia.org/sparql?default-graph-uri=http%3A%2F%2Fdbpedia.org&amp;query=select+distinct+%3Fs+%3Fo+where+{%3Fs+%3Chttp%3A%2F%2Fdbpedia.org%2Fproperty%2FfinalsRunnerUp%3E+%3Fo}+LIMIT+100&amp;format=text%2Fhtml&amp;timeout=30000&amp;debug=on", "View on DBPedia")</f>
        <v>View on DBPedia</v>
      </c>
    </row>
    <row collapsed="false" customFormat="false" customHeight="true" hidden="false" ht="12.1" outlineLevel="0" r="1941">
      <c r="A1941" s="0" t="str">
        <f aca="false">HYPERLINK("http://dbpedia.org/property/draftteam")</f>
        <v>http://dbpedia.org/property/draftteam</v>
      </c>
      <c r="B1941" s="2" t="n">
        <v>0.5</v>
      </c>
      <c r="C1941" s="0" t="str">
        <f aca="false">HYPERLINK("http://dbpedia.org/sparql?default-graph-uri=http%3A%2F%2Fdbpedia.org&amp;query=select+distinct+%3Fs+%3Fo+where+{%3Fs+%3Chttp%3A%2F%2Fdbpedia.org%2Fproperty%2Fdraftteam%3E+%3Fo}+LIMIT+100&amp;format=text%2Fhtml&amp;timeout=30000&amp;debug=on", "View on DBPedia")</f>
        <v>View on DBPedia</v>
      </c>
    </row>
    <row collapsed="false" customFormat="false" customHeight="true" hidden="false" ht="12.1" outlineLevel="0" r="1942">
      <c r="A1942" s="0" t="str">
        <f aca="false">HYPERLINK("http://dbpedia.org/property/finalsChamp")</f>
        <v>http://dbpedia.org/property/finalsChamp</v>
      </c>
      <c r="B1942" s="2" t="n">
        <v>0</v>
      </c>
      <c r="C1942" s="0" t="str">
        <f aca="false">HYPERLINK("http://dbpedia.org/sparql?default-graph-uri=http%3A%2F%2Fdbpedia.org&amp;query=select+distinct+%3Fs+%3Fo+where+{%3Fs+%3Chttp%3A%2F%2Fdbpedia.org%2Fproperty%2FfinalsChamp%3E+%3Fo}+LIMIT+100&amp;format=text%2Fhtml&amp;timeout=30000&amp;debug=on", "View on DBPedia")</f>
        <v>View on DBPedia</v>
      </c>
    </row>
    <row collapsed="false" customFormat="false" customHeight="true" hidden="false" ht="12.1" outlineLevel="0" r="1943">
      <c r="A1943" s="0" t="str">
        <f aca="false">HYPERLINK("http://dbpedia.org/property/runnerup")</f>
        <v>http://dbpedia.org/property/runnerup</v>
      </c>
      <c r="B1943" s="2" t="n">
        <v>0</v>
      </c>
      <c r="C1943" s="0" t="str">
        <f aca="false">HYPERLINK("http://dbpedia.org/sparql?default-graph-uri=http%3A%2F%2Fdbpedia.org&amp;query=select+distinct+%3Fs+%3Fo+where+{%3Fs+%3Chttp%3A%2F%2Fdbpedia.org%2Fproperty%2Frunnerup%3E+%3Fo}+LIMIT+100&amp;format=text%2Fhtml&amp;timeout=30000&amp;debug=on", "View on DBPedia")</f>
        <v>View on DBPedia</v>
      </c>
    </row>
    <row collapsed="false" customFormat="false" customHeight="true" hidden="false" ht="12.1" outlineLevel="0" r="1944">
      <c r="A1944" s="0" t="str">
        <f aca="false">HYPERLINK("http://dbpedia.org/property/champion")</f>
        <v>http://dbpedia.org/property/champion</v>
      </c>
      <c r="B1944" s="2" t="n">
        <v>0</v>
      </c>
      <c r="C1944" s="0" t="str">
        <f aca="false">HYPERLINK("http://dbpedia.org/sparql?default-graph-uri=http%3A%2F%2Fdbpedia.org&amp;query=select+distinct+%3Fs+%3Fo+where+{%3Fs+%3Chttp%3A%2F%2Fdbpedia.org%2Fproperty%2Fchampion%3E+%3Fo}+LIMIT+100&amp;format=text%2Fhtml&amp;timeout=30000&amp;debug=on", "View on DBPedia")</f>
        <v>View on DBPedia</v>
      </c>
    </row>
    <row collapsed="false" customFormat="false" customHeight="true" hidden="false" ht="12.1" outlineLevel="0" r="1945">
      <c r="A1945" s="0" t="str">
        <f aca="false">HYPERLINK("http://dbpedia.org/property/rd2Team")</f>
        <v>http://dbpedia.org/property/rd2Team</v>
      </c>
      <c r="B1945" s="2" t="n">
        <v>0</v>
      </c>
      <c r="C1945" s="0" t="str">
        <f aca="false">HYPERLINK("http://dbpedia.org/sparql?default-graph-uri=http%3A%2F%2Fdbpedia.org&amp;query=select+distinct+%3Fs+%3Fo+where+{%3Fs+%3Chttp%3A%2F%2Fdbpedia.org%2Fproperty%2Frd2Team%3E+%3Fo}+LIMIT+100&amp;format=text%2Fhtml&amp;timeout=30000&amp;debug=on", "View on DBPedia")</f>
        <v>View on DBPedia</v>
      </c>
    </row>
    <row collapsed="false" customFormat="false" customHeight="true" hidden="false" ht="12.1" outlineLevel="0" r="1946">
      <c r="A1946" s="0" t="str">
        <f aca="false">HYPERLINK("http://dbpedia.org/property/pickedBy")</f>
        <v>http://dbpedia.org/property/pickedBy</v>
      </c>
      <c r="B1946" s="2" t="n">
        <v>0</v>
      </c>
      <c r="C1946" s="0" t="str">
        <f aca="false">HYPERLINK("http://dbpedia.org/sparql?default-graph-uri=http%3A%2F%2Fdbpedia.org&amp;query=select+distinct+%3Fs+%3Fo+where+{%3Fs+%3Chttp%3A%2F%2Fdbpedia.org%2Fproperty%2FpickedBy%3E+%3Fo}+LIMIT+100&amp;format=text%2Fhtml&amp;timeout=30000&amp;debug=on", "View on DBPedia")</f>
        <v>View on DBPedia</v>
      </c>
    </row>
    <row collapsed="false" customFormat="false" customHeight="true" hidden="false" ht="12.1" outlineLevel="0" r="1947">
      <c r="A1947" s="0" t="str">
        <f aca="false">HYPERLINK("http://dbpedia.org/property/conf2RunnerUp")</f>
        <v>http://dbpedia.org/property/conf2RunnerUp</v>
      </c>
      <c r="B1947" s="2" t="n">
        <v>0</v>
      </c>
      <c r="C1947" s="0" t="str">
        <f aca="false">HYPERLINK("http://dbpedia.org/sparql?default-graph-uri=http%3A%2F%2Fdbpedia.org&amp;query=select+distinct+%3Fs+%3Fo+where+{%3Fs+%3Chttp%3A%2F%2Fdbpedia.org%2Fproperty%2Fconf2RunnerUp%3E+%3Fo}+LIMIT+100&amp;format=text%2Fhtml&amp;timeout=30000&amp;debug=on", "View on DBPedia")</f>
        <v>View on DBPedia</v>
      </c>
    </row>
    <row collapsed="false" customFormat="false" customHeight="true" hidden="false" ht="12.1" outlineLevel="0" r="1948">
      <c r="A1948" s="0" t="str">
        <f aca="false">HYPERLINK("http://dbpedia.org/property/conf2Champ")</f>
        <v>http://dbpedia.org/property/conf2Champ</v>
      </c>
      <c r="B1948" s="2" t="n">
        <v>0</v>
      </c>
      <c r="C1948" s="0" t="str">
        <f aca="false">HYPERLINK("http://dbpedia.org/sparql?default-graph-uri=http%3A%2F%2Fdbpedia.org&amp;query=select+distinct+%3Fs+%3Fo+where+{%3Fs+%3Chttp%3A%2F%2Fdbpedia.org%2Fproperty%2Fconf2Champ%3E+%3Fo}+LIMIT+100&amp;format=text%2Fhtml&amp;timeout=30000&amp;debug=on", "View on DBPedia")</f>
        <v>View on DBPedia</v>
      </c>
    </row>
    <row collapsed="false" customFormat="false" customHeight="true" hidden="false" ht="12.1" outlineLevel="0" r="1949">
      <c r="A1949" s="0" t="str">
        <f aca="false">HYPERLINK("http://dbpedia.org/property/before")</f>
        <v>http://dbpedia.org/property/before</v>
      </c>
      <c r="B1949" s="2" t="n">
        <v>0</v>
      </c>
      <c r="C1949" s="0" t="str">
        <f aca="false">HYPERLINK("http://dbpedia.org/sparql?default-graph-uri=http%3A%2F%2Fdbpedia.org&amp;query=select+distinct+%3Fs+%3Fo+where+{%3Fs+%3Chttp%3A%2F%2Fdbpedia.org%2Fproperty%2Fbefore%3E+%3Fo}+LIMIT+100&amp;format=text%2Fhtml&amp;timeout=30000&amp;debug=on", "View on DBPedia")</f>
        <v>View on DBPedia</v>
      </c>
    </row>
    <row collapsed="false" customFormat="false" customHeight="true" hidden="false" ht="12.1" outlineLevel="0" r="1950">
      <c r="A1950" s="0" t="str">
        <f aca="false">HYPERLINK("http://dbpedia.org/property/knownFor")</f>
        <v>http://dbpedia.org/property/knownFor</v>
      </c>
      <c r="B1950" s="2" t="n">
        <v>0</v>
      </c>
      <c r="C1950" s="0" t="str">
        <f aca="false">HYPERLINK("http://dbpedia.org/sparql?default-graph-uri=http%3A%2F%2Fdbpedia.org&amp;query=select+distinct+%3Fs+%3Fo+where+{%3Fs+%3Chttp%3A%2F%2Fdbpedia.org%2Fproperty%2FknownFor%3E+%3Fo}+LIMIT+100&amp;format=text%2Fhtml&amp;timeout=30000&amp;debug=on", "View on DBPedia")</f>
        <v>View on DBPedia</v>
      </c>
    </row>
    <row collapsed="false" customFormat="false" customHeight="true" hidden="false" ht="12.1" outlineLevel="0" r="1951">
      <c r="A1951" s="0" t="str">
        <f aca="false">HYPERLINK("http://dbpedia.org/property/conf1RunnerUp")</f>
        <v>http://dbpedia.org/property/conf1RunnerUp</v>
      </c>
      <c r="B1951" s="2" t="n">
        <v>0</v>
      </c>
      <c r="C1951" s="0" t="str">
        <f aca="false">HYPERLINK("http://dbpedia.org/sparql?default-graph-uri=http%3A%2F%2Fdbpedia.org&amp;query=select+distinct+%3Fs+%3Fo+where+{%3Fs+%3Chttp%3A%2F%2Fdbpedia.org%2Fproperty%2Fconf1RunnerUp%3E+%3Fo}+LIMIT+100&amp;format=text%2Fhtml&amp;timeout=30000&amp;debug=on", "View on DBPedia")</f>
        <v>View on DBPedia</v>
      </c>
    </row>
    <row collapsed="false" customFormat="false" customHeight="true" hidden="false" ht="12.1" outlineLevel="0" r="1952">
      <c r="A1952" s="0" t="str">
        <f aca="false">HYPERLINK("http://dbpedia.org/property/seasonChamp")</f>
        <v>http://dbpedia.org/property/seasonChamp</v>
      </c>
      <c r="B1952" s="2" t="n">
        <v>0</v>
      </c>
      <c r="C1952" s="0" t="str">
        <f aca="false">HYPERLINK("http://dbpedia.org/sparql?default-graph-uri=http%3A%2F%2Fdbpedia.org&amp;query=select+distinct+%3Fs+%3Fo+where+{%3Fs+%3Chttp%3A%2F%2Fdbpedia.org%2Fproperty%2FseasonChamp%3E+%3Fo}+LIMIT+100&amp;format=text%2Fhtml&amp;timeout=30000&amp;debug=on", "View on DBPedia")</f>
        <v>View on DBPedia</v>
      </c>
    </row>
    <row collapsed="false" customFormat="false" customHeight="true" hidden="false" ht="12.1" outlineLevel="0" r="1953">
      <c r="A1953" s="0" t="str">
        <f aca="false">HYPERLINK("http://dbpedia.org/property/logo")</f>
        <v>http://dbpedia.org/property/logo</v>
      </c>
      <c r="B1953" s="2" t="n">
        <v>0</v>
      </c>
      <c r="C1953" s="0" t="str">
        <f aca="false">HYPERLINK("http://dbpedia.org/sparql?default-graph-uri=http%3A%2F%2Fdbpedia.org&amp;query=select+distinct+%3Fs+%3Fo+where+{%3Fs+%3Chttp%3A%2F%2Fdbpedia.org%2Fproperty%2Flogo%3E+%3Fo}+LIMIT+100&amp;format=text%2Fhtml&amp;timeout=30000&amp;debug=on", "View on DBPedia")</f>
        <v>View on DBPedia</v>
      </c>
    </row>
    <row collapsed="false" customFormat="false" customHeight="true" hidden="false" ht="12.1" outlineLevel="0" r="1954">
      <c r="A1954" s="0" t="str">
        <f aca="false">HYPERLINK("http://dbpedia.org/property/expTeams")</f>
        <v>http://dbpedia.org/property/expTeams</v>
      </c>
      <c r="B1954" s="2" t="n">
        <v>0</v>
      </c>
      <c r="C1954" s="0" t="str">
        <f aca="false">HYPERLINK("http://dbpedia.org/sparql?default-graph-uri=http%3A%2F%2Fdbpedia.org&amp;query=select+distinct+%3Fs+%3Fo+where+{%3Fs+%3Chttp%3A%2F%2Fdbpedia.org%2Fproperty%2FexpTeams%3E+%3Fo}+LIMIT+100&amp;format=text%2Fhtml&amp;timeout=30000&amp;debug=on", "View on DBPedia")</f>
        <v>View on DBPedia</v>
      </c>
    </row>
    <row collapsed="false" customFormat="false" customHeight="true" hidden="false" ht="12.1" outlineLevel="0" r="1955">
      <c r="A1955" s="0" t="str">
        <f aca="false">HYPERLINK("http://dbpedia.org/property/conf1Champ")</f>
        <v>http://dbpedia.org/property/conf1Champ</v>
      </c>
      <c r="B1955" s="2" t="n">
        <v>0</v>
      </c>
      <c r="C1955" s="0" t="str">
        <f aca="false">HYPERLINK("http://dbpedia.org/sparql?default-graph-uri=http%3A%2F%2Fdbpedia.org&amp;query=select+distinct+%3Fs+%3Fo+where+{%3Fs+%3Chttp%3A%2F%2Fdbpedia.org%2Fproperty%2Fconf1Champ%3E+%3Fo}+LIMIT+100&amp;format=text%2Fhtml&amp;timeout=30000&amp;debug=on", "View on DBPedia")</f>
        <v>View on DBPedia</v>
      </c>
    </row>
    <row collapsed="false" customFormat="false" customHeight="true" hidden="false" ht="12.1" outlineLevel="0" r="1956">
      <c r="A1956" s="0" t="str">
        <f aca="false">HYPERLINK("http://dbpedia.org/property/rd3Team")</f>
        <v>http://dbpedia.org/property/rd3Team</v>
      </c>
      <c r="B1956" s="2" t="n">
        <v>0</v>
      </c>
      <c r="C1956" s="0" t="str">
        <f aca="false">HYPERLINK("http://dbpedia.org/sparql?default-graph-uri=http%3A%2F%2Fdbpedia.org&amp;query=select+distinct+%3Fs+%3Fo+where+{%3Fs+%3Chttp%3A%2F%2Fdbpedia.org%2Fproperty%2Frd3Team%3E+%3Fo}+LIMIT+100&amp;format=text%2Fhtml&amp;timeout=30000&amp;debug=on", "View on DBPedia")</f>
        <v>View on DBPedia</v>
      </c>
    </row>
    <row collapsed="false" customFormat="false" customHeight="true" hidden="false" ht="12.1" outlineLevel="0" r="1957">
      <c r="A1957" s="0" t="str">
        <f aca="false">HYPERLINK("http://dbpedia.org/property/teamb")</f>
        <v>http://dbpedia.org/property/teamb</v>
      </c>
      <c r="B1957" s="2" t="n">
        <v>0</v>
      </c>
      <c r="C1957" s="0" t="str">
        <f aca="false">HYPERLINK("http://dbpedia.org/sparql?default-graph-uri=http%3A%2F%2Fdbpedia.org&amp;query=select+distinct+%3Fs+%3Fo+where+{%3Fs+%3Chttp%3A%2F%2Fdbpedia.org%2Fproperty%2Fteamb%3E+%3Fo}+LIMIT+100&amp;format=text%2Fhtml&amp;timeout=30000&amp;debug=on", "View on DBPedia")</f>
        <v>View on DBPedia</v>
      </c>
    </row>
    <row collapsed="false" customFormat="false" customHeight="true" hidden="false" ht="12.1" outlineLevel="0" r="1958">
      <c r="A1958" s="0" t="str">
        <f aca="false">HYPERLINK("http://dbpedia.org/property/college")</f>
        <v>http://dbpedia.org/property/college</v>
      </c>
      <c r="B1958" s="2" t="n">
        <v>0</v>
      </c>
      <c r="C1958" s="0" t="str">
        <f aca="false">HYPERLINK("http://dbpedia.org/sparql?default-graph-uri=http%3A%2F%2Fdbpedia.org&amp;query=select+distinct+%3Fs+%3Fo+where+{%3Fs+%3Chttp%3A%2F%2Fdbpedia.org%2Fproperty%2Fcollege%3E+%3Fo}+LIMIT+100&amp;format=text%2Fhtml&amp;timeout=30000&amp;debug=on", "View on DBPedia")</f>
        <v>View on DBPedia</v>
      </c>
    </row>
    <row collapsed="false" customFormat="false" customHeight="true" hidden="false" ht="12.1" outlineLevel="0" r="1959">
      <c r="A1959" s="0" t="str">
        <f aca="false">HYPERLINK("http://dbpedia.org/ontology/knownFor")</f>
        <v>http://dbpedia.org/ontology/knownFor</v>
      </c>
      <c r="B1959" s="2" t="n">
        <v>0</v>
      </c>
      <c r="C1959" s="0" t="str">
        <f aca="false">HYPERLINK("http://dbpedia.org/sparql?default-graph-uri=http%3A%2F%2Fdbpedia.org&amp;query=select+distinct+%3Fs+%3Fo+where+{%3Fs+%3Chttp%3A%2F%2Fdbpedia.org%2Fontology%2FknownFor%3E+%3Fo}+LIMIT+100&amp;format=text%2Fhtml&amp;timeout=30000&amp;debug=on", "View on DBPedia")</f>
        <v>View on DBPedia</v>
      </c>
    </row>
    <row collapsed="false" customFormat="false" customHeight="true" hidden="false" ht="12.1" outlineLevel="0" r="1960">
      <c r="A1960" s="0" t="str">
        <f aca="false">HYPERLINK("http://dbpedia.org/property/topSeed")</f>
        <v>http://dbpedia.org/property/topSeed</v>
      </c>
      <c r="B1960" s="2" t="n">
        <v>0</v>
      </c>
      <c r="C1960" s="0" t="str">
        <f aca="false">HYPERLINK("http://dbpedia.org/sparql?default-graph-uri=http%3A%2F%2Fdbpedia.org&amp;query=select+distinct+%3Fs+%3Fo+where+{%3Fs+%3Chttp%3A%2F%2Fdbpedia.org%2Fproperty%2FtopSeed%3E+%3Fo}+LIMIT+100&amp;format=text%2Fhtml&amp;timeout=30000&amp;debug=on", "View on DBPedia")</f>
        <v>View on DBPedia</v>
      </c>
    </row>
    <row collapsed="false" customFormat="false" customHeight="true" hidden="false" ht="12.1" outlineLevel="0" r="1961">
      <c r="A1961" s="0" t="str">
        <f aca="false">HYPERLINK("http://dbpedia.org/property/coachingTeams")</f>
        <v>http://dbpedia.org/property/coachingTeams</v>
      </c>
      <c r="B1961" s="2" t="n">
        <v>0</v>
      </c>
      <c r="C1961" s="0" t="str">
        <f aca="false">HYPERLINK("http://dbpedia.org/sparql?default-graph-uri=http%3A%2F%2Fdbpedia.org&amp;query=select+distinct+%3Fs+%3Fo+where+{%3Fs+%3Chttp%3A%2F%2Fdbpedia.org%2Fproperty%2FcoachingTeams%3E+%3Fo}+LIMIT+100&amp;format=text%2Fhtml&amp;timeout=30000&amp;debug=on", "View on DBPedia")</f>
        <v>View on DBPedia</v>
      </c>
    </row>
    <row collapsed="false" customFormat="false" customHeight="true" hidden="false" ht="12.1" outlineLevel="0" r="1962">
      <c r="A1962" s="0" t="str">
        <f aca="false">HYPERLINK("http://dbpedia.org/property/after")</f>
        <v>http://dbpedia.org/property/after</v>
      </c>
      <c r="B1962" s="2" t="n">
        <v>0</v>
      </c>
      <c r="C1962" s="0" t="str">
        <f aca="false">HYPERLINK("http://dbpedia.org/sparql?default-graph-uri=http%3A%2F%2Fdbpedia.org&amp;query=select+distinct+%3Fs+%3Fo+where+{%3Fs+%3Chttp%3A%2F%2Fdbpedia.org%2Fproperty%2Fafter%3E+%3Fo}+LIMIT+100&amp;format=text%2Fhtml&amp;timeout=30000&amp;debug=on", "View on DBPedia")</f>
        <v>View on DBPedia</v>
      </c>
    </row>
    <row collapsed="false" customFormat="false" customHeight="true" hidden="false" ht="12.1" outlineLevel="0" r="1963">
      <c r="A1963" s="0" t="str">
        <f aca="false">HYPERLINK("http://dbpedia.org/property/clublink")</f>
        <v>http://dbpedia.org/property/clublink</v>
      </c>
      <c r="B1963" s="2" t="n">
        <v>0</v>
      </c>
      <c r="C1963" s="0" t="str">
        <f aca="false">HYPERLINK("http://dbpedia.org/sparql?default-graph-uri=http%3A%2F%2Fdbpedia.org&amp;query=select+distinct+%3Fs+%3Fo+where+{%3Fs+%3Chttp%3A%2F%2Fdbpedia.org%2Fproperty%2Fclublink%3E+%3Fo}+LIMIT+100&amp;format=text%2Fhtml&amp;timeout=30000&amp;debug=on", "View on DBPedia")</f>
        <v>View on DBPedia</v>
      </c>
    </row>
    <row collapsed="false" customFormat="false" customHeight="true" hidden="false" ht="12.1" outlineLevel="0" r="1964">
      <c r="A1964" s="0" t="str">
        <f aca="false">HYPERLINK("http://dbpedia.org/property/home")</f>
        <v>http://dbpedia.org/property/home</v>
      </c>
      <c r="B1964" s="2" t="n">
        <v>0</v>
      </c>
      <c r="C1964" s="0" t="str">
        <f aca="false">HYPERLINK("http://dbpedia.org/sparql?default-graph-uri=http%3A%2F%2Fdbpedia.org&amp;query=select+distinct+%3Fs+%3Fo+where+{%3Fs+%3Chttp%3A%2F%2Fdbpedia.org%2Fproperty%2Fhome%3E+%3Fo}+LIMIT+100&amp;format=text%2Fhtml&amp;timeout=30000&amp;debug=on", "View on DBPedia")</f>
        <v>View on DBPedia</v>
      </c>
    </row>
    <row collapsed="false" customFormat="false" customHeight="true" hidden="false" ht="12.1" outlineLevel="0" r="1965">
      <c r="A1965" s="0" t="str">
        <f aca="false">HYPERLINK("http://dbpedia.org/property/awards")</f>
        <v>http://dbpedia.org/property/awards</v>
      </c>
      <c r="B1965" s="2" t="n">
        <v>0</v>
      </c>
      <c r="C1965" s="0" t="str">
        <f aca="false">HYPERLINK("http://dbpedia.org/sparql?default-graph-uri=http%3A%2F%2Fdbpedia.org&amp;query=select+distinct+%3Fs+%3Fo+where+{%3Fs+%3Chttp%3A%2F%2Fdbpedia.org%2Fproperty%2Fawards%3E+%3Fo}+LIMIT+100&amp;format=text%2Fhtml&amp;timeout=30000&amp;debug=on", "View on DBPedia")</f>
        <v>View on DBPedia</v>
      </c>
    </row>
    <row collapsed="false" customFormat="false" customHeight="true" hidden="false" ht="12.1" outlineLevel="0" r="1966">
      <c r="A1966" s="0" t="str">
        <f aca="false">HYPERLINK("http://dbpedia.org/ontology/birthPlace")</f>
        <v>http://dbpedia.org/ontology/birthPlace</v>
      </c>
      <c r="B1966" s="2" t="n">
        <v>0</v>
      </c>
      <c r="C1966" s="0" t="str">
        <f aca="false">HYPERLINK("http://dbpedia.org/sparql?default-graph-uri=http%3A%2F%2Fdbpedia.org&amp;query=select+distinct+%3Fs+%3Fo+where+{%3Fs+%3Chttp%3A%2F%2Fdbpedia.org%2Fontology%2FbirthPlace%3E+%3Fo}+LIMIT+100&amp;format=text%2Fhtml&amp;timeout=30000&amp;debug=on", "View on DBPedia")</f>
        <v>View on DBPedia</v>
      </c>
    </row>
    <row collapsed="false" customFormat="false" customHeight="true" hidden="false" ht="12.1" outlineLevel="0" r="1967">
      <c r="A1967" s="0" t="str">
        <f aca="false">HYPERLINK("http://dbpedia.org/property/occupation")</f>
        <v>http://dbpedia.org/property/occupation</v>
      </c>
      <c r="B1967" s="2" t="n">
        <v>0</v>
      </c>
      <c r="C1967" s="0" t="str">
        <f aca="false">HYPERLINK("http://dbpedia.org/sparql?default-graph-uri=http%3A%2F%2Fdbpedia.org&amp;query=select+distinct+%3Fs+%3Fo+where+{%3Fs+%3Chttp%3A%2F%2Fdbpedia.org%2Fproperty%2Foccupation%3E+%3Fo}+LIMIT+100&amp;format=text%2Fhtml&amp;timeout=30000&amp;debug=on", "View on DBPedia")</f>
        <v>View on DBPedia</v>
      </c>
    </row>
    <row collapsed="false" customFormat="false" customHeight="true" hidden="false" ht="12.1" outlineLevel="0" r="1968">
      <c r="A1968" s="0" t="str">
        <f aca="false">HYPERLINK("http://dbpedia.org/property/playingTeams")</f>
        <v>http://dbpedia.org/property/playingTeams</v>
      </c>
      <c r="B1968" s="2" t="n">
        <v>0.5</v>
      </c>
      <c r="C1968" s="0" t="str">
        <f aca="false">HYPERLINK("http://dbpedia.org/sparql?default-graph-uri=http%3A%2F%2Fdbpedia.org&amp;query=select+distinct+%3Fs+%3Fo+where+{%3Fs+%3Chttp%3A%2F%2Fdbpedia.org%2Fproperty%2FplayingTeams%3E+%3Fo}+LIMIT+100&amp;format=text%2Fhtml&amp;timeout=30000&amp;debug=on", "View on DBPedia")</f>
        <v>View on DBPedia</v>
      </c>
    </row>
    <row collapsed="false" customFormat="false" customHeight="true" hidden="false" ht="12.1" outlineLevel="0" r="1969">
      <c r="A1969" s="0" t="str">
        <f aca="false">HYPERLINK("http://dbpedia.org/property/pastteams")</f>
        <v>http://dbpedia.org/property/pastteams</v>
      </c>
      <c r="B1969" s="2" t="n">
        <v>0</v>
      </c>
      <c r="C1969" s="0" t="str">
        <f aca="false">HYPERLINK("http://dbpedia.org/sparql?default-graph-uri=http%3A%2F%2Fdbpedia.org&amp;query=select+distinct+%3Fs+%3Fo+where+{%3Fs+%3Chttp%3A%2F%2Fdbpedia.org%2Fproperty%2Fpastteams%3E+%3Fo}+LIMIT+100&amp;format=text%2Fhtml&amp;timeout=30000&amp;debug=on", "View on DBPedia")</f>
        <v>View on DBPedia</v>
      </c>
    </row>
    <row collapsed="false" customFormat="false" customHeight="true" hidden="false" ht="12.1" outlineLevel="0" r="1970">
      <c r="A1970" s="0" t="str">
        <f aca="false">HYPERLINK("http://dbpedia.org/property/currentTeam")</f>
        <v>http://dbpedia.org/property/currentTeam</v>
      </c>
      <c r="B1970" s="2" t="n">
        <v>0</v>
      </c>
      <c r="C1970" s="0" t="str">
        <f aca="false">HYPERLINK("http://dbpedia.org/sparql?default-graph-uri=http%3A%2F%2Fdbpedia.org&amp;query=select+distinct+%3Fs+%3Fo+where+{%3Fs+%3Chttp%3A%2F%2Fdbpedia.org%2Fproperty%2FcurrentTeam%3E+%3Fo}+LIMIT+100&amp;format=text%2Fhtml&amp;timeout=30000&amp;debug=on", "View on DBPedia")</f>
        <v>View on DBPedia</v>
      </c>
    </row>
    <row collapsed="false" customFormat="false" customHeight="true" hidden="false" ht="12.1" outlineLevel="0" r="1971">
      <c r="A1971" s="0" t="str">
        <f aca="false">HYPERLINK("http://dbpedia.org/property/shortDescription")</f>
        <v>http://dbpedia.org/property/shortDescription</v>
      </c>
      <c r="B1971" s="2" t="n">
        <v>0</v>
      </c>
      <c r="C1971" s="0" t="str">
        <f aca="false">HYPERLINK("http://dbpedia.org/sparql?default-graph-uri=http%3A%2F%2Fdbpedia.org&amp;query=select+distinct+%3Fs+%3Fo+where+{%3Fs+%3Chttp%3A%2F%2Fdbpedia.org%2Fproperty%2FshortDescription%3E+%3Fo}+LIMIT+100&amp;format=text%2Fhtml&amp;timeout=30000&amp;debug=on", "View on DBPedia")</f>
        <v>View on DBPedia</v>
      </c>
    </row>
    <row collapsed="false" customFormat="false" customHeight="true" hidden="false" ht="12.1" outlineLevel="0" r="1972">
      <c r="A1972" s="0" t="str">
        <f aca="false">HYPERLINK("http://dbpedia.org/property/debutteam")</f>
        <v>http://dbpedia.org/property/debutteam</v>
      </c>
      <c r="B1972" s="2" t="n">
        <v>0</v>
      </c>
      <c r="C1972" s="0" t="str">
        <f aca="false">HYPERLINK("http://dbpedia.org/sparql?default-graph-uri=http%3A%2F%2Fdbpedia.org&amp;query=select+distinct+%3Fs+%3Fo+where+{%3Fs+%3Chttp%3A%2F%2Fdbpedia.org%2Fproperty%2Fdebutteam%3E+%3Fo}+LIMIT+100&amp;format=text%2Fhtml&amp;timeout=30000&amp;debug=on", "View on DBPedia")</f>
        <v>View on DBPedia</v>
      </c>
    </row>
    <row collapsed="false" customFormat="false" customHeight="true" hidden="false" ht="12.1" outlineLevel="0" r="1973">
      <c r="A1973" s="0" t="str">
        <f aca="false">HYPERLINK("http://dbpedia.org/property/birthPlace")</f>
        <v>http://dbpedia.org/property/birthPlace</v>
      </c>
      <c r="B1973" s="2" t="n">
        <v>0</v>
      </c>
      <c r="C1973" s="0" t="str">
        <f aca="false">HYPERLINK("http://dbpedia.org/sparql?default-graph-uri=http%3A%2F%2Fdbpedia.org&amp;query=select+distinct+%3Fs+%3Fo+where+{%3Fs+%3Chttp%3A%2F%2Fdbpedia.org%2Fproperty%2FbirthPlace%3E+%3Fo}+LIMIT+100&amp;format=text%2Fhtml&amp;timeout=30000&amp;debug=on", "View on DBPedia")</f>
        <v>View on DBPedia</v>
      </c>
    </row>
    <row collapsed="false" customFormat="false" customHeight="true" hidden="false" ht="12.1" outlineLevel="0" r="1974">
      <c r="A1974" s="0" t="str">
        <f aca="false">HYPERLINK("http://dbpedia.org/property/location")</f>
        <v>http://dbpedia.org/property/location</v>
      </c>
      <c r="B1974" s="2" t="n">
        <v>0</v>
      </c>
      <c r="C1974" s="0" t="str">
        <f aca="false">HYPERLINK("http://dbpedia.org/sparql?default-graph-uri=http%3A%2F%2Fdbpedia.org&amp;query=select+distinct+%3Fs+%3Fo+where+{%3Fs+%3Chttp%3A%2F%2Fdbpedia.org%2Fproperty%2Flocation%3E+%3Fo}+LIMIT+100&amp;format=text%2Fhtml&amp;timeout=30000&amp;debug=on", "View on DBPedia")</f>
        <v>View on DBPedia</v>
      </c>
    </row>
    <row collapsed="false" customFormat="false" customHeight="true" hidden="false" ht="12.1" outlineLevel="0" r="1975">
      <c r="A1975" s="0" t="str">
        <f aca="false">HYPERLINK("http://dbpedia.org/property/playedFor")</f>
        <v>http://dbpedia.org/property/playedFor</v>
      </c>
      <c r="B1975" s="2" t="n">
        <v>0</v>
      </c>
      <c r="C1975" s="0" t="str">
        <f aca="false">HYPERLINK("http://dbpedia.org/sparql?default-graph-uri=http%3A%2F%2Fdbpedia.org&amp;query=select+distinct+%3Fs+%3Fo+where+{%3Fs+%3Chttp%3A%2F%2Fdbpedia.org%2Fproperty%2FplayedFor%3E+%3Fo}+LIMIT+100&amp;format=text%2Fhtml&amp;timeout=30000&amp;debug=on", "View on DBPedia")</f>
        <v>View on DBPedia</v>
      </c>
    </row>
    <row collapsed="false" customFormat="false" customHeight="true" hidden="false" ht="12.1" outlineLevel="0" r="1976">
      <c r="A1976" s="0" t="str">
        <f aca="false">HYPERLINK("http://dbpedia.org/property/placeOfBirth")</f>
        <v>http://dbpedia.org/property/placeOfBirth</v>
      </c>
      <c r="B1976" s="2" t="n">
        <v>0</v>
      </c>
      <c r="C1976" s="0" t="str">
        <f aca="false">HYPERLINK("http://dbpedia.org/sparql?default-graph-uri=http%3A%2F%2Fdbpedia.org&amp;query=select+distinct+%3Fs+%3Fo+where+{%3Fs+%3Chttp%3A%2F%2Fdbpedia.org%2Fproperty%2FplaceOfBirth%3E+%3Fo}+LIMIT+100&amp;format=text%2Fhtml&amp;timeout=30000&amp;debug=on", "View on DBPedia")</f>
        <v>View on DBPedia</v>
      </c>
    </row>
    <row collapsed="false" customFormat="false" customHeight="true" hidden="false" ht="12.1" outlineLevel="0" r="1977">
      <c r="A1977" s="0" t="str">
        <f aca="false">HYPERLINK("http://dbpedia.org/property/finalteam")</f>
        <v>http://dbpedia.org/property/finalteam</v>
      </c>
      <c r="B1977" s="2" t="n">
        <v>0</v>
      </c>
      <c r="C1977" s="0" t="str">
        <f aca="false">HYPERLINK("http://dbpedia.org/sparql?default-graph-uri=http%3A%2F%2Fdbpedia.org&amp;query=select+distinct+%3Fs+%3Fo+where+{%3Fs+%3Chttp%3A%2F%2Fdbpedia.org%2Fproperty%2Ffinalteam%3E+%3Fo}+LIMIT+100&amp;format=text%2Fhtml&amp;timeout=30000&amp;debug=on", "View on DBPedia")</f>
        <v>View on DBPedia</v>
      </c>
    </row>
    <row collapsed="false" customFormat="false" customHeight="true" hidden="false" ht="12.1" outlineLevel="0" r="1978">
      <c r="A1978" s="0" t="str">
        <f aca="false">HYPERLINK("http://dbpedia.org/property/residence")</f>
        <v>http://dbpedia.org/property/residence</v>
      </c>
      <c r="B1978" s="2" t="n">
        <v>0</v>
      </c>
      <c r="C1978" s="0" t="str">
        <f aca="false">HYPERLINK("http://dbpedia.org/sparql?default-graph-uri=http%3A%2F%2Fdbpedia.org&amp;query=select+distinct+%3Fs+%3Fo+where+{%3Fs+%3Chttp%3A%2F%2Fdbpedia.org%2Fproperty%2Fresidence%3E+%3Fo}+LIMIT+100&amp;format=text%2Fhtml&amp;timeout=30000&amp;debug=on", "View on DBPedia")</f>
        <v>View on DBPedia</v>
      </c>
    </row>
    <row collapsed="false" customFormat="false" customHeight="true" hidden="false" ht="12.1" outlineLevel="0" r="1979">
      <c r="A1979" s="0" t="str">
        <f aca="false">HYPERLINK("http://dbpedia.org/ontology/award")</f>
        <v>http://dbpedia.org/ontology/award</v>
      </c>
      <c r="B1979" s="2" t="n">
        <v>0</v>
      </c>
      <c r="C1979" s="0" t="str">
        <f aca="false">HYPERLINK("http://dbpedia.org/sparql?default-graph-uri=http%3A%2F%2Fdbpedia.org&amp;query=select+distinct+%3Fs+%3Fo+where+{%3Fs+%3Chttp%3A%2F%2Fdbpedia.org%2Fontology%2Faward%3E+%3Fo}+LIMIT+100&amp;format=text%2Fhtml&amp;timeout=30000&amp;debug=on", "View on DBPedia")</f>
        <v>View on DBPedia</v>
      </c>
    </row>
    <row collapsed="false" customFormat="false" customHeight="true" hidden="false" ht="12.1" outlineLevel="0" r="1980">
      <c r="A1980" s="0" t="str">
        <f aca="false">HYPERLINK("http://dbpedia.org/property/owner")</f>
        <v>http://dbpedia.org/property/owner</v>
      </c>
      <c r="B1980" s="2" t="n">
        <v>0</v>
      </c>
      <c r="C1980" s="0" t="str">
        <f aca="false">HYPERLINK("http://dbpedia.org/sparql?default-graph-uri=http%3A%2F%2Fdbpedia.org&amp;query=select+distinct+%3Fs+%3Fo+where+{%3Fs+%3Chttp%3A%2F%2Fdbpedia.org%2Fproperty%2Fowner%3E+%3Fo}+LIMIT+100&amp;format=text%2Fhtml&amp;timeout=30000&amp;debug=on", "View on DBPedia")</f>
        <v>View on DBPedia</v>
      </c>
    </row>
    <row collapsed="false" customFormat="false" customHeight="true" hidden="false" ht="12.1" outlineLevel="0" r="1981">
      <c r="A1981" s="0" t="str">
        <f aca="false">HYPERLINK("http://dbpedia.org/property/deathPlace")</f>
        <v>http://dbpedia.org/property/deathPlace</v>
      </c>
      <c r="B1981" s="2" t="n">
        <v>0</v>
      </c>
      <c r="C1981" s="0" t="str">
        <f aca="false">HYPERLINK("http://dbpedia.org/sparql?default-graph-uri=http%3A%2F%2Fdbpedia.org&amp;query=select+distinct+%3Fs+%3Fo+where+{%3Fs+%3Chttp%3A%2F%2Fdbpedia.org%2Fproperty%2FdeathPlace%3E+%3Fo}+LIMIT+100&amp;format=text%2Fhtml&amp;timeout=30000&amp;debug=on", "View on DBPedia")</f>
        <v>View on DBPedia</v>
      </c>
    </row>
    <row collapsed="false" customFormat="false" customHeight="true" hidden="false" ht="12.1" outlineLevel="0" r="1982">
      <c r="A1982" s="0" t="str">
        <f aca="false">HYPERLINK("http://dbpedia.org/property/highSchool")</f>
        <v>http://dbpedia.org/property/highSchool</v>
      </c>
      <c r="B1982" s="2" t="n">
        <v>0</v>
      </c>
      <c r="C1982" s="0" t="str">
        <f aca="false">HYPERLINK("http://dbpedia.org/sparql?default-graph-uri=http%3A%2F%2Fdbpedia.org&amp;query=select+distinct+%3Fs+%3Fo+where+{%3Fs+%3Chttp%3A%2F%2Fdbpedia.org%2Fproperty%2FhighSchool%3E+%3Fo}+LIMIT+100&amp;format=text%2Fhtml&amp;timeout=30000&amp;debug=on", "View on DBPedia")</f>
        <v>View on DBPedia</v>
      </c>
    </row>
    <row collapsed="false" customFormat="false" customHeight="true" hidden="false" ht="12.1" outlineLevel="0" r="1983">
      <c r="A1983" s="0" t="str">
        <f aca="false">HYPERLINK("http://dbpedia.org/property/clubs")</f>
        <v>http://dbpedia.org/property/clubs</v>
      </c>
      <c r="B1983" s="2" t="n">
        <v>0</v>
      </c>
      <c r="C1983" s="0" t="str">
        <f aca="false">HYPERLINK("http://dbpedia.org/sparql?default-graph-uri=http%3A%2F%2Fdbpedia.org&amp;query=select+distinct+%3Fs+%3Fo+where+{%3Fs+%3Chttp%3A%2F%2Fdbpedia.org%2Fproperty%2Fclubs%3E+%3Fo}+LIMIT+100&amp;format=text%2Fhtml&amp;timeout=30000&amp;debug=on", "View on DBPedia")</f>
        <v>View on DBPedia</v>
      </c>
    </row>
    <row collapsed="false" customFormat="false" customHeight="true" hidden="false" ht="12.1" outlineLevel="0" r="1984">
      <c r="A1984" s="0" t="str">
        <f aca="false">HYPERLINK("http://dbpedia.org/property/highschool")</f>
        <v>http://dbpedia.org/property/highschool</v>
      </c>
      <c r="B1984" s="2" t="n">
        <v>0</v>
      </c>
      <c r="C1984" s="0" t="str">
        <f aca="false">HYPERLINK("http://dbpedia.org/sparql?default-graph-uri=http%3A%2F%2Fdbpedia.org&amp;query=select+distinct+%3Fs+%3Fo+where+{%3Fs+%3Chttp%3A%2F%2Fdbpedia.org%2Fproperty%2Fhighschool%3E+%3Fo}+LIMIT+100&amp;format=text%2Fhtml&amp;timeout=30000&amp;debug=on", "View on DBPedia")</f>
        <v>View on DBPedia</v>
      </c>
    </row>
    <row collapsed="false" customFormat="false" customHeight="true" hidden="false" ht="12.1" outlineLevel="0" r="1985">
      <c r="A1985" s="0" t="str">
        <f aca="false">HYPERLINK("http://dbpedia.org/ontology/deathPlace")</f>
        <v>http://dbpedia.org/ontology/deathPlace</v>
      </c>
      <c r="B1985" s="2" t="n">
        <v>0</v>
      </c>
      <c r="C1985" s="0" t="str">
        <f aca="false">HYPERLINK("http://dbpedia.org/sparql?default-graph-uri=http%3A%2F%2Fdbpedia.org&amp;query=select+distinct+%3Fs+%3Fo+where+{%3Fs+%3Chttp%3A%2F%2Fdbpedia.org%2Fontology%2FdeathPlace%3E+%3Fo}+LIMIT+100&amp;format=text%2Fhtml&amp;timeout=30000&amp;debug=on", "View on DBPedia")</f>
        <v>View on DBPedia</v>
      </c>
    </row>
    <row collapsed="false" customFormat="false" customHeight="true" hidden="false" ht="12.1" outlineLevel="0" r="1986">
      <c r="A1986" s="0" t="str">
        <f aca="false">HYPERLINK("http://dbpedia.org/ontology/location")</f>
        <v>http://dbpedia.org/ontology/location</v>
      </c>
      <c r="B1986" s="2" t="n">
        <v>0</v>
      </c>
      <c r="C1986" s="0" t="str">
        <f aca="false">HYPERLINK("http://dbpedia.org/sparql?default-graph-uri=http%3A%2F%2Fdbpedia.org&amp;query=select+distinct+%3Fs+%3Fo+where+{%3Fs+%3Chttp%3A%2F%2Fdbpedia.org%2Fontology%2Flocation%3E+%3Fo}+LIMIT+100&amp;format=text%2Fhtml&amp;timeout=30000&amp;debug=on", "View on DBPedia")</f>
        <v>View on DBPedia</v>
      </c>
    </row>
    <row collapsed="false" customFormat="false" customHeight="true" hidden="false" ht="12.1" outlineLevel="0" r="1987">
      <c r="A1987" s="0" t="str">
        <f aca="false">HYPERLINK("http://dbpedia.org/property/place")</f>
        <v>http://dbpedia.org/property/place</v>
      </c>
      <c r="B1987" s="2" t="n">
        <v>0</v>
      </c>
      <c r="C1987" s="0" t="str">
        <f aca="false">HYPERLINK("http://dbpedia.org/sparql?default-graph-uri=http%3A%2F%2Fdbpedia.org&amp;query=select+distinct+%3Fs+%3Fo+where+{%3Fs+%3Chttp%3A%2F%2Fdbpedia.org%2Fproperty%2Fplace%3E+%3Fo}+LIMIT+100&amp;format=text%2Fhtml&amp;timeout=30000&amp;debug=on", "View on DBPedia")</f>
        <v>View on DBPedia</v>
      </c>
    </row>
    <row collapsed="false" customFormat="false" customHeight="true" hidden="false" ht="12.1" outlineLevel="0" r="1988">
      <c r="A1988" s="0" t="str">
        <f aca="false">HYPERLINK("http://dbpedia.org/property/placeOfDeath")</f>
        <v>http://dbpedia.org/property/placeOfDeath</v>
      </c>
      <c r="B1988" s="2" t="n">
        <v>0</v>
      </c>
      <c r="C1988" s="0" t="str">
        <f aca="false">HYPERLINK("http://dbpedia.org/sparql?default-graph-uri=http%3A%2F%2Fdbpedia.org&amp;query=select+distinct+%3Fs+%3Fo+where+{%3Fs+%3Chttp%3A%2F%2Fdbpedia.org%2Fproperty%2FplaceOfDeath%3E+%3Fo}+LIMIT+100&amp;format=text%2Fhtml&amp;timeout=30000&amp;debug=on", "View on DBPedia")</f>
        <v>View on DBPedia</v>
      </c>
    </row>
    <row collapsed="false" customFormat="false" customHeight="true" hidden="false" ht="12.1" outlineLevel="0" r="1989">
      <c r="A1989" s="0" t="str">
        <f aca="false">HYPERLINK("http://dbpedia.org/property/pastcoaching")</f>
        <v>http://dbpedia.org/property/pastcoaching</v>
      </c>
      <c r="B1989" s="2" t="n">
        <v>0</v>
      </c>
      <c r="C1989" s="0" t="str">
        <f aca="false">HYPERLINK("http://dbpedia.org/sparql?default-graph-uri=http%3A%2F%2Fdbpedia.org&amp;query=select+distinct+%3Fs+%3Fo+where+{%3Fs+%3Chttp%3A%2F%2Fdbpedia.org%2Fproperty%2Fpastcoaching%3E+%3Fo}+LIMIT+100&amp;format=text%2Fhtml&amp;timeout=30000&amp;debug=on", "View on DBPedia")</f>
        <v>View on DBPedia</v>
      </c>
    </row>
    <row collapsed="false" customFormat="false" customHeight="true" hidden="false" ht="12.1" outlineLevel="0" r="1990">
      <c r="A1990" s="0" t="str">
        <f aca="false">HYPERLINK("http://dbpedia.org/property/formerteams")</f>
        <v>http://dbpedia.org/property/formerteams</v>
      </c>
      <c r="B1990" s="2" t="n">
        <v>0</v>
      </c>
      <c r="C1990" s="0" t="str">
        <f aca="false">HYPERLINK("http://dbpedia.org/sparql?default-graph-uri=http%3A%2F%2Fdbpedia.org&amp;query=select+distinct+%3Fs+%3Fo+where+{%3Fs+%3Chttp%3A%2F%2Fdbpedia.org%2Fproperty%2Fformerteams%3E+%3Fo}+LIMIT+100&amp;format=text%2Fhtml&amp;timeout=30000&amp;debug=on", "View on DBPedia")</f>
        <v>View on DBPedia</v>
      </c>
    </row>
    <row collapsed="false" customFormat="false" customHeight="true" hidden="false" ht="12.1" outlineLevel="0" r="1991">
      <c r="A1991" s="0" t="str">
        <f aca="false">HYPERLINK("http://dbpedia.org/property/hometown")</f>
        <v>http://dbpedia.org/property/hometown</v>
      </c>
      <c r="B1991" s="2" t="n">
        <v>0</v>
      </c>
      <c r="C1991" s="0" t="str">
        <f aca="false">HYPERLINK("http://dbpedia.org/sparql?default-graph-uri=http%3A%2F%2Fdbpedia.org&amp;query=select+distinct+%3Fs+%3Fo+where+{%3Fs+%3Chttp%3A%2F%2Fdbpedia.org%2Fproperty%2Fhometown%3E+%3Fo}+LIMIT+100&amp;format=text%2Fhtml&amp;timeout=30000&amp;debug=on", "View on DBPedia")</f>
        <v>View on DBPedia</v>
      </c>
    </row>
    <row collapsed="false" customFormat="false" customHeight="true" hidden="false" ht="12.1" outlineLevel="0" r="1992">
      <c r="A1992" s="0" t="str">
        <f aca="false">HYPERLINK("http://dbpedia.org/ontology/managerClub")</f>
        <v>http://dbpedia.org/ontology/managerClub</v>
      </c>
      <c r="B1992" s="2" t="n">
        <v>0</v>
      </c>
      <c r="C1992" s="0" t="str">
        <f aca="false">HYPERLINK("http://dbpedia.org/sparql?default-graph-uri=http%3A%2F%2Fdbpedia.org&amp;query=select+distinct+%3Fs+%3Fo+where+{%3Fs+%3Chttp%3A%2F%2Fdbpedia.org%2Fontology%2FmanagerClub%3E+%3Fo}+LIMIT+100&amp;format=text%2Fhtml&amp;timeout=30000&amp;debug=on", "View on DBPedia")</f>
        <v>View on DBPedia</v>
      </c>
    </row>
    <row collapsed="false" customFormat="false" customHeight="true" hidden="false" ht="12.1" outlineLevel="0" r="1993">
      <c r="A1993" s="0" t="str">
        <f aca="false">HYPERLINK("http://dbpedia.org/ontology/highschool")</f>
        <v>http://dbpedia.org/ontology/highschool</v>
      </c>
      <c r="B1993" s="2" t="n">
        <v>0</v>
      </c>
      <c r="C1993" s="0" t="str">
        <f aca="false">HYPERLINK("http://dbpedia.org/sparql?default-graph-uri=http%3A%2F%2Fdbpedia.org&amp;query=select+distinct+%3Fs+%3Fo+where+{%3Fs+%3Chttp%3A%2F%2Fdbpedia.org%2Fontology%2Fhighschool%3E+%3Fo}+LIMIT+100&amp;format=text%2Fhtml&amp;timeout=30000&amp;debug=on", "View on DBPedia")</f>
        <v>View on DBPedia</v>
      </c>
    </row>
    <row collapsed="false" customFormat="false" customHeight="true" hidden="false" ht="12.1" outlineLevel="0" r="1994">
      <c r="A1994" s="0" t="str">
        <f aca="false">HYPERLINK("http://dbpedia.org/ontology/debutTeam")</f>
        <v>http://dbpedia.org/ontology/debutTeam</v>
      </c>
      <c r="B1994" s="2" t="n">
        <v>0</v>
      </c>
      <c r="C1994" s="0" t="str">
        <f aca="false">HYPERLINK("http://dbpedia.org/sparql?default-graph-uri=http%3A%2F%2Fdbpedia.org&amp;query=select+distinct+%3Fs+%3Fo+where+{%3Fs+%3Chttp%3A%2F%2Fdbpedia.org%2Fontology%2FdebutTeam%3E+%3Fo}+LIMIT+100&amp;format=text%2Fhtml&amp;timeout=30000&amp;debug=on", "View on DBPedia")</f>
        <v>View on DBPedia</v>
      </c>
    </row>
    <row collapsed="false" customFormat="false" customHeight="true" hidden="false" ht="12.1" outlineLevel="0" r="1995">
      <c r="A1995" s="0" t="str">
        <f aca="false">HYPERLINK("http://dbpedia.org/property/youthclubs")</f>
        <v>http://dbpedia.org/property/youthclubs</v>
      </c>
      <c r="B1995" s="2" t="n">
        <v>0</v>
      </c>
      <c r="C1995" s="0" t="str">
        <f aca="false">HYPERLINK("http://dbpedia.org/sparql?default-graph-uri=http%3A%2F%2Fdbpedia.org&amp;query=select+distinct+%3Fs+%3Fo+where+{%3Fs+%3Chttp%3A%2F%2Fdbpedia.org%2Fproperty%2Fyouthclubs%3E+%3Fo}+LIMIT+100&amp;format=text%2Fhtml&amp;timeout=30000&amp;debug=on", "View on DBPedia")</f>
        <v>View on DBPedia</v>
      </c>
    </row>
    <row collapsed="false" customFormat="false" customHeight="true" hidden="false" ht="12.1" outlineLevel="0" r="1996">
      <c r="A1996" s="0" t="str">
        <f aca="false">HYPERLINK("http://dbpedia.org/property/managerclubs")</f>
        <v>http://dbpedia.org/property/managerclubs</v>
      </c>
      <c r="B1996" s="2" t="n">
        <v>0</v>
      </c>
      <c r="C1996" s="0" t="str">
        <f aca="false">HYPERLINK("http://dbpedia.org/sparql?default-graph-uri=http%3A%2F%2Fdbpedia.org&amp;query=select+distinct+%3Fs+%3Fo+where+{%3Fs+%3Chttp%3A%2F%2Fdbpedia.org%2Fproperty%2Fmanagerclubs%3E+%3Fo}+LIMIT+100&amp;format=text%2Fhtml&amp;timeout=30000&amp;debug=on", "View on DBPedia")</f>
        <v>View on DBPedia</v>
      </c>
    </row>
    <row collapsed="false" customFormat="false" customHeight="true" hidden="false" ht="12.1" outlineLevel="0" r="1997">
      <c r="A1997" s="0" t="str">
        <f aca="false">HYPERLINK("http://dbpedia.org/ontology/residence")</f>
        <v>http://dbpedia.org/ontology/residence</v>
      </c>
      <c r="B1997" s="2" t="n">
        <v>0</v>
      </c>
      <c r="C1997" s="0" t="str">
        <f aca="false">HYPERLINK("http://dbpedia.org/sparql?default-graph-uri=http%3A%2F%2Fdbpedia.org&amp;query=select+distinct+%3Fs+%3Fo+where+{%3Fs+%3Chttp%3A%2F%2Fdbpedia.org%2Fontology%2Fresidence%3E+%3Fo}+LIMIT+100&amp;format=text%2Fhtml&amp;timeout=30000&amp;debug=on", "View on DBPedia")</f>
        <v>View on DBPedia</v>
      </c>
    </row>
    <row collapsed="false" customFormat="false" customHeight="true" hidden="false" ht="12.1" outlineLevel="0" r="1998">
      <c r="A1998" s="0" t="str">
        <f aca="false">HYPERLINK("http://dbpedia.org/ontology/owner")</f>
        <v>http://dbpedia.org/ontology/owner</v>
      </c>
      <c r="B1998" s="2" t="n">
        <v>0</v>
      </c>
      <c r="C1998" s="0" t="str">
        <f aca="false">HYPERLINK("http://dbpedia.org/sparql?default-graph-uri=http%3A%2F%2Fdbpedia.org&amp;query=select+distinct+%3Fs+%3Fo+where+{%3Fs+%3Chttp%3A%2F%2Fdbpedia.org%2Fontology%2Fowner%3E+%3Fo}+LIMIT+100&amp;format=text%2Fhtml&amp;timeout=30000&amp;debug=on", "View on DBPedia")</f>
        <v>View on DBPedia</v>
      </c>
    </row>
    <row collapsed="false" customFormat="false" customHeight="true" hidden="false" ht="12.1" outlineLevel="0" r="1999">
      <c r="A1999" s="0" t="str">
        <f aca="false">HYPERLINK("http://dbpedia.org/property/city")</f>
        <v>http://dbpedia.org/property/city</v>
      </c>
      <c r="B1999" s="2" t="n">
        <v>0</v>
      </c>
      <c r="C1999" s="0" t="str">
        <f aca="false">HYPERLINK("http://dbpedia.org/sparql?default-graph-uri=http%3A%2F%2Fdbpedia.org&amp;query=select+distinct+%3Fs+%3Fo+where+{%3Fs+%3Chttp%3A%2F%2Fdbpedia.org%2Fproperty%2Fcity%3E+%3Fo}+LIMIT+100&amp;format=text%2Fhtml&amp;timeout=30000&amp;debug=on", "View on DBPedia")</f>
        <v>View on DBPedia</v>
      </c>
    </row>
    <row collapsed="false" customFormat="false" customHeight="true" hidden="false" ht="12.1" outlineLevel="0" r="2000">
      <c r="A2000" s="0" t="str">
        <f aca="false">HYPERLINK("http://dbpedia.org/property/l")</f>
        <v>http://dbpedia.org/property/l</v>
      </c>
      <c r="B2000" s="2" t="n">
        <v>0</v>
      </c>
      <c r="C2000" s="0" t="str">
        <f aca="false">HYPERLINK("http://dbpedia.org/sparql?default-graph-uri=http%3A%2F%2Fdbpedia.org&amp;query=select+distinct+%3Fs+%3Fo+where+{%3Fs+%3Chttp%3A%2F%2Fdbpedia.org%2Fproperty%2Fl%3E+%3Fo}+LIMIT+100&amp;format=text%2Fhtml&amp;timeout=30000&amp;debug=on", "View on DBPedia")</f>
        <v>View on DBPedia</v>
      </c>
    </row>
    <row collapsed="false" customFormat="false" customHeight="true" hidden="false" ht="12.1" outlineLevel="0" r="2001">
      <c r="A2001" s="0" t="str">
        <f aca="false">HYPERLINK("http://dbpedia.org/property/operator")</f>
        <v>http://dbpedia.org/property/operator</v>
      </c>
      <c r="B2001" s="2" t="n">
        <v>0</v>
      </c>
      <c r="C2001" s="0" t="str">
        <f aca="false">HYPERLINK("http://dbpedia.org/sparql?default-graph-uri=http%3A%2F%2Fdbpedia.org&amp;query=select+distinct+%3Fs+%3Fo+where+{%3Fs+%3Chttp%3A%2F%2Fdbpedia.org%2Fproperty%2Foperator%3E+%3Fo}+LIMIT+100&amp;format=text%2Fhtml&amp;timeout=30000&amp;debug=on", "View on DBPedia")</f>
        <v>View on DBPedia</v>
      </c>
    </row>
    <row collapsed="false" customFormat="false" customHeight="true" hidden="false" ht="12.1" outlineLevel="0" r="2002">
      <c r="A2002" s="0" t="str">
        <f aca="false">HYPERLINK("http://dbpedia.org/property/siteCityst")</f>
        <v>http://dbpedia.org/property/siteCityst</v>
      </c>
      <c r="B2002" s="2" t="n">
        <v>0</v>
      </c>
      <c r="C2002" s="0" t="str">
        <f aca="false">HYPERLINK("http://dbpedia.org/sparql?default-graph-uri=http%3A%2F%2Fdbpedia.org&amp;query=select+distinct+%3Fs+%3Fo+where+{%3Fs+%3Chttp%3A%2F%2Fdbpedia.org%2Fproperty%2FsiteCityst%3E+%3Fo}+LIMIT+100&amp;format=text%2Fhtml&amp;timeout=30000&amp;debug=on", "View on DBPedia")</f>
        <v>View on DBPedia</v>
      </c>
    </row>
    <row collapsed="false" customFormat="false" customHeight="true" hidden="false" ht="12.1" outlineLevel="0" r="2003">
      <c r="A2003" s="0" t="str">
        <f aca="false">HYPERLINK("http://dbpedia.org/property/currentclub")</f>
        <v>http://dbpedia.org/property/currentclub</v>
      </c>
      <c r="B2003" s="2" t="n">
        <v>0</v>
      </c>
      <c r="C2003" s="0" t="str">
        <f aca="false">HYPERLINK("http://dbpedia.org/sparql?default-graph-uri=http%3A%2F%2Fdbpedia.org&amp;query=select+distinct+%3Fs+%3Fo+where+{%3Fs+%3Chttp%3A%2F%2Fdbpedia.org%2Fproperty%2Fcurrentclub%3E+%3Fo}+LIMIT+100&amp;format=text%2Fhtml&amp;timeout=30000&amp;debug=on", "View on DBPedia")</f>
        <v>View on DBPedia</v>
      </c>
    </row>
    <row collapsed="false" customFormat="false" customHeight="true" hidden="false" ht="12.1" outlineLevel="0" r="2004">
      <c r="A2004" s="0" t="str">
        <f aca="false">HYPERLINK("http://dbpedia.org/property/opponent")</f>
        <v>http://dbpedia.org/property/opponent</v>
      </c>
      <c r="B2004" s="2" t="n">
        <v>0</v>
      </c>
      <c r="C2004" s="0" t="str">
        <f aca="false">HYPERLINK("http://dbpedia.org/sparql?default-graph-uri=http%3A%2F%2Fdbpedia.org&amp;query=select+distinct+%3Fs+%3Fo+where+{%3Fs+%3Chttp%3A%2F%2Fdbpedia.org%2Fproperty%2Fopponent%3E+%3Fo}+LIMIT+100&amp;format=text%2Fhtml&amp;timeout=30000&amp;debug=on", "View on DBPedia")</f>
        <v>View on DBPedia</v>
      </c>
    </row>
    <row collapsed="false" customFormat="false" customHeight="true" hidden="false" ht="12.1" outlineLevel="0" r="2005">
      <c r="A2005" s="0" t="str">
        <f aca="false">HYPERLINK("http://dbpedia.org/property/currentteam")</f>
        <v>http://dbpedia.org/property/currentteam</v>
      </c>
      <c r="B2005" s="2" t="n">
        <v>0</v>
      </c>
      <c r="C2005" s="0" t="str">
        <f aca="false">HYPERLINK("http://dbpedia.org/sparql?default-graph-uri=http%3A%2F%2Fdbpedia.org&amp;query=select+distinct+%3Fs+%3Fo+where+{%3Fs+%3Chttp%3A%2F%2Fdbpedia.org%2Fproperty%2Fcurrentteam%3E+%3Fo}+LIMIT+100&amp;format=text%2Fhtml&amp;timeout=30000&amp;debug=on", "View on DBPedia")</f>
        <v>View on DBPedia</v>
      </c>
    </row>
    <row collapsed="false" customFormat="false" customHeight="true" hidden="false" ht="12.1" outlineLevel="0" r="2006">
      <c r="A2006" s="0" t="str">
        <f aca="false">HYPERLINK("http://dbpedia.org/ontology/city")</f>
        <v>http://dbpedia.org/ontology/city</v>
      </c>
      <c r="B2006" s="2" t="n">
        <v>0</v>
      </c>
      <c r="C2006" s="0" t="str">
        <f aca="false">HYPERLINK("http://dbpedia.org/sparql?default-graph-uri=http%3A%2F%2Fdbpedia.org&amp;query=select+distinct+%3Fs+%3Fo+where+{%3Fs+%3Chttp%3A%2F%2Fdbpedia.org%2Fontology%2Fcity%3E+%3Fo}+LIMIT+100&amp;format=text%2Fhtml&amp;timeout=30000&amp;debug=on", "View on DBPedia")</f>
        <v>View on DBPedia</v>
      </c>
    </row>
    <row collapsed="false" customFormat="false" customHeight="true" hidden="false" ht="12.1" outlineLevel="0" r="2007">
      <c r="A2007" s="0" t="str">
        <f aca="false">HYPERLINK("http://dbpedia.org/property/university")</f>
        <v>http://dbpedia.org/property/university</v>
      </c>
      <c r="B2007" s="2" t="n">
        <v>0</v>
      </c>
      <c r="C2007" s="0" t="str">
        <f aca="false">HYPERLINK("http://dbpedia.org/sparql?default-graph-uri=http%3A%2F%2Fdbpedia.org&amp;query=select+distinct+%3Fs+%3Fo+where+{%3Fs+%3Chttp%3A%2F%2Fdbpedia.org%2Fproperty%2Funiversity%3E+%3Fo}+LIMIT+100&amp;format=text%2Fhtml&amp;timeout=30000&amp;debug=on", "View on DBPedia")</f>
        <v>View on DBPedia</v>
      </c>
    </row>
    <row collapsed="false" customFormat="false" customHeight="true" hidden="false" ht="12.1" outlineLevel="0" r="2008">
      <c r="A2008" s="0" t="str">
        <f aca="false">HYPERLINK("http://dbpedia.org/property/mostChamps")</f>
        <v>http://dbpedia.org/property/mostChamps</v>
      </c>
      <c r="B2008" s="2" t="n">
        <v>0</v>
      </c>
      <c r="C2008" s="0" t="str">
        <f aca="false">HYPERLINK("http://dbpedia.org/sparql?default-graph-uri=http%3A%2F%2Fdbpedia.org&amp;query=select+distinct+%3Fs+%3Fo+where+{%3Fs+%3Chttp%3A%2F%2Fdbpedia.org%2Fproperty%2FmostChamps%3E+%3Fo}+LIMIT+100&amp;format=text%2Fhtml&amp;timeout=30000&amp;debug=on", "View on DBPedia")</f>
        <v>View on DBPedia</v>
      </c>
    </row>
    <row collapsed="false" customFormat="false" customHeight="true" hidden="false" ht="12.1" outlineLevel="0" r="2009">
      <c r="A2009" s="0" t="str">
        <f aca="false">HYPERLINK("http://dbpedia.org/property/source")</f>
        <v>http://dbpedia.org/property/source</v>
      </c>
      <c r="B2009" s="2" t="n">
        <v>0</v>
      </c>
      <c r="C2009" s="0" t="str">
        <f aca="false">HYPERLINK("http://dbpedia.org/sparql?default-graph-uri=http%3A%2F%2Fdbpedia.org&amp;query=select+distinct+%3Fs+%3Fo+where+{%3Fs+%3Chttp%3A%2F%2Fdbpedia.org%2Fproperty%2Fsource%3E+%3Fo}+LIMIT+100&amp;format=text%2Fhtml&amp;timeout=30000&amp;debug=on", "View on DBPedia")</f>
        <v>View on DBPedia</v>
      </c>
    </row>
    <row collapsed="false" customFormat="false" customHeight="true" hidden="false" ht="12.1" outlineLevel="0" r="2010">
      <c r="A2010" s="0" t="str">
        <f aca="false">HYPERLINK("http://xmlns.com/foaf/0.1/name")</f>
        <v>http://xmlns.com/foaf/0.1/name</v>
      </c>
      <c r="B2010" s="2" t="n">
        <v>0</v>
      </c>
      <c r="C2010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2011">
      <c r="A2011" s="0" t="str">
        <f aca="false">HYPERLINK("http://dbpedia.org/property/careerHighlights")</f>
        <v>http://dbpedia.org/property/careerHighlights</v>
      </c>
      <c r="B2011" s="2" t="n">
        <v>0</v>
      </c>
      <c r="C2011" s="0" t="str">
        <f aca="false">HYPERLINK("http://dbpedia.org/sparql?default-graph-uri=http%3A%2F%2Fdbpedia.org&amp;query=select+distinct+%3Fs+%3Fo+where+{%3Fs+%3Chttp%3A%2F%2Fdbpedia.org%2Fproperty%2FcareerHighlights%3E+%3Fo}+LIMIT+100&amp;format=text%2Fhtml&amp;timeout=30000&amp;debug=on", "View on DBPedia")</f>
        <v>View on DBPedia</v>
      </c>
    </row>
    <row collapsed="false" customFormat="false" customHeight="true" hidden="false" ht="12.1" outlineLevel="0" r="2012">
      <c r="A2012" s="0" t="str">
        <f aca="false">HYPERLINK("http://dbpedia.org/property/previousClubs")</f>
        <v>http://dbpedia.org/property/previousClubs</v>
      </c>
      <c r="B2012" s="2" t="n">
        <v>0</v>
      </c>
      <c r="C2012" s="0" t="str">
        <f aca="false">HYPERLINK("http://dbpedia.org/sparql?default-graph-uri=http%3A%2F%2Fdbpedia.org&amp;query=select+distinct+%3Fs+%3Fo+where+{%3Fs+%3Chttp%3A%2F%2Fdbpedia.org%2Fproperty%2FpreviousClubs%3E+%3Fo}+LIMIT+100&amp;format=text%2Fhtml&amp;timeout=30000&amp;debug=on", "View on DBPedia")</f>
        <v>View on DBPedia</v>
      </c>
    </row>
    <row collapsed="false" customFormat="false" customHeight="true" hidden="false" ht="12.1" outlineLevel="0" r="2013">
      <c r="A2013" s="0" t="str">
        <f aca="false">HYPERLINK("http://dbpedia.org/ontology/hometown")</f>
        <v>http://dbpedia.org/ontology/hometown</v>
      </c>
      <c r="B2013" s="2" t="n">
        <v>0</v>
      </c>
      <c r="C2013" s="0" t="str">
        <f aca="false">HYPERLINK("http://dbpedia.org/sparql?default-graph-uri=http%3A%2F%2Fdbpedia.org&amp;query=select+distinct+%3Fs+%3Fo+where+{%3Fs+%3Chttp%3A%2F%2Fdbpedia.org%2Fontology%2Fhometown%3E+%3Fo}+LIMIT+100&amp;format=text%2Fhtml&amp;timeout=30000&amp;debug=on", "View on DBPedia")</f>
        <v>View on DBPedia</v>
      </c>
    </row>
    <row collapsed="false" customFormat="false" customHeight="true" hidden="false" ht="12.1" outlineLevel="0" r="2014">
      <c r="A2014" s="0" t="str">
        <f aca="false">HYPERLINK("http://dbpedia.org/property/affiliations")</f>
        <v>http://dbpedia.org/property/affiliations</v>
      </c>
      <c r="B2014" s="2" t="n">
        <v>0</v>
      </c>
      <c r="C2014" s="0" t="str">
        <f aca="false">HYPERLINK("http://dbpedia.org/sparql?default-graph-uri=http%3A%2F%2Fdbpedia.org&amp;query=select+distinct+%3Fs+%3Fo+where+{%3Fs+%3Chttp%3A%2F%2Fdbpedia.org%2Fproperty%2Faffiliations%3E+%3Fo}+LIMIT+100&amp;format=text%2Fhtml&amp;timeout=30000&amp;debug=on", "View on DBPedia")</f>
        <v>View on DBPedia</v>
      </c>
    </row>
    <row collapsed="false" customFormat="false" customHeight="true" hidden="false" ht="12.1" outlineLevel="0" r="2015">
      <c r="A2015" s="0" t="str">
        <f aca="false">HYPERLINK("http://dbpedia.org/property/birthDate")</f>
        <v>http://dbpedia.org/property/birthDate</v>
      </c>
      <c r="B2015" s="2" t="n">
        <v>0</v>
      </c>
      <c r="C2015" s="0" t="str">
        <f aca="false">HYPERLINK("http://dbpedia.org/sparql?default-graph-uri=http%3A%2F%2Fdbpedia.org&amp;query=select+distinct+%3Fs+%3Fo+where+{%3Fs+%3Chttp%3A%2F%2Fdbpedia.org%2Fproperty%2FbirthDate%3E+%3Fo}+LIMIT+100&amp;format=text%2Fhtml&amp;timeout=30000&amp;debug=on", "View on DBPedia")</f>
        <v>View on DBPedia</v>
      </c>
    </row>
    <row collapsed="false" customFormat="false" customHeight="true" hidden="false" ht="12.1" outlineLevel="0" r="2016">
      <c r="A2016" s="0" t="str">
        <f aca="false">HYPERLINK("http://dbpedia.org/property/territorial")</f>
        <v>http://dbpedia.org/property/territorial</v>
      </c>
      <c r="B2016" s="2" t="n">
        <v>0</v>
      </c>
      <c r="C2016" s="0" t="str">
        <f aca="false">HYPERLINK("http://dbpedia.org/sparql?default-graph-uri=http%3A%2F%2Fdbpedia.org&amp;query=select+distinct+%3Fs+%3Fo+where+{%3Fs+%3Chttp%3A%2F%2Fdbpedia.org%2Fproperty%2Fterritorial%3E+%3Fo}+LIMIT+100&amp;format=text%2Fhtml&amp;timeout=30000&amp;debug=on", "View on DBPedia")</f>
        <v>View on DBPedia</v>
      </c>
    </row>
    <row collapsed="false" customFormat="false" customHeight="true" hidden="false" ht="12.1" outlineLevel="0" r="2017">
      <c r="A2017" s="0" t="str">
        <f aca="false">HYPERLINK("http://dbpedia.org/property/coachdebutteam")</f>
        <v>http://dbpedia.org/property/coachdebutteam</v>
      </c>
      <c r="B2017" s="2" t="n">
        <v>0</v>
      </c>
      <c r="C2017" s="0" t="str">
        <f aca="false">HYPERLINK("http://dbpedia.org/sparql?default-graph-uri=http%3A%2F%2Fdbpedia.org&amp;query=select+distinct+%3Fs+%3Fo+where+{%3Fs+%3Chttp%3A%2F%2Fdbpedia.org%2Fproperty%2Fcoachdebutteam%3E+%3Fo}+LIMIT+100&amp;format=text%2Fhtml&amp;timeout=30000&amp;debug=on", "View on DBPedia")</f>
        <v>View on DBPedia</v>
      </c>
    </row>
    <row collapsed="false" customFormat="false" customHeight="true" hidden="false" ht="12.1" outlineLevel="0" r="2018">
      <c r="A2018" s="0" t="str">
        <f aca="false">HYPERLINK("http://dbpedia.org/property/nfldraftedteam")</f>
        <v>http://dbpedia.org/property/nfldraftedteam</v>
      </c>
      <c r="B2018" s="2" t="n">
        <v>0</v>
      </c>
      <c r="C2018" s="0" t="str">
        <f aca="false">HYPERLINK("http://dbpedia.org/sparql?default-graph-uri=http%3A%2F%2Fdbpedia.org&amp;query=select+distinct+%3Fs+%3Fo+where+{%3Fs+%3Chttp%3A%2F%2Fdbpedia.org%2Fproperty%2Fnfldraftedteam%3E+%3Fo}+LIMIT+100&amp;format=text%2Fhtml&amp;timeout=30000&amp;debug=on", "View on DBPedia")</f>
        <v>View on DBPedia</v>
      </c>
    </row>
    <row collapsed="false" customFormat="false" customHeight="true" hidden="false" ht="12.1" outlineLevel="0" r="2019">
      <c r="A2019" s="0" t="str">
        <f aca="false">HYPERLINK("http://dbpedia.org/property/almaMater")</f>
        <v>http://dbpedia.org/property/almaMater</v>
      </c>
      <c r="B2019" s="2" t="n">
        <v>0</v>
      </c>
      <c r="C2019" s="0" t="str">
        <f aca="false">HYPERLINK("http://dbpedia.org/sparql?default-graph-uri=http%3A%2F%2Fdbpedia.org&amp;query=select+distinct+%3Fs+%3Fo+where+{%3Fs+%3Chttp%3A%2F%2Fdbpedia.org%2Fproperty%2FalmaMater%3E+%3Fo}+LIMIT+100&amp;format=text%2Fhtml&amp;timeout=30000&amp;debug=on", "View on DBPedia")</f>
        <v>View on DBPedia</v>
      </c>
    </row>
    <row collapsed="false" customFormat="false" customHeight="true" hidden="false" ht="12.1" outlineLevel="0" r="2020">
      <c r="A2020" s="0" t="str">
        <f aca="false">HYPERLINK("http://dbpedia.org/ontology/occupation")</f>
        <v>http://dbpedia.org/ontology/occupation</v>
      </c>
      <c r="B2020" s="2" t="n">
        <v>0</v>
      </c>
      <c r="C2020" s="0" t="str">
        <f aca="false">HYPERLINK("http://dbpedia.org/sparql?default-graph-uri=http%3A%2F%2Fdbpedia.org&amp;query=select+distinct+%3Fs+%3Fo+where+{%3Fs+%3Chttp%3A%2F%2Fdbpedia.org%2Fontology%2Foccupation%3E+%3Fo}+LIMIT+100&amp;format=text%2Fhtml&amp;timeout=30000&amp;debug=on", "View on DBPedia")</f>
        <v>View on DBPedia</v>
      </c>
    </row>
    <row collapsed="false" customFormat="false" customHeight="true" hidden="false" ht="12.1" outlineLevel="0" r="2021">
      <c r="A2021" s="0" t="str">
        <f aca="false">HYPERLINK("http://dbpedia.org/property/other")</f>
        <v>http://dbpedia.org/property/other</v>
      </c>
      <c r="B2021" s="2" t="n">
        <v>0</v>
      </c>
      <c r="C2021" s="0" t="str">
        <f aca="false">HYPERLINK("http://dbpedia.org/sparql?default-graph-uri=http%3A%2F%2Fdbpedia.org&amp;query=select+distinct+%3Fs+%3Fo+where+{%3Fs+%3Chttp%3A%2F%2Fdbpedia.org%2Fproperty%2Fother%3E+%3Fo}+LIMIT+100&amp;format=text%2Fhtml&amp;timeout=30000&amp;debug=on", "View on DBPedia")</f>
        <v>View on DBPedia</v>
      </c>
    </row>
    <row collapsed="false" customFormat="false" customHeight="true" hidden="false" ht="12.1" outlineLevel="0" r="2022">
      <c r="A2022" s="0" t="str">
        <f aca="false">HYPERLINK("http://dbpedia.org/property/arena")</f>
        <v>http://dbpedia.org/property/arena</v>
      </c>
      <c r="B2022" s="2" t="n">
        <v>0</v>
      </c>
      <c r="C2022" s="0" t="str">
        <f aca="false">HYPERLINK("http://dbpedia.org/sparql?default-graph-uri=http%3A%2F%2Fdbpedia.org&amp;query=select+distinct+%3Fs+%3Fo+where+{%3Fs+%3Chttp%3A%2F%2Fdbpedia.org%2Fproperty%2Farena%3E+%3Fo}+LIMIT+100&amp;format=text%2Fhtml&amp;timeout=30000&amp;debug=on", "View on DBPedia")</f>
        <v>View on DBPedia</v>
      </c>
    </row>
    <row collapsed="false" customFormat="false" customHeight="true" hidden="false" ht="12.1" outlineLevel="0" r="2023">
      <c r="A2023" s="0" t="str">
        <f aca="false">HYPERLINK("http://dbpedia.org/property/bordercolor")</f>
        <v>http://dbpedia.org/property/bordercolor</v>
      </c>
      <c r="B2023" s="2" t="n">
        <v>0</v>
      </c>
      <c r="C2023" s="0" t="str">
        <f aca="false">HYPERLINK("http://dbpedia.org/sparql?default-graph-uri=http%3A%2F%2Fdbpedia.org&amp;query=select+distinct+%3Fs+%3Fo+where+{%3Fs+%3Chttp%3A%2F%2Fdbpedia.org%2Fproperty%2Fbordercolor%3E+%3Fo}+LIMIT+100&amp;format=text%2Fhtml&amp;timeout=30000&amp;debug=on", "View on DBPedia")</f>
        <v>View on DBPedia</v>
      </c>
    </row>
    <row collapsed="false" customFormat="false" customHeight="true" hidden="false" ht="12.1" outlineLevel="0" r="2024">
      <c r="A2024" s="0" t="str">
        <f aca="false">HYPERLINK("http://dbpedia.org/property/backgroundcolor")</f>
        <v>http://dbpedia.org/property/backgroundcolor</v>
      </c>
      <c r="B2024" s="2" t="n">
        <v>0</v>
      </c>
      <c r="C2024" s="0" t="str">
        <f aca="false">HYPERLINK("http://dbpedia.org/sparql?default-graph-uri=http%3A%2F%2Fdbpedia.org&amp;query=select+distinct+%3Fs+%3Fo+where+{%3Fs+%3Chttp%3A%2F%2Fdbpedia.org%2Fproperty%2Fbackgroundcolor%3E+%3Fo}+LIMIT+100&amp;format=text%2Fhtml&amp;timeout=30000&amp;debug=on", "View on DBPedia")</f>
        <v>View on DBPedia</v>
      </c>
    </row>
    <row collapsed="false" customFormat="false" customHeight="true" hidden="false" ht="12.1" outlineLevel="0" r="2025">
      <c r="A2025" s="0" t="str">
        <f aca="false">HYPERLINK("http://dbpedia.org/property/coachingteams")</f>
        <v>http://dbpedia.org/property/coachingteams</v>
      </c>
      <c r="B2025" s="2" t="n">
        <v>0</v>
      </c>
      <c r="C2025" s="0" t="str">
        <f aca="false">HYPERLINK("http://dbpedia.org/sparql?default-graph-uri=http%3A%2F%2Fdbpedia.org&amp;query=select+distinct+%3Fs+%3Fo+where+{%3Fs+%3Chttp%3A%2F%2Fdbpedia.org%2Fproperty%2Fcoachingteams%3E+%3Fo}+LIMIT+100&amp;format=text%2Fhtml&amp;timeout=30000&amp;debug=on", "View on DBPedia")</f>
        <v>View on DBPedia</v>
      </c>
    </row>
    <row collapsed="false" customFormat="false" customHeight="true" hidden="false" ht="12.1" outlineLevel="0" r="2026">
      <c r="A2026" s="0" t="str">
        <f aca="false">HYPERLINK("http://dbpedia.org/property/subgroup")</f>
        <v>http://dbpedia.org/property/subgroup</v>
      </c>
      <c r="B2026" s="2" t="n">
        <v>0</v>
      </c>
      <c r="C2026" s="0" t="str">
        <f aca="false">HYPERLINK("http://dbpedia.org/sparql?default-graph-uri=http%3A%2F%2Fdbpedia.org&amp;query=select+distinct+%3Fs+%3Fo+where+{%3Fs+%3Chttp%3A%2F%2Fdbpedia.org%2Fproperty%2Fsubgroup%3E+%3Fo}+LIMIT+100&amp;format=text%2Fhtml&amp;timeout=30000&amp;debug=on", "View on DBPedia")</f>
        <v>View on DBPedia</v>
      </c>
    </row>
    <row collapsed="false" customFormat="false" customHeight="true" hidden="false" ht="12.1" outlineLevel="0" r="2027">
      <c r="A2027" s="0" t="str">
        <f aca="false">HYPERLINK("http://dbpedia.org/ontology/draftPick")</f>
        <v>http://dbpedia.org/ontology/draftPick</v>
      </c>
      <c r="B2027" s="2" t="n">
        <v>0</v>
      </c>
      <c r="C2027" s="0" t="str">
        <f aca="false">HYPERLINK("http://dbpedia.org/sparql?default-graph-uri=http%3A%2F%2Fdbpedia.org&amp;query=select+distinct+%3Fs+%3Fo+where+{%3Fs+%3Chttp%3A%2F%2Fdbpedia.org%2Fontology%2FdraftPick%3E+%3Fo}+LIMIT+100&amp;format=text%2Fhtml&amp;timeout=30000&amp;debug=on", "View on DBPedia")</f>
        <v>View on DBPedia</v>
      </c>
    </row>
    <row collapsed="false" customFormat="false" customHeight="true" hidden="false" ht="12.1" outlineLevel="0" r="2028">
      <c r="A2028" s="0" t="str">
        <f aca="false">HYPERLINK("http://dbpedia.org/ontology/operator")</f>
        <v>http://dbpedia.org/ontology/operator</v>
      </c>
      <c r="B2028" s="2" t="n">
        <v>0</v>
      </c>
      <c r="C2028" s="0" t="str">
        <f aca="false">HYPERLINK("http://dbpedia.org/sparql?default-graph-uri=http%3A%2F%2Fdbpedia.org&amp;query=select+distinct+%3Fs+%3Fo+where+{%3Fs+%3Chttp%3A%2F%2Fdbpedia.org%2Fontology%2Foperator%3E+%3Fo}+LIMIT+100&amp;format=text%2Fhtml&amp;timeout=30000&amp;debug=on", "View on DBPedia")</f>
        <v>View on DBPedia</v>
      </c>
    </row>
    <row collapsed="false" customFormat="false" customHeight="true" hidden="false" ht="12.1" outlineLevel="0" r="2029">
      <c r="A2029" s="0" t="str">
        <f aca="false">HYPERLINK("http://dbpedia.org/ontology/almaMater")</f>
        <v>http://dbpedia.org/ontology/almaMater</v>
      </c>
      <c r="B2029" s="2" t="n">
        <v>0</v>
      </c>
      <c r="C2029" s="0" t="str">
        <f aca="false">HYPERLINK("http://dbpedia.org/sparql?default-graph-uri=http%3A%2F%2Fdbpedia.org&amp;query=select+distinct+%3Fs+%3Fo+where+{%3Fs+%3Chttp%3A%2F%2Fdbpedia.org%2Fontology%2FalmaMater%3E+%3Fo}+LIMIT+100&amp;format=text%2Fhtml&amp;timeout=30000&amp;debug=on", "View on DBPedia")</f>
        <v>View on DBPedia</v>
      </c>
    </row>
    <row collapsed="false" customFormat="false" customHeight="true" hidden="false" ht="12.1" outlineLevel="0" r="2030">
      <c r="A2030" s="0" t="str">
        <f aca="false">HYPERLINK("http://dbpedia.org/property/adminTeams")</f>
        <v>http://dbpedia.org/property/adminTeams</v>
      </c>
      <c r="B2030" s="2" t="n">
        <v>0</v>
      </c>
      <c r="C2030" s="0" t="str">
        <f aca="false">HYPERLINK("http://dbpedia.org/sparql?default-graph-uri=http%3A%2F%2Fdbpedia.org&amp;query=select+distinct+%3Fs+%3Fo+where+{%3Fs+%3Chttp%3A%2F%2Fdbpedia.org%2Fproperty%2FadminTeams%3E+%3Fo}+LIMIT+100&amp;format=text%2Fhtml&amp;timeout=30000&amp;debug=on", "View on DBPedia")</f>
        <v>View on DBPedia</v>
      </c>
    </row>
    <row collapsed="false" customFormat="false" customHeight="true" hidden="false" ht="12.1" outlineLevel="0" r="2031">
      <c r="A2031" s="0" t="str">
        <f aca="false">HYPERLINK("http://dbpedia.org/property/gamename")</f>
        <v>http://dbpedia.org/property/gamename</v>
      </c>
      <c r="B2031" s="2" t="n">
        <v>0</v>
      </c>
      <c r="C2031" s="0" t="str">
        <f aca="false">HYPERLINK("http://dbpedia.org/sparql?default-graph-uri=http%3A%2F%2Fdbpedia.org&amp;query=select+distinct+%3Fs+%3Fo+where+{%3Fs+%3Chttp%3A%2F%2Fdbpedia.org%2Fproperty%2Fgamename%3E+%3Fo}+LIMIT+100&amp;format=text%2Fhtml&amp;timeout=30000&amp;debug=on", "View on DBPedia")</f>
        <v>View on DBPedia</v>
      </c>
    </row>
    <row collapsed="false" customFormat="false" customHeight="true" hidden="false" ht="12.1" outlineLevel="0" r="2032">
      <c r="A2032" s="0" t="str">
        <f aca="false">HYPERLINK("http://dbpedia.org/ontology/formerName")</f>
        <v>http://dbpedia.org/ontology/formerName</v>
      </c>
      <c r="B2032" s="2" t="n">
        <v>0</v>
      </c>
      <c r="C2032" s="0" t="str">
        <f aca="false">HYPERLINK("http://dbpedia.org/sparql?default-graph-uri=http%3A%2F%2Fdbpedia.org&amp;query=select+distinct+%3Fs+%3Fo+where+{%3Fs+%3Chttp%3A%2F%2Fdbpedia.org%2Fontology%2FformerName%3E+%3Fo}+LIMIT+100&amp;format=text%2Fhtml&amp;timeout=30000&amp;debug=on", "View on DBPedia")</f>
        <v>View on DBPedia</v>
      </c>
    </row>
    <row collapsed="false" customFormat="false" customHeight="true" hidden="false" ht="12.1" outlineLevel="0" r="2033">
      <c r="A2033" s="0" t="str">
        <f aca="false">HYPERLINK("http://dbpedia.org/property/school")</f>
        <v>http://dbpedia.org/property/school</v>
      </c>
      <c r="B2033" s="2" t="n">
        <v>0</v>
      </c>
      <c r="C2033" s="0" t="str">
        <f aca="false">HYPERLINK("http://dbpedia.org/sparql?default-graph-uri=http%3A%2F%2Fdbpedia.org&amp;query=select+distinct+%3Fs+%3Fo+where+{%3Fs+%3Chttp%3A%2F%2Fdbpedia.org%2Fproperty%2Fschool%3E+%3Fo}+LIMIT+100&amp;format=text%2Fhtml&amp;timeout=30000&amp;debug=on", "View on DBPedia")</f>
        <v>View on DBPedia</v>
      </c>
    </row>
    <row collapsed="false" customFormat="false" customHeight="true" hidden="false" ht="12.1" outlineLevel="0" r="2034">
      <c r="A2034" s="0" t="str">
        <f aca="false">HYPERLINK("http://dbpedia.org/property/formerNames")</f>
        <v>http://dbpedia.org/property/formerNames</v>
      </c>
      <c r="B2034" s="2" t="n">
        <v>0</v>
      </c>
      <c r="C2034" s="0" t="str">
        <f aca="false">HYPERLINK("http://dbpedia.org/sparql?default-graph-uri=http%3A%2F%2Fdbpedia.org&amp;query=select+distinct+%3Fs+%3Fo+where+{%3Fs+%3Chttp%3A%2F%2Fdbpedia.org%2Fproperty%2FformerNames%3E+%3Fo}+LIMIT+100&amp;format=text%2Fhtml&amp;timeout=30000&amp;debug=on", "View on DBPedia")</f>
        <v>View on DBPedia</v>
      </c>
    </row>
    <row collapsed="false" customFormat="false" customHeight="true" hidden="false" ht="12.1" outlineLevel="0" r="2035">
      <c r="A2035" s="0" t="str">
        <f aca="false">HYPERLINK("http://dbpedia.org/property/finalfourcity")</f>
        <v>http://dbpedia.org/property/finalfourcity</v>
      </c>
      <c r="B2035" s="2" t="n">
        <v>0</v>
      </c>
      <c r="C2035" s="0" t="str">
        <f aca="false">HYPERLINK("http://dbpedia.org/sparql?default-graph-uri=http%3A%2F%2Fdbpedia.org&amp;query=select+distinct+%3Fs+%3Fo+where+{%3Fs+%3Chttp%3A%2F%2Fdbpedia.org%2Fproperty%2Ffinalfourcity%3E+%3Fo}+LIMIT+100&amp;format=text%2Fhtml&amp;timeout=30000&amp;debug=on", "View on DBPedia")</f>
        <v>View on DBPedia</v>
      </c>
    </row>
    <row collapsed="false" customFormat="false" customHeight="true" hidden="false" ht="12.1" outlineLevel="0" r="2036">
      <c r="A2036" s="0" t="str">
        <f aca="false">HYPERLINK("http://dbpedia.org/property/tv")</f>
        <v>http://dbpedia.org/property/tv</v>
      </c>
      <c r="B2036" s="2" t="n">
        <v>0</v>
      </c>
      <c r="C2036" s="0" t="str">
        <f aca="false">HYPERLINK("http://dbpedia.org/sparql?default-graph-uri=http%3A%2F%2Fdbpedia.org&amp;query=select+distinct+%3Fs+%3Fo+where+{%3Fs+%3Chttp%3A%2F%2Fdbpedia.org%2Fproperty%2Ftv%3E+%3Fo}+LIMIT+100&amp;format=text%2Fhtml&amp;timeout=30000&amp;debug=on", "View on DBPedia")</f>
        <v>View on DBPedia</v>
      </c>
    </row>
    <row collapsed="false" customFormat="false" customHeight="true" hidden="false" ht="12.1" outlineLevel="0" r="2037">
      <c r="A2037" s="0" t="str">
        <f aca="false">HYPERLINK("http://dbpedia.org/ontology/college")</f>
        <v>http://dbpedia.org/ontology/college</v>
      </c>
      <c r="B2037" s="2" t="n">
        <v>0</v>
      </c>
      <c r="C2037" s="0" t="str">
        <f aca="false">HYPERLINK("http://dbpedia.org/sparql?default-graph-uri=http%3A%2F%2Fdbpedia.org&amp;query=select+distinct+%3Fs+%3Fo+where+{%3Fs+%3Chttp%3A%2F%2Fdbpedia.org%2Fontology%2Fcollege%3E+%3Fo}+LIMIT+100&amp;format=text%2Fhtml&amp;timeout=30000&amp;debug=on", "View on DBPedia")</f>
        <v>View on DBPedia</v>
      </c>
    </row>
    <row collapsed="false" customFormat="false" customHeight="true" hidden="false" ht="12.1" outlineLevel="0" r="2038">
      <c r="A2038" s="0" t="str">
        <f aca="false">HYPERLINK("http://dbpedia.org/property/rd4Team")</f>
        <v>http://dbpedia.org/property/rd4Team</v>
      </c>
      <c r="B2038" s="2" t="n">
        <v>0</v>
      </c>
      <c r="C2038" s="0" t="str">
        <f aca="false">HYPERLINK("http://dbpedia.org/sparql?default-graph-uri=http%3A%2F%2Fdbpedia.org&amp;query=select+distinct+%3Fs+%3Fo+where+{%3Fs+%3Chttp%3A%2F%2Fdbpedia.org%2Fproperty%2Frd4Team%3E+%3Fo}+LIMIT+100&amp;format=text%2Fhtml&amp;timeout=30000&amp;debug=on", "View on DBPedia")</f>
        <v>View on DBPedia</v>
      </c>
    </row>
    <row collapsed="false" customFormat="false" customHeight="true" hidden="false" ht="12.1" outlineLevel="0" r="2039">
      <c r="A2039" s="0" t="str">
        <f aca="false">HYPERLINK("http://dbpedia.org/property/honors")</f>
        <v>http://dbpedia.org/property/honors</v>
      </c>
      <c r="B2039" s="2" t="n">
        <v>0</v>
      </c>
      <c r="C2039" s="0" t="str">
        <f aca="false">HYPERLINK("http://dbpedia.org/sparql?default-graph-uri=http%3A%2F%2Fdbpedia.org&amp;query=select+distinct+%3Fs+%3Fo+where+{%3Fs+%3Chttp%3A%2F%2Fdbpedia.org%2Fproperty%2Fhonors%3E+%3Fo}+LIMIT+100&amp;format=text%2Fhtml&amp;timeout=30000&amp;debug=on", "View on DBPedia")</f>
        <v>View on DBPedia</v>
      </c>
    </row>
    <row collapsed="false" customFormat="false" customHeight="true" hidden="false" ht="12.1" outlineLevel="0" r="2040">
      <c r="A2040" s="0" t="str">
        <f aca="false">HYPERLINK("http://dbpedia.org/property/birthplace")</f>
        <v>http://dbpedia.org/property/birthplace</v>
      </c>
      <c r="B2040" s="2" t="n">
        <v>0</v>
      </c>
      <c r="C2040" s="0" t="str">
        <f aca="false">HYPERLINK("http://dbpedia.org/sparql?default-graph-uri=http%3A%2F%2Fdbpedia.org&amp;query=select+distinct+%3Fs+%3Fo+where+{%3Fs+%3Chttp%3A%2F%2Fdbpedia.org%2Fproperty%2Fbirthplace%3E+%3Fo}+LIMIT+100&amp;format=text%2Fhtml&amp;timeout=30000&amp;debug=on", "View on DBPedia")</f>
        <v>View on DBPedia</v>
      </c>
    </row>
    <row collapsed="false" customFormat="false" customHeight="true" hidden="false" ht="12.1" outlineLevel="0" r="2041">
      <c r="A2041" s="0" t="str">
        <f aca="false">HYPERLINK("http://dbpedia.org/property/champions")</f>
        <v>http://dbpedia.org/property/champions</v>
      </c>
      <c r="B2041" s="2" t="n">
        <v>0</v>
      </c>
      <c r="C2041" s="0" t="str">
        <f aca="false">HYPERLINK("http://dbpedia.org/sparql?default-graph-uri=http%3A%2F%2Fdbpedia.org&amp;query=select+distinct+%3Fs+%3Fo+where+{%3Fs+%3Chttp%3A%2F%2Fdbpedia.org%2Fproperty%2Fchampions%3E+%3Fo}+LIMIT+100&amp;format=text%2Fhtml&amp;timeout=30000&amp;debug=on", "View on DBPedia")</f>
        <v>View on DBPedia</v>
      </c>
    </row>
    <row collapsed="false" customFormat="false" customHeight="true" hidden="false" ht="12.1" outlineLevel="0" r="2042">
      <c r="A2042" s="0" t="str">
        <f aca="false">HYPERLINK("http://dbpedia.org/property/education")</f>
        <v>http://dbpedia.org/property/education</v>
      </c>
      <c r="B2042" s="2" t="n">
        <v>0</v>
      </c>
      <c r="C2042" s="0" t="str">
        <f aca="false">HYPERLINK("http://dbpedia.org/sparql?default-graph-uri=http%3A%2F%2Fdbpedia.org&amp;query=select+distinct+%3Fs+%3Fo+where+{%3Fs+%3Chttp%3A%2F%2Fdbpedia.org%2Fproperty%2Feducation%3E+%3Fo}+LIMIT+100&amp;format=text%2Fhtml&amp;timeout=30000&amp;debug=on", "View on DBPedia")</f>
        <v>View on DBPedia</v>
      </c>
    </row>
    <row collapsed="false" customFormat="false" customHeight="true" hidden="false" ht="12.1" outlineLevel="0" r="2043">
      <c r="A2043" s="0" t="str">
        <f aca="false">HYPERLINK("http://dbpedia.org/property/alt")</f>
        <v>http://dbpedia.org/property/alt</v>
      </c>
      <c r="B2043" s="2" t="n">
        <v>0</v>
      </c>
      <c r="C2043" s="0" t="str">
        <f aca="false">HYPERLINK("http://dbpedia.org/sparql?default-graph-uri=http%3A%2F%2Fdbpedia.org&amp;query=select+distinct+%3Fs+%3Fo+where+{%3Fs+%3Chttp%3A%2F%2Fdbpedia.org%2Fproperty%2Falt%3E+%3Fo}+LIMIT+100&amp;format=text%2Fhtml&amp;timeout=30000&amp;debug=on", "View on DBPedia")</f>
        <v>View on DBPedia</v>
      </c>
    </row>
    <row collapsed="false" customFormat="false" customHeight="true" hidden="false" ht="12.1" outlineLevel="0" r="2044">
      <c r="A2044" s="0" t="str">
        <f aca="false">HYPERLINK("http://dbpedia.org/property/employer")</f>
        <v>http://dbpedia.org/property/employer</v>
      </c>
      <c r="B2044" s="2" t="n">
        <v>0</v>
      </c>
      <c r="C2044" s="0" t="str">
        <f aca="false">HYPERLINK("http://dbpedia.org/sparql?default-graph-uri=http%3A%2F%2Fdbpedia.org&amp;query=select+distinct+%3Fs+%3Fo+where+{%3Fs+%3Chttp%3A%2F%2Fdbpedia.org%2Fproperty%2Femployer%3E+%3Fo}+LIMIT+100&amp;format=text%2Fhtml&amp;timeout=30000&amp;debug=on", "View on DBPedia")</f>
        <v>View on DBPedia</v>
      </c>
    </row>
    <row collapsed="false" customFormat="false" customHeight="true" hidden="false" ht="12.1" outlineLevel="0" r="2045">
      <c r="A2045" s="0" t="str">
        <f aca="false">HYPERLINK("http://dbpedia.org/property/stadiumName")</f>
        <v>http://dbpedia.org/property/stadiumName</v>
      </c>
      <c r="B2045" s="2" t="n">
        <v>0</v>
      </c>
      <c r="C2045" s="0" t="str">
        <f aca="false">HYPERLINK("http://dbpedia.org/sparql?default-graph-uri=http%3A%2F%2Fdbpedia.org&amp;query=select+distinct+%3Fs+%3Fo+where+{%3Fs+%3Chttp%3A%2F%2Fdbpedia.org%2Fproperty%2FstadiumName%3E+%3Fo}+LIMIT+100&amp;format=text%2Fhtml&amp;timeout=30000&amp;debug=on", "View on DBPedia")</f>
        <v>View on DBPedia</v>
      </c>
    </row>
    <row collapsed="false" customFormat="false" customHeight="true" hidden="false" ht="12.1" outlineLevel="0" r="2046">
      <c r="A2046" s="0" t="str">
        <f aca="false">HYPERLINK("http://dbpedia.org/property/homeTown")</f>
        <v>http://dbpedia.org/property/homeTown</v>
      </c>
      <c r="B2046" s="2" t="n">
        <v>0</v>
      </c>
      <c r="C2046" s="0" t="str">
        <f aca="false">HYPERLINK("http://dbpedia.org/sparql?default-graph-uri=http%3A%2F%2Fdbpedia.org&amp;query=select+distinct+%3Fs+%3Fo+where+{%3Fs+%3Chttp%3A%2F%2Fdbpedia.org%2Fproperty%2FhomeTown%3E+%3Fo}+LIMIT+100&amp;format=text%2Fhtml&amp;timeout=30000&amp;debug=on", "View on DBPedia")</f>
        <v>View on DBPedia</v>
      </c>
    </row>
    <row collapsed="false" customFormat="false" customHeight="true" hidden="false" ht="12.1" outlineLevel="0" r="2047">
      <c r="A2047" s="0" t="str">
        <f aca="false">HYPERLINK("http://dbpedia.org/property/debut2team")</f>
        <v>http://dbpedia.org/property/debut2team</v>
      </c>
      <c r="B2047" s="2" t="n">
        <v>0</v>
      </c>
      <c r="C2047" s="0" t="str">
        <f aca="false">HYPERLINK("http://dbpedia.org/sparql?default-graph-uri=http%3A%2F%2Fdbpedia.org&amp;query=select+distinct+%3Fs+%3Fo+where+{%3Fs+%3Chttp%3A%2F%2Fdbpedia.org%2Fproperty%2Fdebut2team%3E+%3Fo}+LIMIT+100&amp;format=text%2Fhtml&amp;timeout=30000&amp;debug=on", "View on DBPedia")</f>
        <v>View on DBPedia</v>
      </c>
    </row>
    <row collapsed="false" customFormat="false" customHeight="true" hidden="false" ht="12.1" outlineLevel="0" r="2048">
      <c r="A2048" s="0" t="str">
        <f aca="false">HYPERLINK("http://dbpedia.org/ontology/employer")</f>
        <v>http://dbpedia.org/ontology/employer</v>
      </c>
      <c r="B2048" s="2" t="n">
        <v>0</v>
      </c>
      <c r="C2048" s="0" t="str">
        <f aca="false">HYPERLINK("http://dbpedia.org/sparql?default-graph-uri=http%3A%2F%2Fdbpedia.org&amp;query=select+distinct+%3Fs+%3Fo+where+{%3Fs+%3Chttp%3A%2F%2Fdbpedia.org%2Fontology%2Femployer%3E+%3Fo}+LIMIT+100&amp;format=text%2Fhtml&amp;timeout=30000&amp;debug=on", "View on DBPedia")</f>
        <v>View on DBPedia</v>
      </c>
    </row>
    <row collapsed="false" customFormat="false" customHeight="true" hidden="false" ht="12.1" outlineLevel="0" r="2049">
      <c r="A2049" s="0" t="str">
        <f aca="false">HYPERLINK("http://dbpedia.org/property/coachfinalteam")</f>
        <v>http://dbpedia.org/property/coachfinalteam</v>
      </c>
      <c r="B2049" s="2" t="n">
        <v>0</v>
      </c>
      <c r="C2049" s="0" t="str">
        <f aca="false">HYPERLINK("http://dbpedia.org/sparql?default-graph-uri=http%3A%2F%2Fdbpedia.org&amp;query=select+distinct+%3Fs+%3Fo+where+{%3Fs+%3Chttp%3A%2F%2Fdbpedia.org%2Fproperty%2Fcoachfinalteam%3E+%3Fo}+LIMIT+100&amp;format=text%2Fhtml&amp;timeout=30000&amp;debug=on", "View on DBPedia")</f>
        <v>View on DBPedia</v>
      </c>
    </row>
    <row collapsed="false" customFormat="false" customHeight="true" hidden="false" ht="12.1" outlineLevel="0" r="2050">
      <c r="A2050" s="0" t="str">
        <f aca="false">HYPERLINK("http://dbpedia.org/property/champCity")</f>
        <v>http://dbpedia.org/property/champCity</v>
      </c>
      <c r="B2050" s="2" t="n">
        <v>0</v>
      </c>
      <c r="C2050" s="0" t="str">
        <f aca="false">HYPERLINK("http://dbpedia.org/sparql?default-graph-uri=http%3A%2F%2Fdbpedia.org&amp;query=select+distinct+%3Fs+%3Fo+where+{%3Fs+%3Chttp%3A%2F%2Fdbpedia.org%2Fproperty%2FchampCity%3E+%3Fo}+LIMIT+100&amp;format=text%2Fhtml&amp;timeout=30000&amp;debug=on", "View on DBPedia")</f>
        <v>View on DBPedia</v>
      </c>
    </row>
    <row collapsed="false" customFormat="false" customHeight="true" hidden="false" ht="12.1" outlineLevel="0" r="2051">
      <c r="A2051" s="0" t="str">
        <f aca="false">HYPERLINK("http://dbpedia.org/property/deathDate")</f>
        <v>http://dbpedia.org/property/deathDate</v>
      </c>
      <c r="B2051" s="2" t="n">
        <v>0</v>
      </c>
      <c r="C2051" s="0" t="str">
        <f aca="false">HYPERLINK("http://dbpedia.org/sparql?default-graph-uri=http%3A%2F%2Fdbpedia.org&amp;query=select+distinct+%3Fs+%3Fo+where+{%3Fs+%3Chttp%3A%2F%2Fdbpedia.org%2Fproperty%2FdeathDate%3E+%3Fo}+LIMIT+100&amp;format=text%2Fhtml&amp;timeout=30000&amp;debug=on", "View on DBPedia")</f>
        <v>View on DBPedia</v>
      </c>
    </row>
    <row collapsed="false" customFormat="false" customHeight="true" hidden="false" ht="12.1" outlineLevel="0" r="2052">
      <c r="A2052" s="0" t="str">
        <f aca="false">HYPERLINK("http://dbpedia.org/property/siteStadium")</f>
        <v>http://dbpedia.org/property/siteStadium</v>
      </c>
      <c r="B2052" s="2" t="n">
        <v>0</v>
      </c>
      <c r="C2052" s="0" t="str">
        <f aca="false">HYPERLINK("http://dbpedia.org/sparql?default-graph-uri=http%3A%2F%2Fdbpedia.org&amp;query=select+distinct+%3Fs+%3Fo+where+{%3Fs+%3Chttp%3A%2F%2Fdbpedia.org%2Fproperty%2FsiteStadium%3E+%3Fo}+LIMIT+100&amp;format=text%2Fhtml&amp;timeout=30000&amp;debug=on", "View on DBPedia")</f>
        <v>View on DBPedia</v>
      </c>
    </row>
    <row collapsed="false" customFormat="false" customHeight="true" hidden="false" ht="12.1" outlineLevel="0" r="2053">
      <c r="A2053" s="0" t="str">
        <f aca="false">HYPERLINK("http://dbpedia.org/property/administratingTeams")</f>
        <v>http://dbpedia.org/property/administratingTeams</v>
      </c>
      <c r="B2053" s="2" t="n">
        <v>0</v>
      </c>
      <c r="C2053" s="0" t="str">
        <f aca="false">HYPERLINK("http://dbpedia.org/sparql?default-graph-uri=http%3A%2F%2Fdbpedia.org&amp;query=select+distinct+%3Fs+%3Fo+where+{%3Fs+%3Chttp%3A%2F%2Fdbpedia.org%2Fproperty%2FadministratingTeams%3E+%3Fo}+LIMIT+100&amp;format=text%2Fhtml&amp;timeout=30000&amp;debug=on", "View on DBPedia")</f>
        <v>View on DBPedia</v>
      </c>
    </row>
    <row collapsed="false" customFormat="false" customHeight="true" hidden="false" ht="12.1" outlineLevel="0" r="2054">
      <c r="A2054" s="0" t="str">
        <f aca="false">HYPERLINK("http://dbpedia.org/property/semifinal")</f>
        <v>http://dbpedia.org/property/semifinal</v>
      </c>
      <c r="B2054" s="2" t="n">
        <v>0</v>
      </c>
      <c r="C2054" s="0" t="str">
        <f aca="false">HYPERLINK("http://dbpedia.org/sparql?default-graph-uri=http%3A%2F%2Fdbpedia.org&amp;query=select+distinct+%3Fs+%3Fo+where+{%3Fs+%3Chttp%3A%2F%2Fdbpedia.org%2Fproperty%2Fsemifinal%3E+%3Fo}+LIMIT+100&amp;format=text%2Fhtml&amp;timeout=30000&amp;debug=on", "View on DBPedia")</f>
        <v>View on DBPedia</v>
      </c>
    </row>
    <row collapsed="false" customFormat="false" customHeight="true" hidden="false" ht="12.1" outlineLevel="0" r="2055">
      <c r="A2055" s="0" t="str">
        <f aca="false">HYPERLINK("http://dbpedia.org/property/nota")</f>
        <v>http://dbpedia.org/property/nota</v>
      </c>
      <c r="B2055" s="2" t="n">
        <v>0</v>
      </c>
      <c r="C2055" s="0" t="str">
        <f aca="false">HYPERLINK("http://dbpedia.org/sparql?default-graph-uri=http%3A%2F%2Fdbpedia.org&amp;query=select+distinct+%3Fs+%3Fo+where+{%3Fs+%3Chttp%3A%2F%2Fdbpedia.org%2Fproperty%2Fnota%3E+%3Fo}+LIMIT+100&amp;format=text%2Fhtml&amp;timeout=30000&amp;debug=on", "View on DBPedia")</f>
        <v>View on DBPedia</v>
      </c>
    </row>
    <row collapsed="false" customFormat="false" customHeight="true" hidden="false" ht="12.1" outlineLevel="0" r="2056">
      <c r="A2056" s="0" t="str">
        <f aca="false">HYPERLINK("http://dbpedia.org/property/billed")</f>
        <v>http://dbpedia.org/property/billed</v>
      </c>
      <c r="B2056" s="2" t="n">
        <v>0</v>
      </c>
      <c r="C2056" s="0" t="str">
        <f aca="false">HYPERLINK("http://dbpedia.org/sparql?default-graph-uri=http%3A%2F%2Fdbpedia.org&amp;query=select+distinct+%3Fs+%3Fo+where+{%3Fs+%3Chttp%3A%2F%2Fdbpedia.org%2Fproperty%2Fbilled%3E+%3Fo}+LIMIT+100&amp;format=text%2Fhtml&amp;timeout=30000&amp;debug=on", "View on DBPedia")</f>
        <v>View on DBPedia</v>
      </c>
    </row>
    <row collapsed="false" customFormat="false" customHeight="true" hidden="false" ht="12.1" outlineLevel="0" r="2057">
      <c r="A2057" s="0" t="str">
        <f aca="false">HYPERLINK("http://dbpedia.org/property/nickname")</f>
        <v>http://dbpedia.org/property/nickname</v>
      </c>
      <c r="B2057" s="2" t="n">
        <v>0</v>
      </c>
      <c r="C2057" s="0" t="str">
        <f aca="false">HYPERLINK("http://dbpedia.org/sparql?default-graph-uri=http%3A%2F%2Fdbpedia.org&amp;query=select+distinct+%3Fs+%3Fo+where+{%3Fs+%3Chttp%3A%2F%2Fdbpedia.org%2Fproperty%2Fnickname%3E+%3Fo}+LIMIT+100&amp;format=text%2Fhtml&amp;timeout=30000&amp;debug=on", "View on DBPedia")</f>
        <v>View on DBPedia</v>
      </c>
    </row>
    <row collapsed="false" customFormat="false" customHeight="true" hidden="false" ht="12.1" outlineLevel="0" r="2058">
      <c r="A2058" s="0" t="str">
        <f aca="false">HYPERLINK("http://dbpedia.org/property/area")</f>
        <v>http://dbpedia.org/property/area</v>
      </c>
      <c r="B2058" s="2" t="n">
        <v>0</v>
      </c>
      <c r="C2058" s="0" t="str">
        <f aca="false">HYPERLINK("http://dbpedia.org/sparql?default-graph-uri=http%3A%2F%2Fdbpedia.org&amp;query=select+distinct+%3Fs+%3Fo+where+{%3Fs+%3Chttp%3A%2F%2Fdbpedia.org%2Fproperty%2Farea%3E+%3Fo}+LIMIT+100&amp;format=text%2Fhtml&amp;timeout=30000&amp;debug=on", "View on DBPedia")</f>
        <v>View on DBPedia</v>
      </c>
    </row>
    <row collapsed="false" customFormat="false" customHeight="true" hidden="false" ht="12.1" outlineLevel="0" r="2059">
      <c r="A2059" s="0" t="str">
        <f aca="false">HYPERLINK("http://dbpedia.org/property/origin")</f>
        <v>http://dbpedia.org/property/origin</v>
      </c>
      <c r="B2059" s="2" t="n">
        <v>0</v>
      </c>
      <c r="C2059" s="0" t="str">
        <f aca="false">HYPERLINK("http://dbpedia.org/sparql?default-graph-uri=http%3A%2F%2Fdbpedia.org&amp;query=select+distinct+%3Fs+%3Fo+where+{%3Fs+%3Chttp%3A%2F%2Fdbpedia.org%2Fproperty%2Forigin%3E+%3Fo}+LIMIT+100&amp;format=text%2Fhtml&amp;timeout=30000&amp;debug=on", "View on DBPedia")</f>
        <v>View on DBPedia</v>
      </c>
    </row>
    <row collapsed="false" customFormat="false" customHeight="true" hidden="false" ht="12.1" outlineLevel="0" r="2060">
      <c r="A2060" s="0" t="str">
        <f aca="false">HYPERLINK("http://dbpedia.org/property/holder")</f>
        <v>http://dbpedia.org/property/holder</v>
      </c>
      <c r="B2060" s="2" t="n">
        <v>0</v>
      </c>
      <c r="C2060" s="0" t="str">
        <f aca="false">HYPERLINK("http://dbpedia.org/sparql?default-graph-uri=http%3A%2F%2Fdbpedia.org&amp;query=select+distinct+%3Fs+%3Fo+where+{%3Fs+%3Chttp%3A%2F%2Fdbpedia.org%2Fproperty%2Fholder%3E+%3Fo}+LIMIT+100&amp;format=text%2Fhtml&amp;timeout=30000&amp;debug=on", "View on DBPedia")</f>
        <v>View on DBPedia</v>
      </c>
    </row>
    <row collapsed="false" customFormat="false" customHeight="true" hidden="false" ht="12.1" outlineLevel="0" r="2061">
      <c r="A2061" s="0" t="str">
        <f aca="false">HYPERLINK("http://dbpedia.org/property/finalfourarena")</f>
        <v>http://dbpedia.org/property/finalfourarena</v>
      </c>
      <c r="B2061" s="2" t="n">
        <v>0</v>
      </c>
      <c r="C2061" s="0" t="str">
        <f aca="false">HYPERLINK("http://dbpedia.org/sparql?default-graph-uri=http%3A%2F%2Fdbpedia.org&amp;query=select+distinct+%3Fs+%3Fo+where+{%3Fs+%3Chttp%3A%2F%2Fdbpedia.org%2Fproperty%2Ffinalfourarena%3E+%3Fo}+LIMIT+100&amp;format=text%2Fhtml&amp;timeout=30000&amp;debug=on", "View on DBPedia")</f>
        <v>View on DBPedia</v>
      </c>
    </row>
    <row collapsed="false" customFormat="false" customHeight="true" hidden="false" ht="12.1" outlineLevel="0" r="2062">
      <c r="A2062" s="0" t="str">
        <f aca="false">HYPERLINK("http://dbpedia.org/property/pastexecutive")</f>
        <v>http://dbpedia.org/property/pastexecutive</v>
      </c>
      <c r="B2062" s="2" t="n">
        <v>0</v>
      </c>
      <c r="C2062" s="0" t="str">
        <f aca="false">HYPERLINK("http://dbpedia.org/sparql?default-graph-uri=http%3A%2F%2Fdbpedia.org&amp;query=select+distinct+%3Fs+%3Fo+where+{%3Fs+%3Chttp%3A%2F%2Fdbpedia.org%2Fproperty%2Fpastexecutive%3E+%3Fo}+LIMIT+100&amp;format=text%2Fhtml&amp;timeout=30000&amp;debug=on", "View on DBPedia")</f>
        <v>View on DBPedia</v>
      </c>
    </row>
    <row collapsed="false" customFormat="false" customHeight="true" hidden="false" ht="12.1" outlineLevel="0" r="2063">
      <c r="A2063" s="0" t="str">
        <f aca="false">HYPERLINK("http://dbpedia.org/property/office")</f>
        <v>http://dbpedia.org/property/office</v>
      </c>
      <c r="B2063" s="2" t="n">
        <v>0</v>
      </c>
      <c r="C2063" s="0" t="str">
        <f aca="false">HYPERLINK("http://dbpedia.org/sparql?default-graph-uri=http%3A%2F%2Fdbpedia.org&amp;query=select+distinct+%3Fs+%3Fo+where+{%3Fs+%3Chttp%3A%2F%2Fdbpedia.org%2Fproperty%2Foffice%3E+%3Fo}+LIMIT+100&amp;format=text%2Fhtml&amp;timeout=30000&amp;debug=on", "View on DBPedia")</f>
        <v>View on DBPedia</v>
      </c>
    </row>
    <row collapsed="false" customFormat="false" customHeight="true" hidden="false" ht="12.1" outlineLevel="0" r="2064">
      <c r="A2064" s="0" t="str">
        <f aca="false">HYPERLINK("http://dbpedia.org/property/mllTeam")</f>
        <v>http://dbpedia.org/property/mllTeam</v>
      </c>
      <c r="B2064" s="2" t="n">
        <v>0</v>
      </c>
      <c r="C2064" s="0" t="str">
        <f aca="false">HYPERLINK("http://dbpedia.org/sparql?default-graph-uri=http%3A%2F%2Fdbpedia.org&amp;query=select+distinct+%3Fs+%3Fo+where+{%3Fs+%3Chttp%3A%2F%2Fdbpedia.org%2Fproperty%2FmllTeam%3E+%3Fo}+LIMIT+100&amp;format=text%2Fhtml&amp;timeout=30000&amp;debug=on", "View on DBPedia")</f>
        <v>View on DBPedia</v>
      </c>
    </row>
    <row collapsed="false" customFormat="false" customHeight="true" hidden="false" ht="12.1" outlineLevel="0" r="2065">
      <c r="A2065" s="0" t="str">
        <f aca="false">HYPERLINK("http://dbpedia.org/property/rivalsRefTitle")</f>
        <v>http://dbpedia.org/property/rivalsRefTitle</v>
      </c>
      <c r="B2065" s="2" t="n">
        <v>0</v>
      </c>
      <c r="C2065" s="0" t="str">
        <f aca="false">HYPERLINK("http://dbpedia.org/sparql?default-graph-uri=http%3A%2F%2Fdbpedia.org&amp;query=select+distinct+%3Fs+%3Fo+where+{%3Fs+%3Chttp%3A%2F%2Fdbpedia.org%2Fproperty%2FrivalsRefTitle%3E+%3Fo}+LIMIT+100&amp;format=text%2Fhtml&amp;timeout=30000&amp;debug=on", "View on DBPedia")</f>
        <v>View on DBPedia</v>
      </c>
    </row>
    <row collapsed="false" customFormat="false" customHeight="true" hidden="false" ht="12.1" outlineLevel="0" r="2066">
      <c r="A2066" s="0" t="str">
        <f aca="false">HYPERLINK("http://dbpedia.org/property/bowlname")</f>
        <v>http://dbpedia.org/property/bowlname</v>
      </c>
      <c r="B2066" s="2" t="n">
        <v>0</v>
      </c>
      <c r="C2066" s="0" t="str">
        <f aca="false">HYPERLINK("http://dbpedia.org/sparql?default-graph-uri=http%3A%2F%2Fdbpedia.org&amp;query=select+distinct+%3Fs+%3Fo+where+{%3Fs+%3Chttp%3A%2F%2Fdbpedia.org%2Fproperty%2Fbowlname%3E+%3Fo}+LIMIT+100&amp;format=text%2Fhtml&amp;timeout=30000&amp;debug=on", "View on DBPedia")</f>
        <v>View on DBPedia</v>
      </c>
    </row>
    <row collapsed="false" customFormat="false" customHeight="true" hidden="false" ht="12.1" outlineLevel="0" r="2067">
      <c r="A2067" s="0" t="str">
        <f aca="false">HYPERLINK("http://dbpedia.org/ontology/office")</f>
        <v>http://dbpedia.org/ontology/office</v>
      </c>
      <c r="B2067" s="2" t="n">
        <v>0</v>
      </c>
      <c r="C2067" s="0" t="str">
        <f aca="false">HYPERLINK("http://dbpedia.org/sparql?default-graph-uri=http%3A%2F%2Fdbpedia.org&amp;query=select+distinct+%3Fs+%3Fo+where+{%3Fs+%3Chttp%3A%2F%2Fdbpedia.org%2Fontology%2Foffice%3E+%3Fo}+LIMIT+100&amp;format=text%2Fhtml&amp;timeout=30000&amp;debug=on", "View on DBPedia")</f>
        <v>View on DBPedia</v>
      </c>
    </row>
    <row collapsed="false" customFormat="false" customHeight="true" hidden="false" ht="12.1" outlineLevel="0" r="2068">
      <c r="A2068" s="0" t="str">
        <f aca="false">HYPERLINK("http://dbpedia.org/property/formerMllTeams")</f>
        <v>http://dbpedia.org/property/formerMllTeams</v>
      </c>
      <c r="B2068" s="2" t="n">
        <v>0</v>
      </c>
      <c r="C2068" s="0" t="str">
        <f aca="false">HYPERLINK("http://dbpedia.org/sparql?default-graph-uri=http%3A%2F%2Fdbpedia.org&amp;query=select+distinct+%3Fs+%3Fo+where+{%3Fs+%3Chttp%3A%2F%2Fdbpedia.org%2Fproperty%2FformerMllTeams%3E+%3Fo}+LIMIT+100&amp;format=text%2Fhtml&amp;timeout=30000&amp;debug=on", "View on DBPedia")</f>
        <v>View on DBPedia</v>
      </c>
    </row>
    <row collapsed="false" customFormat="false" customHeight="true" hidden="false" ht="12.1" outlineLevel="0" r="2069">
      <c r="A2069" s="0" t="str">
        <f aca="false">HYPERLINK("http://dbpedia.org/ontology/broadcastArea")</f>
        <v>http://dbpedia.org/ontology/broadcastArea</v>
      </c>
      <c r="B2069" s="2" t="n">
        <v>0</v>
      </c>
      <c r="C2069" s="0" t="str">
        <f aca="false">HYPERLINK("http://dbpedia.org/sparql?default-graph-uri=http%3A%2F%2Fdbpedia.org&amp;query=select+distinct+%3Fs+%3Fo+where+{%3Fs+%3Chttp%3A%2F%2Fdbpedia.org%2Fontology%2FbroadcastArea%3E+%3Fo}+LIMIT+100&amp;format=text%2Fhtml&amp;timeout=30000&amp;debug=on", "View on DBPedia")</f>
        <v>View on DBPedia</v>
      </c>
    </row>
    <row collapsed="false" customFormat="false" customHeight="true" hidden="false" ht="12.1" outlineLevel="0" r="2071">
      <c r="A2071" s="0" t="n">
        <v>1058967988</v>
      </c>
      <c r="B2071" s="1" t="s">
        <v>23</v>
      </c>
      <c r="C2071" s="0" t="str">
        <f aca="false">HYPERLINK("http://en.wikipedia.org/wiki/List_of_foreign_NBA_players", "View context")</f>
        <v>View context</v>
      </c>
    </row>
    <row collapsed="false" customFormat="false" customHeight="true" hidden="false" ht="12.1" outlineLevel="0" r="2072">
      <c r="A2072" s="0" t="s">
        <v>31</v>
      </c>
      <c r="B2072" s="1" t="s">
        <v>626</v>
      </c>
      <c r="C2072" s="0" t="s">
        <v>635</v>
      </c>
      <c r="D2072" s="0" t="s">
        <v>728</v>
      </c>
      <c r="E2072" s="0" t="s">
        <v>26</v>
      </c>
    </row>
    <row collapsed="false" customFormat="false" customHeight="true" hidden="false" ht="12.1" outlineLevel="0" r="2073">
      <c r="A2073" s="0" t="s">
        <v>641</v>
      </c>
      <c r="B2073" s="1" t="s">
        <v>644</v>
      </c>
      <c r="C2073" s="0" t="s">
        <v>27</v>
      </c>
      <c r="D2073" s="0" t="s">
        <v>648</v>
      </c>
      <c r="E2073" s="0" t="s">
        <v>45</v>
      </c>
    </row>
    <row collapsed="false" customFormat="false" customHeight="true" hidden="false" ht="12.65" outlineLevel="0" r="2074">
      <c r="A2074" s="0" t="s">
        <v>729</v>
      </c>
      <c r="B2074" s="1" t="s">
        <v>730</v>
      </c>
      <c r="C2074" s="0" t="s">
        <v>48</v>
      </c>
      <c r="D2074" s="0" t="s">
        <v>655</v>
      </c>
      <c r="E2074" s="0" t="s">
        <v>34</v>
      </c>
    </row>
    <row collapsed="false" customFormat="false" customHeight="true" hidden="false" ht="12.1" outlineLevel="0" r="2075">
      <c r="A2075" s="0" t="s">
        <v>656</v>
      </c>
      <c r="B2075" s="1" t="s">
        <v>658</v>
      </c>
      <c r="C2075" s="0" t="s">
        <v>731</v>
      </c>
      <c r="D2075" s="0" t="s">
        <v>732</v>
      </c>
      <c r="E2075" s="0" t="s">
        <v>662</v>
      </c>
    </row>
    <row collapsed="false" customFormat="false" customHeight="true" hidden="false" ht="12.1" outlineLevel="0" r="2076">
      <c r="A2076" s="0" t="s">
        <v>733</v>
      </c>
      <c r="B2076" s="1" t="s">
        <v>35</v>
      </c>
      <c r="C2076" s="0" t="s">
        <v>734</v>
      </c>
      <c r="D2076" s="0" t="s">
        <v>29</v>
      </c>
      <c r="E2076" s="0" t="s">
        <v>735</v>
      </c>
    </row>
    <row collapsed="false" customFormat="false" customHeight="true" hidden="false" ht="12.1" outlineLevel="0" r="2077">
      <c r="A2077" s="0" t="s">
        <v>670</v>
      </c>
      <c r="B2077" s="1" t="s">
        <v>44</v>
      </c>
      <c r="C2077" s="0" t="s">
        <v>672</v>
      </c>
      <c r="D2077" s="0" t="s">
        <v>675</v>
      </c>
      <c r="E2077" s="0" t="s">
        <v>676</v>
      </c>
    </row>
    <row collapsed="false" customFormat="false" customHeight="true" hidden="false" ht="12.65" outlineLevel="0" r="2078">
      <c r="A2078" s="0" t="s">
        <v>736</v>
      </c>
      <c r="B2078" s="1" t="s">
        <v>737</v>
      </c>
    </row>
    <row collapsed="false" customFormat="false" customHeight="true" hidden="false" ht="12.1" outlineLevel="0" r="2079">
      <c r="A2079" s="0" t="str">
        <f aca="false">HYPERLINK("http://dbpedia.org/property/birthPlace")</f>
        <v>http://dbpedia.org/property/birthPlace</v>
      </c>
      <c r="B2079" s="2" t="n">
        <v>1</v>
      </c>
      <c r="C2079" s="0" t="str">
        <f aca="false">HYPERLINK("http://dbpedia.org/sparql?default-graph-uri=http%3A%2F%2Fdbpedia.org&amp;query=select+distinct+%3Fs+%3Fo+where+{%3Fs+%3Chttp%3A%2F%2Fdbpedia.org%2Fproperty%2FbirthPlace%3E+%3Fo}+LIMIT+100&amp;format=text%2Fhtml&amp;timeout=30000&amp;debug=on", "View on DBPedia")</f>
        <v>View on DBPedia</v>
      </c>
    </row>
    <row collapsed="false" customFormat="false" customHeight="true" hidden="false" ht="12.1" outlineLevel="0" r="2080">
      <c r="A2080" s="0" t="str">
        <f aca="false">HYPERLINK("http://dbpedia.org/ontology/birthPlace")</f>
        <v>http://dbpedia.org/ontology/birthPlace</v>
      </c>
      <c r="B2080" s="2" t="n">
        <v>1</v>
      </c>
      <c r="C2080" s="0" t="str">
        <f aca="false">HYPERLINK("http://dbpedia.org/sparql?default-graph-uri=http%3A%2F%2Fdbpedia.org&amp;query=select+distinct+%3Fs+%3Fo+where+{%3Fs+%3Chttp%3A%2F%2Fdbpedia.org%2Fontology%2FbirthPlace%3E+%3Fo}+LIMIT+100&amp;format=text%2Fhtml&amp;timeout=30000&amp;debug=on", "View on DBPedia")</f>
        <v>View on DBPedia</v>
      </c>
    </row>
    <row collapsed="false" customFormat="false" customHeight="true" hidden="false" ht="12.1" outlineLevel="0" r="2081">
      <c r="A2081" s="0" t="str">
        <f aca="false">HYPERLINK("http://dbpedia.org/property/placeOfBirth")</f>
        <v>http://dbpedia.org/property/placeOfBirth</v>
      </c>
      <c r="B2081" s="2" t="n">
        <v>1</v>
      </c>
      <c r="C2081" s="0" t="str">
        <f aca="false">HYPERLINK("http://dbpedia.org/sparql?default-graph-uri=http%3A%2F%2Fdbpedia.org&amp;query=select+distinct+%3Fs+%3Fo+where+{%3Fs+%3Chttp%3A%2F%2Fdbpedia.org%2Fproperty%2FplaceOfBirth%3E+%3Fo}+LIMIT+100&amp;format=text%2Fhtml&amp;timeout=30000&amp;debug=on", "View on DBPedia")</f>
        <v>View on DBPedia</v>
      </c>
    </row>
    <row collapsed="false" customFormat="false" customHeight="true" hidden="false" ht="12.1" outlineLevel="0" r="2082">
      <c r="A2082" s="0" t="str">
        <f aca="false">HYPERLINK("http://dbpedia.org/property/country")</f>
        <v>http://dbpedia.org/property/country</v>
      </c>
      <c r="B2082" s="2" t="n">
        <v>0.5</v>
      </c>
      <c r="C2082" s="0" t="str">
        <f aca="false">HYPERLINK("http://dbpedia.org/sparql?default-graph-uri=http%3A%2F%2Fdbpedia.org&amp;query=select+distinct+%3Fs+%3Fo+where+{%3Fs+%3Chttp%3A%2F%2Fdbpedia.org%2Fproperty%2Fcountry%3E+%3Fo}+LIMIT+100&amp;format=text%2Fhtml&amp;timeout=30000&amp;debug=on", "View on DBPedia")</f>
        <v>View on DBPedia</v>
      </c>
    </row>
    <row collapsed="false" customFormat="false" customHeight="true" hidden="false" ht="12.1" outlineLevel="0" r="2083">
      <c r="A2083" s="0" t="str">
        <f aca="false">HYPERLINK("http://dbpedia.org/property/placeOfDeath")</f>
        <v>http://dbpedia.org/property/placeOfDeath</v>
      </c>
      <c r="B2083" s="2" t="n">
        <v>0.5</v>
      </c>
      <c r="C2083" s="0" t="str">
        <f aca="false">HYPERLINK("http://dbpedia.org/sparql?default-graph-uri=http%3A%2F%2Fdbpedia.org&amp;query=select+distinct+%3Fs+%3Fo+where+{%3Fs+%3Chttp%3A%2F%2Fdbpedia.org%2Fproperty%2FplaceOfDeath%3E+%3Fo}+LIMIT+100&amp;format=text%2Fhtml&amp;timeout=30000&amp;debug=on", "View on DBPedia")</f>
        <v>View on DBPedia</v>
      </c>
    </row>
    <row collapsed="false" customFormat="false" customHeight="true" hidden="false" ht="12.1" outlineLevel="0" r="2084">
      <c r="A2084" s="0" t="str">
        <f aca="false">HYPERLINK("http://dbpedia.org/property/nationalteam")</f>
        <v>http://dbpedia.org/property/nationalteam</v>
      </c>
      <c r="B2084" s="2" t="n">
        <v>0</v>
      </c>
      <c r="C2084" s="0" t="str">
        <f aca="false">HYPERLINK("http://dbpedia.org/sparql?default-graph-uri=http%3A%2F%2Fdbpedia.org&amp;query=select+distinct+%3Fs+%3Fo+where+{%3Fs+%3Chttp%3A%2F%2Fdbpedia.org%2Fproperty%2Fnationalteam%3E+%3Fo}+LIMIT+100&amp;format=text%2Fhtml&amp;timeout=30000&amp;debug=on", "View on DBPedia")</f>
        <v>View on DBPedia</v>
      </c>
    </row>
    <row collapsed="false" customFormat="false" customHeight="true" hidden="false" ht="12.1" outlineLevel="0" r="2085">
      <c r="A2085" s="0" t="str">
        <f aca="false">HYPERLINK("http://dbpedia.org/property/deathPlace")</f>
        <v>http://dbpedia.org/property/deathPlace</v>
      </c>
      <c r="B2085" s="2" t="n">
        <v>0.5</v>
      </c>
      <c r="C2085" s="0" t="str">
        <f aca="false">HYPERLINK("http://dbpedia.org/sparql?default-graph-uri=http%3A%2F%2Fdbpedia.org&amp;query=select+distinct+%3Fs+%3Fo+where+{%3Fs+%3Chttp%3A%2F%2Fdbpedia.org%2Fproperty%2FdeathPlace%3E+%3Fo}+LIMIT+100&amp;format=text%2Fhtml&amp;timeout=30000&amp;debug=on", "View on DBPedia")</f>
        <v>View on DBPedia</v>
      </c>
    </row>
    <row collapsed="false" customFormat="false" customHeight="true" hidden="false" ht="12.1" outlineLevel="0" r="2086">
      <c r="A2086" s="0" t="str">
        <f aca="false">HYPERLINK("http://dbpedia.org/ontology/team")</f>
        <v>http://dbpedia.org/ontology/team</v>
      </c>
      <c r="B2086" s="2" t="n">
        <v>0</v>
      </c>
      <c r="C2086" s="0" t="str">
        <f aca="false">HYPERLINK("http://dbpedia.org/sparql?default-graph-uri=http%3A%2F%2Fdbpedia.org&amp;query=select+distinct+%3Fs+%3Fo+where+{%3Fs+%3Chttp%3A%2F%2Fdbpedia.org%2Fontology%2Fteam%3E+%3Fo}+LIMIT+100&amp;format=text%2Fhtml&amp;timeout=30000&amp;debug=on", "View on DBPedia")</f>
        <v>View on DBPedia</v>
      </c>
    </row>
    <row collapsed="false" customFormat="false" customHeight="true" hidden="false" ht="12.1" outlineLevel="0" r="2087">
      <c r="A2087" s="0" t="str">
        <f aca="false">HYPERLINK("http://dbpedia.org/ontology/nationality")</f>
        <v>http://dbpedia.org/ontology/nationality</v>
      </c>
      <c r="B2087" s="2" t="n">
        <v>0</v>
      </c>
      <c r="C2087" s="0" t="str">
        <f aca="false">HYPERLINK("http://dbpedia.org/sparql?default-graph-uri=http%3A%2F%2Fdbpedia.org&amp;query=select+distinct+%3Fs+%3Fo+where+{%3Fs+%3Chttp%3A%2F%2Fdbpedia.org%2Fontology%2Fnationality%3E+%3Fo}+LIMIT+100&amp;format=text%2Fhtml&amp;timeout=30000&amp;debug=on", "View on DBPedia")</f>
        <v>View on DBPedia</v>
      </c>
    </row>
    <row collapsed="false" customFormat="false" customHeight="true" hidden="false" ht="12.1" outlineLevel="0" r="2088">
      <c r="A2088" s="0" t="str">
        <f aca="false">HYPERLINK("http://dbpedia.org/ontology/deathPlace")</f>
        <v>http://dbpedia.org/ontology/deathPlace</v>
      </c>
      <c r="B2088" s="2" t="n">
        <v>0</v>
      </c>
      <c r="C2088" s="0" t="str">
        <f aca="false">HYPERLINK("http://dbpedia.org/sparql?default-graph-uri=http%3A%2F%2Fdbpedia.org&amp;query=select+distinct+%3Fs+%3Fo+where+{%3Fs+%3Chttp%3A%2F%2Fdbpedia.org%2Fontology%2FdeathPlace%3E+%3Fo}+LIMIT+100&amp;format=text%2Fhtml&amp;timeout=30000&amp;debug=on", "View on DBPedia")</f>
        <v>View on DBPedia</v>
      </c>
    </row>
    <row collapsed="false" customFormat="false" customHeight="true" hidden="false" ht="12.1" outlineLevel="0" r="2089">
      <c r="A2089" s="0" t="str">
        <f aca="false">HYPERLINK("http://dbpedia.org/property/o")</f>
        <v>http://dbpedia.org/property/o</v>
      </c>
      <c r="B2089" s="2" t="n">
        <v>0</v>
      </c>
      <c r="C2089" s="0" t="str">
        <f aca="false">HYPERLINK("http://dbpedia.org/sparql?default-graph-uri=http%3A%2F%2Fdbpedia.org&amp;query=select+distinct+%3Fs+%3Fo+where+{%3Fs+%3Chttp%3A%2F%2Fdbpedia.org%2Fproperty%2Fo%3E+%3Fo}+LIMIT+100&amp;format=text%2Fhtml&amp;timeout=30000&amp;debug=on", "View on DBPedia")</f>
        <v>View on DBPedia</v>
      </c>
    </row>
    <row collapsed="false" customFormat="false" customHeight="true" hidden="false" ht="12.1" outlineLevel="0" r="2090">
      <c r="A2090" s="0" t="str">
        <f aca="false">HYPERLINK("http://dbpedia.org/ontology/managerClub")</f>
        <v>http://dbpedia.org/ontology/managerClub</v>
      </c>
      <c r="B2090" s="2" t="n">
        <v>0</v>
      </c>
      <c r="C2090" s="0" t="str">
        <f aca="false">HYPERLINK("http://dbpedia.org/sparql?default-graph-uri=http%3A%2F%2Fdbpedia.org&amp;query=select+distinct+%3Fs+%3Fo+where+{%3Fs+%3Chttp%3A%2F%2Fdbpedia.org%2Fontology%2FmanagerClub%3E+%3Fo}+LIMIT+100&amp;format=text%2Fhtml&amp;timeout=30000&amp;debug=on", "View on DBPedia")</f>
        <v>View on DBPedia</v>
      </c>
    </row>
    <row collapsed="false" customFormat="false" customHeight="true" hidden="false" ht="12.1" outlineLevel="0" r="2091">
      <c r="A2091" s="0" t="str">
        <f aca="false">HYPERLINK("http://dbpedia.org/property/managerclubs")</f>
        <v>http://dbpedia.org/property/managerclubs</v>
      </c>
      <c r="B2091" s="2" t="n">
        <v>0</v>
      </c>
      <c r="C2091" s="0" t="str">
        <f aca="false">HYPERLINK("http://dbpedia.org/sparql?default-graph-uri=http%3A%2F%2Fdbpedia.org&amp;query=select+distinct+%3Fs+%3Fo+where+{%3Fs+%3Chttp%3A%2F%2Fdbpedia.org%2Fproperty%2Fmanagerclubs%3E+%3Fo}+LIMIT+100&amp;format=text%2Fhtml&amp;timeout=30000&amp;debug=on", "View on DBPedia")</f>
        <v>View on DBPedia</v>
      </c>
    </row>
    <row collapsed="false" customFormat="false" customHeight="true" hidden="false" ht="12.1" outlineLevel="0" r="2092">
      <c r="A2092" s="0" t="str">
        <f aca="false">HYPERLINK("http://dbpedia.org/property/shortDescription")</f>
        <v>http://dbpedia.org/property/shortDescription</v>
      </c>
      <c r="B2092" s="2" t="n">
        <v>0</v>
      </c>
      <c r="C2092" s="0" t="str">
        <f aca="false">HYPERLINK("http://dbpedia.org/sparql?default-graph-uri=http%3A%2F%2Fdbpedia.org&amp;query=select+distinct+%3Fs+%3Fo+where+{%3Fs+%3Chttp%3A%2F%2Fdbpedia.org%2Fproperty%2FshortDescription%3E+%3Fo}+LIMIT+100&amp;format=text%2Fhtml&amp;timeout=30000&amp;debug=on", "View on DBPedia")</f>
        <v>View on DBPedia</v>
      </c>
    </row>
    <row collapsed="false" customFormat="false" customHeight="true" hidden="false" ht="12.1" outlineLevel="0" r="2093">
      <c r="A2093" s="0" t="str">
        <f aca="false">HYPERLINK("http://dbpedia.org/ontology/country")</f>
        <v>http://dbpedia.org/ontology/country</v>
      </c>
      <c r="B2093" s="2" t="n">
        <v>0.5</v>
      </c>
      <c r="C2093" s="0" t="str">
        <f aca="false">HYPERLINK("http://dbpedia.org/sparql?default-graph-uri=http%3A%2F%2Fdbpedia.org&amp;query=select+distinct+%3Fs+%3Fo+where+{%3Fs+%3Chttp%3A%2F%2Fdbpedia.org%2Fontology%2Fcountry%3E+%3Fo}+LIMIT+100&amp;format=text%2Fhtml&amp;timeout=30000&amp;debug=on", "View on DBPedia")</f>
        <v>View on DBPedia</v>
      </c>
    </row>
    <row collapsed="false" customFormat="false" customHeight="true" hidden="false" ht="12.1" outlineLevel="0" r="2094">
      <c r="A2094" s="0" t="str">
        <f aca="false">HYPERLINK("http://dbpedia.org/property/title")</f>
        <v>http://dbpedia.org/property/title</v>
      </c>
      <c r="B2094" s="2" t="n">
        <v>0</v>
      </c>
      <c r="C2094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2095">
      <c r="A2095" s="0" t="str">
        <f aca="false">HYPERLINK("http://dbpedia.org/property/nat")</f>
        <v>http://dbpedia.org/property/nat</v>
      </c>
      <c r="B2095" s="2" t="n">
        <v>0</v>
      </c>
      <c r="C2095" s="0" t="str">
        <f aca="false">HYPERLINK("http://dbpedia.org/sparql?default-graph-uri=http%3A%2F%2Fdbpedia.org&amp;query=select+distinct+%3Fs+%3Fo+where+{%3Fs+%3Chttp%3A%2F%2Fdbpedia.org%2Fproperty%2Fnat%3E+%3Fo}+LIMIT+100&amp;format=text%2Fhtml&amp;timeout=30000&amp;debug=on", "View on DBPedia")</f>
        <v>View on DBPedia</v>
      </c>
    </row>
    <row collapsed="false" customFormat="false" customHeight="true" hidden="false" ht="12.1" outlineLevel="0" r="2096">
      <c r="A2096" s="0" t="str">
        <f aca="false">HYPERLINK("http://dbpedia.org/property/nationality")</f>
        <v>http://dbpedia.org/property/nationality</v>
      </c>
      <c r="B2096" s="2" t="n">
        <v>0</v>
      </c>
      <c r="C2096" s="0" t="str">
        <f aca="false">HYPERLINK("http://dbpedia.org/sparql?default-graph-uri=http%3A%2F%2Fdbpedia.org&amp;query=select+distinct+%3Fs+%3Fo+where+{%3Fs+%3Chttp%3A%2F%2Fdbpedia.org%2Fproperty%2Fnationality%3E+%3Fo}+LIMIT+100&amp;format=text%2Fhtml&amp;timeout=30000&amp;debug=on", "View on DBPedia")</f>
        <v>View on DBPedia</v>
      </c>
    </row>
    <row collapsed="false" customFormat="false" customHeight="true" hidden="false" ht="12.1" outlineLevel="0" r="2097">
      <c r="A2097" s="0" t="str">
        <f aca="false">HYPERLINK("http://dbpedia.org/property/team")</f>
        <v>http://dbpedia.org/property/team</v>
      </c>
      <c r="B2097" s="2" t="n">
        <v>0</v>
      </c>
      <c r="C2097" s="0" t="str">
        <f aca="false">HYPERLINK("http://dbpedia.org/sparql?default-graph-uri=http%3A%2F%2Fdbpedia.org&amp;query=select+distinct+%3Fs+%3Fo+where+{%3Fs+%3Chttp%3A%2F%2Fdbpedia.org%2Fproperty%2Fteam%3E+%3Fo}+LIMIT+100&amp;format=text%2Fhtml&amp;timeout=30000&amp;debug=on", "View on DBPedia")</f>
        <v>View on DBPedia</v>
      </c>
    </row>
    <row collapsed="false" customFormat="false" customHeight="true" hidden="false" ht="12.1" outlineLevel="0" r="2098">
      <c r="A2098" s="0" t="str">
        <f aca="false">HYPERLINK("http://dbpedia.org/property/co")</f>
        <v>http://dbpedia.org/property/co</v>
      </c>
      <c r="B2098" s="2" t="n">
        <v>0</v>
      </c>
      <c r="C2098" s="0" t="str">
        <f aca="false">HYPERLINK("http://dbpedia.org/sparql?default-graph-uri=http%3A%2F%2Fdbpedia.org&amp;query=select+distinct+%3Fs+%3Fo+where+{%3Fs+%3Chttp%3A%2F%2Fdbpedia.org%2Fproperty%2Fco%3E+%3Fo}+LIMIT+100&amp;format=text%2Fhtml&amp;timeout=30000&amp;debug=on", "View on DBPedia")</f>
        <v>View on DBPedia</v>
      </c>
    </row>
    <row collapsed="false" customFormat="false" customHeight="true" hidden="false" ht="12.1" outlineLevel="0" r="2099">
      <c r="A2099" s="0" t="str">
        <f aca="false">HYPERLINK("http://dbpedia.org/property/currentclub")</f>
        <v>http://dbpedia.org/property/currentclub</v>
      </c>
      <c r="B2099" s="2" t="n">
        <v>0</v>
      </c>
      <c r="C2099" s="0" t="str">
        <f aca="false">HYPERLINK("http://dbpedia.org/sparql?default-graph-uri=http%3A%2F%2Fdbpedia.org&amp;query=select+distinct+%3Fs+%3Fo+where+{%3Fs+%3Chttp%3A%2F%2Fdbpedia.org%2Fproperty%2Fcurrentclub%3E+%3Fo}+LIMIT+100&amp;format=text%2Fhtml&amp;timeout=30000&amp;debug=on", "View on DBPedia")</f>
        <v>View on DBPedia</v>
      </c>
    </row>
    <row collapsed="false" customFormat="false" customHeight="true" hidden="false" ht="12.1" outlineLevel="0" r="2100">
      <c r="A2100" s="0" t="str">
        <f aca="false">HYPERLINK("http://dbpedia.org/property/clubs")</f>
        <v>http://dbpedia.org/property/clubs</v>
      </c>
      <c r="B2100" s="2" t="n">
        <v>0</v>
      </c>
      <c r="C2100" s="0" t="str">
        <f aca="false">HYPERLINK("http://dbpedia.org/sparql?default-graph-uri=http%3A%2F%2Fdbpedia.org&amp;query=select+distinct+%3Fs+%3Fo+where+{%3Fs+%3Chttp%3A%2F%2Fdbpedia.org%2Fproperty%2Fclubs%3E+%3Fo}+LIMIT+100&amp;format=text%2Fhtml&amp;timeout=30000&amp;debug=on", "View on DBPedia")</f>
        <v>View on DBPedia</v>
      </c>
    </row>
    <row collapsed="false" customFormat="false" customHeight="true" hidden="false" ht="12.1" outlineLevel="0" r="2101">
      <c r="A2101" s="0" t="str">
        <f aca="false">HYPERLINK("http://dbpedia.org/property/residence")</f>
        <v>http://dbpedia.org/property/residence</v>
      </c>
      <c r="B2101" s="2" t="n">
        <v>0</v>
      </c>
      <c r="C2101" s="0" t="str">
        <f aca="false">HYPERLINK("http://dbpedia.org/sparql?default-graph-uri=http%3A%2F%2Fdbpedia.org&amp;query=select+distinct+%3Fs+%3Fo+where+{%3Fs+%3Chttp%3A%2F%2Fdbpedia.org%2Fproperty%2Fresidence%3E+%3Fo}+LIMIT+100&amp;format=text%2Fhtml&amp;timeout=30000&amp;debug=on", "View on DBPedia")</f>
        <v>View on DBPedia</v>
      </c>
    </row>
    <row collapsed="false" customFormat="false" customHeight="true" hidden="false" ht="12.1" outlineLevel="0" r="2102">
      <c r="A2102" s="0" t="str">
        <f aca="false">HYPERLINK("http://dbpedia.org/ontology/residence")</f>
        <v>http://dbpedia.org/ontology/residence</v>
      </c>
      <c r="B2102" s="2" t="n">
        <v>0</v>
      </c>
      <c r="C2102" s="0" t="str">
        <f aca="false">HYPERLINK("http://dbpedia.org/sparql?default-graph-uri=http%3A%2F%2Fdbpedia.org&amp;query=select+distinct+%3Fs+%3Fo+where+{%3Fs+%3Chttp%3A%2F%2Fdbpedia.org%2Fontology%2Fresidence%3E+%3Fo}+LIMIT+100&amp;format=text%2Fhtml&amp;timeout=30000&amp;debug=on", "View on DBPedia")</f>
        <v>View on DBPedia</v>
      </c>
    </row>
    <row collapsed="false" customFormat="false" customHeight="true" hidden="false" ht="12.1" outlineLevel="0" r="2103">
      <c r="A2103" s="0" t="str">
        <f aca="false">HYPERLINK("http://dbpedia.org/property/caption")</f>
        <v>http://dbpedia.org/property/caption</v>
      </c>
      <c r="B2103" s="2" t="n">
        <v>0</v>
      </c>
      <c r="C2103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2104">
      <c r="A2104" s="0" t="str">
        <f aca="false">HYPERLINK("http://dbpedia.org/property/host")</f>
        <v>http://dbpedia.org/property/host</v>
      </c>
      <c r="B2104" s="2" t="n">
        <v>0</v>
      </c>
      <c r="C2104" s="0" t="str">
        <f aca="false">HYPERLINK("http://dbpedia.org/sparql?default-graph-uri=http%3A%2F%2Fdbpedia.org&amp;query=select+distinct+%3Fs+%3Fo+where+{%3Fs+%3Chttp%3A%2F%2Fdbpedia.org%2Fproperty%2Fhost%3E+%3Fo}+LIMIT+100&amp;format=text%2Fhtml&amp;timeout=30000&amp;debug=on", "View on DBPedia")</f>
        <v>View on DBPedia</v>
      </c>
    </row>
    <row collapsed="false" customFormat="false" customHeight="true" hidden="false" ht="12.1" outlineLevel="0" r="2105">
      <c r="A2105" s="0" t="str">
        <f aca="false">HYPERLINK("http://dbpedia.org/ontology/hometown")</f>
        <v>http://dbpedia.org/ontology/hometown</v>
      </c>
      <c r="B2105" s="2" t="n">
        <v>0</v>
      </c>
      <c r="C2105" s="0" t="str">
        <f aca="false">HYPERLINK("http://dbpedia.org/sparql?default-graph-uri=http%3A%2F%2Fdbpedia.org&amp;query=select+distinct+%3Fs+%3Fo+where+{%3Fs+%3Chttp%3A%2F%2Fdbpedia.org%2Fontology%2Fhometown%3E+%3Fo}+LIMIT+100&amp;format=text%2Fhtml&amp;timeout=30000&amp;debug=on", "View on DBPedia")</f>
        <v>View on DBPedia</v>
      </c>
    </row>
    <row collapsed="false" customFormat="false" customHeight="true" hidden="false" ht="12.1" outlineLevel="0" r="2106">
      <c r="A2106" s="0" t="str">
        <f aca="false">HYPERLINK("http://dbpedia.org/property/hometown")</f>
        <v>http://dbpedia.org/property/hometown</v>
      </c>
      <c r="B2106" s="2" t="n">
        <v>0</v>
      </c>
      <c r="C2106" s="0" t="str">
        <f aca="false">HYPERLINK("http://dbpedia.org/sparql?default-graph-uri=http%3A%2F%2Fdbpedia.org&amp;query=select+distinct+%3Fs+%3Fo+where+{%3Fs+%3Chttp%3A%2F%2Fdbpedia.org%2Fproperty%2Fhometown%3E+%3Fo}+LIMIT+100&amp;format=text%2Fhtml&amp;timeout=30000&amp;debug=on", "View on DBPedia")</f>
        <v>View on DBPedia</v>
      </c>
    </row>
    <row collapsed="false" customFormat="false" customHeight="true" hidden="false" ht="12.1" outlineLevel="0" r="2107">
      <c r="A2107" s="0" t="str">
        <f aca="false">HYPERLINK("http://dbpedia.org/ontology/location")</f>
        <v>http://dbpedia.org/ontology/location</v>
      </c>
      <c r="B2107" s="2" t="n">
        <v>0</v>
      </c>
      <c r="C2107" s="0" t="str">
        <f aca="false">HYPERLINK("http://dbpedia.org/sparql?default-graph-uri=http%3A%2F%2Fdbpedia.org&amp;query=select+distinct+%3Fs+%3Fo+where+{%3Fs+%3Chttp%3A%2F%2Fdbpedia.org%2Fontology%2Flocation%3E+%3Fo}+LIMIT+100&amp;format=text%2Fhtml&amp;timeout=30000&amp;debug=on", "View on DBPedia")</f>
        <v>View on DBPedia</v>
      </c>
    </row>
    <row collapsed="false" customFormat="false" customHeight="true" hidden="false" ht="12.1" outlineLevel="0" r="2108">
      <c r="A2108" s="0" t="str">
        <f aca="false">HYPERLINK("http://dbpedia.org/property/location")</f>
        <v>http://dbpedia.org/property/location</v>
      </c>
      <c r="B2108" s="2" t="n">
        <v>0</v>
      </c>
      <c r="C2108" s="0" t="str">
        <f aca="false">HYPERLINK("http://dbpedia.org/sparql?default-graph-uri=http%3A%2F%2Fdbpedia.org&amp;query=select+distinct+%3Fs+%3Fo+where+{%3Fs+%3Chttp%3A%2F%2Fdbpedia.org%2Fproperty%2Flocation%3E+%3Fo}+LIMIT+100&amp;format=text%2Fhtml&amp;timeout=30000&amp;debug=on", "View on DBPedia")</f>
        <v>View on DBPedia</v>
      </c>
    </row>
    <row collapsed="false" customFormat="false" customHeight="true" hidden="false" ht="12.1" outlineLevel="0" r="2109">
      <c r="A2109" s="0" t="str">
        <f aca="false">HYPERLINK("http://dbpedia.org/property/teama")</f>
        <v>http://dbpedia.org/property/teama</v>
      </c>
      <c r="B2109" s="2" t="n">
        <v>0</v>
      </c>
      <c r="C2109" s="0" t="str">
        <f aca="false">HYPERLINK("http://dbpedia.org/sparql?default-graph-uri=http%3A%2F%2Fdbpedia.org&amp;query=select+distinct+%3Fs+%3Fo+where+{%3Fs+%3Chttp%3A%2F%2Fdbpedia.org%2Fproperty%2Fteama%3E+%3Fo}+LIMIT+100&amp;format=text%2Fhtml&amp;timeout=30000&amp;debug=on", "View on DBPedia")</f>
        <v>View on DBPedia</v>
      </c>
    </row>
    <row collapsed="false" customFormat="false" customHeight="true" hidden="false" ht="12.1" outlineLevel="0" r="2110">
      <c r="A2110" s="0" t="str">
        <f aca="false">HYPERLINK("http://dbpedia.org/property/home")</f>
        <v>http://dbpedia.org/property/home</v>
      </c>
      <c r="B2110" s="2" t="n">
        <v>0</v>
      </c>
      <c r="C2110" s="0" t="str">
        <f aca="false">HYPERLINK("http://dbpedia.org/sparql?default-graph-uri=http%3A%2F%2Fdbpedia.org&amp;query=select+distinct+%3Fs+%3Fo+where+{%3Fs+%3Chttp%3A%2F%2Fdbpedia.org%2Fproperty%2Fhome%3E+%3Fo}+LIMIT+100&amp;format=text%2Fhtml&amp;timeout=30000&amp;debug=on", "View on DBPedia")</f>
        <v>View on DBPedia</v>
      </c>
    </row>
    <row collapsed="false" customFormat="false" customHeight="true" hidden="false" ht="12.1" outlineLevel="0" r="2111">
      <c r="A2111" s="0" t="str">
        <f aca="false">HYPERLINK("http://dbpedia.org/property/availability")</f>
        <v>http://dbpedia.org/property/availability</v>
      </c>
      <c r="B2111" s="2" t="n">
        <v>0</v>
      </c>
      <c r="C2111" s="0" t="str">
        <f aca="false">HYPERLINK("http://dbpedia.org/sparql?default-graph-uri=http%3A%2F%2Fdbpedia.org&amp;query=select+distinct+%3Fs+%3Fo+where+{%3Fs+%3Chttp%3A%2F%2Fdbpedia.org%2Fproperty%2Favailability%3E+%3Fo}+LIMIT+100&amp;format=text%2Fhtml&amp;timeout=30000&amp;debug=on", "View on DBPedia")</f>
        <v>View on DBPedia</v>
      </c>
    </row>
    <row collapsed="false" customFormat="false" customHeight="true" hidden="false" ht="12.1" outlineLevel="0" r="2112">
      <c r="A2112" s="0" t="str">
        <f aca="false">HYPERLINK("http://dbpedia.org/ontology/stateOfOrigin")</f>
        <v>http://dbpedia.org/ontology/stateOfOrigin</v>
      </c>
      <c r="B2112" s="2" t="n">
        <v>1</v>
      </c>
      <c r="C2112" s="0" t="str">
        <f aca="false">HYPERLINK("http://dbpedia.org/sparql?default-graph-uri=http%3A%2F%2Fdbpedia.org&amp;query=select+distinct+%3Fs+%3Fo+where+{%3Fs+%3Chttp%3A%2F%2Fdbpedia.org%2Fontology%2FstateOfOrigin%3E+%3Fo}+LIMIT+100&amp;format=text%2Fhtml&amp;timeout=30000&amp;debug=on", "View on DBPedia")</f>
        <v>View on DBPedia</v>
      </c>
    </row>
    <row collapsed="false" customFormat="false" customHeight="true" hidden="false" ht="12.1" outlineLevel="0" r="2113">
      <c r="A2113" s="0" t="str">
        <f aca="false">HYPERLINK("http://dbpedia.org/property/origin")</f>
        <v>http://dbpedia.org/property/origin</v>
      </c>
      <c r="B2113" s="2" t="n">
        <v>0</v>
      </c>
      <c r="C2113" s="0" t="str">
        <f aca="false">HYPERLINK("http://dbpedia.org/sparql?default-graph-uri=http%3A%2F%2Fdbpedia.org&amp;query=select+distinct+%3Fs+%3Fo+where+{%3Fs+%3Chttp%3A%2F%2Fdbpedia.org%2Fproperty%2Forigin%3E+%3Fo}+LIMIT+100&amp;format=text%2Fhtml&amp;timeout=30000&amp;debug=on", "View on DBPedia")</f>
        <v>View on DBPedia</v>
      </c>
    </row>
    <row collapsed="false" customFormat="false" customHeight="true" hidden="false" ht="12.1" outlineLevel="0" r="2114">
      <c r="A2114" s="0" t="str">
        <f aca="false">HYPERLINK("http://dbpedia.org/property/league")</f>
        <v>http://dbpedia.org/property/league</v>
      </c>
      <c r="B2114" s="2" t="n">
        <v>0</v>
      </c>
      <c r="C2114" s="0" t="str">
        <f aca="false">HYPERLINK("http://dbpedia.org/sparql?default-graph-uri=http%3A%2F%2Fdbpedia.org&amp;query=select+distinct+%3Fs+%3Fo+where+{%3Fs+%3Chttp%3A%2F%2Fdbpedia.org%2Fproperty%2Fleague%3E+%3Fo}+LIMIT+100&amp;format=text%2Fhtml&amp;timeout=30000&amp;debug=on", "View on DBPedia")</f>
        <v>View on DBPedia</v>
      </c>
    </row>
    <row collapsed="false" customFormat="false" customHeight="true" hidden="false" ht="12.1" outlineLevel="0" r="2115">
      <c r="A2115" s="0" t="str">
        <f aca="false">HYPERLINK("http://dbpedia.org/property/youthclubs")</f>
        <v>http://dbpedia.org/property/youthclubs</v>
      </c>
      <c r="B2115" s="2" t="n">
        <v>0</v>
      </c>
      <c r="C2115" s="0" t="str">
        <f aca="false">HYPERLINK("http://dbpedia.org/sparql?default-graph-uri=http%3A%2F%2Fdbpedia.org&amp;query=select+distinct+%3Fs+%3Fo+where+{%3Fs+%3Chttp%3A%2F%2Fdbpedia.org%2Fproperty%2Fyouthclubs%3E+%3Fo}+LIMIT+100&amp;format=text%2Fhtml&amp;timeout=30000&amp;debug=on", "View on DBPedia")</f>
        <v>View on DBPedia</v>
      </c>
    </row>
    <row collapsed="false" customFormat="false" customHeight="true" hidden="false" ht="12.1" outlineLevel="0" r="2116">
      <c r="A2116" s="0" t="str">
        <f aca="false">HYPERLINK("http://dbpedia.org/property/ntlTeam")</f>
        <v>http://dbpedia.org/property/ntlTeam</v>
      </c>
      <c r="B2116" s="2" t="n">
        <v>0</v>
      </c>
      <c r="C2116" s="0" t="str">
        <f aca="false">HYPERLINK("http://dbpedia.org/sparql?default-graph-uri=http%3A%2F%2Fdbpedia.org&amp;query=select+distinct+%3Fs+%3Fo+where+{%3Fs+%3Chttp%3A%2F%2Fdbpedia.org%2Fproperty%2FntlTeam%3E+%3Fo}+LIMIT+100&amp;format=text%2Fhtml&amp;timeout=30000&amp;debug=on", "View on DBPedia")</f>
        <v>View on DBPedia</v>
      </c>
    </row>
    <row collapsed="false" customFormat="false" customHeight="true" hidden="false" ht="12.1" outlineLevel="0" r="2117">
      <c r="A2117" s="0" t="str">
        <f aca="false">HYPERLINK("http://dbpedia.org/property/champions")</f>
        <v>http://dbpedia.org/property/champions</v>
      </c>
      <c r="B2117" s="2" t="n">
        <v>0</v>
      </c>
      <c r="C2117" s="0" t="str">
        <f aca="false">HYPERLINK("http://dbpedia.org/sparql?default-graph-uri=http%3A%2F%2Fdbpedia.org&amp;query=select+distinct+%3Fs+%3Fo+where+{%3Fs+%3Chttp%3A%2F%2Fdbpedia.org%2Fproperty%2Fchampions%3E+%3Fo}+LIMIT+100&amp;format=text%2Fhtml&amp;timeout=30000&amp;debug=on", "View on DBPedia")</f>
        <v>View on DBPedia</v>
      </c>
    </row>
    <row collapsed="false" customFormat="false" customHeight="true" hidden="false" ht="12.1" outlineLevel="0" r="2118">
      <c r="A2118" s="0" t="str">
        <f aca="false">HYPERLINK("http://dbpedia.org/property/homecountry")</f>
        <v>http://dbpedia.org/property/homecountry</v>
      </c>
      <c r="B2118" s="2" t="n">
        <v>0</v>
      </c>
      <c r="C2118" s="0" t="str">
        <f aca="false">HYPERLINK("http://dbpedia.org/sparql?default-graph-uri=http%3A%2F%2Fdbpedia.org&amp;query=select+distinct+%3Fs+%3Fo+where+{%3Fs+%3Chttp%3A%2F%2Fdbpedia.org%2Fproperty%2Fhomecountry%3E+%3Fo}+LIMIT+100&amp;format=text%2Fhtml&amp;timeout=30000&amp;debug=on", "View on DBPedia")</f>
        <v>View on DBPedia</v>
      </c>
    </row>
    <row collapsed="false" customFormat="false" customHeight="true" hidden="false" ht="12.1" outlineLevel="0" r="2119">
      <c r="A2119" s="0" t="str">
        <f aca="false">HYPERLINK("http://dbpedia.org/property/tournament")</f>
        <v>http://dbpedia.org/property/tournament</v>
      </c>
      <c r="B2119" s="2" t="n">
        <v>0</v>
      </c>
      <c r="C2119" s="0" t="str">
        <f aca="false">HYPERLINK("http://dbpedia.org/sparql?default-graph-uri=http%3A%2F%2Fdbpedia.org&amp;query=select+distinct+%3Fs+%3Fo+where+{%3Fs+%3Chttp%3A%2F%2Fdbpedia.org%2Fproperty%2Ftournament%3E+%3Fo}+LIMIT+100&amp;format=text%2Fhtml&amp;timeout=30000&amp;debug=on", "View on DBPedia")</f>
        <v>View on DBPedia</v>
      </c>
    </row>
    <row collapsed="false" customFormat="false" customHeight="true" hidden="false" ht="12.1" outlineLevel="0" r="2120">
      <c r="A2120" s="0" t="str">
        <f aca="false">HYPERLINK("http://dbpedia.org/property/ruNationalteam")</f>
        <v>http://dbpedia.org/property/ruNationalteam</v>
      </c>
      <c r="B2120" s="2" t="n">
        <v>0</v>
      </c>
      <c r="C2120" s="0" t="str">
        <f aca="false">HYPERLINK("http://dbpedia.org/sparql?default-graph-uri=http%3A%2F%2Fdbpedia.org&amp;query=select+distinct+%3Fs+%3Fo+where+{%3Fs+%3Chttp%3A%2F%2Fdbpedia.org%2Fproperty%2FruNationalteam%3E+%3Fo}+LIMIT+100&amp;format=text%2Fhtml&amp;timeout=30000&amp;debug=on", "View on DBPedia")</f>
        <v>View on DBPedia</v>
      </c>
    </row>
    <row collapsed="false" customFormat="false" customHeight="true" hidden="false" ht="12.1" outlineLevel="0" r="2121">
      <c r="A2121" s="0" t="str">
        <f aca="false">HYPERLINK("http://dbpedia.org/property/highlights")</f>
        <v>http://dbpedia.org/property/highlights</v>
      </c>
      <c r="B2121" s="2" t="n">
        <v>0</v>
      </c>
      <c r="C2121" s="0" t="str">
        <f aca="false">HYPERLINK("http://dbpedia.org/sparql?default-graph-uri=http%3A%2F%2Fdbpedia.org&amp;query=select+distinct+%3Fs+%3Fo+where+{%3Fs+%3Chttp%3A%2F%2Fdbpedia.org%2Fproperty%2Fhighlights%3E+%3Fo}+LIMIT+100&amp;format=text%2Fhtml&amp;timeout=30000&amp;debug=on", "View on DBPedia")</f>
        <v>View on DBPedia</v>
      </c>
    </row>
    <row collapsed="false" customFormat="false" customHeight="true" hidden="false" ht="12.1" outlineLevel="0" r="2122">
      <c r="A2122" s="0" t="str">
        <f aca="false">HYPERLINK("http://dbpedia.org/property/place")</f>
        <v>http://dbpedia.org/property/place</v>
      </c>
      <c r="B2122" s="2" t="n">
        <v>0</v>
      </c>
      <c r="C2122" s="0" t="str">
        <f aca="false">HYPERLINK("http://dbpedia.org/sparql?default-graph-uri=http%3A%2F%2Fdbpedia.org&amp;query=select+distinct+%3Fs+%3Fo+where+{%3Fs+%3Chttp%3A%2F%2Fdbpedia.org%2Fproperty%2Fplace%3E+%3Fo}+LIMIT+100&amp;format=text%2Fhtml&amp;timeout=30000&amp;debug=on", "View on DBPedia")</f>
        <v>View on DBPedia</v>
      </c>
    </row>
    <row collapsed="false" customFormat="false" customHeight="true" hidden="false" ht="12.1" outlineLevel="0" r="2123">
      <c r="A2123" s="0" t="str">
        <f aca="false">HYPERLINK("http://dbpedia.org/property/birthDate")</f>
        <v>http://dbpedia.org/property/birthDate</v>
      </c>
      <c r="B2123" s="2" t="n">
        <v>0</v>
      </c>
      <c r="C2123" s="0" t="str">
        <f aca="false">HYPERLINK("http://dbpedia.org/sparql?default-graph-uri=http%3A%2F%2Fdbpedia.org&amp;query=select+distinct+%3Fs+%3Fo+where+{%3Fs+%3Chttp%3A%2F%2Fdbpedia.org%2Fproperty%2FbirthDate%3E+%3Fo}+LIMIT+100&amp;format=text%2Fhtml&amp;timeout=30000&amp;debug=on", "View on DBPedia")</f>
        <v>View on DBPedia</v>
      </c>
    </row>
    <row collapsed="false" customFormat="false" customHeight="true" hidden="false" ht="12.1" outlineLevel="0" r="2124">
      <c r="A2124" s="0" t="str">
        <f aca="false">HYPERLINK("http://dbpedia.org/property/after")</f>
        <v>http://dbpedia.org/property/after</v>
      </c>
      <c r="B2124" s="2" t="n">
        <v>0</v>
      </c>
      <c r="C2124" s="0" t="str">
        <f aca="false">HYPERLINK("http://dbpedia.org/sparql?default-graph-uri=http%3A%2F%2Fdbpedia.org&amp;query=select+distinct+%3Fs+%3Fo+where+{%3Fs+%3Chttp%3A%2F%2Fdbpedia.org%2Fproperty%2Fafter%3E+%3Fo}+LIMIT+100&amp;format=text%2Fhtml&amp;timeout=30000&amp;debug=on", "View on DBPedia")</f>
        <v>View on DBPedia</v>
      </c>
    </row>
    <row collapsed="false" customFormat="false" customHeight="true" hidden="false" ht="12.1" outlineLevel="0" r="2125">
      <c r="A2125" s="0" t="str">
        <f aca="false">HYPERLINK("http://dbpedia.org/property/teamb")</f>
        <v>http://dbpedia.org/property/teamb</v>
      </c>
      <c r="B2125" s="2" t="n">
        <v>0</v>
      </c>
      <c r="C2125" s="0" t="str">
        <f aca="false">HYPERLINK("http://dbpedia.org/sparql?default-graph-uri=http%3A%2F%2Fdbpedia.org&amp;query=select+distinct+%3Fs+%3Fo+where+{%3Fs+%3Chttp%3A%2F%2Fdbpedia.org%2Fproperty%2Fteamb%3E+%3Fo}+LIMIT+100&amp;format=text%2Fhtml&amp;timeout=30000&amp;debug=on", "View on DBPedia")</f>
        <v>View on DBPedia</v>
      </c>
    </row>
    <row collapsed="false" customFormat="false" customHeight="true" hidden="false" ht="12.1" outlineLevel="0" r="2126">
      <c r="A2126" s="0" t="str">
        <f aca="false">HYPERLINK("http://dbpedia.org/property/formerTeams")</f>
        <v>http://dbpedia.org/property/formerTeams</v>
      </c>
      <c r="B2126" s="2" t="n">
        <v>0</v>
      </c>
      <c r="C2126" s="0" t="str">
        <f aca="false">HYPERLINK("http://dbpedia.org/sparql?default-graph-uri=http%3A%2F%2Fdbpedia.org&amp;query=select+distinct+%3Fs+%3Fo+where+{%3Fs+%3Chttp%3A%2F%2Fdbpedia.org%2Fproperty%2FformerTeams%3E+%3Fo}+LIMIT+100&amp;format=text%2Fhtml&amp;timeout=30000&amp;debug=on", "View on DBPedia")</f>
        <v>View on DBPedia</v>
      </c>
    </row>
    <row collapsed="false" customFormat="false" customHeight="true" hidden="false" ht="12.1" outlineLevel="0" r="2127">
      <c r="A2127" s="0" t="str">
        <f aca="false">HYPERLINK("http://dbpedia.org/property/ruCoachclubs")</f>
        <v>http://dbpedia.org/property/ruCoachclubs</v>
      </c>
      <c r="B2127" s="2" t="n">
        <v>0</v>
      </c>
      <c r="C2127" s="0" t="str">
        <f aca="false">HYPERLINK("http://dbpedia.org/sparql?default-graph-uri=http%3A%2F%2Fdbpedia.org&amp;query=select+distinct+%3Fs+%3Fo+where+{%3Fs+%3Chttp%3A%2F%2Fdbpedia.org%2Fproperty%2FruCoachclubs%3E+%3Fo}+LIMIT+100&amp;format=text%2Fhtml&amp;timeout=30000&amp;debug=on", "View on DBPedia")</f>
        <v>View on DBPedia</v>
      </c>
    </row>
    <row collapsed="false" customFormat="false" customHeight="true" hidden="false" ht="12.1" outlineLevel="0" r="2128">
      <c r="A2128" s="0" t="str">
        <f aca="false">HYPERLINK("http://dbpedia.org/property/source")</f>
        <v>http://dbpedia.org/property/source</v>
      </c>
      <c r="B2128" s="2" t="n">
        <v>0</v>
      </c>
      <c r="C2128" s="0" t="str">
        <f aca="false">HYPERLINK("http://dbpedia.org/sparql?default-graph-uri=http%3A%2F%2Fdbpedia.org&amp;query=select+distinct+%3Fs+%3Fo+where+{%3Fs+%3Chttp%3A%2F%2Fdbpedia.org%2Fproperty%2Fsource%3E+%3Fo}+LIMIT+100&amp;format=text%2Fhtml&amp;timeout=30000&amp;debug=on", "View on DBPedia")</f>
        <v>View on DBPedia</v>
      </c>
    </row>
    <row collapsed="false" customFormat="false" customHeight="true" hidden="false" ht="12.1" outlineLevel="0" r="2129">
      <c r="A2129" s="0" t="str">
        <f aca="false">HYPERLINK("http://dbpedia.org/property/from")</f>
        <v>http://dbpedia.org/property/from</v>
      </c>
      <c r="B2129" s="2" t="n">
        <v>0</v>
      </c>
      <c r="C2129" s="0" t="str">
        <f aca="false">HYPERLINK("http://dbpedia.org/sparql?default-graph-uri=http%3A%2F%2Fdbpedia.org&amp;query=select+distinct+%3Fs+%3Fo+where+{%3Fs+%3Chttp%3A%2F%2Fdbpedia.org%2Fproperty%2Ffrom%3E+%3Fo}+LIMIT+100&amp;format=text%2Fhtml&amp;timeout=30000&amp;debug=on", "View on DBPedia")</f>
        <v>View on DBPedia</v>
      </c>
    </row>
    <row collapsed="false" customFormat="false" customHeight="true" hidden="false" ht="12.1" outlineLevel="0" r="2130">
      <c r="A2130" s="0" t="str">
        <f aca="false">HYPERLINK("http://dbpedia.org/property/clubnat")</f>
        <v>http://dbpedia.org/property/clubnat</v>
      </c>
      <c r="B2130" s="2" t="n">
        <v>0</v>
      </c>
      <c r="C2130" s="0" t="str">
        <f aca="false">HYPERLINK("http://dbpedia.org/sparql?default-graph-uri=http%3A%2F%2Fdbpedia.org&amp;query=select+distinct+%3Fs+%3Fo+where+{%3Fs+%3Chttp%3A%2F%2Fdbpedia.org%2Fproperty%2Fclubnat%3E+%3Fo}+LIMIT+100&amp;format=text%2Fhtml&amp;timeout=30000&amp;debug=on", "View on DBPedia")</f>
        <v>View on DBPedia</v>
      </c>
    </row>
    <row collapsed="false" customFormat="false" customHeight="true" hidden="false" ht="12.1" outlineLevel="0" r="2131">
      <c r="A2131" s="0" t="str">
        <f aca="false">HYPERLINK("http://dbpedia.org/property/club")</f>
        <v>http://dbpedia.org/property/club</v>
      </c>
      <c r="B2131" s="2" t="n">
        <v>0</v>
      </c>
      <c r="C2131" s="0" t="str">
        <f aca="false">HYPERLINK("http://dbpedia.org/sparql?default-graph-uri=http%3A%2F%2Fdbpedia.org&amp;query=select+distinct+%3Fs+%3Fo+where+{%3Fs+%3Chttp%3A%2F%2Fdbpedia.org%2Fproperty%2Fclub%3E+%3Fo}+LIMIT+100&amp;format=text%2Fhtml&amp;timeout=30000&amp;debug=on", "View on DBPedia")</f>
        <v>View on DBPedia</v>
      </c>
    </row>
    <row collapsed="false" customFormat="false" customHeight="true" hidden="false" ht="12.1" outlineLevel="0" r="2132">
      <c r="A2132" s="0" t="str">
        <f aca="false">HYPERLINK("http://dbpedia.org/ontology/nationalTeam")</f>
        <v>http://dbpedia.org/ontology/nationalTeam</v>
      </c>
      <c r="B2132" s="2" t="n">
        <v>0</v>
      </c>
      <c r="C2132" s="0" t="str">
        <f aca="false">HYPERLINK("http://dbpedia.org/sparql?default-graph-uri=http%3A%2F%2Fdbpedia.org&amp;query=select+distinct+%3Fs+%3Fo+where+{%3Fs+%3Chttp%3A%2F%2Fdbpedia.org%2Fontology%2FnationalTeam%3E+%3Fo}+LIMIT+100&amp;format=text%2Fhtml&amp;timeout=30000&amp;debug=on", "View on DBPedia")</f>
        <v>View on DBPedia</v>
      </c>
    </row>
    <row collapsed="false" customFormat="false" customHeight="true" hidden="false" ht="12.1" outlineLevel="0" r="2133">
      <c r="A2133" s="0" t="str">
        <f aca="false">HYPERLINK("http://dbpedia.org/ontology/league")</f>
        <v>http://dbpedia.org/ontology/league</v>
      </c>
      <c r="B2133" s="2" t="n">
        <v>0</v>
      </c>
      <c r="C2133" s="0" t="str">
        <f aca="false">HYPERLINK("http://dbpedia.org/sparql?default-graph-uri=http%3A%2F%2Fdbpedia.org&amp;query=select+distinct+%3Fs+%3Fo+where+{%3Fs+%3Chttp%3A%2F%2Fdbpedia.org%2Fontology%2Fleague%3E+%3Fo}+LIMIT+100&amp;format=text%2Fhtml&amp;timeout=30000&amp;debug=on", "View on DBPedia")</f>
        <v>View on DBPedia</v>
      </c>
    </row>
    <row collapsed="false" customFormat="false" customHeight="true" hidden="false" ht="12.1" outlineLevel="0" r="2134">
      <c r="A2134" s="0" t="str">
        <f aca="false">HYPERLINK("http://dbpedia.org/property/city")</f>
        <v>http://dbpedia.org/property/city</v>
      </c>
      <c r="B2134" s="2" t="n">
        <v>0</v>
      </c>
      <c r="C2134" s="0" t="str">
        <f aca="false">HYPERLINK("http://dbpedia.org/sparql?default-graph-uri=http%3A%2F%2Fdbpedia.org&amp;query=select+distinct+%3Fs+%3Fo+where+{%3Fs+%3Chttp%3A%2F%2Fdbpedia.org%2Fproperty%2Fcity%3E+%3Fo}+LIMIT+100&amp;format=text%2Fhtml&amp;timeout=30000&amp;debug=on", "View on DBPedia")</f>
        <v>View on DBPedia</v>
      </c>
    </row>
    <row collapsed="false" customFormat="false" customHeight="true" hidden="false" ht="12.1" outlineLevel="0" r="2135">
      <c r="A2135" s="0" t="str">
        <f aca="false">HYPERLINK("http://dbpedia.org/property/deathDate")</f>
        <v>http://dbpedia.org/property/deathDate</v>
      </c>
      <c r="B2135" s="2" t="n">
        <v>0</v>
      </c>
      <c r="C2135" s="0" t="str">
        <f aca="false">HYPERLINK("http://dbpedia.org/sparql?default-graph-uri=http%3A%2F%2Fdbpedia.org&amp;query=select+distinct+%3Fs+%3Fo+where+{%3Fs+%3Chttp%3A%2F%2Fdbpedia.org%2Fproperty%2FdeathDate%3E+%3Fo}+LIMIT+100&amp;format=text%2Fhtml&amp;timeout=30000&amp;debug=on", "View on DBPedia")</f>
        <v>View on DBPedia</v>
      </c>
    </row>
    <row collapsed="false" customFormat="false" customHeight="true" hidden="false" ht="12.1" outlineLevel="0" r="2136">
      <c r="A2136" s="0" t="str">
        <f aca="false">HYPERLINK("http://dbpedia.org/property/region")</f>
        <v>http://dbpedia.org/property/region</v>
      </c>
      <c r="B2136" s="2" t="n">
        <v>0</v>
      </c>
      <c r="C2136" s="0" t="str">
        <f aca="false">HYPERLINK("http://dbpedia.org/sparql?default-graph-uri=http%3A%2F%2Fdbpedia.org&amp;query=select+distinct+%3Fs+%3Fo+where+{%3Fs+%3Chttp%3A%2F%2Fdbpedia.org%2Fproperty%2Fregion%3E+%3Fo}+LIMIT+100&amp;format=text%2Fhtml&amp;timeout=30000&amp;debug=on", "View on DBPedia")</f>
        <v>View on DBPedia</v>
      </c>
    </row>
    <row collapsed="false" customFormat="false" customHeight="true" hidden="false" ht="12.1" outlineLevel="0" r="2137">
      <c r="A2137" s="0" t="str">
        <f aca="false">HYPERLINK("http://dbpedia.org/property/teams")</f>
        <v>http://dbpedia.org/property/teams</v>
      </c>
      <c r="B2137" s="2" t="n">
        <v>0</v>
      </c>
      <c r="C2137" s="0" t="str">
        <f aca="false">HYPERLINK("http://dbpedia.org/sparql?default-graph-uri=http%3A%2F%2Fdbpedia.org&amp;query=select+distinct+%3Fs+%3Fo+where+{%3Fs+%3Chttp%3A%2F%2Fdbpedia.org%2Fproperty%2Fteams%3E+%3Fo}+LIMIT+100&amp;format=text%2Fhtml&amp;timeout=30000&amp;debug=on", "View on DBPedia")</f>
        <v>View on DBPedia</v>
      </c>
    </row>
    <row collapsed="false" customFormat="false" customHeight="true" hidden="false" ht="12.1" outlineLevel="0" r="2138">
      <c r="A2138" s="0" t="str">
        <f aca="false">HYPERLINK("http://dbpedia.org/property/name")</f>
        <v>http://dbpedia.org/property/name</v>
      </c>
      <c r="B2138" s="2" t="n">
        <v>0</v>
      </c>
      <c r="C2138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2139">
      <c r="A2139" s="0" t="str">
        <f aca="false">HYPERLINK("http://dbpedia.org/property/awards")</f>
        <v>http://dbpedia.org/property/awards</v>
      </c>
      <c r="B2139" s="2" t="n">
        <v>0</v>
      </c>
      <c r="C2139" s="0" t="str">
        <f aca="false">HYPERLINK("http://dbpedia.org/sparql?default-graph-uri=http%3A%2F%2Fdbpedia.org&amp;query=select+distinct+%3Fs+%3Fo+where+{%3Fs+%3Chttp%3A%2F%2Fdbpedia.org%2Fproperty%2Fawards%3E+%3Fo}+LIMIT+100&amp;format=text%2Fhtml&amp;timeout=30000&amp;debug=on", "View on DBPedia")</f>
        <v>View on DBPedia</v>
      </c>
    </row>
    <row collapsed="false" customFormat="false" customHeight="true" hidden="false" ht="12.1" outlineLevel="0" r="2140">
      <c r="A2140" s="0" t="str">
        <f aca="false">HYPERLINK("http://dbpedia.org/property/coachteama")</f>
        <v>http://dbpedia.org/property/coachteama</v>
      </c>
      <c r="B2140" s="2" t="n">
        <v>0</v>
      </c>
      <c r="C2140" s="0" t="str">
        <f aca="false">HYPERLINK("http://dbpedia.org/sparql?default-graph-uri=http%3A%2F%2Fdbpedia.org&amp;query=select+distinct+%3Fs+%3Fo+where+{%3Fs+%3Chttp%3A%2F%2Fdbpedia.org%2Fproperty%2Fcoachteama%3E+%3Fo}+LIMIT+100&amp;format=text%2Fhtml&amp;timeout=30000&amp;debug=on", "View on DBPedia")</f>
        <v>View on DBPedia</v>
      </c>
    </row>
    <row collapsed="false" customFormat="false" customHeight="true" hidden="false" ht="12.1" outlineLevel="0" r="2141">
      <c r="A2141" s="0" t="str">
        <f aca="false">HYPERLINK("http://dbpedia.org/property/coachteams")</f>
        <v>http://dbpedia.org/property/coachteams</v>
      </c>
      <c r="B2141" s="2" t="n">
        <v>0</v>
      </c>
      <c r="C2141" s="0" t="str">
        <f aca="false">HYPERLINK("http://dbpedia.org/sparql?default-graph-uri=http%3A%2F%2Fdbpedia.org&amp;query=select+distinct+%3Fs+%3Fo+where+{%3Fs+%3Chttp%3A%2F%2Fdbpedia.org%2Fproperty%2Fcoachteams%3E+%3Fo}+LIMIT+100&amp;format=text%2Fhtml&amp;timeout=30000&amp;debug=on", "View on DBPedia")</f>
        <v>View on DBPedia</v>
      </c>
    </row>
    <row collapsed="false" customFormat="false" customHeight="true" hidden="false" ht="12.1" outlineLevel="0" r="2142">
      <c r="A2142" s="0" t="str">
        <f aca="false">HYPERLINK("http://dbpedia.org/property/highSchool")</f>
        <v>http://dbpedia.org/property/highSchool</v>
      </c>
      <c r="B2142" s="2" t="n">
        <v>0</v>
      </c>
      <c r="C2142" s="0" t="str">
        <f aca="false">HYPERLINK("http://dbpedia.org/sparql?default-graph-uri=http%3A%2F%2Fdbpedia.org&amp;query=select+distinct+%3Fs+%3Fo+where+{%3Fs+%3Chttp%3A%2F%2Fdbpedia.org%2Fproperty%2FhighSchool%3E+%3Fo}+LIMIT+100&amp;format=text%2Fhtml&amp;timeout=30000&amp;debug=on", "View on DBPedia")</f>
        <v>View on DBPedia</v>
      </c>
    </row>
    <row collapsed="false" customFormat="false" customHeight="true" hidden="false" ht="12.1" outlineLevel="0" r="2143">
      <c r="A2143" s="0" t="str">
        <f aca="false">HYPERLINK("http://dbpedia.org/property/college")</f>
        <v>http://dbpedia.org/property/college</v>
      </c>
      <c r="B2143" s="2" t="n">
        <v>0</v>
      </c>
      <c r="C2143" s="0" t="str">
        <f aca="false">HYPERLINK("http://dbpedia.org/sparql?default-graph-uri=http%3A%2F%2Fdbpedia.org&amp;query=select+distinct+%3Fs+%3Fo+where+{%3Fs+%3Chttp%3A%2F%2Fdbpedia.org%2Fproperty%2Fcollege%3E+%3Fo}+LIMIT+100&amp;format=text%2Fhtml&amp;timeout=30000&amp;debug=on", "View on DBPedia")</f>
        <v>View on DBPedia</v>
      </c>
    </row>
    <row collapsed="false" customFormat="false" customHeight="true" hidden="false" ht="12.1" outlineLevel="0" r="2144">
      <c r="A2144" s="0" t="str">
        <f aca="false">HYPERLINK("http://dbpedia.org/ontology/coachedTeam")</f>
        <v>http://dbpedia.org/ontology/coachedTeam</v>
      </c>
      <c r="B2144" s="2" t="n">
        <v>0</v>
      </c>
      <c r="C2144" s="0" t="str">
        <f aca="false">HYPERLINK("http://dbpedia.org/sparql?default-graph-uri=http%3A%2F%2Fdbpedia.org&amp;query=select+distinct+%3Fs+%3Fo+where+{%3Fs+%3Chttp%3A%2F%2Fdbpedia.org%2Fontology%2FcoachedTeam%3E+%3Fo}+LIMIT+100&amp;format=text%2Fhtml&amp;timeout=30000&amp;debug=on", "View on DBPedia")</f>
        <v>View on DBPedia</v>
      </c>
    </row>
    <row collapsed="false" customFormat="false" customHeight="true" hidden="false" ht="12.1" outlineLevel="0" r="2145">
      <c r="A2145" s="0" t="str">
        <f aca="false">HYPERLINK("http://dbpedia.org/property/ruTeama")</f>
        <v>http://dbpedia.org/property/ruTeama</v>
      </c>
      <c r="B2145" s="2" t="n">
        <v>0</v>
      </c>
      <c r="C2145" s="0" t="str">
        <f aca="false">HYPERLINK("http://dbpedia.org/sparql?default-graph-uri=http%3A%2F%2Fdbpedia.org&amp;query=select+distinct+%3Fs+%3Fo+where+{%3Fs+%3Chttp%3A%2F%2Fdbpedia.org%2Fproperty%2FruTeama%3E+%3Fo}+LIMIT+100&amp;format=text%2Fhtml&amp;timeout=30000&amp;debug=on", "View on DBPedia")</f>
        <v>View on DBPedia</v>
      </c>
    </row>
    <row collapsed="false" customFormat="false" customHeight="true" hidden="false" ht="12.1" outlineLevel="0" r="2146">
      <c r="A2146" s="0" t="str">
        <f aca="false">HYPERLINK("http://dbpedia.org/property/quote")</f>
        <v>http://dbpedia.org/property/quote</v>
      </c>
      <c r="B2146" s="2" t="n">
        <v>0</v>
      </c>
      <c r="C2146" s="0" t="str">
        <f aca="false">HYPERLINK("http://dbpedia.org/sparql?default-graph-uri=http%3A%2F%2Fdbpedia.org&amp;query=select+distinct+%3Fs+%3Fo+where+{%3Fs+%3Chttp%3A%2F%2Fdbpedia.org%2Fproperty%2Fquote%3E+%3Fo}+LIMIT+100&amp;format=text%2Fhtml&amp;timeout=30000&amp;debug=on", "View on DBPedia")</f>
        <v>View on DBPedia</v>
      </c>
    </row>
    <row collapsed="false" customFormat="false" customHeight="true" hidden="false" ht="12.1" outlineLevel="0" r="2147">
      <c r="A2147" s="0" t="str">
        <f aca="false">HYPERLINK("http://dbpedia.org/ontology/award")</f>
        <v>http://dbpedia.org/ontology/award</v>
      </c>
      <c r="B2147" s="2" t="n">
        <v>0</v>
      </c>
      <c r="C2147" s="0" t="str">
        <f aca="false">HYPERLINK("http://dbpedia.org/sparql?default-graph-uri=http%3A%2F%2Fdbpedia.org&amp;query=select+distinct+%3Fs+%3Fo+where+{%3Fs+%3Chttp%3A%2F%2Fdbpedia.org%2Fontology%2Faward%3E+%3Fo}+LIMIT+100&amp;format=text%2Fhtml&amp;timeout=30000&amp;debug=on", "View on DBPedia")</f>
        <v>View on DBPedia</v>
      </c>
    </row>
    <row collapsed="false" customFormat="false" customHeight="true" hidden="false" ht="12.1" outlineLevel="0" r="2148">
      <c r="A2148" s="0" t="str">
        <f aca="false">HYPERLINK("http://dbpedia.org/property/ruSevensnationalteam")</f>
        <v>http://dbpedia.org/property/ruSevensnationalteam</v>
      </c>
      <c r="B2148" s="2" t="n">
        <v>0</v>
      </c>
      <c r="C2148" s="0" t="str">
        <f aca="false">HYPERLINK("http://dbpedia.org/sparql?default-graph-uri=http%3A%2F%2Fdbpedia.org&amp;query=select+distinct+%3Fs+%3Fo+where+{%3Fs+%3Chttp%3A%2F%2Fdbpedia.org%2Fproperty%2FruSevensnationalteam%3E+%3Fo}+LIMIT+100&amp;format=text%2Fhtml&amp;timeout=30000&amp;debug=on", "View on DBPedia")</f>
        <v>View on DBPedia</v>
      </c>
    </row>
    <row collapsed="false" customFormat="false" customHeight="true" hidden="false" ht="12.1" outlineLevel="0" r="2149">
      <c r="A2149" s="0" t="str">
        <f aca="false">HYPERLINK("http://dbpedia.org/property/office")</f>
        <v>http://dbpedia.org/property/office</v>
      </c>
      <c r="B2149" s="2" t="n">
        <v>0</v>
      </c>
      <c r="C2149" s="0" t="str">
        <f aca="false">HYPERLINK("http://dbpedia.org/sparql?default-graph-uri=http%3A%2F%2Fdbpedia.org&amp;query=select+distinct+%3Fs+%3Fo+where+{%3Fs+%3Chttp%3A%2F%2Fdbpedia.org%2Fproperty%2Foffice%3E+%3Fo}+LIMIT+100&amp;format=text%2Fhtml&amp;timeout=30000&amp;debug=on", "View on DBPedia")</f>
        <v>View on DBPedia</v>
      </c>
    </row>
    <row collapsed="false" customFormat="false" customHeight="true" hidden="false" ht="12.1" outlineLevel="0" r="2150">
      <c r="A2150" s="0" t="str">
        <f aca="false">HYPERLINK("http://dbpedia.org/property/coachTeams")</f>
        <v>http://dbpedia.org/property/coachTeams</v>
      </c>
      <c r="B2150" s="2" t="n">
        <v>0</v>
      </c>
      <c r="C2150" s="0" t="str">
        <f aca="false">HYPERLINK("http://dbpedia.org/sparql?default-graph-uri=http%3A%2F%2Fdbpedia.org&amp;query=select+distinct+%3Fs+%3Fo+where+{%3Fs+%3Chttp%3A%2F%2Fdbpedia.org%2Fproperty%2FcoachTeams%3E+%3Fo}+LIMIT+100&amp;format=text%2Fhtml&amp;timeout=30000&amp;debug=on", "View on DBPedia")</f>
        <v>View on DBPedia</v>
      </c>
    </row>
    <row collapsed="false" customFormat="false" customHeight="true" hidden="false" ht="12.1" outlineLevel="0" r="2151">
      <c r="A2151" s="0" t="str">
        <f aca="false">HYPERLINK("http://dbpedia.org/property/nationalFed")</f>
        <v>http://dbpedia.org/property/nationalFed</v>
      </c>
      <c r="B2151" s="2" t="n">
        <v>0</v>
      </c>
      <c r="C2151" s="0" t="str">
        <f aca="false">HYPERLINK("http://dbpedia.org/sparql?default-graph-uri=http%3A%2F%2Fdbpedia.org&amp;query=select+distinct+%3Fs+%3Fo+where+{%3Fs+%3Chttp%3A%2F%2Fdbpedia.org%2Fproperty%2FnationalFed%3E+%3Fo}+LIMIT+100&amp;format=text%2Fhtml&amp;timeout=30000&amp;debug=on", "View on DBPedia")</f>
        <v>View on DBPedia</v>
      </c>
    </row>
    <row collapsed="false" customFormat="false" customHeight="true" hidden="false" ht="12.1" outlineLevel="0" r="2152">
      <c r="A2152" s="0" t="str">
        <f aca="false">HYPERLINK("http://dbpedia.org/property/highschool")</f>
        <v>http://dbpedia.org/property/highschool</v>
      </c>
      <c r="B2152" s="2" t="n">
        <v>0</v>
      </c>
      <c r="C2152" s="0" t="str">
        <f aca="false">HYPERLINK("http://dbpedia.org/sparql?default-graph-uri=http%3A%2F%2Fdbpedia.org&amp;query=select+distinct+%3Fs+%3Fo+where+{%3Fs+%3Chttp%3A%2F%2Fdbpedia.org%2Fproperty%2Fhighschool%3E+%3Fo}+LIMIT+100&amp;format=text%2Fhtml&amp;timeout=30000&amp;debug=on", "View on DBPedia")</f>
        <v>View on DBPedia</v>
      </c>
    </row>
    <row collapsed="false" customFormat="false" customHeight="true" hidden="false" ht="12.1" outlineLevel="0" r="2153">
      <c r="A2153" s="0" t="str">
        <f aca="false">HYPERLINK("http://dbpedia.org/ontology/sportCountry")</f>
        <v>http://dbpedia.org/ontology/sportCountry</v>
      </c>
      <c r="B2153" s="2" t="n">
        <v>0</v>
      </c>
      <c r="C2153" s="0" t="str">
        <f aca="false">HYPERLINK("http://dbpedia.org/sparql?default-graph-uri=http%3A%2F%2Fdbpedia.org&amp;query=select+distinct+%3Fs+%3Fo+where+{%3Fs+%3Chttp%3A%2F%2Fdbpedia.org%2Fontology%2FsportCountry%3E+%3Fo}+LIMIT+100&amp;format=text%2Fhtml&amp;timeout=30000&amp;debug=on", "View on DBPedia")</f>
        <v>View on DBPedia</v>
      </c>
    </row>
    <row collapsed="false" customFormat="false" customHeight="true" hidden="false" ht="12.1" outlineLevel="0" r="2154">
      <c r="A2154" s="0" t="str">
        <f aca="false">HYPERLINK("http://dbpedia.org/property/siteCityst")</f>
        <v>http://dbpedia.org/property/siteCityst</v>
      </c>
      <c r="B2154" s="2" t="n">
        <v>0</v>
      </c>
      <c r="C2154" s="0" t="str">
        <f aca="false">HYPERLINK("http://dbpedia.org/sparql?default-graph-uri=http%3A%2F%2Fdbpedia.org&amp;query=select+distinct+%3Fs+%3Fo+where+{%3Fs+%3Chttp%3A%2F%2Fdbpedia.org%2Fproperty%2FsiteCityst%3E+%3Fo}+LIMIT+100&amp;format=text%2Fhtml&amp;timeout=30000&amp;debug=on", "View on DBPedia")</f>
        <v>View on DBPedia</v>
      </c>
    </row>
    <row collapsed="false" customFormat="false" customHeight="true" hidden="false" ht="12.1" outlineLevel="0" r="2155">
      <c r="A2155" s="0" t="str">
        <f aca="false">HYPERLINK("http://dbpedia.org/property/cteam")</f>
        <v>http://dbpedia.org/property/cteam</v>
      </c>
      <c r="B2155" s="2" t="n">
        <v>0</v>
      </c>
      <c r="C2155" s="0" t="str">
        <f aca="false">HYPERLINK("http://dbpedia.org/sparql?default-graph-uri=http%3A%2F%2Fdbpedia.org&amp;query=select+distinct+%3Fs+%3Fo+where+{%3Fs+%3Chttp%3A%2F%2Fdbpedia.org%2Fproperty%2Fcteam%3E+%3Fo}+LIMIT+100&amp;format=text%2Fhtml&amp;timeout=30000&amp;debug=on", "View on DBPedia")</f>
        <v>View on DBPedia</v>
      </c>
    </row>
    <row collapsed="false" customFormat="false" customHeight="true" hidden="false" ht="12.1" outlineLevel="0" r="2156">
      <c r="A2156" s="0" t="str">
        <f aca="false">HYPERLINK("http://dbpedia.org/ontology/city")</f>
        <v>http://dbpedia.org/ontology/city</v>
      </c>
      <c r="B2156" s="2" t="n">
        <v>0</v>
      </c>
      <c r="C2156" s="0" t="str">
        <f aca="false">HYPERLINK("http://dbpedia.org/sparql?default-graph-uri=http%3A%2F%2Fdbpedia.org&amp;query=select+distinct+%3Fs+%3Fo+where+{%3Fs+%3Chttp%3A%2F%2Fdbpedia.org%2Fontology%2Fcity%3E+%3Fo}+LIMIT+100&amp;format=text%2Fhtml&amp;timeout=30000&amp;debug=on", "View on DBPedia")</f>
        <v>View on DBPedia</v>
      </c>
    </row>
    <row collapsed="false" customFormat="false" customHeight="true" hidden="false" ht="12.1" outlineLevel="0" r="2157">
      <c r="A2157" s="0" t="str">
        <f aca="false">HYPERLINK("http://dbpedia.org/property/debutagainst")</f>
        <v>http://dbpedia.org/property/debutagainst</v>
      </c>
      <c r="B2157" s="2" t="n">
        <v>0</v>
      </c>
      <c r="C2157" s="0" t="str">
        <f aca="false">HYPERLINK("http://dbpedia.org/sparql?default-graph-uri=http%3A%2F%2Fdbpedia.org&amp;query=select+distinct+%3Fs+%3Fo+where+{%3Fs+%3Chttp%3A%2F%2Fdbpedia.org%2Fproperty%2Fdebutagainst%3E+%3Fo}+LIMIT+100&amp;format=text%2Fhtml&amp;timeout=30000&amp;debug=on", "View on DBPedia")</f>
        <v>View on DBPedia</v>
      </c>
    </row>
    <row collapsed="false" customFormat="false" customHeight="true" hidden="false" ht="12.1" outlineLevel="0" r="2158">
      <c r="A2158" s="0" t="str">
        <f aca="false">HYPERLINK("http://dbpedia.org/property/battles")</f>
        <v>http://dbpedia.org/property/battles</v>
      </c>
      <c r="B2158" s="2" t="n">
        <v>0</v>
      </c>
      <c r="C2158" s="0" t="str">
        <f aca="false">HYPERLINK("http://dbpedia.org/sparql?default-graph-uri=http%3A%2F%2Fdbpedia.org&amp;query=select+distinct+%3Fs+%3Fo+where+{%3Fs+%3Chttp%3A%2F%2Fdbpedia.org%2Fproperty%2Fbattles%3E+%3Fo}+LIMIT+100&amp;format=text%2Fhtml&amp;timeout=30000&amp;debug=on", "View on DBPedia")</f>
        <v>View on DBPedia</v>
      </c>
    </row>
    <row collapsed="false" customFormat="false" customHeight="true" hidden="false" ht="12.1" outlineLevel="0" r="2159">
      <c r="A2159" s="0" t="str">
        <f aca="false">HYPERLINK("http://dbpedia.org/property/before")</f>
        <v>http://dbpedia.org/property/before</v>
      </c>
      <c r="B2159" s="2" t="n">
        <v>0</v>
      </c>
      <c r="C2159" s="0" t="str">
        <f aca="false">HYPERLINK("http://dbpedia.org/sparql?default-graph-uri=http%3A%2F%2Fdbpedia.org&amp;query=select+distinct+%3Fs+%3Fo+where+{%3Fs+%3Chttp%3A%2F%2Fdbpedia.org%2Fproperty%2Fbefore%3E+%3Fo}+LIMIT+100&amp;format=text%2Fhtml&amp;timeout=30000&amp;debug=on", "View on DBPedia")</f>
        <v>View on DBPedia</v>
      </c>
    </row>
    <row collapsed="false" customFormat="false" customHeight="true" hidden="false" ht="12.1" outlineLevel="0" r="2160">
      <c r="A2160" s="0" t="str">
        <f aca="false">HYPERLINK("http://dbpedia.org/property/tv")</f>
        <v>http://dbpedia.org/property/tv</v>
      </c>
      <c r="B2160" s="2" t="n">
        <v>0</v>
      </c>
      <c r="C2160" s="0" t="str">
        <f aca="false">HYPERLINK("http://dbpedia.org/sparql?default-graph-uri=http%3A%2F%2Fdbpedia.org&amp;query=select+distinct+%3Fs+%3Fo+where+{%3Fs+%3Chttp%3A%2F%2Fdbpedia.org%2Fproperty%2Ftv%3E+%3Fo}+LIMIT+100&amp;format=text%2Fhtml&amp;timeout=30000&amp;debug=on", "View on DBPedia")</f>
        <v>View on DBPedia</v>
      </c>
    </row>
    <row collapsed="false" customFormat="false" customHeight="true" hidden="false" ht="12.1" outlineLevel="0" r="2161">
      <c r="A2161" s="0" t="str">
        <f aca="false">HYPERLINK("http://dbpedia.org/ontology/orderInOffice")</f>
        <v>http://dbpedia.org/ontology/orderInOffice</v>
      </c>
      <c r="B2161" s="2" t="n">
        <v>0</v>
      </c>
      <c r="C2161" s="0" t="str">
        <f aca="false">HYPERLINK("http://dbpedia.org/sparql?default-graph-uri=http%3A%2F%2Fdbpedia.org&amp;query=select+distinct+%3Fs+%3Fo+where+{%3Fs+%3Chttp%3A%2F%2Fdbpedia.org%2Fontology%2ForderInOffice%3E+%3Fo}+LIMIT+100&amp;format=text%2Fhtml&amp;timeout=30000&amp;debug=on", "View on DBPedia")</f>
        <v>View on DBPedia</v>
      </c>
    </row>
    <row collapsed="false" customFormat="false" customHeight="true" hidden="false" ht="12.1" outlineLevel="0" r="2162">
      <c r="A2162" s="0" t="str">
        <f aca="false">HYPERLINK("http://dbpedia.org/property/playerTeams")</f>
        <v>http://dbpedia.org/property/playerTeams</v>
      </c>
      <c r="B2162" s="2" t="n">
        <v>0</v>
      </c>
      <c r="C2162" s="0" t="str">
        <f aca="false">HYPERLINK("http://dbpedia.org/sparql?default-graph-uri=http%3A%2F%2Fdbpedia.org&amp;query=select+distinct+%3Fs+%3Fo+where+{%3Fs+%3Chttp%3A%2F%2Fdbpedia.org%2Fproperty%2FplayerTeams%3E+%3Fo}+LIMIT+100&amp;format=text%2Fhtml&amp;timeout=30000&amp;debug=on", "View on DBPedia")</f>
        <v>View on DBPedia</v>
      </c>
    </row>
    <row collapsed="false" customFormat="false" customHeight="true" hidden="false" ht="12.1" outlineLevel="0" r="2163">
      <c r="A2163" s="0" t="str">
        <f aca="false">HYPERLINK("http://dbpedia.org/property/manSilver")</f>
        <v>http://dbpedia.org/property/manSilver</v>
      </c>
      <c r="B2163" s="2" t="n">
        <v>0</v>
      </c>
      <c r="C2163" s="0" t="str">
        <f aca="false">HYPERLINK("http://dbpedia.org/sparql?default-graph-uri=http%3A%2F%2Fdbpedia.org&amp;query=select+distinct+%3Fs+%3Fo+where+{%3Fs+%3Chttp%3A%2F%2Fdbpedia.org%2Fproperty%2FmanSilver%3E+%3Fo}+LIMIT+100&amp;format=text%2Fhtml&amp;timeout=30000&amp;debug=on", "View on DBPedia")</f>
        <v>View on DBPedia</v>
      </c>
    </row>
    <row collapsed="false" customFormat="false" customHeight="true" hidden="false" ht="12.1" outlineLevel="0" r="2164">
      <c r="A2164" s="0" t="str">
        <f aca="false">HYPERLINK("http://dbpedia.org/property/countryRepresented")</f>
        <v>http://dbpedia.org/property/countryRepresented</v>
      </c>
      <c r="B2164" s="2" t="n">
        <v>0</v>
      </c>
      <c r="C2164" s="0" t="str">
        <f aca="false">HYPERLINK("http://dbpedia.org/sparql?default-graph-uri=http%3A%2F%2Fdbpedia.org&amp;query=select+distinct+%3Fs+%3Fo+where+{%3Fs+%3Chttp%3A%2F%2Fdbpedia.org%2Fproperty%2FcountryRepresented%3E+%3Fo}+LIMIT+100&amp;format=text%2Fhtml&amp;timeout=30000&amp;debug=on", "View on DBPedia")</f>
        <v>View on DBPedia</v>
      </c>
    </row>
    <row collapsed="false" customFormat="false" customHeight="true" hidden="false" ht="12.1" outlineLevel="0" r="2165">
      <c r="A2165" s="0" t="str">
        <f aca="false">HYPERLINK("http://dbpedia.org/property/playedFor")</f>
        <v>http://dbpedia.org/property/playedFor</v>
      </c>
      <c r="B2165" s="2" t="n">
        <v>0</v>
      </c>
      <c r="C2165" s="0" t="str">
        <f aca="false">HYPERLINK("http://dbpedia.org/sparql?default-graph-uri=http%3A%2F%2Fdbpedia.org&amp;query=select+distinct+%3Fs+%3Fo+where+{%3Fs+%3Chttp%3A%2F%2Fdbpedia.org%2Fproperty%2FplayedFor%3E+%3Fo}+LIMIT+100&amp;format=text%2Fhtml&amp;timeout=30000&amp;debug=on", "View on DBPedia")</f>
        <v>View on DBPedia</v>
      </c>
    </row>
    <row collapsed="false" customFormat="false" customHeight="true" hidden="false" ht="12.1" outlineLevel="0" r="2166">
      <c r="A2166" s="0" t="str">
        <f aca="false">HYPERLINK("http://dbpedia.org/property/dateOfBirth")</f>
        <v>http://dbpedia.org/property/dateOfBirth</v>
      </c>
      <c r="B2166" s="2" t="n">
        <v>0</v>
      </c>
      <c r="C2166" s="0" t="str">
        <f aca="false">HYPERLINK("http://dbpedia.org/sparql?default-graph-uri=http%3A%2F%2Fdbpedia.org&amp;query=select+distinct+%3Fs+%3Fo+where+{%3Fs+%3Chttp%3A%2F%2Fdbpedia.org%2Fproperty%2FdateOfBirth%3E+%3Fo}+LIMIT+100&amp;format=text%2Fhtml&amp;timeout=30000&amp;debug=on", "View on DBPedia")</f>
        <v>View on DBPedia</v>
      </c>
    </row>
    <row collapsed="false" customFormat="false" customHeight="true" hidden="false" ht="12.1" outlineLevel="0" r="2167">
      <c r="A2167" s="0" t="str">
        <f aca="false">HYPERLINK("http://dbpedia.org/ontology/highschool")</f>
        <v>http://dbpedia.org/ontology/highschool</v>
      </c>
      <c r="B2167" s="2" t="n">
        <v>0</v>
      </c>
      <c r="C2167" s="0" t="str">
        <f aca="false">HYPERLINK("http://dbpedia.org/sparql?default-graph-uri=http%3A%2F%2Fdbpedia.org&amp;query=select+distinct+%3Fs+%3Fo+where+{%3Fs+%3Chttp%3A%2F%2Fdbpedia.org%2Fontology%2Fhighschool%3E+%3Fo}+LIMIT+100&amp;format=text%2Fhtml&amp;timeout=30000&amp;debug=on", "View on DBPedia")</f>
        <v>View on DBPedia</v>
      </c>
    </row>
    <row collapsed="false" customFormat="false" customHeight="true" hidden="false" ht="12.1" outlineLevel="0" r="2168">
      <c r="A2168" s="0" t="str">
        <f aca="false">HYPERLINK("http://dbpedia.org/property/school")</f>
        <v>http://dbpedia.org/property/school</v>
      </c>
      <c r="B2168" s="2" t="n">
        <v>0</v>
      </c>
      <c r="C2168" s="0" t="str">
        <f aca="false">HYPERLINK("http://dbpedia.org/sparql?default-graph-uri=http%3A%2F%2Fdbpedia.org&amp;query=select+distinct+%3Fs+%3Fo+where+{%3Fs+%3Chttp%3A%2F%2Fdbpedia.org%2Fproperty%2Fschool%3E+%3Fo}+LIMIT+100&amp;format=text%2Fhtml&amp;timeout=30000&amp;debug=on", "View on DBPedia")</f>
        <v>View on DBPedia</v>
      </c>
    </row>
    <row collapsed="false" customFormat="false" customHeight="true" hidden="false" ht="12.1" outlineLevel="0" r="2169">
      <c r="A2169" s="0" t="str">
        <f aca="false">HYPERLINK("http://dbpedia.org/ontology/formerTeam")</f>
        <v>http://dbpedia.org/ontology/formerTeam</v>
      </c>
      <c r="B2169" s="2" t="n">
        <v>0</v>
      </c>
      <c r="C2169" s="0" t="str">
        <f aca="false">HYPERLINK("http://dbpedia.org/sparql?default-graph-uri=http%3A%2F%2Fdbpedia.org&amp;query=select+distinct+%3Fs+%3Fo+where+{%3Fs+%3Chttp%3A%2F%2Fdbpedia.org%2Fontology%2FformerTeam%3E+%3Fo}+LIMIT+100&amp;format=text%2Fhtml&amp;timeout=30000&amp;debug=on", "View on DBPedia")</f>
        <v>View on DBPedia</v>
      </c>
    </row>
    <row collapsed="false" customFormat="false" customHeight="true" hidden="false" ht="12.1" outlineLevel="0" r="2170">
      <c r="A2170" s="0" t="str">
        <f aca="false">HYPERLINK("http://dbpedia.org/property/careerHighlights")</f>
        <v>http://dbpedia.org/property/careerHighlights</v>
      </c>
      <c r="B2170" s="2" t="n">
        <v>0</v>
      </c>
      <c r="C2170" s="0" t="str">
        <f aca="false">HYPERLINK("http://dbpedia.org/sparql?default-graph-uri=http%3A%2F%2Fdbpedia.org&amp;query=select+distinct+%3Fs+%3Fo+where+{%3Fs+%3Chttp%3A%2F%2Fdbpedia.org%2Fproperty%2FcareerHighlights%3E+%3Fo}+LIMIT+100&amp;format=text%2Fhtml&amp;timeout=30000&amp;debug=on", "View on DBPedia")</f>
        <v>View on DBPedia</v>
      </c>
    </row>
    <row collapsed="false" customFormat="false" customHeight="true" hidden="false" ht="12.1" outlineLevel="0" r="2171">
      <c r="A2171" s="0" t="str">
        <f aca="false">HYPERLINK("http://dbpedia.org/property/rlNationalteam")</f>
        <v>http://dbpedia.org/property/rlNationalteam</v>
      </c>
      <c r="B2171" s="2" t="n">
        <v>0</v>
      </c>
      <c r="C2171" s="0" t="str">
        <f aca="false">HYPERLINK("http://dbpedia.org/sparql?default-graph-uri=http%3A%2F%2Fdbpedia.org&amp;query=select+distinct+%3Fs+%3Fo+where+{%3Fs+%3Chttp%3A%2F%2Fdbpedia.org%2Fproperty%2FrlNationalteam%3E+%3Fo}+LIMIT+100&amp;format=text%2Fhtml&amp;timeout=30000&amp;debug=on", "View on DBPedia")</f>
        <v>View on DBPedia</v>
      </c>
    </row>
    <row collapsed="false" customFormat="false" customHeight="true" hidden="false" ht="12.1" outlineLevel="0" r="2172">
      <c r="A2172" s="0" t="str">
        <f aca="false">HYPERLINK("http://dbpedia.org/ontology/occupation")</f>
        <v>http://dbpedia.org/ontology/occupation</v>
      </c>
      <c r="B2172" s="2" t="n">
        <v>0</v>
      </c>
      <c r="C2172" s="0" t="str">
        <f aca="false">HYPERLINK("http://dbpedia.org/sparql?default-graph-uri=http%3A%2F%2Fdbpedia.org&amp;query=select+distinct+%3Fs+%3Fo+where+{%3Fs+%3Chttp%3A%2F%2Fdbpedia.org%2Fontology%2Foccupation%3E+%3Fo}+LIMIT+100&amp;format=text%2Fhtml&amp;timeout=30000&amp;debug=on", "View on DBPedia")</f>
        <v>View on DBPedia</v>
      </c>
    </row>
    <row collapsed="false" customFormat="false" customHeight="true" hidden="false" ht="12.1" outlineLevel="0" r="2173">
      <c r="A2173" s="0" t="str">
        <f aca="false">HYPERLINK("http://dbpedia.org/property/rd1Team")</f>
        <v>http://dbpedia.org/property/rd1Team</v>
      </c>
      <c r="B2173" s="2" t="n">
        <v>0</v>
      </c>
      <c r="C2173" s="0" t="str">
        <f aca="false">HYPERLINK("http://dbpedia.org/sparql?default-graph-uri=http%3A%2F%2Fdbpedia.org&amp;query=select+distinct+%3Fs+%3Fo+where+{%3Fs+%3Chttp%3A%2F%2Fdbpedia.org%2Fproperty%2Frd1Team%3E+%3Fo}+LIMIT+100&amp;format=text%2Fhtml&amp;timeout=30000&amp;debug=on", "View on DBPedia")</f>
        <v>View on DBPedia</v>
      </c>
    </row>
    <row collapsed="false" customFormat="false" customHeight="true" hidden="false" ht="12.1" outlineLevel="0" r="2174">
      <c r="A2174" s="0" t="str">
        <f aca="false">HYPERLINK("http://dbpedia.org/ontology/college")</f>
        <v>http://dbpedia.org/ontology/college</v>
      </c>
      <c r="B2174" s="2" t="n">
        <v>0</v>
      </c>
      <c r="C2174" s="0" t="str">
        <f aca="false">HYPERLINK("http://dbpedia.org/sparql?default-graph-uri=http%3A%2F%2Fdbpedia.org&amp;query=select+distinct+%3Fs+%3Fo+where+{%3Fs+%3Chttp%3A%2F%2Fdbpedia.org%2Fontology%2Fcollege%3E+%3Fo}+LIMIT+100&amp;format=text%2Fhtml&amp;timeout=30000&amp;debug=on", "View on DBPedia")</f>
        <v>View on DBPedia</v>
      </c>
    </row>
    <row collapsed="false" customFormat="false" customHeight="true" hidden="false" ht="12.1" outlineLevel="0" r="2175">
      <c r="A2175" s="0" t="str">
        <f aca="false">HYPERLINK("http://dbpedia.org/property/nationalteams")</f>
        <v>http://dbpedia.org/property/nationalteams</v>
      </c>
      <c r="B2175" s="2" t="n">
        <v>0</v>
      </c>
      <c r="C2175" s="0" t="str">
        <f aca="false">HYPERLINK("http://dbpedia.org/sparql?default-graph-uri=http%3A%2F%2Fdbpedia.org&amp;query=select+distinct+%3Fs+%3Fo+where+{%3Fs+%3Chttp%3A%2F%2Fdbpedia.org%2Fproperty%2Fnationalteams%3E+%3Fo}+LIMIT+100&amp;format=text%2Fhtml&amp;timeout=30000&amp;debug=on", "View on DBPedia")</f>
        <v>View on DBPedia</v>
      </c>
    </row>
    <row collapsed="false" customFormat="false" customHeight="true" hidden="false" ht="12.1" outlineLevel="0" r="2176">
      <c r="A2176" s="0" t="str">
        <f aca="false">HYPERLINK("http://dbpedia.org/property/repteam")</f>
        <v>http://dbpedia.org/property/repteam</v>
      </c>
      <c r="B2176" s="2" t="n">
        <v>0</v>
      </c>
      <c r="C2176" s="0" t="str">
        <f aca="false">HYPERLINK("http://dbpedia.org/sparql?default-graph-uri=http%3A%2F%2Fdbpedia.org&amp;query=select+distinct+%3Fs+%3Fo+where+{%3Fs+%3Chttp%3A%2F%2Fdbpedia.org%2Fproperty%2Frepteam%3E+%3Fo}+LIMIT+100&amp;format=text%2Fhtml&amp;timeout=30000&amp;debug=on", "View on DBPedia")</f>
        <v>View on DBPedia</v>
      </c>
    </row>
    <row collapsed="false" customFormat="false" customHeight="true" hidden="false" ht="12.1" outlineLevel="0" r="2177">
      <c r="A2177" s="0" t="str">
        <f aca="false">HYPERLINK("http://dbpedia.org/property/opponent")</f>
        <v>http://dbpedia.org/property/opponent</v>
      </c>
      <c r="B2177" s="2" t="n">
        <v>0</v>
      </c>
      <c r="C2177" s="0" t="str">
        <f aca="false">HYPERLINK("http://dbpedia.org/sparql?default-graph-uri=http%3A%2F%2Fdbpedia.org&amp;query=select+distinct+%3Fs+%3Fo+where+{%3Fs+%3Chttp%3A%2F%2Fdbpedia.org%2Fproperty%2Fopponent%3E+%3Fo}+LIMIT+100&amp;format=text%2Fhtml&amp;timeout=30000&amp;debug=on", "View on DBPedia")</f>
        <v>View on DBPedia</v>
      </c>
    </row>
    <row collapsed="false" customFormat="false" customHeight="true" hidden="false" ht="12.1" outlineLevel="0" r="2178">
      <c r="A2178" s="0" t="str">
        <f aca="false">HYPERLINK("http://dbpedia.org/property/countryflag")</f>
        <v>http://dbpedia.org/property/countryflag</v>
      </c>
      <c r="B2178" s="2" t="n">
        <v>0</v>
      </c>
      <c r="C2178" s="0" t="str">
        <f aca="false">HYPERLINK("http://dbpedia.org/sparql?default-graph-uri=http%3A%2F%2Fdbpedia.org&amp;query=select+distinct+%3Fs+%3Fo+where+{%3Fs+%3Chttp%3A%2F%2Fdbpedia.org%2Fproperty%2Fcountryflag%3E+%3Fo}+LIMIT+100&amp;format=text%2Fhtml&amp;timeout=30000&amp;debug=on", "View on DBPedia")</f>
        <v>View on DBPedia</v>
      </c>
    </row>
    <row collapsed="false" customFormat="false" customHeight="true" hidden="false" ht="12.1" outlineLevel="0" r="2179">
      <c r="A2179" s="0" t="str">
        <f aca="false">HYPERLINK("http://dbpedia.org/property/university")</f>
        <v>http://dbpedia.org/property/university</v>
      </c>
      <c r="B2179" s="2" t="n">
        <v>0</v>
      </c>
      <c r="C2179" s="0" t="str">
        <f aca="false">HYPERLINK("http://dbpedia.org/sparql?default-graph-uri=http%3A%2F%2Fdbpedia.org&amp;query=select+distinct+%3Fs+%3Fo+where+{%3Fs+%3Chttp%3A%2F%2Fdbpedia.org%2Fproperty%2Funiversity%3E+%3Fo}+LIMIT+100&amp;format=text%2Fhtml&amp;timeout=30000&amp;debug=on", "View on DBPedia")</f>
        <v>View on DBPedia</v>
      </c>
    </row>
    <row collapsed="false" customFormat="false" customHeight="true" hidden="false" ht="12.1" outlineLevel="0" r="2180">
      <c r="A2180" s="0" t="str">
        <f aca="false">HYPERLINK("http://dbpedia.org/property/allegiance")</f>
        <v>http://dbpedia.org/property/allegiance</v>
      </c>
      <c r="B2180" s="2" t="n">
        <v>0</v>
      </c>
      <c r="C2180" s="0" t="str">
        <f aca="false">HYPERLINK("http://dbpedia.org/sparql?default-graph-uri=http%3A%2F%2Fdbpedia.org&amp;query=select+distinct+%3Fs+%3Fo+where+{%3Fs+%3Chttp%3A%2F%2Fdbpedia.org%2Fproperty%2Fallegiance%3E+%3Fo}+LIMIT+100&amp;format=text%2Fhtml&amp;timeout=30000&amp;debug=on", "View on DBPedia")</f>
        <v>View on DBPedia</v>
      </c>
    </row>
    <row collapsed="false" customFormat="false" customHeight="true" hidden="false" ht="12.1" outlineLevel="0" r="2181">
      <c r="A2181" s="0" t="str">
        <f aca="false">HYPERLINK("http://dbpedia.org/property/dateOfDeath")</f>
        <v>http://dbpedia.org/property/dateOfDeath</v>
      </c>
      <c r="B2181" s="2" t="n">
        <v>0</v>
      </c>
      <c r="C2181" s="0" t="str">
        <f aca="false">HYPERLINK("http://dbpedia.org/sparql?default-graph-uri=http%3A%2F%2Fdbpedia.org&amp;query=select+distinct+%3Fs+%3Fo+where+{%3Fs+%3Chttp%3A%2F%2Fdbpedia.org%2Fproperty%2FdateOfDeath%3E+%3Fo}+LIMIT+100&amp;format=text%2Fhtml&amp;timeout=30000&amp;debug=on", "View on DBPedia")</f>
        <v>View on DBPedia</v>
      </c>
    </row>
    <row collapsed="false" customFormat="false" customHeight="true" hidden="false" ht="12.1" outlineLevel="0" r="2182">
      <c r="A2182" s="0" t="str">
        <f aca="false">HYPERLINK("http://dbpedia.org/property/logo")</f>
        <v>http://dbpedia.org/property/logo</v>
      </c>
      <c r="B2182" s="2" t="n">
        <v>0</v>
      </c>
      <c r="C2182" s="0" t="str">
        <f aca="false">HYPERLINK("http://dbpedia.org/sparql?default-graph-uri=http%3A%2F%2Fdbpedia.org&amp;query=select+distinct+%3Fs+%3Fo+where+{%3Fs+%3Chttp%3A%2F%2Fdbpedia.org%2Fproperty%2Flogo%3E+%3Fo}+LIMIT+100&amp;format=text%2Fhtml&amp;timeout=30000&amp;debug=on", "View on DBPedia")</f>
        <v>View on DBPedia</v>
      </c>
    </row>
    <row collapsed="false" customFormat="false" customHeight="true" hidden="false" ht="12.1" outlineLevel="0" r="2183">
      <c r="A2183" s="0" t="str">
        <f aca="false">HYPERLINK("http://dbpedia.org/ontology/religion")</f>
        <v>http://dbpedia.org/ontology/religion</v>
      </c>
      <c r="B2183" s="2" t="n">
        <v>0</v>
      </c>
      <c r="C2183" s="0" t="str">
        <f aca="false">HYPERLINK("http://dbpedia.org/sparql?default-graph-uri=http%3A%2F%2Fdbpedia.org&amp;query=select+distinct+%3Fs+%3Fo+where+{%3Fs+%3Chttp%3A%2F%2Fdbpedia.org%2Fontology%2Freligion%3E+%3Fo}+LIMIT+100&amp;format=text%2Fhtml&amp;timeout=30000&amp;debug=on", "View on DBPedia")</f>
        <v>View on DBPedia</v>
      </c>
    </row>
    <row collapsed="false" customFormat="false" customHeight="true" hidden="false" ht="12.1" outlineLevel="0" r="2184">
      <c r="A2184" s="0" t="str">
        <f aca="false">HYPERLINK("http://dbpedia.org/ontology/battle")</f>
        <v>http://dbpedia.org/ontology/battle</v>
      </c>
      <c r="B2184" s="2" t="n">
        <v>0</v>
      </c>
      <c r="C2184" s="0" t="str">
        <f aca="false">HYPERLINK("http://dbpedia.org/sparql?default-graph-uri=http%3A%2F%2Fdbpedia.org&amp;query=select+distinct+%3Fs+%3Fo+where+{%3Fs+%3Chttp%3A%2F%2Fdbpedia.org%2Fontology%2Fbattle%3E+%3Fo}+LIMIT+100&amp;format=text%2Fhtml&amp;timeout=30000&amp;debug=on", "View on DBPedia")</f>
        <v>View on DBPedia</v>
      </c>
    </row>
    <row collapsed="false" customFormat="false" customHeight="true" hidden="false" ht="12.1" outlineLevel="0" r="2185">
      <c r="A2185" s="0" t="str">
        <f aca="false">HYPERLINK("http://dbpedia.org/ontology/office")</f>
        <v>http://dbpedia.org/ontology/office</v>
      </c>
      <c r="B2185" s="2" t="n">
        <v>0</v>
      </c>
      <c r="C2185" s="0" t="str">
        <f aca="false">HYPERLINK("http://dbpedia.org/sparql?default-graph-uri=http%3A%2F%2Fdbpedia.org&amp;query=select+distinct+%3Fs+%3Fo+where+{%3Fs+%3Chttp%3A%2F%2Fdbpedia.org%2Fontology%2Foffice%3E+%3Fo}+LIMIT+100&amp;format=text%2Fhtml&amp;timeout=30000&amp;debug=on", "View on DBPedia")</f>
        <v>View on DBPedia</v>
      </c>
    </row>
    <row collapsed="false" customFormat="false" customHeight="true" hidden="false" ht="12.1" outlineLevel="0" r="2186">
      <c r="A2186" s="0" t="str">
        <f aca="false">HYPERLINK("http://dbpedia.org/property/st")</f>
        <v>http://dbpedia.org/property/st</v>
      </c>
      <c r="B2186" s="2" t="n">
        <v>0</v>
      </c>
      <c r="C2186" s="0" t="str">
        <f aca="false">HYPERLINK("http://dbpedia.org/sparql?default-graph-uri=http%3A%2F%2Fdbpedia.org&amp;query=select+distinct+%3Fs+%3Fo+where+{%3Fs+%3Chttp%3A%2F%2Fdbpedia.org%2Fproperty%2Fst%3E+%3Fo}+LIMIT+100&amp;format=text%2Fhtml&amp;timeout=30000&amp;debug=on", "View on DBPedia")</f>
        <v>View on DBPedia</v>
      </c>
    </row>
    <row collapsed="false" customFormat="false" customHeight="true" hidden="false" ht="12.1" outlineLevel="0" r="2187">
      <c r="A2187" s="0" t="str">
        <f aca="false">HYPERLINK("http://dbpedia.org/property/birthplace")</f>
        <v>http://dbpedia.org/property/birthplace</v>
      </c>
      <c r="B2187" s="2" t="n">
        <v>0</v>
      </c>
      <c r="C2187" s="0" t="str">
        <f aca="false">HYPERLINK("http://dbpedia.org/sparql?default-graph-uri=http%3A%2F%2Fdbpedia.org&amp;query=select+distinct+%3Fs+%3Fo+where+{%3Fs+%3Chttp%3A%2F%2Fdbpedia.org%2Fproperty%2Fbirthplace%3E+%3Fo}+LIMIT+100&amp;format=text%2Fhtml&amp;timeout=30000&amp;debug=on", "View on DBPedia")</f>
        <v>View on DBPedia</v>
      </c>
    </row>
    <row collapsed="false" customFormat="false" customHeight="true" hidden="false" ht="12.1" outlineLevel="0" r="2188">
      <c r="A2188" s="0" t="str">
        <f aca="false">HYPERLINK("http://dbpedia.org/ontology/allegiance")</f>
        <v>http://dbpedia.org/ontology/allegiance</v>
      </c>
      <c r="B2188" s="2" t="n">
        <v>0</v>
      </c>
      <c r="C2188" s="0" t="str">
        <f aca="false">HYPERLINK("http://dbpedia.org/sparql?default-graph-uri=http%3A%2F%2Fdbpedia.org&amp;query=select+distinct+%3Fs+%3Fo+where+{%3Fs+%3Chttp%3A%2F%2Fdbpedia.org%2Fontology%2Fallegiance%3E+%3Fo}+LIMIT+100&amp;format=text%2Fhtml&amp;timeout=30000&amp;debug=on", "View on DBPedia")</f>
        <v>View on DBPedia</v>
      </c>
    </row>
    <row collapsed="false" customFormat="false" customHeight="true" hidden="false" ht="12.1" outlineLevel="0" r="2189">
      <c r="A2189" s="0" t="str">
        <f aca="false">HYPERLINK("http://dbpedia.org/ontology/party")</f>
        <v>http://dbpedia.org/ontology/party</v>
      </c>
      <c r="B2189" s="2" t="n">
        <v>0</v>
      </c>
      <c r="C2189" s="0" t="str">
        <f aca="false">HYPERLINK("http://dbpedia.org/sparql?default-graph-uri=http%3A%2F%2Fdbpedia.org&amp;query=select+distinct+%3Fs+%3Fo+where+{%3Fs+%3Chttp%3A%2F%2Fdbpedia.org%2Fontology%2Fparty%3E+%3Fo}+LIMIT+100&amp;format=text%2Fhtml&amp;timeout=30000&amp;debug=on", "View on DBPedia")</f>
        <v>View on DBPedia</v>
      </c>
    </row>
    <row collapsed="false" customFormat="false" customHeight="true" hidden="false" ht="12.1" outlineLevel="0" r="2190">
      <c r="A2190" s="0" t="str">
        <f aca="false">HYPERLINK("http://dbpedia.org/property/religion")</f>
        <v>http://dbpedia.org/property/religion</v>
      </c>
      <c r="B2190" s="2" t="n">
        <v>0</v>
      </c>
      <c r="C2190" s="0" t="str">
        <f aca="false">HYPERLINK("http://dbpedia.org/sparql?default-graph-uri=http%3A%2F%2Fdbpedia.org&amp;query=select+distinct+%3Fs+%3Fo+where+{%3Fs+%3Chttp%3A%2F%2Fdbpedia.org%2Fproperty%2Freligion%3E+%3Fo}+LIMIT+100&amp;format=text%2Fhtml&amp;timeout=30000&amp;debug=on", "View on DBPedia")</f>
        <v>View on DBPedia</v>
      </c>
    </row>
    <row collapsed="false" customFormat="false" customHeight="true" hidden="false" ht="12.1" outlineLevel="0" r="2191">
      <c r="A2191" s="0" t="str">
        <f aca="false">HYPERLINK("http://dbpedia.org/property/nationalyears")</f>
        <v>http://dbpedia.org/property/nationalyears</v>
      </c>
      <c r="B2191" s="2" t="n">
        <v>0</v>
      </c>
      <c r="C2191" s="0" t="str">
        <f aca="false">HYPERLINK("http://dbpedia.org/sparql?default-graph-uri=http%3A%2F%2Fdbpedia.org&amp;query=select+distinct+%3Fs+%3Fo+where+{%3Fs+%3Chttp%3A%2F%2Fdbpedia.org%2Fproperty%2Fnationalyears%3E+%3Fo}+LIMIT+100&amp;format=text%2Fhtml&amp;timeout=30000&amp;debug=on", "View on DBPedia")</f>
        <v>View on DBPedia</v>
      </c>
    </row>
    <row collapsed="false" customFormat="false" customHeight="true" hidden="false" ht="12.1" outlineLevel="0" r="2192">
      <c r="A2192" s="0" t="str">
        <f aca="false">HYPERLINK("http://dbpedia.org/property/party")</f>
        <v>http://dbpedia.org/property/party</v>
      </c>
      <c r="B2192" s="2" t="n">
        <v>0</v>
      </c>
      <c r="C2192" s="0" t="str">
        <f aca="false">HYPERLINK("http://dbpedia.org/sparql?default-graph-uri=http%3A%2F%2Fdbpedia.org&amp;query=select+distinct+%3Fs+%3Fo+where+{%3Fs+%3Chttp%3A%2F%2Fdbpedia.org%2Fproperty%2Fparty%3E+%3Fo}+LIMIT+100&amp;format=text%2Fhtml&amp;timeout=30000&amp;debug=on", "View on DBPedia")</f>
        <v>View on DBPedia</v>
      </c>
    </row>
    <row collapsed="false" customFormat="false" customHeight="true" hidden="false" ht="12.1" outlineLevel="0" r="2193">
      <c r="A2193" s="0" t="str">
        <f aca="false">HYPERLINK("http://dbpedia.org/property/teamc")</f>
        <v>http://dbpedia.org/property/teamc</v>
      </c>
      <c r="B2193" s="2" t="n">
        <v>0</v>
      </c>
      <c r="C2193" s="0" t="str">
        <f aca="false">HYPERLINK("http://dbpedia.org/sparql?default-graph-uri=http%3A%2F%2Fdbpedia.org&amp;query=select+distinct+%3Fs+%3Fo+where+{%3Fs+%3Chttp%3A%2F%2Fdbpedia.org%2Fproperty%2Fteamc%3E+%3Fo}+LIMIT+100&amp;format=text%2Fhtml&amp;timeout=30000&amp;debug=on", "View on DBPedia")</f>
        <v>View on DBPedia</v>
      </c>
    </row>
    <row collapsed="false" customFormat="false" customHeight="true" hidden="false" ht="12.1" outlineLevel="0" r="2194">
      <c r="A2194" s="0" t="str">
        <f aca="false">HYPERLINK("http://dbpedia.org/property/countryofbirth")</f>
        <v>http://dbpedia.org/property/countryofbirth</v>
      </c>
      <c r="B2194" s="2" t="n">
        <v>0</v>
      </c>
      <c r="C2194" s="0" t="str">
        <f aca="false">HYPERLINK("http://dbpedia.org/sparql?default-graph-uri=http%3A%2F%2Fdbpedia.org&amp;query=select+distinct+%3Fs+%3Fo+where+{%3Fs+%3Chttp%3A%2F%2Fdbpedia.org%2Fproperty%2Fcountryofbirth%3E+%3Fo}+LIMIT+100&amp;format=text%2Fhtml&amp;timeout=30000&amp;debug=on", "View on DBPedia")</f>
        <v>View on DBPedia</v>
      </c>
    </row>
    <row collapsed="false" customFormat="false" customHeight="true" hidden="false" ht="12.1" outlineLevel="0" r="2195">
      <c r="A2195" s="0" t="str">
        <f aca="false">HYPERLINK("http://dbpedia.org/property/knownFor")</f>
        <v>http://dbpedia.org/property/knownFor</v>
      </c>
      <c r="B2195" s="2" t="n">
        <v>0</v>
      </c>
      <c r="C2195" s="0" t="str">
        <f aca="false">HYPERLINK("http://dbpedia.org/sparql?default-graph-uri=http%3A%2F%2Fdbpedia.org&amp;query=select+distinct+%3Fs+%3Fo+where+{%3Fs+%3Chttp%3A%2F%2Fdbpedia.org%2Fproperty%2FknownFor%3E+%3Fo}+LIMIT+100&amp;format=text%2Fhtml&amp;timeout=30000&amp;debug=on", "View on DBPedia")</f>
        <v>View on DBPedia</v>
      </c>
    </row>
    <row collapsed="false" customFormat="false" customHeight="true" hidden="false" ht="12.1" outlineLevel="0" r="2196">
      <c r="A2196" s="0" t="str">
        <f aca="false">HYPERLINK("http://dbpedia.org/property/lastodiagainst")</f>
        <v>http://dbpedia.org/property/lastodiagainst</v>
      </c>
      <c r="B2196" s="2" t="n">
        <v>0</v>
      </c>
      <c r="C2196" s="0" t="str">
        <f aca="false">HYPERLINK("http://dbpedia.org/sparql?default-graph-uri=http%3A%2F%2Fdbpedia.org&amp;query=select+distinct+%3Fs+%3Fo+where+{%3Fs+%3Chttp%3A%2F%2Fdbpedia.org%2Fproperty%2Flastodiagainst%3E+%3Fo}+LIMIT+100&amp;format=text%2Fhtml&amp;timeout=30000&amp;debug=on", "View on DBPedia")</f>
        <v>View on DBPedia</v>
      </c>
    </row>
    <row collapsed="false" customFormat="false" customHeight="true" hidden="false" ht="12.1" outlineLevel="0" r="2197">
      <c r="A2197" s="0" t="str">
        <f aca="false">HYPERLINK("http://dbpedia.org/property/stadium")</f>
        <v>http://dbpedia.org/property/stadium</v>
      </c>
      <c r="B2197" s="2" t="n">
        <v>0</v>
      </c>
      <c r="C2197" s="0" t="str">
        <f aca="false">HYPERLINK("http://dbpedia.org/sparql?default-graph-uri=http%3A%2F%2Fdbpedia.org&amp;query=select+distinct+%3Fs+%3Fo+where+{%3Fs+%3Chttp%3A%2F%2Fdbpedia.org%2Fproperty%2Fstadium%3E+%3Fo}+LIMIT+100&amp;format=text%2Fhtml&amp;timeout=30000&amp;debug=on", "View on DBPedia")</f>
        <v>View on DBPedia</v>
      </c>
    </row>
    <row collapsed="false" customFormat="false" customHeight="true" hidden="false" ht="12.1" outlineLevel="0" r="2198">
      <c r="A2198" s="0" t="str">
        <f aca="false">HYPERLINK("http://dbpedia.org/property/order")</f>
        <v>http://dbpedia.org/property/order</v>
      </c>
      <c r="B2198" s="2" t="n">
        <v>0</v>
      </c>
      <c r="C2198" s="0" t="str">
        <f aca="false">HYPERLINK("http://dbpedia.org/sparql?default-graph-uri=http%3A%2F%2Fdbpedia.org&amp;query=select+distinct+%3Fs+%3Fo+where+{%3Fs+%3Chttp%3A%2F%2Fdbpedia.org%2Fproperty%2Forder%3E+%3Fo}+LIMIT+100&amp;format=text%2Fhtml&amp;timeout=30000&amp;debug=on", "View on DBPedia")</f>
        <v>View on DBPedia</v>
      </c>
    </row>
    <row collapsed="false" customFormat="false" customHeight="true" hidden="false" ht="12.1" outlineLevel="0" r="2199">
      <c r="A2199" s="0" t="str">
        <f aca="false">HYPERLINK("http://dbpedia.org/property/lasttestagainst")</f>
        <v>http://dbpedia.org/property/lasttestagainst</v>
      </c>
      <c r="B2199" s="2" t="n">
        <v>0</v>
      </c>
      <c r="C2199" s="0" t="str">
        <f aca="false">HYPERLINK("http://dbpedia.org/sparql?default-graph-uri=http%3A%2F%2Fdbpedia.org&amp;query=select+distinct+%3Fs+%3Fo+where+{%3Fs+%3Chttp%3A%2F%2Fdbpedia.org%2Fproperty%2Flasttestagainst%3E+%3Fo}+LIMIT+100&amp;format=text%2Fhtml&amp;timeout=30000&amp;debug=on", "View on DBPedia")</f>
        <v>View on DBPedia</v>
      </c>
    </row>
    <row collapsed="false" customFormat="false" customHeight="true" hidden="false" ht="12.1" outlineLevel="0" r="2200">
      <c r="A2200" s="0" t="str">
        <f aca="false">HYPERLINK("http://dbpedia.org/property/nickname")</f>
        <v>http://dbpedia.org/property/nickname</v>
      </c>
      <c r="B2200" s="2" t="n">
        <v>0</v>
      </c>
      <c r="C2200" s="0" t="str">
        <f aca="false">HYPERLINK("http://dbpedia.org/sparql?default-graph-uri=http%3A%2F%2Fdbpedia.org&amp;query=select+distinct+%3Fs+%3Fo+where+{%3Fs+%3Chttp%3A%2F%2Fdbpedia.org%2Fproperty%2Fnickname%3E+%3Fo}+LIMIT+100&amp;format=text%2Fhtml&amp;timeout=30000&amp;debug=on", "View on DBPedia")</f>
        <v>View on DBPedia</v>
      </c>
    </row>
    <row collapsed="false" customFormat="false" customHeight="true" hidden="false" ht="12.1" outlineLevel="0" r="2201">
      <c r="A2201" s="0" t="str">
        <f aca="false">HYPERLINK("http://dbpedia.org/property/commands")</f>
        <v>http://dbpedia.org/property/commands</v>
      </c>
      <c r="B2201" s="2" t="n">
        <v>0</v>
      </c>
      <c r="C2201" s="0" t="str">
        <f aca="false">HYPERLINK("http://dbpedia.org/sparql?default-graph-uri=http%3A%2F%2Fdbpedia.org&amp;query=select+distinct+%3Fs+%3Fo+where+{%3Fs+%3Chttp%3A%2F%2Fdbpedia.org%2Fproperty%2Fcommands%3E+%3Fo}+LIMIT+100&amp;format=text%2Fhtml&amp;timeout=30000&amp;debug=on", "View on DBPedia")</f>
        <v>View on DBPedia</v>
      </c>
    </row>
    <row collapsed="false" customFormat="false" customHeight="true" hidden="false" ht="12.1" outlineLevel="0" r="2202">
      <c r="A2202" s="0" t="str">
        <f aca="false">HYPERLINK("http://dbpedia.org/property/history")</f>
        <v>http://dbpedia.org/property/history</v>
      </c>
      <c r="B2202" s="2" t="n">
        <v>0</v>
      </c>
      <c r="C2202" s="0" t="str">
        <f aca="false">HYPERLINK("http://dbpedia.org/sparql?default-graph-uri=http%3A%2F%2Fdbpedia.org&amp;query=select+distinct+%3Fs+%3Fo+where+{%3Fs+%3Chttp%3A%2F%2Fdbpedia.org%2Fproperty%2Fhistory%3E+%3Fo}+LIMIT+100&amp;format=text%2Fhtml&amp;timeout=30000&amp;debug=on", "View on DBPedia")</f>
        <v>View on DBPedia</v>
      </c>
    </row>
    <row collapsed="false" customFormat="false" customHeight="true" hidden="false" ht="12.1" outlineLevel="0" r="2203">
      <c r="A2203" s="0" t="str">
        <f aca="false">HYPERLINK("http://dbpedia.org/property/education")</f>
        <v>http://dbpedia.org/property/education</v>
      </c>
      <c r="B2203" s="2" t="n">
        <v>0</v>
      </c>
      <c r="C2203" s="0" t="str">
        <f aca="false">HYPERLINK("http://dbpedia.org/sparql?default-graph-uri=http%3A%2F%2Fdbpedia.org&amp;query=select+distinct+%3Fs+%3Fo+where+{%3Fs+%3Chttp%3A%2F%2Fdbpedia.org%2Fproperty%2Feducation%3E+%3Fo}+LIMIT+100&amp;format=text%2Fhtml&amp;timeout=30000&amp;debug=on", "View on DBPedia")</f>
        <v>View on DBPedia</v>
      </c>
    </row>
    <row collapsed="false" customFormat="false" customHeight="true" hidden="false" ht="12.1" outlineLevel="0" r="2204">
      <c r="A2204" s="0" t="str">
        <f aca="false">HYPERLINK("http://dbpedia.org/property/alternativeNames")</f>
        <v>http://dbpedia.org/property/alternativeNames</v>
      </c>
      <c r="B2204" s="2" t="n">
        <v>0</v>
      </c>
      <c r="C2204" s="0" t="str">
        <f aca="false">HYPERLINK("http://dbpedia.org/sparql?default-graph-uri=http%3A%2F%2Fdbpedia.org&amp;query=select+distinct+%3Fs+%3Fo+where+{%3Fs+%3Chttp%3A%2F%2Fdbpedia.org%2Fproperty%2FalternativeNames%3E+%3Fo}+LIMIT+100&amp;format=text%2Fhtml&amp;timeout=30000&amp;debug=on", "View on DBPedia")</f>
        <v>View on DBPedia</v>
      </c>
    </row>
    <row collapsed="false" customFormat="false" customHeight="true" hidden="false" ht="12.1" outlineLevel="0" r="2205">
      <c r="A2205" s="0" t="str">
        <f aca="false">HYPERLINK("http://dbpedia.org/property/ci")</f>
        <v>http://dbpedia.org/property/ci</v>
      </c>
      <c r="B2205" s="2" t="n">
        <v>0</v>
      </c>
      <c r="C2205" s="0" t="str">
        <f aca="false">HYPERLINK("http://dbpedia.org/sparql?default-graph-uri=http%3A%2F%2Fdbpedia.org&amp;query=select+distinct+%3Fs+%3Fo+where+{%3Fs+%3Chttp%3A%2F%2Fdbpedia.org%2Fproperty%2Fci%3E+%3Fo}+LIMIT+100&amp;format=text%2Fhtml&amp;timeout=30000&amp;debug=on", "View on DBPedia")</f>
        <v>View on DBPedia</v>
      </c>
    </row>
    <row collapsed="false" customFormat="false" customHeight="true" hidden="false" ht="12.1" outlineLevel="0" r="2206">
      <c r="A2206" s="0" t="str">
        <f aca="false">HYPERLINK("http://dbpedia.org/property/coachteamb")</f>
        <v>http://dbpedia.org/property/coachteamb</v>
      </c>
      <c r="B2206" s="2" t="n">
        <v>0</v>
      </c>
      <c r="C2206" s="0" t="str">
        <f aca="false">HYPERLINK("http://dbpedia.org/sparql?default-graph-uri=http%3A%2F%2Fdbpedia.org&amp;query=select+distinct+%3Fs+%3Fo+where+{%3Fs+%3Chttp%3A%2F%2Fdbpedia.org%2Fproperty%2Fcoachteamb%3E+%3Fo}+LIMIT+100&amp;format=text%2Fhtml&amp;timeout=30000&amp;debug=on", "View on DBPedia")</f>
        <v>View on DBPedia</v>
      </c>
    </row>
    <row collapsed="false" customFormat="false" customHeight="true" hidden="false" ht="12.1" outlineLevel="0" r="2207">
      <c r="A2207" s="0" t="str">
        <f aca="false">HYPERLINK("http://dbpedia.org/property/employer")</f>
        <v>http://dbpedia.org/property/employer</v>
      </c>
      <c r="B2207" s="2" t="n">
        <v>0</v>
      </c>
      <c r="C2207" s="0" t="str">
        <f aca="false">HYPERLINK("http://dbpedia.org/sparql?default-graph-uri=http%3A%2F%2Fdbpedia.org&amp;query=select+distinct+%3Fs+%3Fo+where+{%3Fs+%3Chttp%3A%2F%2Fdbpedia.org%2Fproperty%2Femployer%3E+%3Fo}+LIMIT+100&amp;format=text%2Fhtml&amp;timeout=30000&amp;debug=on", "View on DBPedia")</f>
        <v>View on DBPedia</v>
      </c>
    </row>
    <row collapsed="false" customFormat="false" customHeight="true" hidden="false" ht="12.1" outlineLevel="0" r="2208">
      <c r="A2208" s="0" t="str">
        <f aca="false">HYPERLINK("http://dbpedia.org/property/coachingTeams")</f>
        <v>http://dbpedia.org/property/coachingTeams</v>
      </c>
      <c r="B2208" s="2" t="n">
        <v>0</v>
      </c>
      <c r="C2208" s="0" t="str">
        <f aca="false">HYPERLINK("http://dbpedia.org/sparql?default-graph-uri=http%3A%2F%2Fdbpedia.org&amp;query=select+distinct+%3Fs+%3Fo+where+{%3Fs+%3Chttp%3A%2F%2Fdbpedia.org%2Fproperty%2FcoachingTeams%3E+%3Fo}+LIMIT+100&amp;format=text%2Fhtml&amp;timeout=30000&amp;debug=on", "View on DBPedia")</f>
        <v>View on DBPedia</v>
      </c>
    </row>
    <row collapsed="false" customFormat="false" customHeight="true" hidden="false" ht="12.1" outlineLevel="0" r="2209">
      <c r="A2209" s="0" t="str">
        <f aca="false">HYPERLINK("http://dbpedia.org/property/owner")</f>
        <v>http://dbpedia.org/property/owner</v>
      </c>
      <c r="B2209" s="2" t="n">
        <v>0</v>
      </c>
      <c r="C2209" s="0" t="str">
        <f aca="false">HYPERLINK("http://dbpedia.org/sparql?default-graph-uri=http%3A%2F%2Fdbpedia.org&amp;query=select+distinct+%3Fs+%3Fo+where+{%3Fs+%3Chttp%3A%2F%2Fdbpedia.org%2Fproperty%2Fowner%3E+%3Fo}+LIMIT+100&amp;format=text%2Fhtml&amp;timeout=30000&amp;debug=on", "View on DBPedia")</f>
        <v>View on DBPedia</v>
      </c>
    </row>
    <row collapsed="false" customFormat="false" customHeight="true" hidden="false" ht="12.1" outlineLevel="0" r="2210">
      <c r="A2210" s="0" t="str">
        <f aca="false">HYPERLINK("http://dbpedia.org/property/homeTown")</f>
        <v>http://dbpedia.org/property/homeTown</v>
      </c>
      <c r="B2210" s="2" t="n">
        <v>0</v>
      </c>
      <c r="C2210" s="0" t="str">
        <f aca="false">HYPERLINK("http://dbpedia.org/sparql?default-graph-uri=http%3A%2F%2Fdbpedia.org&amp;query=select+distinct+%3Fs+%3Fo+where+{%3Fs+%3Chttp%3A%2F%2Fdbpedia.org%2Fproperty%2FhomeTown%3E+%3Fo}+LIMIT+100&amp;format=text%2Fhtml&amp;timeout=30000&amp;debug=on", "View on DBPedia")</f>
        <v>View on DBPedia</v>
      </c>
    </row>
    <row collapsed="false" customFormat="false" customHeight="true" hidden="false" ht="12.1" outlineLevel="0" r="2211">
      <c r="A2211" s="0" t="str">
        <f aca="false">HYPERLINK("http://dbpedia.org/property/championships")</f>
        <v>http://dbpedia.org/property/championships</v>
      </c>
      <c r="B2211" s="2" t="n">
        <v>0</v>
      </c>
      <c r="C2211" s="0" t="str">
        <f aca="false">HYPERLINK("http://dbpedia.org/sparql?default-graph-uri=http%3A%2F%2Fdbpedia.org&amp;query=select+distinct+%3Fs+%3Fo+where+{%3Fs+%3Chttp%3A%2F%2Fdbpedia.org%2Fproperty%2Fchampionships%3E+%3Fo}+LIMIT+100&amp;format=text%2Fhtml&amp;timeout=30000&amp;debug=on", "View on DBPedia")</f>
        <v>View on DBPedia</v>
      </c>
    </row>
    <row collapsed="false" customFormat="false" customHeight="true" hidden="false" ht="12.1" outlineLevel="0" r="2212">
      <c r="A2212" s="0" t="str">
        <f aca="false">HYPERLINK("http://dbpedia.org/property/odidebutagainst")</f>
        <v>http://dbpedia.org/property/odidebutagainst</v>
      </c>
      <c r="B2212" s="2" t="n">
        <v>0</v>
      </c>
      <c r="C2212" s="0" t="str">
        <f aca="false">HYPERLINK("http://dbpedia.org/sparql?default-graph-uri=http%3A%2F%2Fdbpedia.org&amp;query=select+distinct+%3Fs+%3Fo+where+{%3Fs+%3Chttp%3A%2F%2Fdbpedia.org%2Fproperty%2Fodidebutagainst%3E+%3Fo}+LIMIT+100&amp;format=text%2Fhtml&amp;timeout=30000&amp;debug=on", "View on DBPedia")</f>
        <v>View on DBPedia</v>
      </c>
    </row>
    <row collapsed="false" customFormat="false" customHeight="true" hidden="false" ht="12.1" outlineLevel="0" r="2213">
      <c r="A2213" s="0" t="str">
        <f aca="false">HYPERLINK("http://dbpedia.org/ontology/militaryCommand")</f>
        <v>http://dbpedia.org/ontology/militaryCommand</v>
      </c>
      <c r="B2213" s="2" t="n">
        <v>0</v>
      </c>
      <c r="C2213" s="0" t="str">
        <f aca="false">HYPERLINK("http://dbpedia.org/sparql?default-graph-uri=http%3A%2F%2Fdbpedia.org&amp;query=select+distinct+%3Fs+%3Fo+where+{%3Fs+%3Chttp%3A%2F%2Fdbpedia.org%2Fontology%2FmilitaryCommand%3E+%3Fo}+LIMIT+100&amp;format=text%2Fhtml&amp;timeout=30000&amp;debug=on", "View on DBPedia")</f>
        <v>View on DBPedia</v>
      </c>
    </row>
    <row collapsed="false" customFormat="false" customHeight="true" hidden="false" ht="12.1" outlineLevel="0" r="2214">
      <c r="A2214" s="0" t="str">
        <f aca="false">HYPERLINK("http://dbpedia.org/ontology/spouse")</f>
        <v>http://dbpedia.org/ontology/spouse</v>
      </c>
      <c r="B2214" s="2" t="n">
        <v>0</v>
      </c>
      <c r="C2214" s="0" t="str">
        <f aca="false">HYPERLINK("http://dbpedia.org/sparql?default-graph-uri=http%3A%2F%2Fdbpedia.org&amp;query=select+distinct+%3Fs+%3Fo+where+{%3Fs+%3Chttp%3A%2F%2Fdbpedia.org%2Fontology%2Fspouse%3E+%3Fo}+LIMIT+100&amp;format=text%2Fhtml&amp;timeout=30000&amp;debug=on", "View on DBPedia")</f>
        <v>View on DBPedia</v>
      </c>
    </row>
    <row collapsed="false" customFormat="false" customHeight="true" hidden="false" ht="12.1" outlineLevel="0" r="2215">
      <c r="A2215" s="0" t="str">
        <f aca="false">HYPERLINK("http://dbpedia.org/property/youthrepteam")</f>
        <v>http://dbpedia.org/property/youthrepteam</v>
      </c>
      <c r="B2215" s="2" t="n">
        <v>0</v>
      </c>
      <c r="C2215" s="0" t="str">
        <f aca="false">HYPERLINK("http://dbpedia.org/sparql?default-graph-uri=http%3A%2F%2Fdbpedia.org&amp;query=select+distinct+%3Fs+%3Fo+where+{%3Fs+%3Chttp%3A%2F%2Fdbpedia.org%2Fproperty%2Fyouthrepteam%3E+%3Fo}+LIMIT+100&amp;format=text%2Fhtml&amp;timeout=30000&amp;debug=on", "View on DBPedia")</f>
        <v>View on DBPedia</v>
      </c>
    </row>
    <row collapsed="false" customFormat="false" customHeight="true" hidden="false" ht="12.1" outlineLevel="0" r="2216">
      <c r="A2216" s="0" t="str">
        <f aca="false">HYPERLINK("http://dbpedia.org/property/leagues")</f>
        <v>http://dbpedia.org/property/leagues</v>
      </c>
      <c r="B2216" s="2" t="n">
        <v>0</v>
      </c>
      <c r="C2216" s="0" t="str">
        <f aca="false">HYPERLINK("http://dbpedia.org/sparql?default-graph-uri=http%3A%2F%2Fdbpedia.org&amp;query=select+distinct+%3Fs+%3Fo+where+{%3Fs+%3Chttp%3A%2F%2Fdbpedia.org%2Fproperty%2Fleagues%3E+%3Fo}+LIMIT+100&amp;format=text%2Fhtml&amp;timeout=30000&amp;debug=on", "View on DBPedia")</f>
        <v>View on DBPedia</v>
      </c>
    </row>
    <row collapsed="false" customFormat="false" customHeight="true" hidden="false" ht="12.1" outlineLevel="0" r="2217">
      <c r="A2217" s="0" t="str">
        <f aca="false">HYPERLINK("http://dbpedia.org/ontology/education")</f>
        <v>http://dbpedia.org/ontology/education</v>
      </c>
      <c r="B2217" s="2" t="n">
        <v>0</v>
      </c>
      <c r="C2217" s="0" t="str">
        <f aca="false">HYPERLINK("http://dbpedia.org/sparql?default-graph-uri=http%3A%2F%2Fdbpedia.org&amp;query=select+distinct+%3Fs+%3Fo+where+{%3Fs+%3Chttp%3A%2F%2Fdbpedia.org%2Fontology%2Feducation%3E+%3Fo}+LIMIT+100&amp;format=text%2Fhtml&amp;timeout=30000&amp;debug=on", "View on DBPedia")</f>
        <v>View on DBPedia</v>
      </c>
    </row>
    <row collapsed="false" customFormat="false" customHeight="true" hidden="false" ht="12.1" outlineLevel="0" r="2218">
      <c r="A2218" s="0" t="str">
        <f aca="false">HYPERLINK("http://dbpedia.org/property/ground")</f>
        <v>http://dbpedia.org/property/ground</v>
      </c>
      <c r="B2218" s="2" t="n">
        <v>0</v>
      </c>
      <c r="C2218" s="0" t="str">
        <f aca="false">HYPERLINK("http://dbpedia.org/sparql?default-graph-uri=http%3A%2F%2Fdbpedia.org&amp;query=select+distinct+%3Fs+%3Fo+where+{%3Fs+%3Chttp%3A%2F%2Fdbpedia.org%2Fproperty%2Fground%3E+%3Fo}+LIMIT+100&amp;format=text%2Fhtml&amp;timeout=30000&amp;debug=on", "View on DBPedia")</f>
        <v>View on DBPedia</v>
      </c>
    </row>
    <row collapsed="false" customFormat="false" customHeight="true" hidden="false" ht="12.1" outlineLevel="0" r="2219">
      <c r="A2219" s="0" t="str">
        <f aca="false">HYPERLINK("http://dbpedia.org/ontology/restingPlace")</f>
        <v>http://dbpedia.org/ontology/restingPlace</v>
      </c>
      <c r="B2219" s="2" t="n">
        <v>0</v>
      </c>
      <c r="C2219" s="0" t="str">
        <f aca="false">HYPERLINK("http://dbpedia.org/sparql?default-graph-uri=http%3A%2F%2Fdbpedia.org&amp;query=select+distinct+%3Fs+%3Fo+where+{%3Fs+%3Chttp%3A%2F%2Fdbpedia.org%2Fontology%2FrestingPlace%3E+%3Fo}+LIMIT+100&amp;format=text%2Fhtml&amp;timeout=30000&amp;debug=on", "View on DBPedia")</f>
        <v>View on DBPedia</v>
      </c>
    </row>
    <row collapsed="false" customFormat="false" customHeight="true" hidden="false" ht="12.1" outlineLevel="0" r="2220">
      <c r="A2220" s="0" t="str">
        <f aca="false">HYPERLINK("http://dbpedia.org/property/testdebutagainst")</f>
        <v>http://dbpedia.org/property/testdebutagainst</v>
      </c>
      <c r="B2220" s="2" t="n">
        <v>0</v>
      </c>
      <c r="C2220" s="0" t="str">
        <f aca="false">HYPERLINK("http://dbpedia.org/sparql?default-graph-uri=http%3A%2F%2Fdbpedia.org&amp;query=select+distinct+%3Fs+%3Fo+where+{%3Fs+%3Chttp%3A%2F%2Fdbpedia.org%2Fproperty%2Ftestdebutagainst%3E+%3Fo}+LIMIT+100&amp;format=text%2Fhtml&amp;timeout=30000&amp;debug=on", "View on DBPedia")</f>
        <v>View on DBPedia</v>
      </c>
    </row>
    <row collapsed="false" customFormat="false" customHeight="true" hidden="false" ht="12.1" outlineLevel="0" r="2221">
      <c r="A2221" s="0" t="str">
        <f aca="false">HYPERLINK("http://dbpedia.org/property/womenBronze")</f>
        <v>http://dbpedia.org/property/womenBronze</v>
      </c>
      <c r="B2221" s="2" t="n">
        <v>0</v>
      </c>
      <c r="C2221" s="0" t="str">
        <f aca="false">HYPERLINK("http://dbpedia.org/sparql?default-graph-uri=http%3A%2F%2Fdbpedia.org&amp;query=select+distinct+%3Fs+%3Fo+where+{%3Fs+%3Chttp%3A%2F%2Fdbpedia.org%2Fproperty%2FwomenBronze%3E+%3Fo}+LIMIT+100&amp;format=text%2Fhtml&amp;timeout=30000&amp;debug=on", "View on DBPedia")</f>
        <v>View on DBPedia</v>
      </c>
    </row>
    <row collapsed="false" customFormat="false" customHeight="true" hidden="false" ht="12.1" outlineLevel="0" r="2222">
      <c r="A2222" s="0" t="str">
        <f aca="false">HYPERLINK("http://dbpedia.org/property/predecessor")</f>
        <v>http://dbpedia.org/property/predecessor</v>
      </c>
      <c r="B2222" s="2" t="n">
        <v>0</v>
      </c>
      <c r="C2222" s="0" t="str">
        <f aca="false">HYPERLINK("http://dbpedia.org/sparql?default-graph-uri=http%3A%2F%2Fdbpedia.org&amp;query=select+distinct+%3Fs+%3Fo+where+{%3Fs+%3Chttp%3A%2F%2Fdbpedia.org%2Fproperty%2Fpredecessor%3E+%3Fo}+LIMIT+100&amp;format=text%2Fhtml&amp;timeout=30000&amp;debug=on", "View on DBPedia")</f>
        <v>View on DBPedia</v>
      </c>
    </row>
    <row collapsed="false" customFormat="false" customHeight="true" hidden="false" ht="12.1" outlineLevel="0" r="2223">
      <c r="A2223" s="0" t="str">
        <f aca="false">HYPERLINK("http://dbpedia.org/property/repcoachteams")</f>
        <v>http://dbpedia.org/property/repcoachteams</v>
      </c>
      <c r="B2223" s="2" t="n">
        <v>0</v>
      </c>
      <c r="C2223" s="0" t="str">
        <f aca="false">HYPERLINK("http://dbpedia.org/sparql?default-graph-uri=http%3A%2F%2Fdbpedia.org&amp;query=select+distinct+%3Fs+%3Fo+where+{%3Fs+%3Chttp%3A%2F%2Fdbpedia.org%2Fproperty%2Frepcoachteams%3E+%3Fo}+LIMIT+100&amp;format=text%2Fhtml&amp;timeout=30000&amp;debug=on", "View on DBPedia")</f>
        <v>View on DBPedia</v>
      </c>
    </row>
    <row collapsed="false" customFormat="false" customHeight="true" hidden="false" ht="12.1" outlineLevel="0" r="2224">
      <c r="A2224" s="0" t="str">
        <f aca="false">HYPERLINK("http://dbpedia.org/ontology/otherParty")</f>
        <v>http://dbpedia.org/ontology/otherParty</v>
      </c>
      <c r="B2224" s="2" t="n">
        <v>0</v>
      </c>
      <c r="C2224" s="0" t="str">
        <f aca="false">HYPERLINK("http://dbpedia.org/sparql?default-graph-uri=http%3A%2F%2Fdbpedia.org&amp;query=select+distinct+%3Fs+%3Fo+where+{%3Fs+%3Chttp%3A%2F%2Fdbpedia.org%2Fontology%2FotherParty%3E+%3Fo}+LIMIT+100&amp;format=text%2Fhtml&amp;timeout=30000&amp;debug=on", "View on DBPedia")</f>
        <v>View on DBPedia</v>
      </c>
    </row>
    <row collapsed="false" customFormat="false" customHeight="true" hidden="false" ht="12.1" outlineLevel="0" r="2225">
      <c r="A2225" s="0" t="str">
        <f aca="false">HYPERLINK("http://dbpedia.org/property/resides")</f>
        <v>http://dbpedia.org/property/resides</v>
      </c>
      <c r="B2225" s="2" t="n">
        <v>0</v>
      </c>
      <c r="C2225" s="0" t="str">
        <f aca="false">HYPERLINK("http://dbpedia.org/sparql?default-graph-uri=http%3A%2F%2Fdbpedia.org&amp;query=select+distinct+%3Fs+%3Fo+where+{%3Fs+%3Chttp%3A%2F%2Fdbpedia.org%2Fproperty%2Fresides%3E+%3Fo}+LIMIT+100&amp;format=text%2Fhtml&amp;timeout=30000&amp;debug=on", "View on DBPedia")</f>
        <v>View on DBPedia</v>
      </c>
    </row>
    <row collapsed="false" customFormat="false" customHeight="true" hidden="false" ht="12.1" outlineLevel="0" r="2226">
      <c r="A2226" s="0" t="str">
        <f aca="false">HYPERLINK("http://dbpedia.org/property/series")</f>
        <v>http://dbpedia.org/property/series</v>
      </c>
      <c r="B2226" s="2" t="n">
        <v>0</v>
      </c>
      <c r="C2226" s="0" t="str">
        <f aca="false">HYPERLINK("http://dbpedia.org/sparql?default-graph-uri=http%3A%2F%2Fdbpedia.org&amp;query=select+distinct+%3Fs+%3Fo+where+{%3Fs+%3Chttp%3A%2F%2Fdbpedia.org%2Fproperty%2Fseries%3E+%3Fo}+LIMIT+100&amp;format=text%2Fhtml&amp;timeout=30000&amp;debug=on", "View on DBPedia")</f>
        <v>View on DBPedia</v>
      </c>
    </row>
    <row collapsed="false" customFormat="false" customHeight="true" hidden="false" ht="12.1" outlineLevel="0" r="2227">
      <c r="A2227" s="0" t="str">
        <f aca="false">HYPERLINK("http://xmlns.com/foaf/0.1/name")</f>
        <v>http://xmlns.com/foaf/0.1/name</v>
      </c>
      <c r="B2227" s="2" t="n">
        <v>0</v>
      </c>
      <c r="C2227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2228">
      <c r="A2228" s="0" t="str">
        <f aca="false">HYPERLINK("http://dbpedia.org/property/award")</f>
        <v>http://dbpedia.org/property/award</v>
      </c>
      <c r="B2228" s="2" t="n">
        <v>0</v>
      </c>
      <c r="C2228" s="0" t="str">
        <f aca="false">HYPERLINK("http://dbpedia.org/sparql?default-graph-uri=http%3A%2F%2Fdbpedia.org&amp;query=select+distinct+%3Fs+%3Fo+where+{%3Fs+%3Chttp%3A%2F%2Fdbpedia.org%2Fproperty%2Faward%3E+%3Fo}+LIMIT+100&amp;format=text%2Fhtml&amp;timeout=30000&amp;debug=on", "View on DBPedia")</f>
        <v>View on DBPedia</v>
      </c>
    </row>
    <row collapsed="false" customFormat="false" customHeight="true" hidden="false" ht="12.1" outlineLevel="0" r="2229">
      <c r="A2229" s="0" t="str">
        <f aca="false">HYPERLINK("http://dbpedia.org/property/occupation")</f>
        <v>http://dbpedia.org/property/occupation</v>
      </c>
      <c r="B2229" s="2" t="n">
        <v>0</v>
      </c>
      <c r="C2229" s="0" t="str">
        <f aca="false">HYPERLINK("http://dbpedia.org/sparql?default-graph-uri=http%3A%2F%2Fdbpedia.org&amp;query=select+distinct+%3Fs+%3Fo+where+{%3Fs+%3Chttp%3A%2F%2Fdbpedia.org%2Fproperty%2Foccupation%3E+%3Fo}+LIMIT+100&amp;format=text%2Fhtml&amp;timeout=30000&amp;debug=on", "View on DBPedia")</f>
        <v>View on DBPedia</v>
      </c>
    </row>
    <row collapsed="false" customFormat="false" customHeight="true" hidden="false" ht="12.1" outlineLevel="0" r="2230">
      <c r="A2230" s="0" t="str">
        <f aca="false">HYPERLINK("http://dbpedia.org/property/publisher")</f>
        <v>http://dbpedia.org/property/publisher</v>
      </c>
      <c r="B2230" s="2" t="n">
        <v>0</v>
      </c>
      <c r="C2230" s="0" t="str">
        <f aca="false">HYPERLINK("http://dbpedia.org/sparql?default-graph-uri=http%3A%2F%2Fdbpedia.org&amp;query=select+distinct+%3Fs+%3Fo+where+{%3Fs+%3Chttp%3A%2F%2Fdbpedia.org%2Fproperty%2Fpublisher%3E+%3Fo}+LIMIT+100&amp;format=text%2Fhtml&amp;timeout=30000&amp;debug=on", "View on DBPedia")</f>
        <v>View on DBPedia</v>
      </c>
    </row>
    <row collapsed="false" customFormat="false" customHeight="true" hidden="false" ht="12.1" outlineLevel="0" r="2231">
      <c r="A2231" s="0" t="str">
        <f aca="false">HYPERLINK("http://dbpedia.org/property/rd2Team")</f>
        <v>http://dbpedia.org/property/rd2Team</v>
      </c>
      <c r="B2231" s="2" t="n">
        <v>0</v>
      </c>
      <c r="C2231" s="0" t="str">
        <f aca="false">HYPERLINK("http://dbpedia.org/sparql?default-graph-uri=http%3A%2F%2Fdbpedia.org&amp;query=select+distinct+%3Fs+%3Fo+where+{%3Fs+%3Chttp%3A%2F%2Fdbpedia.org%2Fproperty%2Frd2Team%3E+%3Fo}+LIMIT+100&amp;format=text%2Fhtml&amp;timeout=30000&amp;debug=on", "View on DBPedia")</f>
        <v>View on DBPedia</v>
      </c>
    </row>
    <row collapsed="false" customFormat="false" customHeight="true" hidden="false" ht="12.1" outlineLevel="0" r="2232">
      <c r="A2232" s="0" t="str">
        <f aca="false">HYPERLINK("http://dbpedia.org/property/teamd")</f>
        <v>http://dbpedia.org/property/teamd</v>
      </c>
      <c r="B2232" s="2" t="n">
        <v>0</v>
      </c>
      <c r="C2232" s="0" t="str">
        <f aca="false">HYPERLINK("http://dbpedia.org/sparql?default-graph-uri=http%3A%2F%2Fdbpedia.org&amp;query=select+distinct+%3Fs+%3Fo+where+{%3Fs+%3Chttp%3A%2F%2Fdbpedia.org%2Fproperty%2Fteamd%3E+%3Fo}+LIMIT+100&amp;format=text%2Fhtml&amp;timeout=30000&amp;debug=on", "View on DBPedia")</f>
        <v>View on DBPedia</v>
      </c>
    </row>
    <row collapsed="false" customFormat="false" customHeight="true" hidden="false" ht="12.1" outlineLevel="0" r="2233">
      <c r="A2233" s="0" t="str">
        <f aca="false">HYPERLINK("http://dbpedia.org/ontology/owner")</f>
        <v>http://dbpedia.org/ontology/owner</v>
      </c>
      <c r="B2233" s="2" t="n">
        <v>0</v>
      </c>
      <c r="C2233" s="0" t="str">
        <f aca="false">HYPERLINK("http://dbpedia.org/sparql?default-graph-uri=http%3A%2F%2Fdbpedia.org&amp;query=select+distinct+%3Fs+%3Fo+where+{%3Fs+%3Chttp%3A%2F%2Fdbpedia.org%2Fontology%2Fowner%3E+%3Fo}+LIMIT+100&amp;format=text%2Fhtml&amp;timeout=30000&amp;debug=on", "View on DBPedia")</f>
        <v>View on DBPedia</v>
      </c>
    </row>
    <row collapsed="false" customFormat="false" customHeight="true" hidden="false" ht="12.1" outlineLevel="0" r="2234">
      <c r="A2234" s="0" t="str">
        <f aca="false">HYPERLINK("http://dbpedia.org/ontology/university")</f>
        <v>http://dbpedia.org/ontology/university</v>
      </c>
      <c r="B2234" s="2" t="n">
        <v>0</v>
      </c>
      <c r="C2234" s="0" t="str">
        <f aca="false">HYPERLINK("http://dbpedia.org/sparql?default-graph-uri=http%3A%2F%2Fdbpedia.org&amp;query=select+distinct+%3Fs+%3Fo+where+{%3Fs+%3Chttp%3A%2F%2Fdbpedia.org%2Fontology%2Funiversity%3E+%3Fo}+LIMIT+100&amp;format=text%2Fhtml&amp;timeout=30000&amp;debug=on", "View on DBPedia")</f>
        <v>View on DBPedia</v>
      </c>
    </row>
    <row collapsed="false" customFormat="false" customHeight="true" hidden="false" ht="12.1" outlineLevel="0" r="2235">
      <c r="A2235" s="0" t="str">
        <f aca="false">HYPERLINK("http://dbpedia.org/property/citizenship")</f>
        <v>http://dbpedia.org/property/citizenship</v>
      </c>
      <c r="B2235" s="2" t="n">
        <v>0</v>
      </c>
      <c r="C2235" s="0" t="str">
        <f aca="false">HYPERLINK("http://dbpedia.org/sparql?default-graph-uri=http%3A%2F%2Fdbpedia.org&amp;query=select+distinct+%3Fs+%3Fo+where+{%3Fs+%3Chttp%3A%2F%2Fdbpedia.org%2Fproperty%2Fcitizenship%3E+%3Fo}+LIMIT+100&amp;format=text%2Fhtml&amp;timeout=30000&amp;debug=on", "View on DBPedia")</f>
        <v>View on DBPedia</v>
      </c>
    </row>
    <row collapsed="false" customFormat="false" customHeight="true" hidden="false" ht="12.1" outlineLevel="0" r="2236">
      <c r="A2236" s="0" t="str">
        <f aca="false">HYPERLINK("http://dbpedia.org/property/womenSilver")</f>
        <v>http://dbpedia.org/property/womenSilver</v>
      </c>
      <c r="B2236" s="2" t="n">
        <v>0</v>
      </c>
      <c r="C2236" s="0" t="str">
        <f aca="false">HYPERLINK("http://dbpedia.org/sparql?default-graph-uri=http%3A%2F%2Fdbpedia.org&amp;query=select+distinct+%3Fs+%3Fo+where+{%3Fs+%3Chttp%3A%2F%2Fdbpedia.org%2Fproperty%2FwomenSilver%3E+%3Fo}+LIMIT+100&amp;format=text%2Fhtml&amp;timeout=30000&amp;debug=on", "View on DBPedia")</f>
        <v>View on DBPedia</v>
      </c>
    </row>
    <row collapsed="false" customFormat="false" customHeight="true" hidden="false" ht="12.1" outlineLevel="0" r="2237">
      <c r="A2237" s="0" t="str">
        <f aca="false">HYPERLINK("http://dbpedia.org/property/l")</f>
        <v>http://dbpedia.org/property/l</v>
      </c>
      <c r="B2237" s="2" t="n">
        <v>0</v>
      </c>
      <c r="C2237" s="0" t="str">
        <f aca="false">HYPERLINK("http://dbpedia.org/sparql?default-graph-uri=http%3A%2F%2Fdbpedia.org&amp;query=select+distinct+%3Fs+%3Fo+where+{%3Fs+%3Chttp%3A%2F%2Fdbpedia.org%2Fproperty%2Fl%3E+%3Fo}+LIMIT+100&amp;format=text%2Fhtml&amp;timeout=30000&amp;debug=on", "View on DBPedia")</f>
        <v>View on DBPedia</v>
      </c>
    </row>
    <row collapsed="false" customFormat="false" customHeight="true" hidden="false" ht="12.1" outlineLevel="0" r="2238">
      <c r="A2238" s="0" t="str">
        <f aca="false">HYPERLINK("http://dbpedia.org/property/spouse")</f>
        <v>http://dbpedia.org/property/spouse</v>
      </c>
      <c r="B2238" s="2" t="n">
        <v>0</v>
      </c>
      <c r="C2238" s="0" t="str">
        <f aca="false">HYPERLINK("http://dbpedia.org/sparql?default-graph-uri=http%3A%2F%2Fdbpedia.org&amp;query=select+distinct+%3Fs+%3Fo+where+{%3Fs+%3Chttp%3A%2F%2Fdbpedia.org%2Fproperty%2Fspouse%3E+%3Fo}+LIMIT+100&amp;format=text%2Fhtml&amp;timeout=30000&amp;debug=on", "View on DBPedia")</f>
        <v>View on DBPedia</v>
      </c>
    </row>
    <row collapsed="false" customFormat="false" customHeight="true" hidden="false" ht="12.1" outlineLevel="0" r="2239">
      <c r="A2239" s="0" t="str">
        <f aca="false">HYPERLINK("http://dbpedia.org/property/coachteam")</f>
        <v>http://dbpedia.org/property/coachteam</v>
      </c>
      <c r="B2239" s="2" t="n">
        <v>0</v>
      </c>
      <c r="C2239" s="0" t="str">
        <f aca="false">HYPERLINK("http://dbpedia.org/sparql?default-graph-uri=http%3A%2F%2Fdbpedia.org&amp;query=select+distinct+%3Fs+%3Fo+where+{%3Fs+%3Chttp%3A%2F%2Fdbpedia.org%2Fproperty%2Fcoachteam%3E+%3Fo}+LIMIT+100&amp;format=text%2Fhtml&amp;timeout=30000&amp;debug=on", "View on DBPedia")</f>
        <v>View on DBPedia</v>
      </c>
    </row>
    <row collapsed="false" customFormat="false" customHeight="true" hidden="false" ht="12.1" outlineLevel="0" r="2240">
      <c r="A2240" s="0" t="str">
        <f aca="false">HYPERLINK("http://dbpedia.org/property/successor")</f>
        <v>http://dbpedia.org/property/successor</v>
      </c>
      <c r="B2240" s="2" t="n">
        <v>0</v>
      </c>
      <c r="C2240" s="0" t="str">
        <f aca="false">HYPERLINK("http://dbpedia.org/sparql?default-graph-uri=http%3A%2F%2Fdbpedia.org&amp;query=select+distinct+%3Fs+%3Fo+where+{%3Fs+%3Chttp%3A%2F%2Fdbpedia.org%2Fproperty%2Fsuccessor%3E+%3Fo}+LIMIT+100&amp;format=text%2Fhtml&amp;timeout=30000&amp;debug=on", "View on DBPedia")</f>
        <v>View on DBPedia</v>
      </c>
    </row>
    <row collapsed="false" customFormat="false" customHeight="true" hidden="false" ht="12.1" outlineLevel="0" r="2241">
      <c r="A2241" s="0" t="str">
        <f aca="false">HYPERLINK("http://dbpedia.org/ontology/citizenship")</f>
        <v>http://dbpedia.org/ontology/citizenship</v>
      </c>
      <c r="B2241" s="2" t="n">
        <v>0</v>
      </c>
      <c r="C2241" s="0" t="str">
        <f aca="false">HYPERLINK("http://dbpedia.org/sparql?default-graph-uri=http%3A%2F%2Fdbpedia.org&amp;query=select+distinct+%3Fs+%3Fo+where+{%3Fs+%3Chttp%3A%2F%2Fdbpedia.org%2Fontology%2Fcitizenship%3E+%3Fo}+LIMIT+100&amp;format=text%2Fhtml&amp;timeout=30000&amp;debug=on", "View on DBPedia")</f>
        <v>View on DBPedia</v>
      </c>
    </row>
    <row collapsed="false" customFormat="false" customHeight="true" hidden="false" ht="12.1" outlineLevel="0" r="2242">
      <c r="A2242" s="0" t="str">
        <f aca="false">HYPERLINK("http://dbpedia.org/property/television")</f>
        <v>http://dbpedia.org/property/television</v>
      </c>
      <c r="B2242" s="2" t="n">
        <v>0</v>
      </c>
      <c r="C2242" s="0" t="str">
        <f aca="false">HYPERLINK("http://dbpedia.org/sparql?default-graph-uri=http%3A%2F%2Fdbpedia.org&amp;query=select+distinct+%3Fs+%3Fo+where+{%3Fs+%3Chttp%3A%2F%2Fdbpedia.org%2Fproperty%2Ftelevision%3E+%3Fo}+LIMIT+100&amp;format=text%2Fhtml&amp;timeout=30000&amp;debug=on", "View on DBPedia")</f>
        <v>View on DBPedia</v>
      </c>
    </row>
    <row collapsed="false" customFormat="false" customHeight="true" hidden="false" ht="12.1" outlineLevel="0" r="2243">
      <c r="A2243" s="0" t="str">
        <f aca="false">HYPERLINK("http://dbpedia.org/property/born")</f>
        <v>http://dbpedia.org/property/born</v>
      </c>
      <c r="B2243" s="2" t="n">
        <v>0</v>
      </c>
      <c r="C2243" s="0" t="str">
        <f aca="false">HYPERLINK("http://dbpedia.org/sparql?default-graph-uri=http%3A%2F%2Fdbpedia.org&amp;query=select+distinct+%3Fs+%3Fo+where+{%3Fs+%3Chttp%3A%2F%2Fdbpedia.org%2Fproperty%2Fborn%3E+%3Fo}+LIMIT+100&amp;format=text%2Fhtml&amp;timeout=30000&amp;debug=on", "View on DBPedia")</f>
        <v>View on DBPedia</v>
      </c>
    </row>
    <row collapsed="false" customFormat="false" customHeight="true" hidden="false" ht="12.1" outlineLevel="0" r="2244">
      <c r="A2244" s="0" t="str">
        <f aca="false">HYPERLINK("http://dbpedia.org/ontology/board")</f>
        <v>http://dbpedia.org/ontology/board</v>
      </c>
      <c r="B2244" s="2" t="n">
        <v>0</v>
      </c>
      <c r="C2244" s="0" t="str">
        <f aca="false">HYPERLINK("http://dbpedia.org/sparql?default-graph-uri=http%3A%2F%2Fdbpedia.org&amp;query=select+distinct+%3Fs+%3Fo+where+{%3Fs+%3Chttp%3A%2F%2Fdbpedia.org%2Fontology%2Fboard%3E+%3Fo}+LIMIT+100&amp;format=text%2Fhtml&amp;timeout=30000&amp;debug=on", "View on DBPedia")</f>
        <v>View on DBPedia</v>
      </c>
    </row>
    <row collapsed="false" customFormat="false" customHeight="true" hidden="false" ht="12.1" outlineLevel="0" r="2245">
      <c r="A2245" s="0" t="str">
        <f aca="false">HYPERLINK("http://dbpedia.org/property/cluba")</f>
        <v>http://dbpedia.org/property/cluba</v>
      </c>
      <c r="B2245" s="2" t="n">
        <v>0</v>
      </c>
      <c r="C2245" s="0" t="str">
        <f aca="false">HYPERLINK("http://dbpedia.org/sparql?default-graph-uri=http%3A%2F%2Fdbpedia.org&amp;query=select+distinct+%3Fs+%3Fo+where+{%3Fs+%3Chttp%3A%2F%2Fdbpedia.org%2Fproperty%2Fcluba%3E+%3Fo}+LIMIT+100&amp;format=text%2Fhtml&amp;timeout=30000&amp;debug=on", "View on DBPedia")</f>
        <v>View on DBPedia</v>
      </c>
    </row>
    <row collapsed="false" customFormat="false" customHeight="true" hidden="false" ht="12.1" outlineLevel="0" r="2246">
      <c r="A2246" s="0" t="str">
        <f aca="false">HYPERLINK("http://dbpedia.org/property/coachteamc")</f>
        <v>http://dbpedia.org/property/coachteamc</v>
      </c>
      <c r="B2246" s="2" t="n">
        <v>0</v>
      </c>
      <c r="C2246" s="0" t="str">
        <f aca="false">HYPERLINK("http://dbpedia.org/sparql?default-graph-uri=http%3A%2F%2Fdbpedia.org&amp;query=select+distinct+%3Fs+%3Fo+where+{%3Fs+%3Chttp%3A%2F%2Fdbpedia.org%2Fproperty%2Fcoachteamc%3E+%3Fo}+LIMIT+100&amp;format=text%2Fhtml&amp;timeout=30000&amp;debug=on", "View on DBPedia")</f>
        <v>View on DBPedia</v>
      </c>
    </row>
    <row collapsed="false" customFormat="false" customHeight="true" hidden="false" ht="12.1" outlineLevel="0" r="2247">
      <c r="A2247" s="0" t="str">
        <f aca="false">HYPERLINK("http://dbpedia.org/property/jurisdiction")</f>
        <v>http://dbpedia.org/property/jurisdiction</v>
      </c>
      <c r="B2247" s="2" t="n">
        <v>0</v>
      </c>
      <c r="C2247" s="0" t="str">
        <f aca="false">HYPERLINK("http://dbpedia.org/sparql?default-graph-uri=http%3A%2F%2Fdbpedia.org&amp;query=select+distinct+%3Fs+%3Fo+where+{%3Fs+%3Chttp%3A%2F%2Fdbpedia.org%2Fproperty%2Fjurisdiction%3E+%3Fo}+LIMIT+100&amp;format=text%2Fhtml&amp;timeout=30000&amp;debug=on", "View on DBPedia")</f>
        <v>View on DBPedia</v>
      </c>
    </row>
    <row collapsed="false" customFormat="false" customHeight="true" hidden="false" ht="12.1" outlineLevel="0" r="2248">
      <c r="A2248" s="0" t="str">
        <f aca="false">HYPERLINK("http://dbpedia.org/property/manBronze")</f>
        <v>http://dbpedia.org/property/manBronze</v>
      </c>
      <c r="B2248" s="2" t="n">
        <v>0</v>
      </c>
      <c r="C2248" s="0" t="str">
        <f aca="false">HYPERLINK("http://dbpedia.org/sparql?default-graph-uri=http%3A%2F%2Fdbpedia.org&amp;query=select+distinct+%3Fs+%3Fo+where+{%3Fs+%3Chttp%3A%2F%2Fdbpedia.org%2Fproperty%2FmanBronze%3E+%3Fo}+LIMIT+100&amp;format=text%2Fhtml&amp;timeout=30000&amp;debug=on", "View on DBPedia")</f>
        <v>View on DBPedia</v>
      </c>
    </row>
    <row collapsed="false" customFormat="false" customHeight="true" hidden="false" ht="12.1" outlineLevel="0" r="2249">
      <c r="A2249" s="0" t="str">
        <f aca="false">HYPERLINK("http://dbpedia.org/property/father")</f>
        <v>http://dbpedia.org/property/father</v>
      </c>
      <c r="B2249" s="2" t="n">
        <v>0</v>
      </c>
      <c r="C2249" s="0" t="str">
        <f aca="false">HYPERLINK("http://dbpedia.org/sparql?default-graph-uri=http%3A%2F%2Fdbpedia.org&amp;query=select+distinct+%3Fs+%3Fo+where+{%3Fs+%3Chttp%3A%2F%2Fdbpedia.org%2Fproperty%2Ffather%3E+%3Fo}+LIMIT+100&amp;format=text%2Fhtml&amp;timeout=30000&amp;debug=on", "View on DBPedia")</f>
        <v>View on DBPedia</v>
      </c>
    </row>
    <row collapsed="false" customFormat="false" customHeight="true" hidden="false" ht="12.1" outlineLevel="0" r="2250">
      <c r="A2250" s="0" t="str">
        <f aca="false">HYPERLINK("http://dbpedia.org/property/areaServed")</f>
        <v>http://dbpedia.org/property/areaServed</v>
      </c>
      <c r="B2250" s="2" t="n">
        <v>0</v>
      </c>
      <c r="C2250" s="0" t="str">
        <f aca="false">HYPERLINK("http://dbpedia.org/sparql?default-graph-uri=http%3A%2F%2Fdbpedia.org&amp;query=select+distinct+%3Fs+%3Fo+where+{%3Fs+%3Chttp%3A%2F%2Fdbpedia.org%2Fproperty%2FareaServed%3E+%3Fo}+LIMIT+100&amp;format=text%2Fhtml&amp;timeout=30000&amp;debug=on", "View on DBPedia")</f>
        <v>View on DBPedia</v>
      </c>
    </row>
    <row collapsed="false" customFormat="false" customHeight="true" hidden="false" ht="12.1" outlineLevel="0" r="2251">
      <c r="A2251" s="0" t="str">
        <f aca="false">HYPERLINK("http://dbpedia.org/ontology/ground")</f>
        <v>http://dbpedia.org/ontology/ground</v>
      </c>
      <c r="B2251" s="2" t="n">
        <v>0</v>
      </c>
      <c r="C2251" s="0" t="str">
        <f aca="false">HYPERLINK("http://dbpedia.org/sparql?default-graph-uri=http%3A%2F%2Fdbpedia.org&amp;query=select+distinct+%3Fs+%3Fo+where+{%3Fs+%3Chttp%3A%2F%2Fdbpedia.org%2Fontology%2Fground%3E+%3Fo}+LIMIT+100&amp;format=text%2Fhtml&amp;timeout=30000&amp;debug=on", "View on DBPedia")</f>
        <v>View on DBPedia</v>
      </c>
    </row>
    <row collapsed="false" customFormat="false" customHeight="true" hidden="false" ht="12.1" outlineLevel="0" r="2252">
      <c r="A2252" s="0" t="str">
        <f aca="false">HYPERLINK("http://dbpedia.org/ontology/headquarter")</f>
        <v>http://dbpedia.org/ontology/headquarter</v>
      </c>
      <c r="B2252" s="2" t="n">
        <v>0</v>
      </c>
      <c r="C2252" s="0" t="str">
        <f aca="false">HYPERLINK("http://dbpedia.org/sparql?default-graph-uri=http%3A%2F%2Fdbpedia.org&amp;query=select+distinct+%3Fs+%3Fo+where+{%3Fs+%3Chttp%3A%2F%2Fdbpedia.org%2Fontology%2Fheadquarter%3E+%3Fo}+LIMIT+100&amp;format=text%2Fhtml&amp;timeout=30000&amp;debug=on", "View on DBPedia")</f>
        <v>View on DBPedia</v>
      </c>
    </row>
    <row collapsed="false" customFormat="false" customHeight="true" hidden="false" ht="12.1" outlineLevel="0" r="2253">
      <c r="A2253" s="0" t="str">
        <f aca="false">HYPERLINK("http://dbpedia.org/property/locationCountry")</f>
        <v>http://dbpedia.org/property/locationCountry</v>
      </c>
      <c r="B2253" s="2" t="n">
        <v>0</v>
      </c>
      <c r="C2253" s="0" t="str">
        <f aca="false">HYPERLINK("http://dbpedia.org/sparql?default-graph-uri=http%3A%2F%2Fdbpedia.org&amp;query=select+distinct+%3Fs+%3Fo+where+{%3Fs+%3Chttp%3A%2F%2Fdbpedia.org%2Fproperty%2FlocationCountry%3E+%3Fo}+LIMIT+100&amp;format=text%2Fhtml&amp;timeout=30000&amp;debug=on", "View on DBPedia")</f>
        <v>View on DBPedia</v>
      </c>
    </row>
    <row collapsed="false" customFormat="false" customHeight="true" hidden="false" ht="12.1" outlineLevel="0" r="2254">
      <c r="A2254" s="0" t="str">
        <f aca="false">HYPERLINK("http://dbpedia.org/property/rd3Team")</f>
        <v>http://dbpedia.org/property/rd3Team</v>
      </c>
      <c r="B2254" s="2" t="n">
        <v>0</v>
      </c>
      <c r="C2254" s="0" t="str">
        <f aca="false">HYPERLINK("http://dbpedia.org/sparql?default-graph-uri=http%3A%2F%2Fdbpedia.org&amp;query=select+distinct+%3Fs+%3Fo+where+{%3Fs+%3Chttp%3A%2F%2Fdbpedia.org%2Fproperty%2Frd3Team%3E+%3Fo}+LIMIT+100&amp;format=text%2Fhtml&amp;timeout=30000&amp;debug=on", "View on DBPedia")</f>
        <v>View on DBPedia</v>
      </c>
    </row>
    <row collapsed="false" customFormat="false" customHeight="true" hidden="false" ht="12.1" outlineLevel="0" r="2255">
      <c r="A2255" s="0" t="str">
        <f aca="false">HYPERLINK("http://dbpedia.org/property/nationaliity")</f>
        <v>http://dbpedia.org/property/nationaliity</v>
      </c>
      <c r="B2255" s="2" t="n">
        <v>0</v>
      </c>
      <c r="C2255" s="0" t="str">
        <f aca="false">HYPERLINK("http://dbpedia.org/sparql?default-graph-uri=http%3A%2F%2Fdbpedia.org&amp;query=select+distinct+%3Fs+%3Fo+where+{%3Fs+%3Chttp%3A%2F%2Fdbpedia.org%2Fproperty%2Fnationaliity%3E+%3Fo}+LIMIT+100&amp;format=text%2Fhtml&amp;timeout=30000&amp;debug=on", "View on DBPedia")</f>
        <v>View on DBPedia</v>
      </c>
    </row>
    <row collapsed="false" customFormat="false" customHeight="true" hidden="false" ht="12.1" outlineLevel="0" r="2256">
      <c r="A2256" s="0" t="str">
        <f aca="false">HYPERLINK("http://dbpedia.org/property/other")</f>
        <v>http://dbpedia.org/property/other</v>
      </c>
      <c r="B2256" s="2" t="n">
        <v>0</v>
      </c>
      <c r="C2256" s="0" t="str">
        <f aca="false">HYPERLINK("http://dbpedia.org/sparql?default-graph-uri=http%3A%2F%2Fdbpedia.org&amp;query=select+distinct+%3Fs+%3Fo+where+{%3Fs+%3Chttp%3A%2F%2Fdbpedia.org%2Fproperty%2Fother%3E+%3Fo}+LIMIT+100&amp;format=text%2Fhtml&amp;timeout=30000&amp;debug=on", "View on DBPedia")</f>
        <v>View on DBPedia</v>
      </c>
    </row>
    <row collapsed="false" customFormat="false" customHeight="true" hidden="false" ht="12.1" outlineLevel="0" r="2257">
      <c r="A2257" s="0" t="str">
        <f aca="false">HYPERLINK("http://dbpedia.org/ontology/militaryUnit")</f>
        <v>http://dbpedia.org/ontology/militaryUnit</v>
      </c>
      <c r="B2257" s="2" t="n">
        <v>0</v>
      </c>
      <c r="C2257" s="0" t="str">
        <f aca="false">HYPERLINK("http://dbpedia.org/sparql?default-graph-uri=http%3A%2F%2Fdbpedia.org&amp;query=select+distinct+%3Fs+%3Fo+where+{%3Fs+%3Chttp%3A%2F%2Fdbpedia.org%2Fontology%2FmilitaryUnit%3E+%3Fo}+LIMIT+100&amp;format=text%2Fhtml&amp;timeout=30000&amp;debug=on", "View on DBPedia")</f>
        <v>View on DBPedia</v>
      </c>
    </row>
    <row collapsed="false" customFormat="false" customHeight="true" hidden="false" ht="12.1" outlineLevel="0" r="2258">
      <c r="A2258" s="0" t="str">
        <f aca="false">HYPERLINK("http://dbpedia.org/property/birthName")</f>
        <v>http://dbpedia.org/property/birthName</v>
      </c>
      <c r="B2258" s="2" t="n">
        <v>0</v>
      </c>
      <c r="C2258" s="0" t="str">
        <f aca="false">HYPERLINK("http://dbpedia.org/sparql?default-graph-uri=http%3A%2F%2Fdbpedia.org&amp;query=select+distinct+%3Fs+%3Fo+where+{%3Fs+%3Chttp%3A%2F%2Fdbpedia.org%2Fproperty%2FbirthName%3E+%3Fo}+LIMIT+100&amp;format=text%2Fhtml&amp;timeout=30000&amp;debug=on", "View on DBPedia")</f>
        <v>View on DBPedia</v>
      </c>
    </row>
    <row collapsed="false" customFormat="false" customHeight="true" hidden="false" ht="12.1" outlineLevel="0" r="2259">
      <c r="A2259" s="0" t="str">
        <f aca="false">HYPERLINK("http://dbpedia.org/ontology/predecessor")</f>
        <v>http://dbpedia.org/ontology/predecessor</v>
      </c>
      <c r="B2259" s="2" t="n">
        <v>0</v>
      </c>
      <c r="C2259" s="0" t="str">
        <f aca="false">HYPERLINK("http://dbpedia.org/sparql?default-graph-uri=http%3A%2F%2Fdbpedia.org&amp;query=select+distinct+%3Fs+%3Fo+where+{%3Fs+%3Chttp%3A%2F%2Fdbpedia.org%2Fontology%2Fpredecessor%3E+%3Fo}+LIMIT+100&amp;format=text%2Fhtml&amp;timeout=30000&amp;debug=on", "View on DBPedia")</f>
        <v>View on DBPedia</v>
      </c>
    </row>
    <row collapsed="false" customFormat="false" customHeight="true" hidden="false" ht="12.1" outlineLevel="0" r="2260">
      <c r="A2260" s="0" t="str">
        <f aca="false">HYPERLINK("http://dbpedia.org/property/placeofburial")</f>
        <v>http://dbpedia.org/property/placeofburial</v>
      </c>
      <c r="B2260" s="2" t="n">
        <v>0</v>
      </c>
      <c r="C2260" s="0" t="str">
        <f aca="false">HYPERLINK("http://dbpedia.org/sparql?default-graph-uri=http%3A%2F%2Fdbpedia.org&amp;query=select+distinct+%3Fs+%3Fo+where+{%3Fs+%3Chttp%3A%2F%2Fdbpedia.org%2Fproperty%2Fplaceofburial%3E+%3Fo}+LIMIT+100&amp;format=text%2Fhtml&amp;timeout=30000&amp;debug=on", "View on DBPedia")</f>
        <v>View on DBPedia</v>
      </c>
    </row>
    <row collapsed="false" customFormat="false" customHeight="true" hidden="false" ht="12.1" outlineLevel="0" r="2261">
      <c r="A2261" s="0" t="str">
        <f aca="false">HYPERLINK("http://dbpedia.org/property/data")</f>
        <v>http://dbpedia.org/property/data</v>
      </c>
      <c r="B2261" s="2" t="n">
        <v>0</v>
      </c>
      <c r="C2261" s="0" t="str">
        <f aca="false">HYPERLINK("http://dbpedia.org/sparql?default-graph-uri=http%3A%2F%2Fdbpedia.org&amp;query=select+distinct+%3Fs+%3Fo+where+{%3Fs+%3Chttp%3A%2F%2Fdbpedia.org%2Fproperty%2Fdata%3E+%3Fo}+LIMIT+100&amp;format=text%2Fhtml&amp;timeout=30000&amp;debug=on", "View on DBPedia")</f>
        <v>View on DBPedia</v>
      </c>
    </row>
    <row collapsed="false" customFormat="false" customHeight="true" hidden="false" ht="12.1" outlineLevel="0" r="2262">
      <c r="A2262" s="0" t="str">
        <f aca="false">HYPERLINK("http://dbpedia.org/ontology/militaryBranch")</f>
        <v>http://dbpedia.org/ontology/militaryBranch</v>
      </c>
      <c r="B2262" s="2" t="n">
        <v>0</v>
      </c>
      <c r="C2262" s="0" t="str">
        <f aca="false">HYPERLINK("http://dbpedia.org/sparql?default-graph-uri=http%3A%2F%2Fdbpedia.org&amp;query=select+distinct+%3Fs+%3Fo+where+{%3Fs+%3Chttp%3A%2F%2Fdbpedia.org%2Fontology%2FmilitaryBranch%3E+%3Fo}+LIMIT+100&amp;format=text%2Fhtml&amp;timeout=30000&amp;debug=on", "View on DBPedia")</f>
        <v>View on DBPedia</v>
      </c>
    </row>
    <row collapsed="false" customFormat="false" customHeight="true" hidden="false" ht="12.1" outlineLevel="0" r="2263">
      <c r="A2263" s="0" t="str">
        <f aca="false">HYPERLINK("http://dbpedia.org/property/champion")</f>
        <v>http://dbpedia.org/property/champion</v>
      </c>
      <c r="B2263" s="2" t="n">
        <v>0</v>
      </c>
      <c r="C2263" s="0" t="str">
        <f aca="false">HYPERLINK("http://dbpedia.org/sparql?default-graph-uri=http%3A%2F%2Fdbpedia.org&amp;query=select+distinct+%3Fs+%3Fo+where+{%3Fs+%3Chttp%3A%2F%2Fdbpedia.org%2Fproperty%2Fchampion%3E+%3Fo}+LIMIT+100&amp;format=text%2Fhtml&amp;timeout=30000&amp;debug=on", "View on DBPedia")</f>
        <v>View on DBPedia</v>
      </c>
    </row>
    <row collapsed="false" customFormat="false" customHeight="true" hidden="false" ht="12.1" outlineLevel="0" r="2264">
      <c r="A2264" s="0" t="str">
        <f aca="false">HYPERLINK("http://dbpedia.org/property/genre")</f>
        <v>http://dbpedia.org/property/genre</v>
      </c>
      <c r="B2264" s="2" t="n">
        <v>0</v>
      </c>
      <c r="C2264" s="0" t="str">
        <f aca="false">HYPERLINK("http://dbpedia.org/sparql?default-graph-uri=http%3A%2F%2Fdbpedia.org&amp;query=select+distinct+%3Fs+%3Fo+where+{%3Fs+%3Chttp%3A%2F%2Fdbpedia.org%2Fproperty%2Fgenre%3E+%3Fo}+LIMIT+100&amp;format=text%2Fhtml&amp;timeout=30000&amp;debug=on", "View on DBPedia")</f>
        <v>View on DBPedia</v>
      </c>
    </row>
    <row collapsed="false" customFormat="false" customHeight="true" hidden="false" ht="12.1" outlineLevel="0" r="2265">
      <c r="A2265" s="0" t="str">
        <f aca="false">HYPERLINK("http://dbpedia.org/property/currentTeam")</f>
        <v>http://dbpedia.org/property/currentTeam</v>
      </c>
      <c r="B2265" s="2" t="n">
        <v>0</v>
      </c>
      <c r="C2265" s="0" t="str">
        <f aca="false">HYPERLINK("http://dbpedia.org/sparql?default-graph-uri=http%3A%2F%2Fdbpedia.org&amp;query=select+distinct+%3Fs+%3Fo+where+{%3Fs+%3Chttp%3A%2F%2Fdbpedia.org%2Fproperty%2FcurrentTeam%3E+%3Fo}+LIMIT+100&amp;format=text%2Fhtml&amp;timeout=30000&amp;debug=on", "View on DBPedia")</f>
        <v>View on DBPedia</v>
      </c>
    </row>
    <row collapsed="false" customFormat="false" customHeight="true" hidden="false" ht="12.1" outlineLevel="0" r="2266">
      <c r="A2266" s="0" t="str">
        <f aca="false">HYPERLINK("http://dbpedia.org/property/boards")</f>
        <v>http://dbpedia.org/property/boards</v>
      </c>
      <c r="B2266" s="2" t="n">
        <v>0</v>
      </c>
      <c r="C2266" s="0" t="str">
        <f aca="false">HYPERLINK("http://dbpedia.org/sparql?default-graph-uri=http%3A%2F%2Fdbpedia.org&amp;query=select+distinct+%3Fs+%3Fo+where+{%3Fs+%3Chttp%3A%2F%2Fdbpedia.org%2Fproperty%2Fboards%3E+%3Fo}+LIMIT+100&amp;format=text%2Fhtml&amp;timeout=30000&amp;debug=on", "View on DBPedia")</f>
        <v>View on DBPedia</v>
      </c>
    </row>
    <row collapsed="false" customFormat="false" customHeight="true" hidden="false" ht="12.1" outlineLevel="0" r="2267">
      <c r="A2267" s="0" t="str">
        <f aca="false">HYPERLINK("http://dbpedia.org/property/arena")</f>
        <v>http://dbpedia.org/property/arena</v>
      </c>
      <c r="B2267" s="2" t="n">
        <v>0</v>
      </c>
      <c r="C2267" s="0" t="str">
        <f aca="false">HYPERLINK("http://dbpedia.org/sparql?default-graph-uri=http%3A%2F%2Fdbpedia.org&amp;query=select+distinct+%3Fs+%3Fo+where+{%3Fs+%3Chttp%3A%2F%2Fdbpedia.org%2Fproperty%2Farena%3E+%3Fo}+LIMIT+100&amp;format=text%2Fhtml&amp;timeout=30000&amp;debug=on", "View on DBPedia")</f>
        <v>View on DBPedia</v>
      </c>
    </row>
    <row collapsed="false" customFormat="false" customHeight="true" hidden="false" ht="12.1" outlineLevel="0" r="2268">
      <c r="A2268" s="0" t="str">
        <f aca="false">HYPERLINK("http://dbpedia.org/property/placeofbirth")</f>
        <v>http://dbpedia.org/property/placeofbirth</v>
      </c>
      <c r="B2268" s="2" t="n">
        <v>0</v>
      </c>
      <c r="C2268" s="0" t="str">
        <f aca="false">HYPERLINK("http://dbpedia.org/sparql?default-graph-uri=http%3A%2F%2Fdbpedia.org&amp;query=select+distinct+%3Fs+%3Fo+where+{%3Fs+%3Chttp%3A%2F%2Fdbpedia.org%2Fproperty%2Fplaceofbirth%3E+%3Fo}+LIMIT+100&amp;format=text%2Fhtml&amp;timeout=30000&amp;debug=on", "View on DBPedia")</f>
        <v>View on DBPedia</v>
      </c>
    </row>
    <row collapsed="false" customFormat="false" customHeight="true" hidden="false" ht="12.1" outlineLevel="0" r="2269">
      <c r="A2269" s="0" t="str">
        <f aca="false">HYPERLINK("http://dbpedia.org/ontology/ethnicity")</f>
        <v>http://dbpedia.org/ontology/ethnicity</v>
      </c>
      <c r="B2269" s="2" t="n">
        <v>0</v>
      </c>
      <c r="C2269" s="0" t="str">
        <f aca="false">HYPERLINK("http://dbpedia.org/sparql?default-graph-uri=http%3A%2F%2Fdbpedia.org&amp;query=select+distinct+%3Fs+%3Fo+where+{%3Fs+%3Chttp%3A%2F%2Fdbpedia.org%2Fontology%2Fethnicity%3E+%3Fo}+LIMIT+100&amp;format=text%2Fhtml&amp;timeout=30000&amp;debug=on", "View on DBPedia")</f>
        <v>View on DBPedia</v>
      </c>
    </row>
    <row collapsed="false" customFormat="false" customHeight="true" hidden="false" ht="12.1" outlineLevel="0" r="2270">
      <c r="A2270" s="0" t="str">
        <f aca="false">HYPERLINK("http://dbpedia.org/ontology/successor")</f>
        <v>http://dbpedia.org/ontology/successor</v>
      </c>
      <c r="B2270" s="2" t="n">
        <v>0</v>
      </c>
      <c r="C2270" s="0" t="str">
        <f aca="false">HYPERLINK("http://dbpedia.org/sparql?default-graph-uri=http%3A%2F%2Fdbpedia.org&amp;query=select+distinct+%3Fs+%3Fo+where+{%3Fs+%3Chttp%3A%2F%2Fdbpedia.org%2Fontology%2Fsuccessor%3E+%3Fo}+LIMIT+100&amp;format=text%2Fhtml&amp;timeout=30000&amp;debug=on", "View on DBPedia")</f>
        <v>View on DBPedia</v>
      </c>
    </row>
    <row collapsed="false" customFormat="false" customHeight="true" hidden="false" ht="12.1" outlineLevel="0" r="2271">
      <c r="A2271" s="0" t="str">
        <f aca="false">HYPERLINK("http://dbpedia.org/property/headquarters")</f>
        <v>http://dbpedia.org/property/headquarters</v>
      </c>
      <c r="B2271" s="2" t="n">
        <v>0</v>
      </c>
      <c r="C2271" s="0" t="str">
        <f aca="false">HYPERLINK("http://dbpedia.org/sparql?default-graph-uri=http%3A%2F%2Fdbpedia.org&amp;query=select+distinct+%3Fs+%3Fo+where+{%3Fs+%3Chttp%3A%2F%2Fdbpedia.org%2Fproperty%2Fheadquarters%3E+%3Fo}+LIMIT+100&amp;format=text%2Fhtml&amp;timeout=30000&amp;debug=on", "View on DBPedia")</f>
        <v>View on DBPedia</v>
      </c>
    </row>
    <row collapsed="false" customFormat="false" customHeight="true" hidden="false" ht="12.1" outlineLevel="0" r="2272">
      <c r="A2272" s="0" t="str">
        <f aca="false">HYPERLINK("http://dbpedia.org/property/lastagainst")</f>
        <v>http://dbpedia.org/property/lastagainst</v>
      </c>
      <c r="B2272" s="2" t="n">
        <v>0</v>
      </c>
      <c r="C2272" s="0" t="str">
        <f aca="false">HYPERLINK("http://dbpedia.org/sparql?default-graph-uri=http%3A%2F%2Fdbpedia.org&amp;query=select+distinct+%3Fs+%3Fo+where+{%3Fs+%3Chttp%3A%2F%2Fdbpedia.org%2Fproperty%2Flastagainst%3E+%3Fo}+LIMIT+100&amp;format=text%2Fhtml&amp;timeout=30000&amp;debug=on", "View on DBPedia")</f>
        <v>View on DBPedia</v>
      </c>
    </row>
    <row collapsed="false" customFormat="false" customHeight="true" hidden="false" ht="12.1" outlineLevel="0" r="2273">
      <c r="A2273" s="0" t="str">
        <f aca="false">HYPERLINK("http://dbpedia.org/ontology/operator")</f>
        <v>http://dbpedia.org/ontology/operator</v>
      </c>
      <c r="B2273" s="2" t="n">
        <v>0</v>
      </c>
      <c r="C2273" s="0" t="str">
        <f aca="false">HYPERLINK("http://dbpedia.org/sparql?default-graph-uri=http%3A%2F%2Fdbpedia.org&amp;query=select+distinct+%3Fs+%3Fo+where+{%3Fs+%3Chttp%3A%2F%2Fdbpedia.org%2Fontology%2Foperator%3E+%3Fo}+LIMIT+100&amp;format=text%2Fhtml&amp;timeout=30000&amp;debug=on", "View on DBPedia")</f>
        <v>View on DBPedia</v>
      </c>
    </row>
    <row collapsed="false" customFormat="false" customHeight="true" hidden="false" ht="12.1" outlineLevel="0" r="2274">
      <c r="A2274" s="0" t="str">
        <f aca="false">HYPERLINK("http://dbpedia.org/ontology/parent")</f>
        <v>http://dbpedia.org/ontology/parent</v>
      </c>
      <c r="B2274" s="2" t="n">
        <v>0</v>
      </c>
      <c r="C2274" s="0" t="str">
        <f aca="false">HYPERLINK("http://dbpedia.org/sparql?default-graph-uri=http%3A%2F%2Fdbpedia.org&amp;query=select+distinct+%3Fs+%3Fo+where+{%3Fs+%3Chttp%3A%2F%2Fdbpedia.org%2Fontology%2Fparent%3E+%3Fo}+LIMIT+100&amp;format=text%2Fhtml&amp;timeout=30000&amp;debug=on", "View on DBPedia")</f>
        <v>View on DBPedia</v>
      </c>
    </row>
    <row collapsed="false" customFormat="false" customHeight="true" hidden="false" ht="12.1" outlineLevel="0" r="2275">
      <c r="A2275" s="0" t="str">
        <f aca="false">HYPERLINK("http://dbpedia.org/property/ruCurrentteam")</f>
        <v>http://dbpedia.org/property/ruCurrentteam</v>
      </c>
      <c r="B2275" s="2" t="n">
        <v>0</v>
      </c>
      <c r="C2275" s="0" t="str">
        <f aca="false">HYPERLINK("http://dbpedia.org/sparql?default-graph-uri=http%3A%2F%2Fdbpedia.org&amp;query=select+distinct+%3Fs+%3Fo+where+{%3Fs+%3Chttp%3A%2F%2Fdbpedia.org%2Fproperty%2FruCurrentteam%3E+%3Fo}+LIMIT+100&amp;format=text%2Fhtml&amp;timeout=30000&amp;debug=on", "View on DBPedia")</f>
        <v>View on DBPedia</v>
      </c>
    </row>
    <row collapsed="false" customFormat="false" customHeight="true" hidden="false" ht="12.1" outlineLevel="0" r="2276">
      <c r="A2276" s="0" t="str">
        <f aca="false">HYPERLINK("http://dbpedia.org/property/rank")</f>
        <v>http://dbpedia.org/property/rank</v>
      </c>
      <c r="B2276" s="2" t="n">
        <v>0</v>
      </c>
      <c r="C2276" s="0" t="str">
        <f aca="false">HYPERLINK("http://dbpedia.org/sparql?default-graph-uri=http%3A%2F%2Fdbpedia.org&amp;query=select+distinct+%3Fs+%3Fo+where+{%3Fs+%3Chttp%3A%2F%2Fdbpedia.org%2Fproperty%2Frank%3E+%3Fo}+LIMIT+100&amp;format=text%2Fhtml&amp;timeout=30000&amp;debug=on", "View on DBPedia")</f>
        <v>View on DBPedia</v>
      </c>
    </row>
    <row collapsed="false" customFormat="false" customHeight="true" hidden="false" ht="12.1" outlineLevel="0" r="2277">
      <c r="A2277" s="0" t="str">
        <f aca="false">HYPERLINK("http://dbpedia.org/ontology/knownFor")</f>
        <v>http://dbpedia.org/ontology/knownFor</v>
      </c>
      <c r="B2277" s="2" t="n">
        <v>0</v>
      </c>
      <c r="C2277" s="0" t="str">
        <f aca="false">HYPERLINK("http://dbpedia.org/sparql?default-graph-uri=http%3A%2F%2Fdbpedia.org&amp;query=select+distinct+%3Fs+%3Fo+where+{%3Fs+%3Chttp%3A%2F%2Fdbpedia.org%2Fontology%2FknownFor%3E+%3Fo}+LIMIT+100&amp;format=text%2Fhtml&amp;timeout=30000&amp;debug=on", "View on DBPedia")</f>
        <v>View on DBPedia</v>
      </c>
    </row>
    <row collapsed="false" customFormat="false" customHeight="true" hidden="false" ht="12.1" outlineLevel="0" r="2278">
      <c r="A2278" s="0" t="str">
        <f aca="false">HYPERLINK("http://dbpedia.org/property/issue")</f>
        <v>http://dbpedia.org/property/issue</v>
      </c>
      <c r="B2278" s="2" t="n">
        <v>0</v>
      </c>
      <c r="C2278" s="0" t="str">
        <f aca="false">HYPERLINK("http://dbpedia.org/sparql?default-graph-uri=http%3A%2F%2Fdbpedia.org&amp;query=select+distinct+%3Fs+%3Fo+where+{%3Fs+%3Chttp%3A%2F%2Fdbpedia.org%2Fproperty%2Fissue%3E+%3Fo}+LIMIT+100&amp;format=text%2Fhtml&amp;timeout=30000&amp;debug=on", "View on DBPedia")</f>
        <v>View on DBPedia</v>
      </c>
    </row>
    <row collapsed="false" customFormat="false" customHeight="true" hidden="false" ht="12.1" outlineLevel="0" r="2279">
      <c r="A2279" s="0" t="str">
        <f aca="false">HYPERLINK("http://dbpedia.org/property/ruProclubs")</f>
        <v>http://dbpedia.org/property/ruProclubs</v>
      </c>
      <c r="B2279" s="2" t="n">
        <v>0</v>
      </c>
      <c r="C2279" s="0" t="str">
        <f aca="false">HYPERLINK("http://dbpedia.org/sparql?default-graph-uri=http%3A%2F%2Fdbpedia.org&amp;query=select+distinct+%3Fs+%3Fo+where+{%3Fs+%3Chttp%3A%2F%2Fdbpedia.org%2Fproperty%2FruProclubs%3E+%3Fo}+LIMIT+100&amp;format=text%2Fhtml&amp;timeout=30000&amp;debug=on", "View on DBPedia")</f>
        <v>View on DBPedia</v>
      </c>
    </row>
    <row collapsed="false" customFormat="false" customHeight="true" hidden="false" ht="12.1" outlineLevel="0" r="2280">
      <c r="A2280" s="0" t="str">
        <f aca="false">HYPERLINK("http://dbpedia.org/ontology/homeArena")</f>
        <v>http://dbpedia.org/ontology/homeArena</v>
      </c>
      <c r="B2280" s="2" t="n">
        <v>0</v>
      </c>
      <c r="C2280" s="0" t="str">
        <f aca="false">HYPERLINK("http://dbpedia.org/sparql?default-graph-uri=http%3A%2F%2Fdbpedia.org&amp;query=select+distinct+%3Fs+%3Fo+where+{%3Fs+%3Chttp%3A%2F%2Fdbpedia.org%2Fontology%2FhomeArena%3E+%3Fo}+LIMIT+100&amp;format=text%2Fhtml&amp;timeout=30000&amp;debug=on", "View on DBPedia")</f>
        <v>View on DBPedia</v>
      </c>
    </row>
    <row collapsed="false" customFormat="false" customHeight="true" hidden="false" ht="12.1" outlineLevel="0" r="2281">
      <c r="A2281" s="0" t="str">
        <f aca="false">HYPERLINK("http://dbpedia.org/property/ruTeamb")</f>
        <v>http://dbpedia.org/property/ruTeamb</v>
      </c>
      <c r="B2281" s="2" t="n">
        <v>0</v>
      </c>
      <c r="C2281" s="0" t="str">
        <f aca="false">HYPERLINK("http://dbpedia.org/sparql?default-graph-uri=http%3A%2F%2Fdbpedia.org&amp;query=select+distinct+%3Fs+%3Fo+where+{%3Fs+%3Chttp%3A%2F%2Fdbpedia.org%2Fproperty%2FruTeamb%3E+%3Fo}+LIMIT+100&amp;format=text%2Fhtml&amp;timeout=30000&amp;debug=on", "View on DBPedia")</f>
        <v>View on DBPedia</v>
      </c>
    </row>
    <row collapsed="false" customFormat="false" customHeight="true" hidden="false" ht="12.1" outlineLevel="0" r="2282">
      <c r="A2282" s="0" t="str">
        <f aca="false">HYPERLINK("http://dbpedia.org/property/ruTeame")</f>
        <v>http://dbpedia.org/property/ruTeame</v>
      </c>
      <c r="B2282" s="2" t="n">
        <v>0</v>
      </c>
      <c r="C2282" s="0" t="str">
        <f aca="false">HYPERLINK("http://dbpedia.org/sparql?default-graph-uri=http%3A%2F%2Fdbpedia.org&amp;query=select+distinct+%3Fs+%3Fo+where+{%3Fs+%3Chttp%3A%2F%2Fdbpedia.org%2Fproperty%2FruTeame%3E+%3Fo}+LIMIT+100&amp;format=text%2Fhtml&amp;timeout=30000&amp;debug=on", "View on DBPedia")</f>
        <v>View on DBPedia</v>
      </c>
    </row>
    <row collapsed="false" customFormat="false" customHeight="true" hidden="false" ht="12.1" outlineLevel="0" r="2283">
      <c r="A2283" s="0" t="str">
        <f aca="false">HYPERLINK("http://dbpedia.org/property/apgT")</f>
        <v>http://dbpedia.org/property/apgT</v>
      </c>
      <c r="B2283" s="2" t="n">
        <v>0</v>
      </c>
      <c r="C2283" s="0" t="str">
        <f aca="false">HYPERLINK("http://dbpedia.org/sparql?default-graph-uri=http%3A%2F%2Fdbpedia.org&amp;query=select+distinct+%3Fs+%3Fo+where+{%3Fs+%3Chttp%3A%2F%2Fdbpedia.org%2Fproperty%2FapgT%3E+%3Fo}+LIMIT+100&amp;format=text%2Fhtml&amp;timeout=30000&amp;debug=on", "View on DBPedia")</f>
        <v>View on DBPedia</v>
      </c>
    </row>
    <row collapsed="false" customFormat="false" customHeight="true" hidden="false" ht="12.1" outlineLevel="0" r="2284">
      <c r="A2284" s="0" t="str">
        <f aca="false">HYPERLINK("http://dbpedia.org/ontology/school")</f>
        <v>http://dbpedia.org/ontology/school</v>
      </c>
      <c r="B2284" s="2" t="n">
        <v>0</v>
      </c>
      <c r="C2284" s="0" t="str">
        <f aca="false">HYPERLINK("http://dbpedia.org/sparql?default-graph-uri=http%3A%2F%2Fdbpedia.org&amp;query=select+distinct+%3Fs+%3Fo+where+{%3Fs+%3Chttp%3A%2F%2Fdbpedia.org%2Fontology%2Fschool%3E+%3Fo}+LIMIT+100&amp;format=text%2Fhtml&amp;timeout=30000&amp;debug=on", "View on DBPedia")</f>
        <v>View on DBPedia</v>
      </c>
    </row>
    <row collapsed="false" customFormat="false" customHeight="true" hidden="false" ht="12.1" outlineLevel="0" r="2285">
      <c r="A2285" s="0" t="str">
        <f aca="false">HYPERLINK("http://dbpedia.org/ontology/locationCountry")</f>
        <v>http://dbpedia.org/ontology/locationCountry</v>
      </c>
      <c r="B2285" s="2" t="n">
        <v>0</v>
      </c>
      <c r="C2285" s="0" t="str">
        <f aca="false">HYPERLINK("http://dbpedia.org/sparql?default-graph-uri=http%3A%2F%2Fdbpedia.org&amp;query=select+distinct+%3Fs+%3Fo+where+{%3Fs+%3Chttp%3A%2F%2Fdbpedia.org%2Fontology%2FlocationCountry%3E+%3Fo}+LIMIT+100&amp;format=text%2Fhtml&amp;timeout=30000&amp;debug=on", "View on DBPedia")</f>
        <v>View on DBPedia</v>
      </c>
    </row>
    <row collapsed="false" customFormat="false" customHeight="true" hidden="false" ht="12.1" outlineLevel="0" r="2286">
      <c r="A2286" s="0" t="str">
        <f aca="false">HYPERLINK("http://dbpedia.org/property/last")</f>
        <v>http://dbpedia.org/property/last</v>
      </c>
      <c r="B2286" s="2" t="n">
        <v>0</v>
      </c>
      <c r="C2286" s="0" t="str">
        <f aca="false">HYPERLINK("http://dbpedia.org/sparql?default-graph-uri=http%3A%2F%2Fdbpedia.org&amp;query=select+distinct+%3Fs+%3Fo+where+{%3Fs+%3Chttp%3A%2F%2Fdbpedia.org%2Fproperty%2Flast%3E+%3Fo}+LIMIT+100&amp;format=text%2Fhtml&amp;timeout=30000&amp;debug=on", "View on DBPedia")</f>
        <v>View on DBPedia</v>
      </c>
    </row>
    <row collapsed="false" customFormat="false" customHeight="true" hidden="false" ht="12.1" outlineLevel="0" r="2287">
      <c r="A2287" s="0" t="str">
        <f aca="false">HYPERLINK("http://dbpedia.org/ontology/title")</f>
        <v>http://dbpedia.org/ontology/title</v>
      </c>
      <c r="B2287" s="2" t="n">
        <v>0</v>
      </c>
      <c r="C2287" s="0" t="str">
        <f aca="false">HYPERLINK("http://dbpedia.org/sparql?default-graph-uri=http%3A%2F%2Fdbpedia.org&amp;query=select+distinct+%3Fs+%3Fo+where+{%3Fs+%3Chttp%3A%2F%2Fdbpedia.org%2Fontology%2Ftitle%3E+%3Fo}+LIMIT+100&amp;format=text%2Fhtml&amp;timeout=30000&amp;debug=on", "View on DBPedia")</f>
        <v>View on DBPedia</v>
      </c>
    </row>
    <row collapsed="false" customFormat="false" customHeight="true" hidden="false" ht="12.1" outlineLevel="0" r="2288">
      <c r="A2288" s="0" t="str">
        <f aca="false">HYPERLINK("http://dbpedia.org/property/rlProclubs")</f>
        <v>http://dbpedia.org/property/rlProclubs</v>
      </c>
      <c r="B2288" s="2" t="n">
        <v>0</v>
      </c>
      <c r="C2288" s="0" t="str">
        <f aca="false">HYPERLINK("http://dbpedia.org/sparql?default-graph-uri=http%3A%2F%2Fdbpedia.org&amp;query=select+distinct+%3Fs+%3Fo+where+{%3Fs+%3Chttp%3A%2F%2Fdbpedia.org%2Fproperty%2FrlProclubs%3E+%3Fo}+LIMIT+100&amp;format=text%2Fhtml&amp;timeout=30000&amp;debug=on", "View on DBPedia")</f>
        <v>View on DBPedia</v>
      </c>
    </row>
    <row collapsed="false" customFormat="false" customHeight="true" hidden="false" ht="12.1" outlineLevel="0" r="2289">
      <c r="A2289" s="0" t="str">
        <f aca="false">HYPERLINK("http://dbpedia.org/ontology/regionServed")</f>
        <v>http://dbpedia.org/ontology/regionServed</v>
      </c>
      <c r="B2289" s="2" t="n">
        <v>0</v>
      </c>
      <c r="C2289" s="0" t="str">
        <f aca="false">HYPERLINK("http://dbpedia.org/sparql?default-graph-uri=http%3A%2F%2Fdbpedia.org&amp;query=select+distinct+%3Fs+%3Fo+where+{%3Fs+%3Chttp%3A%2F%2Fdbpedia.org%2Fontology%2FregionServed%3E+%3Fo}+LIMIT+100&amp;format=text%2Fhtml&amp;timeout=30000&amp;debug=on", "View on DBPedia")</f>
        <v>View on DBPedia</v>
      </c>
    </row>
    <row collapsed="false" customFormat="false" customHeight="true" hidden="false" ht="12.1" outlineLevel="0" r="2290">
      <c r="A2290" s="0" t="str">
        <f aca="false">HYPERLINK("http://dbpedia.org/property/list")</f>
        <v>http://dbpedia.org/property/list</v>
      </c>
      <c r="B2290" s="2" t="n">
        <v>0</v>
      </c>
      <c r="C2290" s="0" t="str">
        <f aca="false">HYPERLINK("http://dbpedia.org/sparql?default-graph-uri=http%3A%2F%2Fdbpedia.org&amp;query=select+distinct+%3Fs+%3Fo+where+{%3Fs+%3Chttp%3A%2F%2Fdbpedia.org%2Fproperty%2Flist%3E+%3Fo}+LIMIT+100&amp;format=text%2Fhtml&amp;timeout=30000&amp;debug=on", "View on DBPedia")</f>
        <v>View on DBPedia</v>
      </c>
    </row>
    <row collapsed="false" customFormat="false" customHeight="true" hidden="false" ht="12.1" outlineLevel="0" r="2291">
      <c r="A2291" s="0" t="str">
        <f aca="false">HYPERLINK("http://dbpedia.org/property/restingPlace")</f>
        <v>http://dbpedia.org/property/restingPlace</v>
      </c>
      <c r="B2291" s="2" t="n">
        <v>0</v>
      </c>
      <c r="C2291" s="0" t="str">
        <f aca="false">HYPERLINK("http://dbpedia.org/sparql?default-graph-uri=http%3A%2F%2Fdbpedia.org&amp;query=select+distinct+%3Fs+%3Fo+where+{%3Fs+%3Chttp%3A%2F%2Fdbpedia.org%2Fproperty%2FrestingPlace%3E+%3Fo}+LIMIT+100&amp;format=text%2Fhtml&amp;timeout=30000&amp;debug=on", "View on DBPedia")</f>
        <v>View on DBPedia</v>
      </c>
    </row>
    <row collapsed="false" customFormat="false" customHeight="true" hidden="false" ht="12.1" outlineLevel="0" r="2292">
      <c r="A2292" s="0" t="str">
        <f aca="false">HYPERLINK("http://dbpedia.org/property/t20idebutagainst")</f>
        <v>http://dbpedia.org/property/t20idebutagainst</v>
      </c>
      <c r="B2292" s="2" t="n">
        <v>0</v>
      </c>
      <c r="C2292" s="0" t="str">
        <f aca="false">HYPERLINK("http://dbpedia.org/sparql?default-graph-uri=http%3A%2F%2Fdbpedia.org&amp;query=select+distinct+%3Fs+%3Fo+where+{%3Fs+%3Chttp%3A%2F%2Fdbpedia.org%2Fproperty%2Ft20idebutagainst%3E+%3Fo}+LIMIT+100&amp;format=text%2Fhtml&amp;timeout=30000&amp;debug=on", "View on DBPedia")</f>
        <v>View on DBPedia</v>
      </c>
    </row>
    <row collapsed="false" customFormat="false" customHeight="true" hidden="false" ht="12.1" outlineLevel="0" r="2293">
      <c r="A2293" s="0" t="str">
        <f aca="false">HYPERLINK("http://dbpedia.org/property/almaMater")</f>
        <v>http://dbpedia.org/property/almaMater</v>
      </c>
      <c r="B2293" s="2" t="n">
        <v>0</v>
      </c>
      <c r="C2293" s="0" t="str">
        <f aca="false">HYPERLINK("http://dbpedia.org/sparql?default-graph-uri=http%3A%2F%2Fdbpedia.org&amp;query=select+distinct+%3Fs+%3Fo+where+{%3Fs+%3Chttp%3A%2F%2Fdbpedia.org%2Fproperty%2FalmaMater%3E+%3Fo}+LIMIT+100&amp;format=text%2Fhtml&amp;timeout=30000&amp;debug=on", "View on DBPedia")</f>
        <v>View on DBPedia</v>
      </c>
    </row>
    <row collapsed="false" customFormat="false" customHeight="true" hidden="false" ht="12.1" outlineLevel="0" r="2294">
      <c r="A2294" s="0" t="str">
        <f aca="false">HYPERLINK("http://dbpedia.org/property/teamLink")</f>
        <v>http://dbpedia.org/property/teamLink</v>
      </c>
      <c r="B2294" s="2" t="n">
        <v>0</v>
      </c>
      <c r="C2294" s="0" t="str">
        <f aca="false">HYPERLINK("http://dbpedia.org/sparql?default-graph-uri=http%3A%2F%2Fdbpedia.org&amp;query=select+distinct+%3Fs+%3Fo+where+{%3Fs+%3Chttp%3A%2F%2Fdbpedia.org%2Fproperty%2FteamLink%3E+%3Fo}+LIMIT+100&amp;format=text%2Fhtml&amp;timeout=30000&amp;debug=on", "View on DBPedia")</f>
        <v>View on DBPedia</v>
      </c>
    </row>
    <row collapsed="false" customFormat="false" customHeight="true" hidden="false" ht="12.1" outlineLevel="0" r="2295">
      <c r="A2295" s="0" t="str">
        <f aca="false">HYPERLINK("http://dbpedia.org/property/teame")</f>
        <v>http://dbpedia.org/property/teame</v>
      </c>
      <c r="B2295" s="2" t="n">
        <v>0</v>
      </c>
      <c r="C2295" s="0" t="str">
        <f aca="false">HYPERLINK("http://dbpedia.org/sparql?default-graph-uri=http%3A%2F%2Fdbpedia.org&amp;query=select+distinct+%3Fs+%3Fo+where+{%3Fs+%3Chttp%3A%2F%2Fdbpedia.org%2Fproperty%2Fteame%3E+%3Fo}+LIMIT+100&amp;format=text%2Fhtml&amp;timeout=30000&amp;debug=on", "View on DBPedia")</f>
        <v>View on DBPedia</v>
      </c>
    </row>
    <row collapsed="false" customFormat="false" customHeight="true" hidden="false" ht="12.1" outlineLevel="0" r="2296">
      <c r="A2296" s="0" t="str">
        <f aca="false">HYPERLINK("http://dbpedia.org/property/teamf")</f>
        <v>http://dbpedia.org/property/teamf</v>
      </c>
      <c r="B2296" s="2" t="n">
        <v>0</v>
      </c>
      <c r="C2296" s="0" t="str">
        <f aca="false">HYPERLINK("http://dbpedia.org/sparql?default-graph-uri=http%3A%2F%2Fdbpedia.org&amp;query=select+distinct+%3Fs+%3Fo+where+{%3Fs+%3Chttp%3A%2F%2Fdbpedia.org%2Fproperty%2Fteamf%3E+%3Fo}+LIMIT+100&amp;format=text%2Fhtml&amp;timeout=30000&amp;debug=on", "View on DBPedia")</f>
        <v>View on DBPedia</v>
      </c>
    </row>
    <row collapsed="false" customFormat="false" customHeight="true" hidden="false" ht="12.1" outlineLevel="0" r="2297">
      <c r="A2297" s="0" t="str">
        <f aca="false">HYPERLINK("http://dbpedia.org/ontology/employer")</f>
        <v>http://dbpedia.org/ontology/employer</v>
      </c>
      <c r="B2297" s="2" t="n">
        <v>0</v>
      </c>
      <c r="C2297" s="0" t="str">
        <f aca="false">HYPERLINK("http://dbpedia.org/sparql?default-graph-uri=http%3A%2F%2Fdbpedia.org&amp;query=select+distinct+%3Fs+%3Fo+where+{%3Fs+%3Chttp%3A%2F%2Fdbpedia.org%2Fontology%2Femployer%3E+%3Fo}+LIMIT+100&amp;format=text%2Fhtml&amp;timeout=30000&amp;debug=on", "View on DBPedia")</f>
        <v>View on DBPedia</v>
      </c>
    </row>
    <row collapsed="false" customFormat="false" customHeight="true" hidden="false" ht="12.1" outlineLevel="0" r="2298">
      <c r="A2298" s="0" t="str">
        <f aca="false">HYPERLINK("http://dbpedia.org/property/careerhighlights")</f>
        <v>http://dbpedia.org/property/careerhighlights</v>
      </c>
      <c r="B2298" s="2" t="n">
        <v>0</v>
      </c>
      <c r="C2298" s="0" t="str">
        <f aca="false">HYPERLINK("http://dbpedia.org/sparql?default-graph-uri=http%3A%2F%2Fdbpedia.org&amp;query=select+distinct+%3Fs+%3Fo+where+{%3Fs+%3Chttp%3A%2F%2Fdbpedia.org%2Fproperty%2Fcareerhighlights%3E+%3Fo}+LIMIT+100&amp;format=text%2Fhtml&amp;timeout=30000&amp;debug=on", "View on DBPedia")</f>
        <v>View on DBPedia</v>
      </c>
    </row>
    <row collapsed="false" customFormat="false" customHeight="true" hidden="false" ht="12.1" outlineLevel="0" r="2299">
      <c r="A2299" s="0" t="str">
        <f aca="false">HYPERLINK("http://dbpedia.org/property/branch")</f>
        <v>http://dbpedia.org/property/branch</v>
      </c>
      <c r="B2299" s="2" t="n">
        <v>0</v>
      </c>
      <c r="C2299" s="0" t="str">
        <f aca="false">HYPERLINK("http://dbpedia.org/sparql?default-graph-uri=http%3A%2F%2Fdbpedia.org&amp;query=select+distinct+%3Fs+%3Fo+where+{%3Fs+%3Chttp%3A%2F%2Fdbpedia.org%2Fproperty%2Fbranch%3E+%3Fo}+LIMIT+100&amp;format=text%2Fhtml&amp;timeout=30000&amp;debug=on", "View on DBPedia")</f>
        <v>View on DBPedia</v>
      </c>
    </row>
    <row collapsed="false" customFormat="false" customHeight="true" hidden="false" ht="12.1" outlineLevel="0" r="2300">
      <c r="A2300" s="0" t="str">
        <f aca="false">HYPERLINK("http://dbpedia.org/property/womenGold")</f>
        <v>http://dbpedia.org/property/womenGold</v>
      </c>
      <c r="B2300" s="2" t="n">
        <v>0</v>
      </c>
      <c r="C2300" s="0" t="str">
        <f aca="false">HYPERLINK("http://dbpedia.org/sparql?default-graph-uri=http%3A%2F%2Fdbpedia.org&amp;query=select+distinct+%3Fs+%3Fo+where+{%3Fs+%3Chttp%3A%2F%2Fdbpedia.org%2Fproperty%2FwomenGold%3E+%3Fo}+LIMIT+100&amp;format=text%2Fhtml&amp;timeout=30000&amp;debug=on", "View on DBPedia")</f>
        <v>View on DBPedia</v>
      </c>
    </row>
    <row collapsed="false" customFormat="false" customHeight="true" hidden="false" ht="12.1" outlineLevel="0" r="2301">
      <c r="A2301" s="0" t="str">
        <f aca="false">HYPERLINK("http://dbpedia.org/property/manGold")</f>
        <v>http://dbpedia.org/property/manGold</v>
      </c>
      <c r="B2301" s="2" t="n">
        <v>0</v>
      </c>
      <c r="C2301" s="0" t="str">
        <f aca="false">HYPERLINK("http://dbpedia.org/sparql?default-graph-uri=http%3A%2F%2Fdbpedia.org&amp;query=select+distinct+%3Fs+%3Fo+where+{%3Fs+%3Chttp%3A%2F%2Fdbpedia.org%2Fproperty%2FmanGold%3E+%3Fo}+LIMIT+100&amp;format=text%2Fhtml&amp;timeout=30000&amp;debug=on", "View on DBPedia")</f>
        <v>View on DBPedia</v>
      </c>
    </row>
    <row collapsed="false" customFormat="false" customHeight="true" hidden="false" ht="12.1" outlineLevel="0" r="2302">
      <c r="A2302" s="0" t="str">
        <f aca="false">HYPERLINK("http://dbpedia.org/property/coachingteams")</f>
        <v>http://dbpedia.org/property/coachingteams</v>
      </c>
      <c r="B2302" s="2" t="n">
        <v>0</v>
      </c>
      <c r="C2302" s="0" t="str">
        <f aca="false">HYPERLINK("http://dbpedia.org/sparql?default-graph-uri=http%3A%2F%2Fdbpedia.org&amp;query=select+distinct+%3Fs+%3Fo+where+{%3Fs+%3Chttp%3A%2F%2Fdbpedia.org%2Fproperty%2Fcoachingteams%3E+%3Fo}+LIMIT+100&amp;format=text%2Fhtml&amp;timeout=30000&amp;debug=on", "View on DBPedia")</f>
        <v>View on DBPedia</v>
      </c>
    </row>
    <row collapsed="false" customFormat="false" customHeight="true" hidden="false" ht="12.1" outlineLevel="0" r="2303">
      <c r="A2303" s="0" t="str">
        <f aca="false">HYPERLINK("http://dbpedia.org/property/governingBody")</f>
        <v>http://dbpedia.org/property/governingBody</v>
      </c>
      <c r="B2303" s="2" t="n">
        <v>0</v>
      </c>
      <c r="C2303" s="0" t="str">
        <f aca="false">HYPERLINK("http://dbpedia.org/sparql?default-graph-uri=http%3A%2F%2Fdbpedia.org&amp;query=select+distinct+%3Fs+%3Fo+where+{%3Fs+%3Chttp%3A%2F%2Fdbpedia.org%2Fproperty%2FgoverningBody%3E+%3Fo}+LIMIT+100&amp;format=text%2Fhtml&amp;timeout=30000&amp;debug=on", "View on DBPedia")</f>
        <v>View on DBPedia</v>
      </c>
    </row>
    <row collapsed="false" customFormat="false" customHeight="true" hidden="false" ht="12.1" outlineLevel="0" r="2304">
      <c r="A2304" s="0" t="str">
        <f aca="false">HYPERLINK("http://dbpedia.org/property/otherparty")</f>
        <v>http://dbpedia.org/property/otherparty</v>
      </c>
      <c r="B2304" s="2" t="n">
        <v>0</v>
      </c>
      <c r="C2304" s="0" t="str">
        <f aca="false">HYPERLINK("http://dbpedia.org/sparql?default-graph-uri=http%3A%2F%2Fdbpedia.org&amp;query=select+distinct+%3Fs+%3Fo+where+{%3Fs+%3Chttp%3A%2F%2Fdbpedia.org%2Fproperty%2Fotherparty%3E+%3Fo}+LIMIT+100&amp;format=text%2Fhtml&amp;timeout=30000&amp;debug=on", "View on DBPedia")</f>
        <v>View on DBPedia</v>
      </c>
    </row>
    <row collapsed="false" customFormat="false" customHeight="true" hidden="false" ht="12.1" outlineLevel="0" r="2305">
      <c r="A2305" s="0" t="str">
        <f aca="false">HYPERLINK("http://dbpedia.org/ontology/tenant")</f>
        <v>http://dbpedia.org/ontology/tenant</v>
      </c>
      <c r="B2305" s="2" t="n">
        <v>0</v>
      </c>
      <c r="C2305" s="0" t="str">
        <f aca="false">HYPERLINK("http://dbpedia.org/sparql?default-graph-uri=http%3A%2F%2Fdbpedia.org&amp;query=select+distinct+%3Fs+%3Fo+where+{%3Fs+%3Chttp%3A%2F%2Fdbpedia.org%2Fontology%2Ftenant%3E+%3Fo}+LIMIT+100&amp;format=text%2Fhtml&amp;timeout=30000&amp;debug=on", "View on DBPedia")</f>
        <v>View on DBPedia</v>
      </c>
    </row>
    <row collapsed="false" customFormat="false" customHeight="true" hidden="false" ht="12.1" outlineLevel="0" r="2306">
      <c r="A2306" s="0" t="str">
        <f aca="false">HYPERLINK("http://dbpedia.org/property/operator")</f>
        <v>http://dbpedia.org/property/operator</v>
      </c>
      <c r="B2306" s="2" t="n">
        <v>0</v>
      </c>
      <c r="C2306" s="0" t="str">
        <f aca="false">HYPERLINK("http://dbpedia.org/sparql?default-graph-uri=http%3A%2F%2Fdbpedia.org&amp;query=select+distinct+%3Fs+%3Fo+where+{%3Fs+%3Chttp%3A%2F%2Fdbpedia.org%2Fproperty%2Foperator%3E+%3Fo}+LIMIT+100&amp;format=text%2Fhtml&amp;timeout=30000&amp;debug=on", "View on DBPedia")</f>
        <v>View on DBPedia</v>
      </c>
    </row>
    <row collapsed="false" customFormat="false" customHeight="true" hidden="false" ht="12.1" outlineLevel="0" r="2307">
      <c r="A2307" s="0" t="str">
        <f aca="false">HYPERLINK("http://dbpedia.org/ontology/genre")</f>
        <v>http://dbpedia.org/ontology/genre</v>
      </c>
      <c r="B2307" s="2" t="n">
        <v>0</v>
      </c>
      <c r="C2307" s="0" t="str">
        <f aca="false">HYPERLINK("http://dbpedia.org/sparql?default-graph-uri=http%3A%2F%2Fdbpedia.org&amp;query=select+distinct+%3Fs+%3Fo+where+{%3Fs+%3Chttp%3A%2F%2Fdbpedia.org%2Fontology%2Fgenre%3E+%3Fo}+LIMIT+100&amp;format=text%2Fhtml&amp;timeout=30000&amp;debug=on", "View on DBPedia")</f>
        <v>View on DBPedia</v>
      </c>
    </row>
    <row collapsed="false" customFormat="false" customHeight="true" hidden="false" ht="12.1" outlineLevel="0" r="2308">
      <c r="A2308" s="0" t="str">
        <f aca="false">HYPERLINK("http://dbpedia.org/ontology/almaMater")</f>
        <v>http://dbpedia.org/ontology/almaMater</v>
      </c>
      <c r="B2308" s="2" t="n">
        <v>0</v>
      </c>
      <c r="C2308" s="0" t="str">
        <f aca="false">HYPERLINK("http://dbpedia.org/sparql?default-graph-uri=http%3A%2F%2Fdbpedia.org&amp;query=select+distinct+%3Fs+%3Fo+where+{%3Fs+%3Chttp%3A%2F%2Fdbpedia.org%2Fontology%2FalmaMater%3E+%3Fo}+LIMIT+100&amp;format=text%2Fhtml&amp;timeout=30000&amp;debug=on", "View on DBPedia")</f>
        <v>View on DBPedia</v>
      </c>
    </row>
    <row collapsed="false" customFormat="false" customHeight="true" hidden="false" ht="12.1" outlineLevel="0" r="2309">
      <c r="A2309" s="0" t="str">
        <f aca="false">HYPERLINK("http://dbpedia.org/property/placebirth")</f>
        <v>http://dbpedia.org/property/placebirth</v>
      </c>
      <c r="B2309" s="2" t="n">
        <v>0</v>
      </c>
      <c r="C2309" s="0" t="str">
        <f aca="false">HYPERLINK("http://dbpedia.org/sparql?default-graph-uri=http%3A%2F%2Fdbpedia.org&amp;query=select+distinct+%3Fs+%3Fo+where+{%3Fs+%3Chttp%3A%2F%2Fdbpedia.org%2Fproperty%2Fplacebirth%3E+%3Fo}+LIMIT+100&amp;format=text%2Fhtml&amp;timeout=30000&amp;debug=on", "View on DBPedia")</f>
        <v>View on DBPedia</v>
      </c>
    </row>
    <row collapsed="false" customFormat="false" customHeight="true" hidden="false" ht="12.1" outlineLevel="0" r="2311">
      <c r="A2311" s="0" t="n">
        <v>704436051</v>
      </c>
      <c r="B2311" s="1" t="s">
        <v>738</v>
      </c>
      <c r="C2311" s="0" t="str">
        <f aca="false">HYPERLINK("http://en.wikipedia.org/wiki/List_of_books_written_by_CEOs", "View context")</f>
        <v>View context</v>
      </c>
    </row>
    <row collapsed="false" customFormat="false" customHeight="true" hidden="false" ht="12.65" outlineLevel="0" r="2312">
      <c r="A2312" s="0" t="s">
        <v>739</v>
      </c>
      <c r="B2312" s="1" t="s">
        <v>740</v>
      </c>
      <c r="C2312" s="0" t="s">
        <v>741</v>
      </c>
      <c r="D2312" s="0" t="s">
        <v>742</v>
      </c>
      <c r="E2312" s="0" t="s">
        <v>743</v>
      </c>
    </row>
    <row collapsed="false" customFormat="false" customHeight="true" hidden="false" ht="12.65" outlineLevel="0" r="2313">
      <c r="A2313" s="0" t="s">
        <v>744</v>
      </c>
      <c r="B2313" s="1" t="s">
        <v>745</v>
      </c>
      <c r="C2313" s="0" t="s">
        <v>746</v>
      </c>
      <c r="D2313" s="0" t="s">
        <v>747</v>
      </c>
      <c r="E2313" s="0" t="s">
        <v>748</v>
      </c>
    </row>
    <row collapsed="false" customFormat="false" customHeight="true" hidden="false" ht="12.1" outlineLevel="0" r="2314">
      <c r="A2314" s="0" t="s">
        <v>749</v>
      </c>
      <c r="B2314" s="1" t="s">
        <v>750</v>
      </c>
      <c r="C2314" s="0" t="s">
        <v>751</v>
      </c>
      <c r="D2314" s="0" t="s">
        <v>752</v>
      </c>
      <c r="E2314" s="0" t="s">
        <v>753</v>
      </c>
    </row>
    <row collapsed="false" customFormat="false" customHeight="true" hidden="false" ht="12.65" outlineLevel="0" r="2315">
      <c r="A2315" s="0" t="s">
        <v>754</v>
      </c>
      <c r="B2315" s="1" t="s">
        <v>755</v>
      </c>
      <c r="C2315" s="0" t="s">
        <v>756</v>
      </c>
      <c r="D2315" s="0" t="s">
        <v>757</v>
      </c>
    </row>
    <row collapsed="false" customFormat="false" customHeight="true" hidden="false" ht="12.1" outlineLevel="0" r="2316">
      <c r="A2316" s="0" t="str">
        <f aca="false">HYPERLINK("http://dbpedia.org/ontology/author")</f>
        <v>http://dbpedia.org/ontology/author</v>
      </c>
      <c r="B2316" s="2" t="n">
        <v>1</v>
      </c>
      <c r="C2316" s="0" t="str">
        <f aca="false">HYPERLINK("http://dbpedia.org/sparql?default-graph-uri=http%3A%2F%2Fdbpedia.org&amp;query=select+distinct+%3Fs+%3Fo+where+{%3Fs+%3Chttp%3A%2F%2Fdbpedia.org%2Fontology%2Fauthor%3E+%3Fo}+LIMIT+100&amp;format=text%2Fhtml&amp;timeout=30000&amp;debug=on", "View on DBPedia")</f>
        <v>View on DBPedia</v>
      </c>
    </row>
    <row collapsed="false" customFormat="false" customHeight="true" hidden="false" ht="12.1" outlineLevel="0" r="2317">
      <c r="A2317" s="0" t="str">
        <f aca="false">HYPERLINK("http://dbpedia.org/property/author")</f>
        <v>http://dbpedia.org/property/author</v>
      </c>
      <c r="B2317" s="2" t="n">
        <v>1</v>
      </c>
      <c r="C2317" s="0" t="str">
        <f aca="false">HYPERLINK("http://dbpedia.org/sparql?default-graph-uri=http%3A%2F%2Fdbpedia.org&amp;query=select+distinct+%3Fs+%3Fo+where+{%3Fs+%3Chttp%3A%2F%2Fdbpedia.org%2Fproperty%2Fauthor%3E+%3Fo}+LIMIT+100&amp;format=text%2Fhtml&amp;timeout=30000&amp;debug=on", "View on DBPedia")</f>
        <v>View on DBPedia</v>
      </c>
    </row>
    <row collapsed="false" customFormat="false" customHeight="true" hidden="false" ht="12.1" outlineLevel="0" r="2318">
      <c r="A2318" s="0" t="str">
        <f aca="false">HYPERLINK("http://dbpedia.org/property/name")</f>
        <v>http://dbpedia.org/property/name</v>
      </c>
      <c r="B2318" s="2" t="n">
        <v>0</v>
      </c>
      <c r="C2318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2319">
      <c r="A2319" s="0" t="str">
        <f aca="false">HYPERLINK("http://dbpedia.org/property/followedBy")</f>
        <v>http://dbpedia.org/property/followedBy</v>
      </c>
      <c r="B2319" s="2" t="n">
        <v>0</v>
      </c>
      <c r="C2319" s="0" t="str">
        <f aca="false">HYPERLINK("http://dbpedia.org/sparql?default-graph-uri=http%3A%2F%2Fdbpedia.org&amp;query=select+distinct+%3Fs+%3Fo+where+{%3Fs+%3Chttp%3A%2F%2Fdbpedia.org%2Fproperty%2FfollowedBy%3E+%3Fo}+LIMIT+100&amp;format=text%2Fhtml&amp;timeout=30000&amp;debug=on", "View on DBPedia")</f>
        <v>View on DBPedia</v>
      </c>
    </row>
    <row collapsed="false" customFormat="false" customHeight="true" hidden="false" ht="12.1" outlineLevel="0" r="2320">
      <c r="A2320" s="0" t="str">
        <f aca="false">HYPERLINK("http://dbpedia.org/property/starring")</f>
        <v>http://dbpedia.org/property/starring</v>
      </c>
      <c r="B2320" s="2" t="n">
        <v>0</v>
      </c>
      <c r="C2320" s="0" t="str">
        <f aca="false">HYPERLINK("http://dbpedia.org/sparql?default-graph-uri=http%3A%2F%2Fdbpedia.org&amp;query=select+distinct+%3Fs+%3Fo+where+{%3Fs+%3Chttp%3A%2F%2Fdbpedia.org%2Fproperty%2Fstarring%3E+%3Fo}+LIMIT+100&amp;format=text%2Fhtml&amp;timeout=30000&amp;debug=on", "View on DBPedia")</f>
        <v>View on DBPedia</v>
      </c>
    </row>
    <row collapsed="false" customFormat="false" customHeight="true" hidden="false" ht="12.1" outlineLevel="0" r="2321">
      <c r="A2321" s="0" t="str">
        <f aca="false">HYPERLINK("http://xmlns.com/foaf/0.1/name")</f>
        <v>http://xmlns.com/foaf/0.1/name</v>
      </c>
      <c r="B2321" s="2" t="n">
        <v>0</v>
      </c>
      <c r="C2321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2322">
      <c r="A2322" s="0" t="str">
        <f aca="false">HYPERLINK("http://dbpedia.org/ontology/starring")</f>
        <v>http://dbpedia.org/ontology/starring</v>
      </c>
      <c r="B2322" s="2" t="n">
        <v>0</v>
      </c>
      <c r="C2322" s="0" t="str">
        <f aca="false">HYPERLINK("http://dbpedia.org/sparql?default-graph-uri=http%3A%2F%2Fdbpedia.org&amp;query=select+distinct+%3Fs+%3Fo+where+{%3Fs+%3Chttp%3A%2F%2Fdbpedia.org%2Fontology%2Fstarring%3E+%3Fo}+LIMIT+100&amp;format=text%2Fhtml&amp;timeout=30000&amp;debug=on", "View on DBPedia")</f>
        <v>View on DBPedia</v>
      </c>
    </row>
    <row collapsed="false" customFormat="false" customHeight="true" hidden="false" ht="12.1" outlineLevel="0" r="2324">
      <c r="A2324" s="0" t="n">
        <v>244307158</v>
      </c>
      <c r="B2324" s="1" t="s">
        <v>738</v>
      </c>
      <c r="C2324" s="0" t="str">
        <f aca="false">HYPERLINK("http://en.wikipedia.org/wiki/List_of_best-selling_books", "View context")</f>
        <v>View context</v>
      </c>
    </row>
    <row collapsed="false" customFormat="false" customHeight="true" hidden="false" ht="12.1" outlineLevel="0" r="2325">
      <c r="A2325" s="0" t="n">
        <v>1754</v>
      </c>
      <c r="B2325" s="1" t="n">
        <v>1859</v>
      </c>
      <c r="C2325" s="0" t="n">
        <v>1869</v>
      </c>
      <c r="D2325" s="0" t="n">
        <v>1877</v>
      </c>
      <c r="E2325" s="0" t="n">
        <v>1880</v>
      </c>
    </row>
    <row collapsed="false" customFormat="false" customHeight="true" hidden="false" ht="12.1" outlineLevel="0" r="2326">
      <c r="A2326" s="0" t="n">
        <v>1881</v>
      </c>
      <c r="B2326" s="1" t="n">
        <v>1887</v>
      </c>
      <c r="C2326" s="0" t="n">
        <v>1892</v>
      </c>
      <c r="D2326" s="0" t="n">
        <v>1896</v>
      </c>
      <c r="E2326" s="0" t="n">
        <v>1899</v>
      </c>
    </row>
    <row collapsed="false" customFormat="false" customHeight="true" hidden="false" ht="12.1" outlineLevel="0" r="2327">
      <c r="A2327" s="0" t="n">
        <v>1902</v>
      </c>
      <c r="B2327" s="1" t="n">
        <v>1908</v>
      </c>
      <c r="C2327" s="0" t="n">
        <v>1932</v>
      </c>
      <c r="D2327" s="0" t="n">
        <v>1936</v>
      </c>
      <c r="E2327" s="0" t="n">
        <v>1937</v>
      </c>
    </row>
    <row collapsed="false" customFormat="false" customHeight="true" hidden="false" ht="12.1" outlineLevel="0" r="2328">
      <c r="A2328" s="0" t="n">
        <v>1939</v>
      </c>
      <c r="B2328" s="1" t="n">
        <v>1943</v>
      </c>
      <c r="C2328" s="0" t="n">
        <v>1946</v>
      </c>
      <c r="D2328" s="0" t="n">
        <v>1947</v>
      </c>
      <c r="E2328" s="0" t="n">
        <v>1950</v>
      </c>
    </row>
    <row collapsed="false" customFormat="false" customHeight="true" hidden="false" ht="12.1" outlineLevel="0" r="2329">
      <c r="A2329" s="0" t="n">
        <v>1951</v>
      </c>
      <c r="B2329" s="1" t="n">
        <v>1952</v>
      </c>
      <c r="C2329" s="0" t="n">
        <v>1954</v>
      </c>
      <c r="D2329" s="0" t="n">
        <v>1955</v>
      </c>
      <c r="E2329" s="0" t="n">
        <v>1960</v>
      </c>
    </row>
    <row collapsed="false" customFormat="false" customHeight="true" hidden="false" ht="12.1" outlineLevel="0" r="2330">
      <c r="A2330" s="0" t="n">
        <v>1966</v>
      </c>
      <c r="B2330" s="1" t="n">
        <v>1967</v>
      </c>
      <c r="C2330" s="0" t="n">
        <v>1969</v>
      </c>
      <c r="D2330" s="0" t="n">
        <v>1970</v>
      </c>
      <c r="E2330" s="0" t="n">
        <v>1972</v>
      </c>
    </row>
    <row collapsed="false" customFormat="false" customHeight="true" hidden="false" ht="12.1" outlineLevel="0" r="2331">
      <c r="A2331" s="0" t="n">
        <v>1975</v>
      </c>
      <c r="B2331" s="1" t="n">
        <v>1976</v>
      </c>
      <c r="C2331" s="0" t="n">
        <v>1977</v>
      </c>
      <c r="D2331" s="0" t="n">
        <v>1979</v>
      </c>
      <c r="E2331" s="0" t="n">
        <v>1980</v>
      </c>
    </row>
    <row collapsed="false" customFormat="false" customHeight="true" hidden="false" ht="12.1" outlineLevel="0" r="2332">
      <c r="A2332" s="0" t="n">
        <v>1984</v>
      </c>
      <c r="B2332" s="1" t="n">
        <v>1988</v>
      </c>
      <c r="C2332" s="0" t="n">
        <v>1991</v>
      </c>
      <c r="D2332" s="0" t="n">
        <v>1992</v>
      </c>
      <c r="E2332" s="0" t="n">
        <v>1997</v>
      </c>
    </row>
    <row collapsed="false" customFormat="false" customHeight="true" hidden="false" ht="12.1" outlineLevel="0" r="2333">
      <c r="A2333" s="0" t="n">
        <v>1998</v>
      </c>
      <c r="B2333" s="1" t="n">
        <v>2000</v>
      </c>
      <c r="C2333" s="0" t="n">
        <v>2002</v>
      </c>
      <c r="D2333" s="0" t="n">
        <v>2003</v>
      </c>
      <c r="E2333" s="0" t="n">
        <v>2005</v>
      </c>
    </row>
    <row collapsed="false" customFormat="false" customHeight="true" hidden="false" ht="12.1" outlineLevel="0" r="2334">
      <c r="A2334" s="0" t="n">
        <v>2007</v>
      </c>
    </row>
    <row collapsed="false" customFormat="false" customHeight="true" hidden="false" ht="12.1" outlineLevel="0" r="2335">
      <c r="A2335" s="0" t="str">
        <f aca="false">HYPERLINK("http://dbpedia.org/property/releaseDate")</f>
        <v>http://dbpedia.org/property/releaseDate</v>
      </c>
      <c r="B2335" s="2" t="n">
        <v>1</v>
      </c>
      <c r="C2335" s="0" t="str">
        <f aca="false">HYPERLINK("http://dbpedia.org/sparql?default-graph-uri=http%3A%2F%2Fdbpedia.org&amp;query=select+distinct+%3Fs+%3Fo+where+{%3Fs+%3Chttp%3A%2F%2Fdbpedia.org%2Fproperty%2FreleaseDate%3E+%3Fo}+LIMIT+100&amp;format=text%2Fhtml&amp;timeout=30000&amp;debug=on", "View on DBPedia")</f>
        <v>View on DBPedia</v>
      </c>
    </row>
    <row collapsed="false" customFormat="false" customHeight="true" hidden="false" ht="12.1" outlineLevel="0" r="2336">
      <c r="A2336" s="0" t="str">
        <f aca="false">HYPERLINK("http://dbpedia.org/property/pubDate")</f>
        <v>http://dbpedia.org/property/pubDate</v>
      </c>
      <c r="B2336" s="2" t="n">
        <v>1</v>
      </c>
      <c r="C2336" s="0" t="str">
        <f aca="false">HYPERLINK("http://dbpedia.org/sparql?default-graph-uri=http%3A%2F%2Fdbpedia.org&amp;query=select+distinct+%3Fs+%3Fo+where+{%3Fs+%3Chttp%3A%2F%2Fdbpedia.org%2Fproperty%2FpubDate%3E+%3Fo}+LIMIT+100&amp;format=text%2Fhtml&amp;timeout=30000&amp;debug=on", "View on DBPedia")</f>
        <v>View on DBPedia</v>
      </c>
    </row>
    <row collapsed="false" customFormat="false" customHeight="true" hidden="false" ht="12.1" outlineLevel="0" r="2337">
      <c r="A2337" s="0" t="str">
        <f aca="false">HYPERLINK("http://dbpedia.org/property/dateOfDeath")</f>
        <v>http://dbpedia.org/property/dateOfDeath</v>
      </c>
      <c r="B2337" s="2" t="n">
        <v>0</v>
      </c>
      <c r="C2337" s="0" t="str">
        <f aca="false">HYPERLINK("http://dbpedia.org/sparql?default-graph-uri=http%3A%2F%2Fdbpedia.org&amp;query=select+distinct+%3Fs+%3Fo+where+{%3Fs+%3Chttp%3A%2F%2Fdbpedia.org%2Fproperty%2FdateOfDeath%3E+%3Fo}+LIMIT+100&amp;format=text%2Fhtml&amp;timeout=30000&amp;debug=on", "View on DBPedia")</f>
        <v>View on DBPedia</v>
      </c>
    </row>
    <row collapsed="false" customFormat="false" customHeight="true" hidden="false" ht="12.1" outlineLevel="0" r="2338">
      <c r="A2338" s="0" t="str">
        <f aca="false">HYPERLINK("http://dbpedia.org/property/caption")</f>
        <v>http://dbpedia.org/property/caption</v>
      </c>
      <c r="B2338" s="2" t="n">
        <v>0</v>
      </c>
      <c r="C2338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2339">
      <c r="A2339" s="0" t="str">
        <f aca="false">HYPERLINK("http://dbpedia.org/property/englishPubDate")</f>
        <v>http://dbpedia.org/property/englishPubDate</v>
      </c>
      <c r="B2339" s="2" t="n">
        <v>0.5</v>
      </c>
      <c r="C2339" s="0" t="str">
        <f aca="false">HYPERLINK("http://dbpedia.org/sparql?default-graph-uri=http%3A%2F%2Fdbpedia.org&amp;query=select+distinct+%3Fs+%3Fo+where+{%3Fs+%3Chttp%3A%2F%2Fdbpedia.org%2Fproperty%2FenglishPubDate%3E+%3Fo}+LIMIT+100&amp;format=text%2Fhtml&amp;timeout=30000&amp;debug=on", "View on DBPedia")</f>
        <v>View on DBPedia</v>
      </c>
    </row>
    <row collapsed="false" customFormat="false" customHeight="true" hidden="false" ht="12.1" outlineLevel="0" r="2340">
      <c r="A2340" s="0" t="str">
        <f aca="false">HYPERLINK("http://dbpedia.org/property/founded")</f>
        <v>http://dbpedia.org/property/founded</v>
      </c>
      <c r="B2340" s="2" t="n">
        <v>0</v>
      </c>
      <c r="C2340" s="0" t="str">
        <f aca="false">HYPERLINK("http://dbpedia.org/sparql?default-graph-uri=http%3A%2F%2Fdbpedia.org&amp;query=select+distinct+%3Fs+%3Fo+where+{%3Fs+%3Chttp%3A%2F%2Fdbpedia.org%2Fproperty%2Ffounded%3E+%3Fo}+LIMIT+100&amp;format=text%2Fhtml&amp;timeout=30000&amp;debug=on", "View on DBPedia")</f>
        <v>View on DBPedia</v>
      </c>
    </row>
    <row collapsed="false" customFormat="false" customHeight="true" hidden="false" ht="12.1" outlineLevel="0" r="2341">
      <c r="A2341" s="0" t="str">
        <f aca="false">HYPERLINK("http://dbpedia.org/ontology/foundingYear")</f>
        <v>http://dbpedia.org/ontology/foundingYear</v>
      </c>
      <c r="B2341" s="2" t="n">
        <v>0</v>
      </c>
      <c r="C2341" s="0" t="str">
        <f aca="false">HYPERLINK("http://dbpedia.org/sparql?default-graph-uri=http%3A%2F%2Fdbpedia.org&amp;query=select+distinct+%3Fs+%3Fo+where+{%3Fs+%3Chttp%3A%2F%2Fdbpedia.org%2Fontology%2FfoundingYear%3E+%3Fo}+LIMIT+100&amp;format=text%2Fhtml&amp;timeout=30000&amp;debug=on", "View on DBPedia")</f>
        <v>View on DBPedia</v>
      </c>
    </row>
    <row collapsed="false" customFormat="false" customHeight="true" hidden="false" ht="12.1" outlineLevel="0" r="2342">
      <c r="A2342" s="0" t="str">
        <f aca="false">HYPERLINK("http://dbpedia.org/property/years")</f>
        <v>http://dbpedia.org/property/years</v>
      </c>
      <c r="B2342" s="2" t="n">
        <v>0</v>
      </c>
      <c r="C2342" s="0" t="str">
        <f aca="false">HYPERLINK("http://dbpedia.org/sparql?default-graph-uri=http%3A%2F%2Fdbpedia.org&amp;query=select+distinct+%3Fs+%3Fo+where+{%3Fs+%3Chttp%3A%2F%2Fdbpedia.org%2Fproperty%2Fyears%3E+%3Fo}+LIMIT+100&amp;format=text%2Fhtml&amp;timeout=30000&amp;debug=on", "View on DBPedia")</f>
        <v>View on DBPedia</v>
      </c>
    </row>
    <row collapsed="false" customFormat="false" customHeight="true" hidden="false" ht="12.1" outlineLevel="0" r="2343">
      <c r="A2343" s="0" t="str">
        <f aca="false">HYPERLINK("http://dbpedia.org/property/englishReleaseDate")</f>
        <v>http://dbpedia.org/property/englishReleaseDate</v>
      </c>
      <c r="B2343" s="2" t="n">
        <v>0.5</v>
      </c>
      <c r="C2343" s="0" t="str">
        <f aca="false">HYPERLINK("http://dbpedia.org/sparql?default-graph-uri=http%3A%2F%2Fdbpedia.org&amp;query=select+distinct+%3Fs+%3Fo+where+{%3Fs+%3Chttp%3A%2F%2Fdbpedia.org%2Fproperty%2FenglishReleaseDate%3E+%3Fo}+LIMIT+100&amp;format=text%2Fhtml&amp;timeout=30000&amp;debug=on", "View on DBPedia")</f>
        <v>View on DBPedia</v>
      </c>
    </row>
    <row collapsed="false" customFormat="false" customHeight="true" hidden="false" ht="12.1" outlineLevel="0" r="2344">
      <c r="A2344" s="0" t="str">
        <f aca="false">HYPERLINK("http://dbpedia.org/property/birthDate")</f>
        <v>http://dbpedia.org/property/birthDate</v>
      </c>
      <c r="B2344" s="2" t="n">
        <v>0</v>
      </c>
      <c r="C2344" s="0" t="str">
        <f aca="false">HYPERLINK("http://dbpedia.org/sparql?default-graph-uri=http%3A%2F%2Fdbpedia.org&amp;query=select+distinct+%3Fs+%3Fo+where+{%3Fs+%3Chttp%3A%2F%2Fdbpedia.org%2Fproperty%2FbirthDate%3E+%3Fo}+LIMIT+100&amp;format=text%2Fhtml&amp;timeout=30000&amp;debug=on", "View on DBPedia")</f>
        <v>View on DBPedia</v>
      </c>
    </row>
    <row collapsed="false" customFormat="false" customHeight="true" hidden="false" ht="12.1" outlineLevel="0" r="2345">
      <c r="A2345" s="0" t="str">
        <f aca="false">HYPERLINK("http://dbpedia.org/property/deathDate")</f>
        <v>http://dbpedia.org/property/deathDate</v>
      </c>
      <c r="B2345" s="2" t="n">
        <v>0</v>
      </c>
      <c r="C2345" s="0" t="str">
        <f aca="false">HYPERLINK("http://dbpedia.org/sparql?default-graph-uri=http%3A%2F%2Fdbpedia.org&amp;query=select+distinct+%3Fs+%3Fo+where+{%3Fs+%3Chttp%3A%2F%2Fdbpedia.org%2Fproperty%2FdeathDate%3E+%3Fo}+LIMIT+100&amp;format=text%2Fhtml&amp;timeout=30000&amp;debug=on", "View on DBPedia")</f>
        <v>View on DBPedia</v>
      </c>
    </row>
    <row collapsed="false" customFormat="false" customHeight="true" hidden="false" ht="12.1" outlineLevel="0" r="2346">
      <c r="A2346" s="0" t="str">
        <f aca="false">HYPERLINK("http://dbpedia.org/property/dateOfBirth")</f>
        <v>http://dbpedia.org/property/dateOfBirth</v>
      </c>
      <c r="B2346" s="2" t="n">
        <v>0</v>
      </c>
      <c r="C2346" s="0" t="str">
        <f aca="false">HYPERLINK("http://dbpedia.org/sparql?default-graph-uri=http%3A%2F%2Fdbpedia.org&amp;query=select+distinct+%3Fs+%3Fo+where+{%3Fs+%3Chttp%3A%2F%2Fdbpedia.org%2Fproperty%2FdateOfBirth%3E+%3Fo}+LIMIT+100&amp;format=text%2Fhtml&amp;timeout=30000&amp;debug=on", "View on DBPedia")</f>
        <v>View on DBPedia</v>
      </c>
    </row>
    <row collapsed="false" customFormat="false" customHeight="true" hidden="false" ht="12.1" outlineLevel="0" r="2347">
      <c r="A2347" s="0" t="str">
        <f aca="false">HYPERLINK("http://dbpedia.org/ontology/publicationDate")</f>
        <v>http://dbpedia.org/ontology/publicationDate</v>
      </c>
      <c r="B2347" s="2" t="n">
        <v>1</v>
      </c>
      <c r="C2347" s="0" t="str">
        <f aca="false">HYPERLINK("http://dbpedia.org/sparql?default-graph-uri=http%3A%2F%2Fdbpedia.org&amp;query=select+distinct+%3Fs+%3Fo+where+{%3Fs+%3Chttp%3A%2F%2Fdbpedia.org%2Fontology%2FpublicationDate%3E+%3Fo}+LIMIT+100&amp;format=text%2Fhtml&amp;timeout=30000&amp;debug=on", "View on DBPedia")</f>
        <v>View on DBPedia</v>
      </c>
    </row>
    <row collapsed="false" customFormat="false" customHeight="true" hidden="false" ht="12.1" outlineLevel="0" r="2348">
      <c r="A2348" s="0" t="str">
        <f aca="false">HYPERLINK("http://dbpedia.org/ontology/birthDate")</f>
        <v>http://dbpedia.org/ontology/birthDate</v>
      </c>
      <c r="B2348" s="2" t="n">
        <v>0</v>
      </c>
      <c r="C2348" s="0" t="str">
        <f aca="false">HYPERLINK("http://dbpedia.org/sparql?default-graph-uri=http%3A%2F%2Fdbpedia.org&amp;query=select+distinct+%3Fs+%3Fo+where+{%3Fs+%3Chttp%3A%2F%2Fdbpedia.org%2Fontology%2FbirthDate%3E+%3Fo}+LIMIT+100&amp;format=text%2Fhtml&amp;timeout=30000&amp;debug=on", "View on DBPedia")</f>
        <v>View on DBPedia</v>
      </c>
    </row>
    <row collapsed="false" customFormat="false" customHeight="true" hidden="false" ht="12.1" outlineLevel="0" r="2349">
      <c r="A2349" s="0" t="str">
        <f aca="false">HYPERLINK("http://dbpedia.org/ontology/activeYearsStartYear")</f>
        <v>http://dbpedia.org/ontology/activeYearsStartYear</v>
      </c>
      <c r="B2349" s="2" t="n">
        <v>0</v>
      </c>
      <c r="C2349" s="0" t="str">
        <f aca="false">HYPERLINK("http://dbpedia.org/sparql?default-graph-uri=http%3A%2F%2Fdbpedia.org&amp;query=select+distinct+%3Fs+%3Fo+where+{%3Fs+%3Chttp%3A%2F%2Fdbpedia.org%2Fontology%2FactiveYearsStartYear%3E+%3Fo}+LIMIT+100&amp;format=text%2Fhtml&amp;timeout=30000&amp;debug=on", "View on DBPedia")</f>
        <v>View on DBPedia</v>
      </c>
    </row>
    <row collapsed="false" customFormat="false" customHeight="true" hidden="false" ht="12.1" outlineLevel="0" r="2350">
      <c r="A2350" s="0" t="str">
        <f aca="false">HYPERLINK("http://dbpedia.org/ontology/deathDate")</f>
        <v>http://dbpedia.org/ontology/deathDate</v>
      </c>
      <c r="B2350" s="2" t="n">
        <v>0</v>
      </c>
      <c r="C2350" s="0" t="str">
        <f aca="false">HYPERLINK("http://dbpedia.org/sparql?default-graph-uri=http%3A%2F%2Fdbpedia.org&amp;query=select+distinct+%3Fs+%3Fo+where+{%3Fs+%3Chttp%3A%2F%2Fdbpedia.org%2Fontology%2FdeathDate%3E+%3Fo}+LIMIT+100&amp;format=text%2Fhtml&amp;timeout=30000&amp;debug=on", "View on DBPedia")</f>
        <v>View on DBPedia</v>
      </c>
    </row>
    <row collapsed="false" customFormat="false" customHeight="true" hidden="false" ht="12.1" outlineLevel="0" r="2351">
      <c r="A2351" s="0" t="str">
        <f aca="false">HYPERLINK("http://dbpedia.org/ontology/isbn")</f>
        <v>http://dbpedia.org/ontology/isbn</v>
      </c>
      <c r="B2351" s="2" t="n">
        <v>0</v>
      </c>
      <c r="C2351" s="0" t="str">
        <f aca="false">HYPERLINK("http://dbpedia.org/sparql?default-graph-uri=http%3A%2F%2Fdbpedia.org&amp;query=select+distinct+%3Fs+%3Fo+where+{%3Fs+%3Chttp%3A%2F%2Fdbpedia.org%2Fontology%2Fisbn%3E+%3Fo}+LIMIT+100&amp;format=text%2Fhtml&amp;timeout=30000&amp;debug=on", "View on DBPedia")</f>
        <v>View on DBPedia</v>
      </c>
    </row>
    <row collapsed="false" customFormat="false" customHeight="true" hidden="false" ht="12.1" outlineLevel="0" r="2352">
      <c r="A2352" s="0" t="str">
        <f aca="false">HYPERLINK("http://xmlns.com/foaf/0.1/name")</f>
        <v>http://xmlns.com/foaf/0.1/name</v>
      </c>
      <c r="B2352" s="2" t="n">
        <v>0</v>
      </c>
      <c r="C2352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2353">
      <c r="A2353" s="0" t="str">
        <f aca="false">HYPERLINK("http://dbpedia.org/property/date")</f>
        <v>http://dbpedia.org/property/date</v>
      </c>
      <c r="B2353" s="2" t="n">
        <v>0</v>
      </c>
      <c r="C2353" s="0" t="str">
        <f aca="false">HYPERLINK("http://dbpedia.org/sparql?default-graph-uri=http%3A%2F%2Fdbpedia.org&amp;query=select+distinct+%3Fs+%3Fo+where+{%3Fs+%3Chttp%3A%2F%2Fdbpedia.org%2Fproperty%2Fdate%3E+%3Fo}+LIMIT+100&amp;format=text%2Fhtml&amp;timeout=30000&amp;debug=on", "View on DBPedia")</f>
        <v>View on DBPedia</v>
      </c>
    </row>
    <row collapsed="false" customFormat="false" customHeight="true" hidden="false" ht="12.1" outlineLevel="0" r="2354">
      <c r="A2354" s="0" t="str">
        <f aca="false">HYPERLINK("http://dbpedia.org/ontology/lcc")</f>
        <v>http://dbpedia.org/ontology/lcc</v>
      </c>
      <c r="B2354" s="2" t="n">
        <v>0</v>
      </c>
      <c r="C2354" s="0" t="str">
        <f aca="false">HYPERLINK("http://dbpedia.org/sparql?default-graph-uri=http%3A%2F%2Fdbpedia.org&amp;query=select+distinct+%3Fs+%3Fo+where+{%3Fs+%3Chttp%3A%2F%2Fdbpedia.org%2Fontology%2Flcc%3E+%3Fo}+LIMIT+100&amp;format=text%2Fhtml&amp;timeout=30000&amp;debug=on", "View on DBPedia")</f>
        <v>View on DBPedia</v>
      </c>
    </row>
    <row collapsed="false" customFormat="false" customHeight="true" hidden="false" ht="12.1" outlineLevel="0" r="2355">
      <c r="A2355" s="0" t="str">
        <f aca="false">HYPERLINK("http://dbpedia.org/property/congress")</f>
        <v>http://dbpedia.org/property/congress</v>
      </c>
      <c r="B2355" s="2" t="n">
        <v>0</v>
      </c>
      <c r="C2355" s="0" t="str">
        <f aca="false">HYPERLINK("http://dbpedia.org/sparql?default-graph-uri=http%3A%2F%2Fdbpedia.org&amp;query=select+distinct+%3Fs+%3Fo+where+{%3Fs+%3Chttp%3A%2F%2Fdbpedia.org%2Fproperty%2Fcongress%3E+%3Fo}+LIMIT+100&amp;format=text%2Fhtml&amp;timeout=30000&amp;debug=on", "View on DBPedia")</f>
        <v>View on DBPedia</v>
      </c>
    </row>
    <row collapsed="false" customFormat="false" customHeight="true" hidden="false" ht="12.1" outlineLevel="0" r="2356">
      <c r="A2356" s="0" t="str">
        <f aca="false">HYPERLINK("http://dbpedia.org/ontology/birthYear")</f>
        <v>http://dbpedia.org/ontology/birthYear</v>
      </c>
      <c r="B2356" s="2" t="n">
        <v>0</v>
      </c>
      <c r="C2356" s="0" t="str">
        <f aca="false">HYPERLINK("http://dbpedia.org/sparql?default-graph-uri=http%3A%2F%2Fdbpedia.org&amp;query=select+distinct+%3Fs+%3Fo+where+{%3Fs+%3Chttp%3A%2F%2Fdbpedia.org%2Fontology%2FbirthYear%3E+%3Fo}+LIMIT+100&amp;format=text%2Fhtml&amp;timeout=30000&amp;debug=on", "View on DBPedia")</f>
        <v>View on DBPedia</v>
      </c>
    </row>
    <row collapsed="false" customFormat="false" customHeight="true" hidden="false" ht="12.1" outlineLevel="0" r="2357">
      <c r="A2357" s="0" t="str">
        <f aca="false">HYPERLINK("http://dbpedia.org/property/foundation")</f>
        <v>http://dbpedia.org/property/foundation</v>
      </c>
      <c r="B2357" s="2" t="n">
        <v>0</v>
      </c>
      <c r="C2357" s="0" t="str">
        <f aca="false">HYPERLINK("http://dbpedia.org/sparql?default-graph-uri=http%3A%2F%2Fdbpedia.org&amp;query=select+distinct+%3Fs+%3Fo+where+{%3Fs+%3Chttp%3A%2F%2Fdbpedia.org%2Fproperty%2Ffoundation%3E+%3Fo}+LIMIT+100&amp;format=text%2Fhtml&amp;timeout=30000&amp;debug=on", "View on DBPedia")</f>
        <v>View on DBPedia</v>
      </c>
    </row>
    <row collapsed="false" customFormat="false" customHeight="true" hidden="false" ht="12.1" outlineLevel="0" r="2358">
      <c r="A2358" s="0" t="str">
        <f aca="false">HYPERLINK("http://dbpedia.org/property/name")</f>
        <v>http://dbpedia.org/property/name</v>
      </c>
      <c r="B2358" s="2" t="n">
        <v>0</v>
      </c>
      <c r="C2358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2359">
      <c r="A2359" s="0" t="str">
        <f aca="false">HYPERLINK("http://dbpedia.org/property/period")</f>
        <v>http://dbpedia.org/property/period</v>
      </c>
      <c r="B2359" s="2" t="n">
        <v>0</v>
      </c>
      <c r="C2359" s="0" t="str">
        <f aca="false">HYPERLINK("http://dbpedia.org/sparql?default-graph-uri=http%3A%2F%2Fdbpedia.org&amp;query=select+distinct+%3Fs+%3Fo+where+{%3Fs+%3Chttp%3A%2F%2Fdbpedia.org%2Fproperty%2Fperiod%3E+%3Fo}+LIMIT+100&amp;format=text%2Fhtml&amp;timeout=30000&amp;debug=on", "View on DBPedia")</f>
        <v>View on DBPedia</v>
      </c>
    </row>
    <row collapsed="false" customFormat="false" customHeight="true" hidden="false" ht="12.1" outlineLevel="0" r="2360">
      <c r="A2360" s="0" t="str">
        <f aca="false">HYPERLINK("http://dbpedia.org/ontology/deathYear")</f>
        <v>http://dbpedia.org/ontology/deathYear</v>
      </c>
      <c r="B2360" s="2" t="n">
        <v>0</v>
      </c>
      <c r="C2360" s="0" t="str">
        <f aca="false">HYPERLINK("http://dbpedia.org/sparql?default-graph-uri=http%3A%2F%2Fdbpedia.org&amp;query=select+distinct+%3Fs+%3Fo+where+{%3Fs+%3Chttp%3A%2F%2Fdbpedia.org%2Fontology%2FdeathYear%3E+%3Fo}+LIMIT+100&amp;format=text%2Fhtml&amp;timeout=30000&amp;debug=on", "View on DBPedia")</f>
        <v>View on DBPedia</v>
      </c>
    </row>
    <row collapsed="false" customFormat="false" customHeight="true" hidden="false" ht="12.1" outlineLevel="0" r="2361">
      <c r="A2361" s="0" t="str">
        <f aca="false">HYPERLINK("http://dbpedia.org/property/followedBy")</f>
        <v>http://dbpedia.org/property/followedBy</v>
      </c>
      <c r="B2361" s="2" t="n">
        <v>0</v>
      </c>
      <c r="C2361" s="0" t="str">
        <f aca="false">HYPERLINK("http://dbpedia.org/sparql?default-graph-uri=http%3A%2F%2Fdbpedia.org&amp;query=select+distinct+%3Fs+%3Fo+where+{%3Fs+%3Chttp%3A%2F%2Fdbpedia.org%2Fproperty%2FfollowedBy%3E+%3Fo}+LIMIT+100&amp;format=text%2Fhtml&amp;timeout=30000&amp;debug=on", "View on DBPedia")</f>
        <v>View on DBPedia</v>
      </c>
    </row>
    <row collapsed="false" customFormat="false" customHeight="true" hidden="false" ht="12.1" outlineLevel="0" r="2362">
      <c r="A2362" s="0" t="str">
        <f aca="false">HYPERLINK("http://dbpedia.org/property/precededBy")</f>
        <v>http://dbpedia.org/property/precededBy</v>
      </c>
      <c r="B2362" s="2" t="n">
        <v>0</v>
      </c>
      <c r="C2362" s="0" t="str">
        <f aca="false">HYPERLINK("http://dbpedia.org/sparql?default-graph-uri=http%3A%2F%2Fdbpedia.org&amp;query=select+distinct+%3Fs+%3Fo+where+{%3Fs+%3Chttp%3A%2F%2Fdbpedia.org%2Fproperty%2FprecededBy%3E+%3Fo}+LIMIT+100&amp;format=text%2Fhtml&amp;timeout=30000&amp;debug=on", "View on DBPedia")</f>
        <v>View on DBPedia</v>
      </c>
    </row>
    <row collapsed="false" customFormat="false" customHeight="true" hidden="false" ht="12.1" outlineLevel="0" r="2363">
      <c r="A2363" s="0" t="str">
        <f aca="false">HYPERLINK("http://dbpedia.org/property/released")</f>
        <v>http://dbpedia.org/property/released</v>
      </c>
      <c r="B2363" s="2" t="n">
        <v>1</v>
      </c>
      <c r="C2363" s="0" t="str">
        <f aca="false">HYPERLINK("http://dbpedia.org/sparql?default-graph-uri=http%3A%2F%2Fdbpedia.org&amp;query=select+distinct+%3Fs+%3Fo+where+{%3Fs+%3Chttp%3A%2F%2Fdbpedia.org%2Fproperty%2Freleased%3E+%3Fo}+LIMIT+100&amp;format=text%2Fhtml&amp;timeout=30000&amp;debug=on", "View on DBPedia")</f>
        <v>View on DBPedia</v>
      </c>
    </row>
    <row collapsed="false" customFormat="false" customHeight="true" hidden="false" ht="12.1" outlineLevel="0" r="2364">
      <c r="A2364" s="0" t="str">
        <f aca="false">HYPERLINK("http://dbpedia.org/ontology/releaseDate")</f>
        <v>http://dbpedia.org/ontology/releaseDate</v>
      </c>
      <c r="B2364" s="2" t="n">
        <v>1</v>
      </c>
      <c r="C2364" s="0" t="str">
        <f aca="false">HYPERLINK("http://dbpedia.org/sparql?default-graph-uri=http%3A%2F%2Fdbpedia.org&amp;query=select+distinct+%3Fs+%3Fo+where+{%3Fs+%3Chttp%3A%2F%2Fdbpedia.org%2Fontology%2FreleaseDate%3E+%3Fo}+LIMIT+100&amp;format=text%2Fhtml&amp;timeout=30000&amp;debug=on", "View on DBPedia")</f>
        <v>View on DBPedia</v>
      </c>
    </row>
    <row collapsed="false" customFormat="false" customHeight="true" hidden="false" ht="12.1" outlineLevel="0" r="2365">
      <c r="A2365" s="0" t="str">
        <f aca="false">HYPERLINK("http://dbpedia.org/property/origdate")</f>
        <v>http://dbpedia.org/property/origdate</v>
      </c>
      <c r="B2365" s="2" t="n">
        <v>0</v>
      </c>
      <c r="C2365" s="0" t="str">
        <f aca="false">HYPERLINK("http://dbpedia.org/sparql?default-graph-uri=http%3A%2F%2Fdbpedia.org&amp;query=select+distinct+%3Fs+%3Fo+where+{%3Fs+%3Chttp%3A%2F%2Fdbpedia.org%2Fproperty%2Forigdate%3E+%3Fo}+LIMIT+100&amp;format=text%2Fhtml&amp;timeout=30000&amp;debug=on", "View on DBPedia")</f>
        <v>View on DBPedia</v>
      </c>
    </row>
    <row collapsed="false" customFormat="false" customHeight="true" hidden="false" ht="12.1" outlineLevel="0" r="2366">
      <c r="A2366" s="0" t="str">
        <f aca="false">HYPERLINK("http://dbpedia.org/property/year")</f>
        <v>http://dbpedia.org/property/year</v>
      </c>
      <c r="B2366" s="2" t="n">
        <v>0.5</v>
      </c>
      <c r="C2366" s="0" t="str">
        <f aca="false">HYPERLINK("http://dbpedia.org/sparql?default-graph-uri=http%3A%2F%2Fdbpedia.org&amp;query=select+distinct+%3Fs+%3Fo+where+{%3Fs+%3Chttp%3A%2F%2Fdbpedia.org%2Fproperty%2Fyear%3E+%3Fo}+LIMIT+100&amp;format=text%2Fhtml&amp;timeout=30000&amp;debug=on", "View on DBPedia")</f>
        <v>View on DBPedia</v>
      </c>
    </row>
    <row collapsed="false" customFormat="false" customHeight="true" hidden="false" ht="12.1" outlineLevel="0" r="2367">
      <c r="A2367" s="0" t="str">
        <f aca="false">HYPERLINK("http://dbpedia.org/property/yearsActive")</f>
        <v>http://dbpedia.org/property/yearsActive</v>
      </c>
      <c r="B2367" s="2" t="n">
        <v>0</v>
      </c>
      <c r="C2367" s="0" t="str">
        <f aca="false">HYPERLINK("http://dbpedia.org/sparql?default-graph-uri=http%3A%2F%2Fdbpedia.org&amp;query=select+distinct+%3Fs+%3Fo+where+{%3Fs+%3Chttp%3A%2F%2Fdbpedia.org%2Fproperty%2FyearsActive%3E+%3Fo}+LIMIT+100&amp;format=text%2Fhtml&amp;timeout=30000&amp;debug=on", "View on DBPedia")</f>
        <v>View on DBPedia</v>
      </c>
    </row>
    <row collapsed="false" customFormat="false" customHeight="true" hidden="false" ht="12.1" outlineLevel="0" r="2368">
      <c r="A2368" s="0" t="str">
        <f aca="false">HYPERLINK("http://dbpedia.org/property/awards")</f>
        <v>http://dbpedia.org/property/awards</v>
      </c>
      <c r="B2368" s="2" t="n">
        <v>0</v>
      </c>
      <c r="C2368" s="0" t="str">
        <f aca="false">HYPERLINK("http://dbpedia.org/sparql?default-graph-uri=http%3A%2F%2Fdbpedia.org&amp;query=select+distinct+%3Fs+%3Fo+where+{%3Fs+%3Chttp%3A%2F%2Fdbpedia.org%2Fproperty%2Fawards%3E+%3Fo}+LIMIT+100&amp;format=text%2Fhtml&amp;timeout=30000&amp;debug=on", "View on DBPedia")</f>
        <v>View on DBPedia</v>
      </c>
    </row>
    <row collapsed="false" customFormat="false" customHeight="true" hidden="false" ht="12.1" outlineLevel="0" r="2369">
      <c r="A2369" s="0" t="str">
        <f aca="false">HYPERLINK("http://dbpedia.org/ontology/subsequentWork")</f>
        <v>http://dbpedia.org/ontology/subsequentWork</v>
      </c>
      <c r="B2369" s="2" t="n">
        <v>0</v>
      </c>
      <c r="C2369" s="0" t="str">
        <f aca="false">HYPERLINK("http://dbpedia.org/sparql?default-graph-uri=http%3A%2F%2Fdbpedia.org&amp;query=select+distinct+%3Fs+%3Fo+where+{%3Fs+%3Chttp%3A%2F%2Fdbpedia.org%2Fontology%2FsubsequentWork%3E+%3Fo}+LIMIT+100&amp;format=text%2Fhtml&amp;timeout=30000&amp;debug=on", "View on DBPedia")</f>
        <v>View on DBPedia</v>
      </c>
    </row>
    <row collapsed="false" customFormat="false" customHeight="true" hidden="false" ht="12.1" outlineLevel="0" r="2370">
      <c r="A2370" s="0" t="str">
        <f aca="false">HYPERLINK("http://dbpedia.org/property/source")</f>
        <v>http://dbpedia.org/property/source</v>
      </c>
      <c r="B2370" s="2" t="n">
        <v>0</v>
      </c>
      <c r="C2370" s="0" t="str">
        <f aca="false">HYPERLINK("http://dbpedia.org/sparql?default-graph-uri=http%3A%2F%2Fdbpedia.org&amp;query=select+distinct+%3Fs+%3Fo+where+{%3Fs+%3Chttp%3A%2F%2Fdbpedia.org%2Fproperty%2Fsource%3E+%3Fo}+LIMIT+100&amp;format=text%2Fhtml&amp;timeout=30000&amp;debug=on", "View on DBPedia")</f>
        <v>View on DBPedia</v>
      </c>
    </row>
    <row collapsed="false" customFormat="false" customHeight="true" hidden="false" ht="12.1" outlineLevel="0" r="2371">
      <c r="A2371" s="0" t="str">
        <f aca="false">HYPERLINK("http://dbpedia.org/property/first")</f>
        <v>http://dbpedia.org/property/first</v>
      </c>
      <c r="B2371" s="2" t="n">
        <v>0</v>
      </c>
      <c r="C2371" s="0" t="str">
        <f aca="false">HYPERLINK("http://dbpedia.org/sparql?default-graph-uri=http%3A%2F%2Fdbpedia.org&amp;query=select+distinct+%3Fs+%3Fo+where+{%3Fs+%3Chttp%3A%2F%2Fdbpedia.org%2Fproperty%2Ffirst%3E+%3Fo}+LIMIT+100&amp;format=text%2Fhtml&amp;timeout=30000&amp;debug=on", "View on DBPedia")</f>
        <v>View on DBPedia</v>
      </c>
    </row>
    <row collapsed="false" customFormat="false" customHeight="true" hidden="false" ht="12.1" outlineLevel="0" r="2372">
      <c r="A2372" s="0" t="str">
        <f aca="false">HYPERLINK("http://dbpedia.org/ontology/previousWork")</f>
        <v>http://dbpedia.org/ontology/previousWork</v>
      </c>
      <c r="B2372" s="2" t="n">
        <v>0</v>
      </c>
      <c r="C2372" s="0" t="str">
        <f aca="false">HYPERLINK("http://dbpedia.org/sparql?default-graph-uri=http%3A%2F%2Fdbpedia.org&amp;query=select+distinct+%3Fs+%3Fo+where+{%3Fs+%3Chttp%3A%2F%2Fdbpedia.org%2Fontology%2FpreviousWork%3E+%3Fo}+LIMIT+100&amp;format=text%2Fhtml&amp;timeout=30000&amp;debug=on", "View on DBPedia")</f>
        <v>View on DBPedia</v>
      </c>
    </row>
    <row collapsed="false" customFormat="false" customHeight="true" hidden="false" ht="12.1" outlineLevel="0" r="2373">
      <c r="A2373" s="0" t="str">
        <f aca="false">HYPERLINK("http://dbpedia.org/property/publisher")</f>
        <v>http://dbpedia.org/property/publisher</v>
      </c>
      <c r="B2373" s="2" t="n">
        <v>0</v>
      </c>
      <c r="C2373" s="0" t="str">
        <f aca="false">HYPERLINK("http://dbpedia.org/sparql?default-graph-uri=http%3A%2F%2Fdbpedia.org&amp;query=select+distinct+%3Fs+%3Fo+where+{%3Fs+%3Chttp%3A%2F%2Fdbpedia.org%2Fproperty%2Fpublisher%3E+%3Fo}+LIMIT+100&amp;format=text%2Fhtml&amp;timeout=30000&amp;debug=on", "View on DBPedia")</f>
        <v>View on DBPedia</v>
      </c>
    </row>
    <row collapsed="false" customFormat="false" customHeight="true" hidden="false" ht="12.1" outlineLevel="0" r="2374">
      <c r="A2374" s="0" t="str">
        <f aca="false">HYPERLINK("http://dbpedia.org/ontology/activeYearsEndYear")</f>
        <v>http://dbpedia.org/ontology/activeYearsEndYear</v>
      </c>
      <c r="B2374" s="2" t="n">
        <v>0</v>
      </c>
      <c r="C2374" s="0" t="str">
        <f aca="false">HYPERLINK("http://dbpedia.org/sparql?default-graph-uri=http%3A%2F%2Fdbpedia.org&amp;query=select+distinct+%3Fs+%3Fo+where+{%3Fs+%3Chttp%3A%2F%2Fdbpedia.org%2Fontology%2FactiveYearsEndYear%3E+%3Fo}+LIMIT+100&amp;format=text%2Fhtml&amp;timeout=30000&amp;debug=on", "View on DBPedia")</f>
        <v>View on DBPedia</v>
      </c>
    </row>
    <row collapsed="false" customFormat="false" customHeight="true" hidden="false" ht="12.1" outlineLevel="0" r="2375">
      <c r="A2375" s="0" t="str">
        <f aca="false">HYPERLINK("http://dbpedia.org/property/copyright")</f>
        <v>http://dbpedia.org/property/copyright</v>
      </c>
      <c r="B2375" s="2" t="n">
        <v>0</v>
      </c>
      <c r="C2375" s="0" t="str">
        <f aca="false">HYPERLINK("http://dbpedia.org/sparql?default-graph-uri=http%3A%2F%2Fdbpedia.org&amp;query=select+distinct+%3Fs+%3Fo+where+{%3Fs+%3Chttp%3A%2F%2Fdbpedia.org%2Fproperty%2Fcopyright%3E+%3Fo}+LIMIT+100&amp;format=text%2Fhtml&amp;timeout=30000&amp;debug=on", "View on DBPedia")</f>
        <v>View on DBPedia</v>
      </c>
    </row>
    <row collapsed="false" customFormat="false" customHeight="true" hidden="false" ht="12.1" outlineLevel="0" r="2376">
      <c r="A2376" s="0" t="str">
        <f aca="false">HYPERLINK("http://dbpedia.org/property/title")</f>
        <v>http://dbpedia.org/property/title</v>
      </c>
      <c r="B2376" s="2" t="n">
        <v>0</v>
      </c>
      <c r="C2376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2377">
      <c r="A2377" s="0" t="str">
        <f aca="false">HYPERLINK("http://dbpedia.org/property/firstAired")</f>
        <v>http://dbpedia.org/property/firstAired</v>
      </c>
      <c r="B2377" s="2" t="n">
        <v>0</v>
      </c>
      <c r="C2377" s="0" t="str">
        <f aca="false">HYPERLINK("http://dbpedia.org/sparql?default-graph-uri=http%3A%2F%2Fdbpedia.org&amp;query=select+distinct+%3Fs+%3Fo+where+{%3Fs+%3Chttp%3A%2F%2Fdbpedia.org%2Fproperty%2FfirstAired%3E+%3Fo}+LIMIT+100&amp;format=text%2Fhtml&amp;timeout=30000&amp;debug=on", "View on DBPedia")</f>
        <v>View on DBPedia</v>
      </c>
    </row>
    <row collapsed="false" customFormat="false" customHeight="true" hidden="false" ht="12.1" outlineLevel="0" r="2378">
      <c r="A2378" s="0" t="str">
        <f aca="false">HYPERLINK("http://dbpedia.org/ontology/completionDate")</f>
        <v>http://dbpedia.org/ontology/completionDate</v>
      </c>
      <c r="B2378" s="2" t="n">
        <v>0.5</v>
      </c>
      <c r="C2378" s="0" t="str">
        <f aca="false">HYPERLINK("http://dbpedia.org/sparql?default-graph-uri=http%3A%2F%2Fdbpedia.org&amp;query=select+distinct+%3Fs+%3Fo+where+{%3Fs+%3Chttp%3A%2F%2Fdbpedia.org%2Fontology%2FcompletionDate%3E+%3Fo}+LIMIT+100&amp;format=text%2Fhtml&amp;timeout=30000&amp;debug=on", "View on DBPedia")</f>
        <v>View on DBPedia</v>
      </c>
    </row>
    <row collapsed="false" customFormat="false" customHeight="true" hidden="false" ht="12.1" outlineLevel="0" r="2379">
      <c r="A2379" s="0" t="str">
        <f aca="false">HYPERLINK("http://dbpedia.org/property/lastAired")</f>
        <v>http://dbpedia.org/property/lastAired</v>
      </c>
      <c r="B2379" s="2" t="n">
        <v>0</v>
      </c>
      <c r="C2379" s="0" t="str">
        <f aca="false">HYPERLINK("http://dbpedia.org/sparql?default-graph-uri=http%3A%2F%2Fdbpedia.org&amp;query=select+distinct+%3Fs+%3Fo+where+{%3Fs+%3Chttp%3A%2F%2Fdbpedia.org%2Fproperty%2FlastAired%3E+%3Fo}+LIMIT+100&amp;format=text%2Fhtml&amp;timeout=30000&amp;debug=on", "View on DBPedia")</f>
        <v>View on DBPedia</v>
      </c>
    </row>
    <row collapsed="false" customFormat="false" customHeight="true" hidden="false" ht="12.1" outlineLevel="0" r="2380">
      <c r="A2380" s="0" t="str">
        <f aca="false">HYPERLINK("http://dbpedia.org/ontology/foundationPlace")</f>
        <v>http://dbpedia.org/ontology/foundationPlace</v>
      </c>
      <c r="B2380" s="2" t="n">
        <v>0</v>
      </c>
      <c r="C2380" s="0" t="str">
        <f aca="false">HYPERLINK("http://dbpedia.org/sparql?default-graph-uri=http%3A%2F%2Fdbpedia.org&amp;query=select+distinct+%3Fs+%3Fo+where+{%3Fs+%3Chttp%3A%2F%2Fdbpedia.org%2Fontology%2FfoundationPlace%3E+%3Fo}+LIMIT+100&amp;format=text%2Fhtml&amp;timeout=30000&amp;debug=on", "View on DBPedia")</f>
        <v>View on DBPedia</v>
      </c>
    </row>
    <row collapsed="false" customFormat="false" customHeight="true" hidden="false" ht="12.1" outlineLevel="0" r="2381">
      <c r="A2381" s="0" t="str">
        <f aca="false">HYPERLINK("http://dbpedia.org/property/publishDate")</f>
        <v>http://dbpedia.org/property/publishDate</v>
      </c>
      <c r="B2381" s="2" t="n">
        <v>0</v>
      </c>
      <c r="C2381" s="0" t="str">
        <f aca="false">HYPERLINK("http://dbpedia.org/sparql?default-graph-uri=http%3A%2F%2Fdbpedia.org&amp;query=select+distinct+%3Fs+%3Fo+where+{%3Fs+%3Chttp%3A%2F%2Fdbpedia.org%2Fproperty%2FpublishDate%3E+%3Fo}+LIMIT+100&amp;format=text%2Fhtml&amp;timeout=30000&amp;debug=on", "View on DBPedia")</f>
        <v>View on DBPedia</v>
      </c>
    </row>
    <row collapsed="false" customFormat="false" customHeight="true" hidden="false" ht="12.1" outlineLevel="0" r="2382">
      <c r="A2382" s="0" t="str">
        <f aca="false">HYPERLINK("http://dbpedia.org/property/imageCaption")</f>
        <v>http://dbpedia.org/property/imageCaption</v>
      </c>
      <c r="B2382" s="2" t="n">
        <v>0</v>
      </c>
      <c r="C2382" s="0" t="str">
        <f aca="false">HYPERLINK("http://dbpedia.org/sparql?default-graph-uri=http%3A%2F%2Fdbpedia.org&amp;query=select+distinct+%3Fs+%3Fo+where+{%3Fs+%3Chttp%3A%2F%2Fdbpedia.org%2Fproperty%2FimageCaption%3E+%3Fo}+LIMIT+100&amp;format=text%2Fhtml&amp;timeout=30000&amp;debug=on", "View on DBPedia")</f>
        <v>View on DBPedia</v>
      </c>
    </row>
    <row collapsed="false" customFormat="false" customHeight="true" hidden="false" ht="12.1" outlineLevel="0" r="2383">
      <c r="A2383" s="0" t="str">
        <f aca="false">HYPERLINK("http://dbpedia.org/property/last")</f>
        <v>http://dbpedia.org/property/last</v>
      </c>
      <c r="B2383" s="2" t="n">
        <v>0</v>
      </c>
      <c r="C2383" s="0" t="str">
        <f aca="false">HYPERLINK("http://dbpedia.org/sparql?default-graph-uri=http%3A%2F%2Fdbpedia.org&amp;query=select+distinct+%3Fs+%3Fo+where+{%3Fs+%3Chttp%3A%2F%2Fdbpedia.org%2Fproperty%2Flast%3E+%3Fo}+LIMIT+100&amp;format=text%2Fhtml&amp;timeout=30000&amp;debug=on", "View on DBPedia")</f>
        <v>View on DBPedia</v>
      </c>
    </row>
    <row collapsed="false" customFormat="false" customHeight="true" hidden="false" ht="12.1" outlineLevel="0" r="2384">
      <c r="A2384" s="0" t="str">
        <f aca="false">HYPERLINK("http://dbpedia.org/property/reference")</f>
        <v>http://dbpedia.org/property/reference</v>
      </c>
      <c r="B2384" s="2" t="n">
        <v>0</v>
      </c>
      <c r="C2384" s="0" t="str">
        <f aca="false">HYPERLINK("http://dbpedia.org/sparql?default-graph-uri=http%3A%2F%2Fdbpedia.org&amp;query=select+distinct+%3Fs+%3Fo+where+{%3Fs+%3Chttp%3A%2F%2Fdbpedia.org%2Fproperty%2Freference%3E+%3Fo}+LIMIT+100&amp;format=text%2Fhtml&amp;timeout=30000&amp;debug=on", "View on DBPedia")</f>
        <v>View on DBPedia</v>
      </c>
    </row>
    <row collapsed="false" customFormat="false" customHeight="true" hidden="false" ht="12.1" outlineLevel="0" r="2385">
      <c r="A2385" s="0" t="str">
        <f aca="false">HYPERLINK("http://dbpedia.org/property/2y")</f>
        <v>http://dbpedia.org/property/2y</v>
      </c>
      <c r="B2385" s="2" t="n">
        <v>0</v>
      </c>
      <c r="C2385" s="0" t="str">
        <f aca="false">HYPERLINK("http://dbpedia.org/sparql?default-graph-uri=http%3A%2F%2Fdbpedia.org&amp;query=select+distinct+%3Fs+%3Fo+where+{%3Fs+%3Chttp%3A%2F%2Fdbpedia.org%2Fproperty%2F2y%3E+%3Fo}+LIMIT+100&amp;format=text%2Fhtml&amp;timeout=30000&amp;debug=on", "View on DBPedia")</f>
        <v>View on DBPedia</v>
      </c>
    </row>
    <row collapsed="false" customFormat="false" customHeight="true" hidden="false" ht="12.1" outlineLevel="0" r="2386">
      <c r="A2386" s="0" t="str">
        <f aca="false">HYPERLINK("http://dbpedia.org/property/1y")</f>
        <v>http://dbpedia.org/property/1y</v>
      </c>
      <c r="B2386" s="2" t="n">
        <v>0</v>
      </c>
      <c r="C2386" s="0" t="str">
        <f aca="false">HYPERLINK("http://dbpedia.org/sparql?default-graph-uri=http%3A%2F%2Fdbpedia.org&amp;query=select+distinct+%3Fs+%3Fo+where+{%3Fs+%3Chttp%3A%2F%2Fdbpedia.org%2Fproperty%2F1y%3E+%3Fo}+LIMIT+100&amp;format=text%2Fhtml&amp;timeout=30000&amp;debug=on", "View on DBPedia")</f>
        <v>View on DBPedia</v>
      </c>
    </row>
    <row collapsed="false" customFormat="false" customHeight="true" hidden="false" ht="12.1" outlineLevel="0" r="2387">
      <c r="A2387" s="0" t="str">
        <f aca="false">HYPERLINK("http://dbpedia.org/property/firstdate")</f>
        <v>http://dbpedia.org/property/firstdate</v>
      </c>
      <c r="B2387" s="2" t="n">
        <v>0</v>
      </c>
      <c r="C2387" s="0" t="str">
        <f aca="false">HYPERLINK("http://dbpedia.org/sparql?default-graph-uri=http%3A%2F%2Fdbpedia.org&amp;query=select+distinct+%3Fs+%3Fo+where+{%3Fs+%3Chttp%3A%2F%2Fdbpedia.org%2Fproperty%2Ffirstdate%3E+%3Fo}+LIMIT+100&amp;format=text%2Fhtml&amp;timeout=30000&amp;debug=on", "View on DBPedia")</f>
        <v>View on DBPedia</v>
      </c>
    </row>
    <row collapsed="false" customFormat="false" customHeight="true" hidden="false" ht="12.1" outlineLevel="0" r="2388">
      <c r="A2388" s="0" t="str">
        <f aca="false">HYPERLINK("http://dbpedia.org/property/completeBiblePublished")</f>
        <v>http://dbpedia.org/property/completeBiblePublished</v>
      </c>
      <c r="B2388" s="2" t="n">
        <v>0</v>
      </c>
      <c r="C2388" s="0" t="str">
        <f aca="false">HYPERLINK("http://dbpedia.org/sparql?default-graph-uri=http%3A%2F%2Fdbpedia.org&amp;query=select+distinct+%3Fs+%3Fo+where+{%3Fs+%3Chttp%3A%2F%2Fdbpedia.org%2Fproperty%2FcompleteBiblePublished%3E+%3Fo}+LIMIT+100&amp;format=text%2Fhtml&amp;timeout=30000&amp;debug=on", "View on DBPedia")</f>
        <v>View on DBPedia</v>
      </c>
    </row>
    <row collapsed="false" customFormat="false" customHeight="true" hidden="false" ht="12.1" outlineLevel="0" r="2389">
      <c r="A2389" s="0" t="str">
        <f aca="false">HYPERLINK("http://dbpedia.org/ontology/extinctionYear")</f>
        <v>http://dbpedia.org/ontology/extinctionYear</v>
      </c>
      <c r="B2389" s="2" t="n">
        <v>0</v>
      </c>
      <c r="C2389" s="0" t="str">
        <f aca="false">HYPERLINK("http://dbpedia.org/sparql?default-graph-uri=http%3A%2F%2Fdbpedia.org&amp;query=select+distinct+%3Fs+%3Fo+where+{%3Fs+%3Chttp%3A%2F%2Fdbpedia.org%2Fontology%2FextinctionYear%3E+%3Fo}+LIMIT+100&amp;format=text%2Fhtml&amp;timeout=30000&amp;debug=on", "View on DBPedia")</f>
        <v>View on DBPedia</v>
      </c>
    </row>
    <row collapsed="false" customFormat="false" customHeight="true" hidden="false" ht="12.1" outlineLevel="0" r="2390">
      <c r="A2390" s="0" t="str">
        <f aca="false">HYPERLINK("http://dbpedia.org/ontology/activeYearsEndDate")</f>
        <v>http://dbpedia.org/ontology/activeYearsEndDate</v>
      </c>
      <c r="B2390" s="2" t="n">
        <v>0</v>
      </c>
      <c r="C2390" s="0" t="str">
        <f aca="false">HYPERLINK("http://dbpedia.org/sparql?default-graph-uri=http%3A%2F%2Fdbpedia.org&amp;query=select+distinct+%3Fs+%3Fo+where+{%3Fs+%3Chttp%3A%2F%2Fdbpedia.org%2Fontology%2FactiveYearsEndDate%3E+%3Fo}+LIMIT+100&amp;format=text%2Fhtml&amp;timeout=30000&amp;debug=on", "View on DBPedia")</f>
        <v>View on DBPedia</v>
      </c>
    </row>
    <row collapsed="false" customFormat="false" customHeight="true" hidden="false" ht="12.1" outlineLevel="0" r="2391">
      <c r="A2391" s="0" t="str">
        <f aca="false">HYPERLINK("http://dbpedia.org/property/subject")</f>
        <v>http://dbpedia.org/property/subject</v>
      </c>
      <c r="B2391" s="2" t="n">
        <v>0</v>
      </c>
      <c r="C2391" s="0" t="str">
        <f aca="false">HYPERLINK("http://dbpedia.org/sparql?default-graph-uri=http%3A%2F%2Fdbpedia.org&amp;query=select+distinct+%3Fs+%3Fo+where+{%3Fs+%3Chttp%3A%2F%2Fdbpedia.org%2Fproperty%2Fsubject%3E+%3Fo}+LIMIT+100&amp;format=text%2Fhtml&amp;timeout=30000&amp;debug=on", "View on DBPedia")</f>
        <v>View on DBPedia</v>
      </c>
    </row>
    <row collapsed="false" customFormat="false" customHeight="true" hidden="false" ht="12.1" outlineLevel="0" r="2392">
      <c r="A2392" s="0" t="str">
        <f aca="false">HYPERLINK("http://dbpedia.org/property/nextissue")</f>
        <v>http://dbpedia.org/property/nextissue</v>
      </c>
      <c r="B2392" s="2" t="n">
        <v>0</v>
      </c>
      <c r="C2392" s="0" t="str">
        <f aca="false">HYPERLINK("http://dbpedia.org/sparql?default-graph-uri=http%3A%2F%2Fdbpedia.org&amp;query=select+distinct+%3Fs+%3Fo+where+{%3Fs+%3Chttp%3A%2F%2Fdbpedia.org%2Fproperty%2Fnextissue%3E+%3Fo}+LIMIT+100&amp;format=text%2Fhtml&amp;timeout=30000&amp;debug=on", "View on DBPedia")</f>
        <v>View on DBPedia</v>
      </c>
    </row>
    <row collapsed="false" customFormat="false" customHeight="true" hidden="false" ht="12.1" outlineLevel="0" r="2393">
      <c r="A2393" s="0" t="str">
        <f aca="false">HYPERLINK("http://dbpedia.org/property/defunct")</f>
        <v>http://dbpedia.org/property/defunct</v>
      </c>
      <c r="B2393" s="2" t="n">
        <v>0</v>
      </c>
      <c r="C2393" s="0" t="str">
        <f aca="false">HYPERLINK("http://dbpedia.org/sparql?default-graph-uri=http%3A%2F%2Fdbpedia.org&amp;query=select+distinct+%3Fs+%3Fo+where+{%3Fs+%3Chttp%3A%2F%2Fdbpedia.org%2Fproperty%2Fdefunct%3E+%3Fo}+LIMIT+100&amp;format=text%2Fhtml&amp;timeout=30000&amp;debug=on", "View on DBPedia")</f>
        <v>View on DBPedia</v>
      </c>
    </row>
    <row collapsed="false" customFormat="false" customHeight="true" hidden="false" ht="12.1" outlineLevel="0" r="2394">
      <c r="A2394" s="0" t="str">
        <f aca="false">HYPERLINK("http://dbpedia.org/ontology/premiereYear")</f>
        <v>http://dbpedia.org/ontology/premiereYear</v>
      </c>
      <c r="B2394" s="2" t="n">
        <v>0</v>
      </c>
      <c r="C2394" s="0" t="str">
        <f aca="false">HYPERLINK("http://dbpedia.org/sparql?default-graph-uri=http%3A%2F%2Fdbpedia.org&amp;query=select+distinct+%3Fs+%3Fo+where+{%3Fs+%3Chttp%3A%2F%2Fdbpedia.org%2Fontology%2FpremiereYear%3E+%3Fo}+LIMIT+100&amp;format=text%2Fhtml&amp;timeout=30000&amp;debug=on", "View on DBPedia")</f>
        <v>View on DBPedia</v>
      </c>
    </row>
    <row collapsed="false" customFormat="false" customHeight="true" hidden="false" ht="12.1" outlineLevel="0" r="2395">
      <c r="A2395" s="0" t="str">
        <f aca="false">HYPERLINK("http://dbpedia.org/property/yearsactive")</f>
        <v>http://dbpedia.org/property/yearsactive</v>
      </c>
      <c r="B2395" s="2" t="n">
        <v>0</v>
      </c>
      <c r="C2395" s="0" t="str">
        <f aca="false">HYPERLINK("http://dbpedia.org/sparql?default-graph-uri=http%3A%2F%2Fdbpedia.org&amp;query=select+distinct+%3Fs+%3Fo+where+{%3Fs+%3Chttp%3A%2F%2Fdbpedia.org%2Fproperty%2Fyearsactive%3E+%3Fo}+LIMIT+100&amp;format=text%2Fhtml&amp;timeout=30000&amp;debug=on", "View on DBPedia")</f>
        <v>View on DBPedia</v>
      </c>
    </row>
    <row collapsed="false" customFormat="false" customHeight="true" hidden="false" ht="12.1" outlineLevel="0" r="2396">
      <c r="A2396" s="0" t="str">
        <f aca="false">HYPERLINK("http://dbpedia.org/property/moduleFirstPublished")</f>
        <v>http://dbpedia.org/property/moduleFirstPublished</v>
      </c>
      <c r="B2396" s="2" t="n">
        <v>0</v>
      </c>
      <c r="C2396" s="0" t="str">
        <f aca="false">HYPERLINK("http://dbpedia.org/sparql?default-graph-uri=http%3A%2F%2Fdbpedia.org&amp;query=select+distinct+%3Fs+%3Fo+where+{%3Fs+%3Chttp%3A%2F%2Fdbpedia.org%2Fproperty%2FmoduleFirstPublished%3E+%3Fo}+LIMIT+100&amp;format=text%2Fhtml&amp;timeout=30000&amp;debug=on", "View on DBPedia")</f>
        <v>View on DBPedia</v>
      </c>
    </row>
    <row collapsed="false" customFormat="false" customHeight="true" hidden="false" ht="12.1" outlineLevel="0" r="2397">
      <c r="A2397" s="0" t="str">
        <f aca="false">HYPERLINK("http://dbpedia.org/property/originalairdate")</f>
        <v>http://dbpedia.org/property/originalairdate</v>
      </c>
      <c r="B2397" s="2" t="n">
        <v>0</v>
      </c>
      <c r="C2397" s="0" t="str">
        <f aca="false">HYPERLINK("http://dbpedia.org/sparql?default-graph-uri=http%3A%2F%2Fdbpedia.org&amp;query=select+distinct+%3Fs+%3Fo+where+{%3Fs+%3Chttp%3A%2F%2Fdbpedia.org%2Fproperty%2Foriginalairdate%3E+%3Fo}+LIMIT+100&amp;format=text%2Fhtml&amp;timeout=30000&amp;debug=on", "View on DBPedia")</f>
        <v>View on DBPedia</v>
      </c>
    </row>
    <row collapsed="false" customFormat="false" customHeight="true" hidden="false" ht="12.1" outlineLevel="0" r="2398">
      <c r="A2398" s="0" t="str">
        <f aca="false">HYPERLINK("http://dbpedia.org/property/recorded")</f>
        <v>http://dbpedia.org/property/recorded</v>
      </c>
      <c r="B2398" s="2" t="n">
        <v>0</v>
      </c>
      <c r="C2398" s="0" t="str">
        <f aca="false">HYPERLINK("http://dbpedia.org/sparql?default-graph-uri=http%3A%2F%2Fdbpedia.org&amp;query=select+distinct+%3Fs+%3Fo+where+{%3Fs+%3Chttp%3A%2F%2Fdbpedia.org%2Fproperty%2Frecorded%3E+%3Fo}+LIMIT+100&amp;format=text%2Fhtml&amp;timeout=30000&amp;debug=on", "View on DBPedia")</f>
        <v>View on DBPedia</v>
      </c>
    </row>
    <row collapsed="false" customFormat="false" customHeight="true" hidden="false" ht="12.1" outlineLevel="0" r="2399">
      <c r="A2399" s="0" t="str">
        <f aca="false">HYPERLINK("http://dbpedia.org/property/termEnd")</f>
        <v>http://dbpedia.org/property/termEnd</v>
      </c>
      <c r="B2399" s="2" t="n">
        <v>0</v>
      </c>
      <c r="C2399" s="0" t="str">
        <f aca="false">HYPERLINK("http://dbpedia.org/sparql?default-graph-uri=http%3A%2F%2Fdbpedia.org&amp;query=select+distinct+%3Fs+%3Fo+where+{%3Fs+%3Chttp%3A%2F%2Fdbpedia.org%2Fproperty%2FtermEnd%3E+%3Fo}+LIMIT+100&amp;format=text%2Fhtml&amp;timeout=30000&amp;debug=on", "View on DBPedia")</f>
        <v>View on DBPedia</v>
      </c>
    </row>
    <row collapsed="false" customFormat="false" customHeight="true" hidden="false" ht="12.1" outlineLevel="0" r="2400">
      <c r="A2400" s="0" t="str">
        <f aca="false">HYPERLINK("http://dbpedia.org/ontology/activeYearsStartDate")</f>
        <v>http://dbpedia.org/ontology/activeYearsStartDate</v>
      </c>
      <c r="B2400" s="2" t="n">
        <v>0</v>
      </c>
      <c r="C2400" s="0" t="str">
        <f aca="false">HYPERLINK("http://dbpedia.org/sparql?default-graph-uri=http%3A%2F%2Fdbpedia.org&amp;query=select+distinct+%3Fs+%3Fo+where+{%3Fs+%3Chttp%3A%2F%2Fdbpedia.org%2Fontology%2FactiveYearsStartDate%3E+%3Fo}+LIMIT+100&amp;format=text%2Fhtml&amp;timeout=30000&amp;debug=on", "View on DBPedia")</f>
        <v>View on DBPedia</v>
      </c>
    </row>
    <row collapsed="false" customFormat="false" customHeight="true" hidden="false" ht="12.1" outlineLevel="0" r="2401">
      <c r="A2401" s="0" t="str">
        <f aca="false">HYPERLINK("http://dbpedia.org/property/previssue")</f>
        <v>http://dbpedia.org/property/previssue</v>
      </c>
      <c r="B2401" s="2" t="n">
        <v>0</v>
      </c>
      <c r="C2401" s="0" t="str">
        <f aca="false">HYPERLINK("http://dbpedia.org/sparql?default-graph-uri=http%3A%2F%2Fdbpedia.org&amp;query=select+distinct+%3Fs+%3Fo+where+{%3Fs+%3Chttp%3A%2F%2Fdbpedia.org%2Fproperty%2Fprevissue%3E+%3Fo}+LIMIT+100&amp;format=text%2Fhtml&amp;timeout=30000&amp;debug=on", "View on DBPedia")</f>
        <v>View on DBPedia</v>
      </c>
    </row>
    <row collapsed="false" customFormat="false" customHeight="true" hidden="false" ht="12.1" outlineLevel="0" r="2402">
      <c r="A2402" s="0" t="str">
        <f aca="false">HYPERLINK("http://dbpedia.org/property/transdate")</f>
        <v>http://dbpedia.org/property/transdate</v>
      </c>
      <c r="B2402" s="2" t="n">
        <v>0</v>
      </c>
      <c r="C2402" s="0" t="str">
        <f aca="false">HYPERLINK("http://dbpedia.org/sparql?default-graph-uri=http%3A%2F%2Fdbpedia.org&amp;query=select+distinct+%3Fs+%3Fo+where+{%3Fs+%3Chttp%3A%2F%2Fdbpedia.org%2Fproperty%2Ftransdate%3E+%3Fo}+LIMIT+100&amp;format=text%2Fhtml&amp;timeout=30000&amp;debug=on", "View on DBPedia")</f>
        <v>View on DBPedia</v>
      </c>
    </row>
    <row collapsed="false" customFormat="false" customHeight="true" hidden="false" ht="12.1" outlineLevel="0" r="2403">
      <c r="A2403" s="0" t="str">
        <f aca="false">HYPERLINK("http://dbpedia.org/property/ntPublished")</f>
        <v>http://dbpedia.org/property/ntPublished</v>
      </c>
      <c r="B2403" s="2" t="n">
        <v>0</v>
      </c>
      <c r="C2403" s="0" t="str">
        <f aca="false">HYPERLINK("http://dbpedia.org/sparql?default-graph-uri=http%3A%2F%2Fdbpedia.org&amp;query=select+distinct+%3Fs+%3Fo+where+{%3Fs+%3Chttp%3A%2F%2Fdbpedia.org%2Fproperty%2FntPublished%3E+%3Fo}+LIMIT+100&amp;format=text%2Fhtml&amp;timeout=30000&amp;debug=on", "View on DBPedia")</f>
        <v>View on DBPedia</v>
      </c>
    </row>
    <row collapsed="false" customFormat="false" customHeight="true" hidden="false" ht="12.1" outlineLevel="0" r="2404">
      <c r="A2404" s="0" t="str">
        <f aca="false">HYPERLINK("http://dbpedia.org/ontology/nonFictionSubject")</f>
        <v>http://dbpedia.org/ontology/nonFictionSubject</v>
      </c>
      <c r="B2404" s="2" t="n">
        <v>0</v>
      </c>
      <c r="C2404" s="0" t="str">
        <f aca="false">HYPERLINK("http://dbpedia.org/sparql?default-graph-uri=http%3A%2F%2Fdbpedia.org&amp;query=select+distinct+%3Fs+%3Fo+where+{%3Fs+%3Chttp%3A%2F%2Fdbpedia.org%2Fontology%2FnonFictionSubject%3E+%3Fo}+LIMIT+100&amp;format=text%2Fhtml&amp;timeout=30000&amp;debug=on", "View on DBPedia")</f>
        <v>View on DBPedia</v>
      </c>
    </row>
    <row collapsed="false" customFormat="false" customHeight="true" hidden="false" ht="12.1" outlineLevel="0" r="2405">
      <c r="A2405" s="0" t="str">
        <f aca="false">HYPERLINK("http://dbpedia.org/property/isbn")</f>
        <v>http://dbpedia.org/property/isbn</v>
      </c>
      <c r="B2405" s="2" t="n">
        <v>0</v>
      </c>
      <c r="C2405" s="0" t="str">
        <f aca="false">HYPERLINK("http://dbpedia.org/sparql?default-graph-uri=http%3A%2F%2Fdbpedia.org&amp;query=select+distinct+%3Fs+%3Fo+where+{%3Fs+%3Chttp%3A%2F%2Fdbpedia.org%2Fproperty%2Fisbn%3E+%3Fo}+LIMIT+100&amp;format=text%2Fhtml&amp;timeout=30000&amp;debug=on", "View on DBPedia")</f>
        <v>View on DBPedia</v>
      </c>
    </row>
    <row collapsed="false" customFormat="false" customHeight="true" hidden="false" ht="12.1" outlineLevel="0" r="2406">
      <c r="A2406" s="0" t="str">
        <f aca="false">HYPERLINK("http://dbpedia.org/property/termStart")</f>
        <v>http://dbpedia.org/property/termStart</v>
      </c>
      <c r="B2406" s="2" t="n">
        <v>0</v>
      </c>
      <c r="C2406" s="0" t="str">
        <f aca="false">HYPERLINK("http://dbpedia.org/sparql?default-graph-uri=http%3A%2F%2Fdbpedia.org&amp;query=select+distinct+%3Fs+%3Fo+where+{%3Fs+%3Chttp%3A%2F%2Fdbpedia.org%2Fproperty%2FtermStart%3E+%3Fo}+LIMIT+100&amp;format=text%2Fhtml&amp;timeout=30000&amp;debug=on", "View on DBPedia")</f>
        <v>View on DBPedia</v>
      </c>
    </row>
    <row collapsed="false" customFormat="false" customHeight="true" hidden="false" ht="12.1" outlineLevel="0" r="2407">
      <c r="A2407" s="0" t="str">
        <f aca="false">HYPERLINK("http://dbpedia.org/ontology/publisher")</f>
        <v>http://dbpedia.org/ontology/publisher</v>
      </c>
      <c r="B2407" s="2" t="n">
        <v>0</v>
      </c>
      <c r="C2407" s="0" t="str">
        <f aca="false">HYPERLINK("http://dbpedia.org/sparql?default-graph-uri=http%3A%2F%2Fdbpedia.org&amp;query=select+distinct+%3Fs+%3Fo+where+{%3Fs+%3Chttp%3A%2F%2Fdbpedia.org%2Fontology%2Fpublisher%3E+%3Fo}+LIMIT+100&amp;format=text%2Fhtml&amp;timeout=30000&amp;debug=on", "View on DBPedia")</f>
        <v>View on DBPedia</v>
      </c>
    </row>
    <row collapsed="false" customFormat="false" customHeight="true" hidden="false" ht="12.1" outlineLevel="0" r="2408">
      <c r="A2408" s="0" t="str">
        <f aca="false">HYPERLINK("http://dbpedia.org/property/id")</f>
        <v>http://dbpedia.org/property/id</v>
      </c>
      <c r="B2408" s="2" t="n">
        <v>0</v>
      </c>
      <c r="C2408" s="0" t="str">
        <f aca="false">HYPERLINK("http://dbpedia.org/sparql?default-graph-uri=http%3A%2F%2Fdbpedia.org&amp;query=select+distinct+%3Fs+%3Fo+where+{%3Fs+%3Chttp%3A%2F%2Fdbpedia.org%2Fproperty%2Fid%3E+%3Fo}+LIMIT+100&amp;format=text%2Fhtml&amp;timeout=30000&amp;debug=on", "View on DBPedia")</f>
        <v>View on DBPedia</v>
      </c>
    </row>
    <row collapsed="false" customFormat="false" customHeight="true" hidden="false" ht="12.1" outlineLevel="0" r="2409">
      <c r="A2409" s="0" t="str">
        <f aca="false">HYPERLINK("http://dbpedia.org/property/status")</f>
        <v>http://dbpedia.org/property/status</v>
      </c>
      <c r="B2409" s="2" t="n">
        <v>0</v>
      </c>
      <c r="C2409" s="0" t="str">
        <f aca="false">HYPERLINK("http://dbpedia.org/sparql?default-graph-uri=http%3A%2F%2Fdbpedia.org&amp;query=select+distinct+%3Fs+%3Fo+where+{%3Fs+%3Chttp%3A%2F%2Fdbpedia.org%2Fproperty%2Fstatus%3E+%3Fo}+LIMIT+100&amp;format=text%2Fhtml&amp;timeout=30000&amp;debug=on", "View on DBPedia")</f>
        <v>View on DBPedia</v>
      </c>
    </row>
    <row collapsed="false" customFormat="false" customHeight="true" hidden="false" ht="12.1" outlineLevel="0" r="2410">
      <c r="A2410" s="0" t="str">
        <f aca="false">HYPERLINK("http://dbpedia.org/ontology/foundingDate")</f>
        <v>http://dbpedia.org/ontology/foundingDate</v>
      </c>
      <c r="B2410" s="2" t="n">
        <v>0</v>
      </c>
      <c r="C2410" s="0" t="str">
        <f aca="false">HYPERLINK("http://dbpedia.org/sparql?default-graph-uri=http%3A%2F%2Fdbpedia.org&amp;query=select+distinct+%3Fs+%3Fo+where+{%3Fs+%3Chttp%3A%2F%2Fdbpedia.org%2Fontology%2FfoundingDate%3E+%3Fo}+LIMIT+100&amp;format=text%2Fhtml&amp;timeout=30000&amp;debug=on", "View on DBPedia")</f>
        <v>View on DBPedia</v>
      </c>
    </row>
    <row collapsed="false" customFormat="false" customHeight="true" hidden="false" ht="12.1" outlineLevel="0" r="2411">
      <c r="A2411" s="0" t="str">
        <f aca="false">HYPERLINK("http://dbpedia.org/property/launchDate")</f>
        <v>http://dbpedia.org/property/launchDate</v>
      </c>
      <c r="B2411" s="2" t="n">
        <v>0</v>
      </c>
      <c r="C2411" s="0" t="str">
        <f aca="false">HYPERLINK("http://dbpedia.org/sparql?default-graph-uri=http%3A%2F%2Fdbpedia.org&amp;query=select+distinct+%3Fs+%3Fo+where+{%3Fs+%3Chttp%3A%2F%2Fdbpedia.org%2Fproperty%2FlaunchDate%3E+%3Fo}+LIMIT+100&amp;format=text%2Fhtml&amp;timeout=30000&amp;debug=on", "View on DBPedia")</f>
        <v>View on DBPedia</v>
      </c>
    </row>
    <row collapsed="false" customFormat="false" customHeight="true" hidden="false" ht="12.1" outlineLevel="0" r="2412">
      <c r="A2412" s="0" t="str">
        <f aca="false">HYPERLINK("http://dbpedia.org/ontology/premiereDate")</f>
        <v>http://dbpedia.org/ontology/premiereDate</v>
      </c>
      <c r="B2412" s="2" t="n">
        <v>0</v>
      </c>
      <c r="C2412" s="0" t="str">
        <f aca="false">HYPERLINK("http://dbpedia.org/sparql?default-graph-uri=http%3A%2F%2Fdbpedia.org&amp;query=select+distinct+%3Fs+%3Fo+where+{%3Fs+%3Chttp%3A%2F%2Fdbpedia.org%2Fontology%2FpremiereDate%3E+%3Fo}+LIMIT+100&amp;format=text%2Fhtml&amp;timeout=30000&amp;debug=on", "View on DBPedia")</f>
        <v>View on DBPedia</v>
      </c>
    </row>
    <row collapsed="false" customFormat="false" customHeight="true" hidden="false" ht="12.1" outlineLevel="0" r="2413">
      <c r="A2413" s="0" t="str">
        <f aca="false">HYPERLINK("http://dbpedia.org/property/previousDate")</f>
        <v>http://dbpedia.org/property/previousDate</v>
      </c>
      <c r="B2413" s="2" t="n">
        <v>0</v>
      </c>
      <c r="C2413" s="0" t="str">
        <f aca="false">HYPERLINK("http://dbpedia.org/sparql?default-graph-uri=http%3A%2F%2Fdbpedia.org&amp;query=select+distinct+%3Fs+%3Fo+where+{%3Fs+%3Chttp%3A%2F%2Fdbpedia.org%2Fproperty%2FpreviousDate%3E+%3Fo}+LIMIT+100&amp;format=text%2Fhtml&amp;timeout=30000&amp;debug=on", "View on DBPedia")</f>
        <v>View on DBPedia</v>
      </c>
    </row>
    <row collapsed="false" customFormat="false" customHeight="true" hidden="false" ht="12.1" outlineLevel="0" r="2414">
      <c r="A2414" s="0" t="str">
        <f aca="false">HYPERLINK("http://dbpedia.org/property/premiere")</f>
        <v>http://dbpedia.org/property/premiere</v>
      </c>
      <c r="B2414" s="2" t="n">
        <v>0</v>
      </c>
      <c r="C2414" s="0" t="str">
        <f aca="false">HYPERLINK("http://dbpedia.org/sparql?default-graph-uri=http%3A%2F%2Fdbpedia.org&amp;query=select+distinct+%3Fs+%3Fo+where+{%3Fs+%3Chttp%3A%2F%2Fdbpedia.org%2Fproperty%2Fpremiere%3E+%3Fo}+LIMIT+100&amp;format=text%2Fhtml&amp;timeout=30000&amp;debug=on", "View on DBPedia")</f>
        <v>View on DBPedia</v>
      </c>
    </row>
    <row collapsed="false" customFormat="false" customHeight="true" hidden="false" ht="12.1" outlineLevel="0" r="2415">
      <c r="A2415" s="0" t="str">
        <f aca="false">HYPERLINK("http://dbpedia.org/property/formation")</f>
        <v>http://dbpedia.org/property/formation</v>
      </c>
      <c r="B2415" s="2" t="n">
        <v>0</v>
      </c>
      <c r="C2415" s="0" t="str">
        <f aca="false">HYPERLINK("http://dbpedia.org/sparql?default-graph-uri=http%3A%2F%2Fdbpedia.org&amp;query=select+distinct+%3Fs+%3Fo+where+{%3Fs+%3Chttp%3A%2F%2Fdbpedia.org%2Fproperty%2Fformation%3E+%3Fo}+LIMIT+100&amp;format=text%2Fhtml&amp;timeout=30000&amp;debug=on", "View on DBPedia")</f>
        <v>View on DBPedia</v>
      </c>
    </row>
    <row collapsed="false" customFormat="false" customHeight="true" hidden="false" ht="12.1" outlineLevel="0" r="2416">
      <c r="A2416" s="0" t="str">
        <f aca="false">HYPERLINK("http://dbpedia.org/property/3y")</f>
        <v>http://dbpedia.org/property/3y</v>
      </c>
      <c r="B2416" s="2" t="n">
        <v>0</v>
      </c>
      <c r="C2416" s="0" t="str">
        <f aca="false">HYPERLINK("http://dbpedia.org/sparql?default-graph-uri=http%3A%2F%2Fdbpedia.org&amp;query=select+distinct+%3Fs+%3Fo+where+{%3Fs+%3Chttp%3A%2F%2Fdbpedia.org%2Fproperty%2F3y%3E+%3Fo}+LIMIT+100&amp;format=text%2Fhtml&amp;timeout=30000&amp;debug=on", "View on DBPedia")</f>
        <v>View on DBPedia</v>
      </c>
    </row>
    <row collapsed="false" customFormat="false" customHeight="true" hidden="false" ht="12.1" outlineLevel="0" r="2417">
      <c r="A2417" s="0" t="str">
        <f aca="false">HYPERLINK("http://dbpedia.org/ontology/formationYear")</f>
        <v>http://dbpedia.org/ontology/formationYear</v>
      </c>
      <c r="B2417" s="2" t="n">
        <v>0</v>
      </c>
      <c r="C2417" s="0" t="str">
        <f aca="false">HYPERLINK("http://dbpedia.org/sparql?default-graph-uri=http%3A%2F%2Fdbpedia.org&amp;query=select+distinct+%3Fs+%3Fo+where+{%3Fs+%3Chttp%3A%2F%2Fdbpedia.org%2Fontology%2FformationYear%3E+%3Fo}+LIMIT+100&amp;format=text%2Fhtml&amp;timeout=30000&amp;debug=on", "View on DBPedia")</f>
        <v>View on DBPedia</v>
      </c>
    </row>
    <row collapsed="false" customFormat="false" customHeight="true" hidden="false" ht="12.1" outlineLevel="0" r="2418">
      <c r="A2418" s="0" t="str">
        <f aca="false">HYPERLINK("http://dbpedia.org/property/history")</f>
        <v>http://dbpedia.org/property/history</v>
      </c>
      <c r="B2418" s="2" t="n">
        <v>0</v>
      </c>
      <c r="C2418" s="0" t="str">
        <f aca="false">HYPERLINK("http://dbpedia.org/sparql?default-graph-uri=http%3A%2F%2Fdbpedia.org&amp;query=select+distinct+%3Fs+%3Fo+where+{%3Fs+%3Chttp%3A%2F%2Fdbpedia.org%2Fproperty%2Fhistory%3E+%3Fo}+LIMIT+100&amp;format=text%2Fhtml&amp;timeout=30000&amp;debug=on", "View on DBPedia")</f>
        <v>View on DBPedia</v>
      </c>
    </row>
    <row collapsed="false" customFormat="false" customHeight="true" hidden="false" ht="12.1" outlineLevel="0" r="2419">
      <c r="A2419" s="0" t="str">
        <f aca="false">HYPERLINK("http://dbpedia.org/ontology/firstPublicationDate")</f>
        <v>http://dbpedia.org/ontology/firstPublicationDate</v>
      </c>
      <c r="B2419" s="2" t="n">
        <v>1</v>
      </c>
      <c r="C2419" s="0" t="str">
        <f aca="false">HYPERLINK("http://dbpedia.org/sparql?default-graph-uri=http%3A%2F%2Fdbpedia.org&amp;query=select+distinct+%3Fs+%3Fo+where+{%3Fs+%3Chttp%3A%2F%2Fdbpedia.org%2Fontology%2FfirstPublicationDate%3E+%3Fo}+LIMIT+100&amp;format=text%2Fhtml&amp;timeout=30000&amp;debug=on", "View on DBPedia")</f>
        <v>View on DBPedia</v>
      </c>
    </row>
    <row collapsed="false" customFormat="false" customHeight="true" hidden="false" ht="12.1" outlineLevel="0" r="2420">
      <c r="A2420" s="0" t="str">
        <f aca="false">HYPERLINK("http://dbpedia.org/ontology/firstPublicationYear")</f>
        <v>http://dbpedia.org/ontology/firstPublicationYear</v>
      </c>
      <c r="B2420" s="2" t="n">
        <v>1</v>
      </c>
      <c r="C2420" s="0" t="str">
        <f aca="false">HYPERLINK("http://dbpedia.org/sparql?default-graph-uri=http%3A%2F%2Fdbpedia.org&amp;query=select+distinct+%3Fs+%3Fo+where+{%3Fs+%3Chttp%3A%2F%2Fdbpedia.org%2Fontology%2FfirstPublicationYear%3E+%3Fo}+LIMIT+100&amp;format=text%2Fhtml&amp;timeout=30000&amp;debug=on", "View on DBPedia")</f>
        <v>View on DBPedia</v>
      </c>
    </row>
    <row collapsed="false" customFormat="false" customHeight="true" hidden="false" ht="12.1" outlineLevel="0" r="2421">
      <c r="A2421" s="0" t="str">
        <f aca="false">HYPERLINK("http://dbpedia.org/property/firstRun")</f>
        <v>http://dbpedia.org/property/firstRun</v>
      </c>
      <c r="B2421" s="2" t="n">
        <v>0</v>
      </c>
      <c r="C2421" s="0" t="str">
        <f aca="false">HYPERLINK("http://dbpedia.org/sparql?default-graph-uri=http%3A%2F%2Fdbpedia.org&amp;query=select+distinct+%3Fs+%3Fo+where+{%3Fs+%3Chttp%3A%2F%2Fdbpedia.org%2Fproperty%2FfirstRun%3E+%3Fo}+LIMIT+100&amp;format=text%2Fhtml&amp;timeout=30000&amp;debug=on", "View on DBPedia")</f>
        <v>View on DBPedia</v>
      </c>
    </row>
    <row collapsed="false" customFormat="false" customHeight="true" hidden="false" ht="12.1" outlineLevel="0" r="2422">
      <c r="A2422" s="0" t="str">
        <f aca="false">HYPERLINK("http://dbpedia.org/property/productions")</f>
        <v>http://dbpedia.org/property/productions</v>
      </c>
      <c r="B2422" s="2" t="n">
        <v>0</v>
      </c>
      <c r="C2422" s="0" t="str">
        <f aca="false">HYPERLINK("http://dbpedia.org/sparql?default-graph-uri=http%3A%2F%2Fdbpedia.org&amp;query=select+distinct+%3Fs+%3Fo+where+{%3Fs+%3Chttp%3A%2F%2Fdbpedia.org%2Fproperty%2Fproductions%3E+%3Fo}+LIMIT+100&amp;format=text%2Fhtml&amp;timeout=30000&amp;debug=on", "View on DBPedia")</f>
        <v>View on DBPedia</v>
      </c>
    </row>
    <row collapsed="false" customFormat="false" customHeight="true" hidden="false" ht="12.1" outlineLevel="0" r="2423">
      <c r="A2423" s="0" t="str">
        <f aca="false">HYPERLINK("http://dbpedia.org/property/translator")</f>
        <v>http://dbpedia.org/property/translator</v>
      </c>
      <c r="B2423" s="2" t="n">
        <v>0</v>
      </c>
      <c r="C2423" s="0" t="str">
        <f aca="false">HYPERLINK("http://dbpedia.org/sparql?default-graph-uri=http%3A%2F%2Fdbpedia.org&amp;query=select+distinct+%3Fs+%3Fo+where+{%3Fs+%3Chttp%3A%2F%2Fdbpedia.org%2Fproperty%2Ftranslator%3E+%3Fo}+LIMIT+100&amp;format=text%2Fhtml&amp;timeout=30000&amp;debug=on", "View on DBPedia")</f>
        <v>View on DBPedia</v>
      </c>
    </row>
    <row collapsed="false" customFormat="false" customHeight="true" hidden="false" ht="12.1" outlineLevel="0" r="2424">
      <c r="A2424" s="0" t="str">
        <f aca="false">HYPERLINK("http://dbpedia.org/property/startyr")</f>
        <v>http://dbpedia.org/property/startyr</v>
      </c>
      <c r="B2424" s="2" t="n">
        <v>0</v>
      </c>
      <c r="C2424" s="0" t="str">
        <f aca="false">HYPERLINK("http://dbpedia.org/sparql?default-graph-uri=http%3A%2F%2Fdbpedia.org&amp;query=select+distinct+%3Fs+%3Fo+where+{%3Fs+%3Chttp%3A%2F%2Fdbpedia.org%2Fproperty%2Fstartyr%3E+%3Fo}+LIMIT+100&amp;format=text%2Fhtml&amp;timeout=30000&amp;debug=on", "View on DBPedia")</f>
        <v>View on DBPedia</v>
      </c>
    </row>
    <row collapsed="false" customFormat="false" customHeight="true" hidden="false" ht="12.1" outlineLevel="0" r="2425">
      <c r="A2425" s="0" t="str">
        <f aca="false">HYPERLINK("http://dbpedia.org/property/nextDate")</f>
        <v>http://dbpedia.org/property/nextDate</v>
      </c>
      <c r="B2425" s="2" t="n">
        <v>0</v>
      </c>
      <c r="C2425" s="0" t="str">
        <f aca="false">HYPERLINK("http://dbpedia.org/sparql?default-graph-uri=http%3A%2F%2Fdbpedia.org&amp;query=select+distinct+%3Fs+%3Fo+where+{%3Fs+%3Chttp%3A%2F%2Fdbpedia.org%2Fproperty%2FnextDate%3E+%3Fo}+LIMIT+100&amp;format=text%2Fhtml&amp;timeout=30000&amp;debug=on", "View on DBPedia")</f>
        <v>View on DBPedia</v>
      </c>
    </row>
    <row collapsed="false" customFormat="false" customHeight="true" hidden="false" ht="12.1" outlineLevel="0" r="2426">
      <c r="A2426" s="0" t="str">
        <f aca="false">HYPERLINK("http://dbpedia.org/property/alt")</f>
        <v>http://dbpedia.org/property/alt</v>
      </c>
      <c r="B2426" s="2" t="n">
        <v>0</v>
      </c>
      <c r="C2426" s="0" t="str">
        <f aca="false">HYPERLINK("http://dbpedia.org/sparql?default-graph-uri=http%3A%2F%2Fdbpedia.org&amp;query=select+distinct+%3Fs+%3Fo+where+{%3Fs+%3Chttp%3A%2F%2Fdbpedia.org%2Fproperty%2Falt%3E+%3Fo}+LIMIT+100&amp;format=text%2Fhtml&amp;timeout=30000&amp;debug=on", "View on DBPedia")</f>
        <v>View on DBPedia</v>
      </c>
    </row>
    <row collapsed="false" customFormat="false" customHeight="true" hidden="false" ht="12.1" outlineLevel="0" r="2427">
      <c r="A2427" s="0" t="str">
        <f aca="false">HYPERLINK("http://dbpedia.org/property/description")</f>
        <v>http://dbpedia.org/property/description</v>
      </c>
      <c r="B2427" s="2" t="n">
        <v>0</v>
      </c>
      <c r="C2427" s="0" t="str">
        <f aca="false">HYPERLINK("http://dbpedia.org/sparql?default-graph-uri=http%3A%2F%2Fdbpedia.org&amp;query=select+distinct+%3Fs+%3Fo+where+{%3Fs+%3Chttp%3A%2F%2Fdbpedia.org%2Fproperty%2Fdescription%3E+%3Fo}+LIMIT+100&amp;format=text%2Fhtml&amp;timeout=30000&amp;debug=on", "View on DBPedia")</f>
        <v>View on DBPedia</v>
      </c>
    </row>
    <row collapsed="false" customFormat="false" customHeight="true" hidden="false" ht="12.1" outlineLevel="0" r="2428">
      <c r="A2428" s="0" t="str">
        <f aca="false">HYPERLINK("http://dbpedia.org/property/lccn")</f>
        <v>http://dbpedia.org/property/lccn</v>
      </c>
      <c r="B2428" s="2" t="n">
        <v>0</v>
      </c>
      <c r="C2428" s="0" t="str">
        <f aca="false">HYPERLINK("http://dbpedia.org/sparql?default-graph-uri=http%3A%2F%2Fdbpedia.org&amp;query=select+distinct+%3Fs+%3Fo+where+{%3Fs+%3Chttp%3A%2F%2Fdbpedia.org%2Fproperty%2Flccn%3E+%3Fo}+LIMIT+100&amp;format=text%2Fhtml&amp;timeout=30000&amp;debug=on", "View on DBPedia")</f>
        <v>View on DBPedia</v>
      </c>
    </row>
    <row collapsed="false" customFormat="false" customHeight="true" hidden="false" ht="12.1" outlineLevel="0" r="2429">
      <c r="A2429" s="0" t="str">
        <f aca="false">HYPERLINK("http://dbpedia.org/property/series")</f>
        <v>http://dbpedia.org/property/series</v>
      </c>
      <c r="B2429" s="2" t="n">
        <v>0</v>
      </c>
      <c r="C2429" s="0" t="str">
        <f aca="false">HYPERLINK("http://dbpedia.org/sparql?default-graph-uri=http%3A%2F%2Fdbpedia.org&amp;query=select+distinct+%3Fs+%3Fo+where+{%3Fs+%3Chttp%3A%2F%2Fdbpedia.org%2Fproperty%2Fseries%3E+%3Fo}+LIMIT+100&amp;format=text%2Fhtml&amp;timeout=30000&amp;debug=on", "View on DBPedia")</f>
        <v>View on DBPedia</v>
      </c>
    </row>
    <row collapsed="false" customFormat="false" customHeight="true" hidden="false" ht="12.1" outlineLevel="0" r="2430">
      <c r="A2430" s="0" t="str">
        <f aca="false">HYPERLINK("http://dbpedia.org/property/originalreldate")</f>
        <v>http://dbpedia.org/property/originalreldate</v>
      </c>
      <c r="B2430" s="2" t="n">
        <v>0</v>
      </c>
      <c r="C2430" s="0" t="str">
        <f aca="false">HYPERLINK("http://dbpedia.org/sparql?default-graph-uri=http%3A%2F%2Fdbpedia.org&amp;query=select+distinct+%3Fs+%3Fo+where+{%3Fs+%3Chttp%3A%2F%2Fdbpedia.org%2Fproperty%2Foriginalreldate%3E+%3Fo}+LIMIT+100&amp;format=text%2Fhtml&amp;timeout=30000&amp;debug=on", "View on DBPedia")</f>
        <v>View on DBPedia</v>
      </c>
    </row>
    <row collapsed="false" customFormat="false" customHeight="true" hidden="false" ht="12.1" outlineLevel="0" r="2431">
      <c r="A2431" s="0" t="str">
        <f aca="false">HYPERLINK("http://dbpedia.org/property/no")</f>
        <v>http://dbpedia.org/property/no</v>
      </c>
      <c r="B2431" s="2" t="n">
        <v>0</v>
      </c>
      <c r="C2431" s="0" t="str">
        <f aca="false">HYPERLINK("http://dbpedia.org/sparql?default-graph-uri=http%3A%2F%2Fdbpedia.org&amp;query=select+distinct+%3Fs+%3Fo+where+{%3Fs+%3Chttp%3A%2F%2Fdbpedia.org%2Fproperty%2Fno%3E+%3Fo}+LIMIT+100&amp;format=text%2Fhtml&amp;timeout=30000&amp;debug=on", "View on DBPedia")</f>
        <v>View on DBPedia</v>
      </c>
    </row>
    <row collapsed="false" customFormat="false" customHeight="true" hidden="false" ht="12.1" outlineLevel="0" r="2432">
      <c r="A2432" s="0" t="str">
        <f aca="false">HYPERLINK("http://dbpedia.org/property/data")</f>
        <v>http://dbpedia.org/property/data</v>
      </c>
      <c r="B2432" s="2" t="n">
        <v>0</v>
      </c>
      <c r="C2432" s="0" t="str">
        <f aca="false">HYPERLINK("http://dbpedia.org/sparql?default-graph-uri=http%3A%2F%2Fdbpedia.org&amp;query=select+distinct+%3Fs+%3Fo+where+{%3Fs+%3Chttp%3A%2F%2Fdbpedia.org%2Fproperty%2Fdata%3E+%3Fo}+LIMIT+100&amp;format=text%2Fhtml&amp;timeout=30000&amp;debug=on", "View on DBPedia")</f>
        <v>View on DBPedia</v>
      </c>
    </row>
    <row collapsed="false" customFormat="false" customHeight="true" hidden="false" ht="12.1" outlineLevel="0" r="2433">
      <c r="A2433" s="0" t="str">
        <f aca="false">HYPERLINK("http://dbpedia.org/property/otPublished")</f>
        <v>http://dbpedia.org/property/otPublished</v>
      </c>
      <c r="B2433" s="2" t="n">
        <v>0</v>
      </c>
      <c r="C2433" s="0" t="str">
        <f aca="false">HYPERLINK("http://dbpedia.org/sparql?default-graph-uri=http%3A%2F%2Fdbpedia.org&amp;query=select+distinct+%3Fs+%3Fo+where+{%3Fs+%3Chttp%3A%2F%2Fdbpedia.org%2Fproperty%2FotPublished%3E+%3Fo}+LIMIT+100&amp;format=text%2Fhtml&amp;timeout=30000&amp;debug=on", "View on DBPedia")</f>
        <v>View on DBPedia</v>
      </c>
    </row>
    <row collapsed="false" customFormat="false" customHeight="true" hidden="false" ht="12.1" outlineLevel="0" r="2434">
      <c r="A2434" s="0" t="str">
        <f aca="false">HYPERLINK("http://dbpedia.org/property/spouse")</f>
        <v>http://dbpedia.org/property/spouse</v>
      </c>
      <c r="B2434" s="2" t="n">
        <v>0</v>
      </c>
      <c r="C2434" s="0" t="str">
        <f aca="false">HYPERLINK("http://dbpedia.org/sparql?default-graph-uri=http%3A%2F%2Fdbpedia.org&amp;query=select+distinct+%3Fs+%3Fo+where+{%3Fs+%3Chttp%3A%2F%2Fdbpedia.org%2Fproperty%2Fspouse%3E+%3Fo}+LIMIT+100&amp;format=text%2Fhtml&amp;timeout=30000&amp;debug=on", "View on DBPedia")</f>
        <v>View on DBPedia</v>
      </c>
    </row>
    <row collapsed="false" customFormat="false" customHeight="true" hidden="false" ht="12.1" outlineLevel="0" r="2435">
      <c r="A2435" s="0" t="str">
        <f aca="false">HYPERLINK("http://dbpedia.org/property/children")</f>
        <v>http://dbpedia.org/property/children</v>
      </c>
      <c r="B2435" s="2" t="n">
        <v>0</v>
      </c>
      <c r="C2435" s="0" t="str">
        <f aca="false">HYPERLINK("http://dbpedia.org/sparql?default-graph-uri=http%3A%2F%2Fdbpedia.org&amp;query=select+distinct+%3Fs+%3Fo+where+{%3Fs+%3Chttp%3A%2F%2Fdbpedia.org%2Fproperty%2Fchildren%3E+%3Fo}+LIMIT+100&amp;format=text%2Fhtml&amp;timeout=30000&amp;debug=on", "View on DBPedia")</f>
        <v>View on DBPedia</v>
      </c>
    </row>
    <row collapsed="false" customFormat="false" customHeight="true" hidden="false" ht="12.1" outlineLevel="0" r="2436">
      <c r="A2436" s="0" t="str">
        <f aca="false">HYPERLINK("http://dbpedia.org/property/author")</f>
        <v>http://dbpedia.org/property/author</v>
      </c>
      <c r="B2436" s="2" t="n">
        <v>0</v>
      </c>
      <c r="C2436" s="0" t="str">
        <f aca="false">HYPERLINK("http://dbpedia.org/sparql?default-graph-uri=http%3A%2F%2Fdbpedia.org&amp;query=select+distinct+%3Fs+%3Fo+where+{%3Fs+%3Chttp%3A%2F%2Fdbpedia.org%2Fproperty%2Fauthor%3E+%3Fo}+LIMIT+100&amp;format=text%2Fhtml&amp;timeout=30000&amp;debug=on", "View on DBPedia")</f>
        <v>View on DBPedia</v>
      </c>
    </row>
    <row collapsed="false" customFormat="false" customHeight="true" hidden="false" ht="12.1" outlineLevel="0" r="2437">
      <c r="A2437" s="0" t="str">
        <f aca="false">HYPERLINK("http://dbpedia.org/property/endishyr")</f>
        <v>http://dbpedia.org/property/endishyr</v>
      </c>
      <c r="B2437" s="2" t="n">
        <v>0</v>
      </c>
      <c r="C2437" s="0" t="str">
        <f aca="false">HYPERLINK("http://dbpedia.org/sparql?default-graph-uri=http%3A%2F%2Fdbpedia.org&amp;query=select+distinct+%3Fs+%3Fo+where+{%3Fs+%3Chttp%3A%2F%2Fdbpedia.org%2Fproperty%2Fendishyr%3E+%3Fo}+LIMIT+100&amp;format=text%2Fhtml&amp;timeout=30000&amp;debug=on", "View on DBPedia")</f>
        <v>View on DBPedia</v>
      </c>
    </row>
    <row collapsed="false" customFormat="false" customHeight="true" hidden="false" ht="12.1" outlineLevel="0" r="2438">
      <c r="A2438" s="0" t="str">
        <f aca="false">HYPERLINK("http://dbpedia.org/property/titleOrig")</f>
        <v>http://dbpedia.org/property/titleOrig</v>
      </c>
      <c r="B2438" s="2" t="n">
        <v>0</v>
      </c>
      <c r="C2438" s="0" t="str">
        <f aca="false">HYPERLINK("http://dbpedia.org/sparql?default-graph-uri=http%3A%2F%2Fdbpedia.org&amp;query=select+distinct+%3Fs+%3Fo+where+{%3Fs+%3Chttp%3A%2F%2Fdbpedia.org%2Fproperty%2FtitleOrig%3E+%3Fo}+LIMIT+100&amp;format=text%2Fhtml&amp;timeout=30000&amp;debug=on", "View on DBPedia")</f>
        <v>View on DBPedia</v>
      </c>
    </row>
    <row collapsed="false" customFormat="false" customHeight="true" hidden="false" ht="12.1" outlineLevel="0" r="2439">
      <c r="A2439" s="0" t="str">
        <f aca="false">HYPERLINK("http://dbpedia.org/property/published")</f>
        <v>http://dbpedia.org/property/published</v>
      </c>
      <c r="B2439" s="2" t="n">
        <v>1</v>
      </c>
      <c r="C2439" s="0" t="str">
        <f aca="false">HYPERLINK("http://dbpedia.org/sparql?default-graph-uri=http%3A%2F%2Fdbpedia.org&amp;query=select+distinct+%3Fs+%3Fo+where+{%3Fs+%3Chttp%3A%2F%2Fdbpedia.org%2Fproperty%2Fpublished%3E+%3Fo}+LIMIT+100&amp;format=text%2Fhtml&amp;timeout=30000&amp;debug=on", "View on DBPedia")</f>
        <v>View on DBPedia</v>
      </c>
    </row>
    <row collapsed="false" customFormat="false" customHeight="true" hidden="false" ht="12.1" outlineLevel="0" r="2440">
      <c r="A2440" s="0" t="str">
        <f aca="false">HYPERLINK("http://dbpedia.org/ontology/title")</f>
        <v>http://dbpedia.org/ontology/title</v>
      </c>
      <c r="B2440" s="2" t="n">
        <v>0</v>
      </c>
      <c r="C2440" s="0" t="str">
        <f aca="false">HYPERLINK("http://dbpedia.org/sparql?default-graph-uri=http%3A%2F%2Fdbpedia.org&amp;query=select+distinct+%3Fs+%3Fo+where+{%3Fs+%3Chttp%3A%2F%2Fdbpedia.org%2Fontology%2Ftitle%3E+%3Fo}+LIMIT+100&amp;format=text%2Fhtml&amp;timeout=30000&amp;debug=on", "View on DBPedia")</f>
        <v>View on DBPedia</v>
      </c>
    </row>
    <row collapsed="false" customFormat="false" customHeight="true" hidden="false" ht="12.1" outlineLevel="0" r="2441">
      <c r="A2441" s="0" t="str">
        <f aca="false">HYPERLINK("http://dbpedia.org/property/coverArtist")</f>
        <v>http://dbpedia.org/property/coverArtist</v>
      </c>
      <c r="B2441" s="2" t="n">
        <v>0</v>
      </c>
      <c r="C2441" s="0" t="str">
        <f aca="false">HYPERLINK("http://dbpedia.org/sparql?default-graph-uri=http%3A%2F%2Fdbpedia.org&amp;query=select+distinct+%3Fs+%3Fo+where+{%3Fs+%3Chttp%3A%2F%2Fdbpedia.org%2Fproperty%2FcoverArtist%3E+%3Fo}+LIMIT+100&amp;format=text%2Fhtml&amp;timeout=30000&amp;debug=on", "View on DBPedia")</f>
        <v>View on DBPedia</v>
      </c>
    </row>
    <row collapsed="false" customFormat="false" customHeight="true" hidden="false" ht="12.1" outlineLevel="0" r="2442">
      <c r="A2442" s="0" t="str">
        <f aca="false">HYPERLINK("http://dbpedia.org/property/publDate")</f>
        <v>http://dbpedia.org/property/publDate</v>
      </c>
      <c r="B2442" s="2" t="n">
        <v>1</v>
      </c>
      <c r="C2442" s="0" t="str">
        <f aca="false">HYPERLINK("http://dbpedia.org/sparql?default-graph-uri=http%3A%2F%2Fdbpedia.org&amp;query=select+distinct+%3Fs+%3Fo+where+{%3Fs+%3Chttp%3A%2F%2Fdbpedia.org%2Fproperty%2FpublDate%3E+%3Fo}+LIMIT+100&amp;format=text%2Fhtml&amp;timeout=30000&amp;debug=on", "View on DBPedia")</f>
        <v>View on DBPedia</v>
      </c>
    </row>
    <row collapsed="false" customFormat="false" customHeight="true" hidden="false" ht="12.1" outlineLevel="0" r="2443">
      <c r="A2443" s="0" t="str">
        <f aca="false">HYPERLINK("http://dbpedia.org/property/shortsummary")</f>
        <v>http://dbpedia.org/property/shortsummary</v>
      </c>
      <c r="B2443" s="2" t="n">
        <v>0</v>
      </c>
      <c r="C2443" s="0" t="str">
        <f aca="false">HYPERLINK("http://dbpedia.org/sparql?default-graph-uri=http%3A%2F%2Fdbpedia.org&amp;query=select+distinct+%3Fs+%3Fo+where+{%3Fs+%3Chttp%3A%2F%2Fdbpedia.org%2Fproperty%2Fshortsummary%3E+%3Fo}+LIMIT+100&amp;format=text%2Fhtml&amp;timeout=30000&amp;debug=on", "View on DBPedia")</f>
        <v>View on DBPedia</v>
      </c>
    </row>
    <row collapsed="false" customFormat="false" customHeight="true" hidden="false" ht="12.1" outlineLevel="0" r="2444">
      <c r="A2444" s="0" t="str">
        <f aca="false">HYPERLINK("http://dbpedia.org/property/mediaType")</f>
        <v>http://dbpedia.org/property/mediaType</v>
      </c>
      <c r="B2444" s="2" t="n">
        <v>0</v>
      </c>
      <c r="C2444" s="0" t="str">
        <f aca="false">HYPERLINK("http://dbpedia.org/sparql?default-graph-uri=http%3A%2F%2Fdbpedia.org&amp;query=select+distinct+%3Fs+%3Fo+where+{%3Fs+%3Chttp%3A%2F%2Fdbpedia.org%2Fproperty%2FmediaType%3E+%3Fo}+LIMIT+100&amp;format=text%2Fhtml&amp;timeout=30000&amp;debug=on", "View on DBPedia")</f>
        <v>View on DBPedia</v>
      </c>
    </row>
    <row collapsed="false" customFormat="false" customHeight="true" hidden="false" ht="12.1" outlineLevel="0" r="2445">
      <c r="A2445" s="0" t="str">
        <f aca="false">HYPERLINK("http://dbpedia.org/property/1stishyr")</f>
        <v>http://dbpedia.org/property/1stishyr</v>
      </c>
      <c r="B2445" s="2" t="n">
        <v>0</v>
      </c>
      <c r="C2445" s="0" t="str">
        <f aca="false">HYPERLINK("http://dbpedia.org/sparql?default-graph-uri=http%3A%2F%2Fdbpedia.org&amp;query=select+distinct+%3Fs+%3Fo+where+{%3Fs+%3Chttp%3A%2F%2Fdbpedia.org%2Fproperty%2F1stishyr%3E+%3Fo}+LIMIT+100&amp;format=text%2Fhtml&amp;timeout=30000&amp;debug=on", "View on DBPedia")</f>
        <v>View on DBPedia</v>
      </c>
    </row>
    <row collapsed="false" customFormat="false" customHeight="true" hidden="false" ht="12.1" outlineLevel="0" r="2446">
      <c r="A2446" s="0" t="str">
        <f aca="false">HYPERLINK("http://dbpedia.org/property/debut")</f>
        <v>http://dbpedia.org/property/debut</v>
      </c>
      <c r="B2446" s="2" t="n">
        <v>0</v>
      </c>
      <c r="C2446" s="0" t="str">
        <f aca="false">HYPERLINK("http://dbpedia.org/sparql?default-graph-uri=http%3A%2F%2Fdbpedia.org&amp;query=select+distinct+%3Fs+%3Fo+where+{%3Fs+%3Chttp%3A%2F%2Fdbpedia.org%2Fproperty%2Fdebut%3E+%3Fo}+LIMIT+100&amp;format=text%2Fhtml&amp;timeout=30000&amp;debug=on", "View on DBPedia")</f>
        <v>View on DBPedia</v>
      </c>
    </row>
    <row collapsed="false" customFormat="false" customHeight="true" hidden="false" ht="12.1" outlineLevel="0" r="2447">
      <c r="A2447" s="0" t="str">
        <f aca="false">HYPERLINK("http://dbpedia.org/ontology/oclc")</f>
        <v>http://dbpedia.org/ontology/oclc</v>
      </c>
      <c r="B2447" s="2" t="n">
        <v>0</v>
      </c>
      <c r="C2447" s="0" t="str">
        <f aca="false">HYPERLINK("http://dbpedia.org/sparql?default-graph-uri=http%3A%2F%2Fdbpedia.org&amp;query=select+distinct+%3Fs+%3Fo+where+{%3Fs+%3Chttp%3A%2F%2Fdbpedia.org%2Fontology%2Foclc%3E+%3Fo}+LIMIT+100&amp;format=text%2Fhtml&amp;timeout=30000&amp;debug=on", "View on DBPedia")</f>
        <v>View on DBPedia</v>
      </c>
    </row>
    <row collapsed="false" customFormat="false" customHeight="true" hidden="false" ht="12.1" outlineLevel="0" r="2448">
      <c r="A2448" s="0" t="str">
        <f aca="false">HYPERLINK("http://dbpedia.org/property/shortDescription")</f>
        <v>http://dbpedia.org/property/shortDescription</v>
      </c>
      <c r="B2448" s="2" t="n">
        <v>0</v>
      </c>
      <c r="C2448" s="0" t="str">
        <f aca="false">HYPERLINK("http://dbpedia.org/sparql?default-graph-uri=http%3A%2F%2Fdbpedia.org&amp;query=select+distinct+%3Fs+%3Fo+where+{%3Fs+%3Chttp%3A%2F%2Fdbpedia.org%2Fproperty%2FshortDescription%3E+%3Fo}+LIMIT+100&amp;format=text%2Fhtml&amp;timeout=30000&amp;debug=on", "View on DBPedia")</f>
        <v>View on DBPedia</v>
      </c>
    </row>
    <row collapsed="false" customFormat="false" customHeight="true" hidden="false" ht="12.1" outlineLevel="0" r="2449">
      <c r="A2449" s="0" t="str">
        <f aca="false">HYPERLINK("http://dbpedia.org/property/publicationDate")</f>
        <v>http://dbpedia.org/property/publicationDate</v>
      </c>
      <c r="B2449" s="2" t="n">
        <v>1</v>
      </c>
      <c r="C2449" s="0" t="str">
        <f aca="false">HYPERLINK("http://dbpedia.org/sparql?default-graph-uri=http%3A%2F%2Fdbpedia.org&amp;query=select+distinct+%3Fs+%3Fo+where+{%3Fs+%3Chttp%3A%2F%2Fdbpedia.org%2Fproperty%2FpublicationDate%3E+%3Fo}+LIMIT+100&amp;format=text%2Fhtml&amp;timeout=30000&amp;debug=on", "View on DBPedia")</f>
        <v>View on DBPedia</v>
      </c>
    </row>
    <row collapsed="false" customFormat="false" customHeight="true" hidden="false" ht="12.1" outlineLevel="0" r="2450">
      <c r="A2450" s="0" t="str">
        <f aca="false">HYPERLINK("http://dbpedia.org/ontology/depictionDescription")</f>
        <v>http://dbpedia.org/ontology/depictionDescription</v>
      </c>
      <c r="B2450" s="2" t="n">
        <v>0</v>
      </c>
      <c r="C2450" s="0" t="str">
        <f aca="false">HYPERLINK("http://dbpedia.org/sparql?default-graph-uri=http%3A%2F%2Fdbpedia.org&amp;query=select+distinct+%3Fs+%3Fo+where+{%3Fs+%3Chttp%3A%2F%2Fdbpedia.org%2Fontology%2FdepictionDescription%3E+%3Fo}+LIMIT+100&amp;format=text%2Fhtml&amp;timeout=30000&amp;debug=on", "View on DBPedia")</f>
        <v>View on DBPedia</v>
      </c>
    </row>
    <row collapsed="false" customFormat="false" customHeight="true" hidden="false" ht="12.1" outlineLevel="0" r="2451">
      <c r="A2451" s="0" t="str">
        <f aca="false">HYPERLINK("http://dbpedia.org/property/established")</f>
        <v>http://dbpedia.org/property/established</v>
      </c>
      <c r="B2451" s="2" t="n">
        <v>0</v>
      </c>
      <c r="C2451" s="0" t="str">
        <f aca="false">HYPERLINK("http://dbpedia.org/sparql?default-graph-uri=http%3A%2F%2Fdbpedia.org&amp;query=select+distinct+%3Fs+%3Fo+where+{%3Fs+%3Chttp%3A%2F%2Fdbpedia.org%2Fproperty%2Festablished%3E+%3Fo}+LIMIT+100&amp;format=text%2Fhtml&amp;timeout=30000&amp;debug=on", "View on DBPedia")</f>
        <v>View on DBPedia</v>
      </c>
    </row>
    <row collapsed="false" customFormat="false" customHeight="true" hidden="false" ht="12.1" outlineLevel="0" r="2452">
      <c r="A2452" s="0" t="str">
        <f aca="false">HYPERLINK("http://dbpedia.org/property/col")</f>
        <v>http://dbpedia.org/property/col</v>
      </c>
      <c r="B2452" s="2" t="n">
        <v>0</v>
      </c>
      <c r="C2452" s="0" t="str">
        <f aca="false">HYPERLINK("http://dbpedia.org/sparql?default-graph-uri=http%3A%2F%2Fdbpedia.org&amp;query=select+distinct+%3Fs+%3Fo+where+{%3Fs+%3Chttp%3A%2F%2Fdbpedia.org%2Fproperty%2Fcol%3E+%3Fo}+LIMIT+100&amp;format=text%2Fhtml&amp;timeout=30000&amp;debug=on", "View on DBPedia")</f>
        <v>View on DBPedia</v>
      </c>
    </row>
    <row collapsed="false" customFormat="false" customHeight="true" hidden="false" ht="12.1" outlineLevel="0" r="2453">
      <c r="A2453" s="0" t="str">
        <f aca="false">HYPERLINK("http://dbpedia.org/property/foundedDate")</f>
        <v>http://dbpedia.org/property/foundedDate</v>
      </c>
      <c r="B2453" s="2" t="n">
        <v>0</v>
      </c>
      <c r="C2453" s="0" t="str">
        <f aca="false">HYPERLINK("http://dbpedia.org/sparql?default-graph-uri=http%3A%2F%2Fdbpedia.org&amp;query=select+distinct+%3Fs+%3Fo+where+{%3Fs+%3Chttp%3A%2F%2Fdbpedia.org%2Fproperty%2FfoundedDate%3E+%3Fo}+LIMIT+100&amp;format=text%2Fhtml&amp;timeout=30000&amp;debug=on", "View on DBPedia")</f>
        <v>View on DBPedia</v>
      </c>
    </row>
    <row collapsed="false" customFormat="false" customHeight="true" hidden="false" ht="12.1" outlineLevel="0" r="2455">
      <c r="A2455" s="0" t="n">
        <v>2021450258</v>
      </c>
      <c r="B2455" s="1" t="s">
        <v>738</v>
      </c>
      <c r="C2455" s="0" t="str">
        <f aca="false">HYPERLINK("http://en.wikipedia.org/wiki/List_of_best-selling_books", "View context")</f>
        <v>View context</v>
      </c>
    </row>
    <row collapsed="false" customFormat="false" customHeight="true" hidden="false" ht="12.1" outlineLevel="0" r="2456">
      <c r="A2456" s="0" t="s">
        <v>758</v>
      </c>
      <c r="B2456" s="1" t="s">
        <v>759</v>
      </c>
      <c r="C2456" s="0" t="s">
        <v>760</v>
      </c>
      <c r="D2456" s="0" t="s">
        <v>761</v>
      </c>
      <c r="E2456" s="0" t="s">
        <v>762</v>
      </c>
    </row>
    <row collapsed="false" customFormat="false" customHeight="true" hidden="false" ht="12.1" outlineLevel="0" r="2457">
      <c r="A2457" s="0" t="s">
        <v>763</v>
      </c>
      <c r="B2457" s="1" t="s">
        <v>764</v>
      </c>
      <c r="C2457" s="0" t="s">
        <v>765</v>
      </c>
      <c r="D2457" s="0" t="s">
        <v>766</v>
      </c>
      <c r="E2457" s="0" t="s">
        <v>767</v>
      </c>
    </row>
    <row collapsed="false" customFormat="false" customHeight="true" hidden="false" ht="12.1" outlineLevel="0" r="2458">
      <c r="A2458" s="0" t="s">
        <v>768</v>
      </c>
    </row>
    <row collapsed="false" customFormat="false" customHeight="true" hidden="false" ht="12.1" outlineLevel="0" r="2459">
      <c r="A2459" s="0" t="str">
        <f aca="false">HYPERLINK("http://dbpedia.org/property/language")</f>
        <v>http://dbpedia.org/property/language</v>
      </c>
      <c r="B2459" s="2" t="n">
        <v>1</v>
      </c>
      <c r="C2459" s="0" t="str">
        <f aca="false">HYPERLINK("http://dbpedia.org/sparql?default-graph-uri=http%3A%2F%2Fdbpedia.org&amp;query=select+distinct+%3Fs+%3Fo+where+{%3Fs+%3Chttp%3A%2F%2Fdbpedia.org%2Fproperty%2Flanguage%3E+%3Fo}+LIMIT+100&amp;format=text%2Fhtml&amp;timeout=30000&amp;debug=on", "View on DBPedia")</f>
        <v>View on DBPedia</v>
      </c>
    </row>
    <row collapsed="false" customFormat="false" customHeight="true" hidden="false" ht="12.1" outlineLevel="0" r="2460">
      <c r="A2460" s="0" t="str">
        <f aca="false">HYPERLINK("http://dbpedia.org/ontology/language")</f>
        <v>http://dbpedia.org/ontology/language</v>
      </c>
      <c r="B2460" s="2" t="n">
        <v>1</v>
      </c>
      <c r="C2460" s="0" t="str">
        <f aca="false">HYPERLINK("http://dbpedia.org/sparql?default-graph-uri=http%3A%2F%2Fdbpedia.org&amp;query=select+distinct+%3Fs+%3Fo+where+{%3Fs+%3Chttp%3A%2F%2Fdbpedia.org%2Fontology%2Flanguage%3E+%3Fo}+LIMIT+100&amp;format=text%2Fhtml&amp;timeout=30000&amp;debug=on", "View on DBPedia")</f>
        <v>View on DBPedia</v>
      </c>
    </row>
    <row collapsed="false" customFormat="false" customHeight="true" hidden="false" ht="12.1" outlineLevel="0" r="2461">
      <c r="A2461" s="0" t="str">
        <f aca="false">HYPERLINK("http://xmlns.com/foaf/0.1/name")</f>
        <v>http://xmlns.com/foaf/0.1/name</v>
      </c>
      <c r="B2461" s="2" t="n">
        <v>0</v>
      </c>
      <c r="C2461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2462">
      <c r="A2462" s="0" t="str">
        <f aca="false">HYPERLINK("http://dbpedia.org/property/name")</f>
        <v>http://dbpedia.org/property/name</v>
      </c>
      <c r="B2462" s="2" t="n">
        <v>0</v>
      </c>
      <c r="C2462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2463">
      <c r="A2463" s="0" t="str">
        <f aca="false">HYPERLINK("http://dbpedia.org/property/caption")</f>
        <v>http://dbpedia.org/property/caption</v>
      </c>
      <c r="B2463" s="2" t="n">
        <v>0</v>
      </c>
      <c r="C2463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2464">
      <c r="A2464" s="0" t="str">
        <f aca="false">HYPERLINK("http://dbpedia.org/property/subject")</f>
        <v>http://dbpedia.org/property/subject</v>
      </c>
      <c r="B2464" s="2" t="n">
        <v>0</v>
      </c>
      <c r="C2464" s="0" t="str">
        <f aca="false">HYPERLINK("http://dbpedia.org/sparql?default-graph-uri=http%3A%2F%2Fdbpedia.org&amp;query=select+distinct+%3Fs+%3Fo+where+{%3Fs+%3Chttp%3A%2F%2Fdbpedia.org%2Fproperty%2Fsubject%3E+%3Fo}+LIMIT+100&amp;format=text%2Fhtml&amp;timeout=30000&amp;debug=on", "View on DBPedia")</f>
        <v>View on DBPedia</v>
      </c>
    </row>
    <row collapsed="false" customFormat="false" customHeight="true" hidden="false" ht="12.1" outlineLevel="0" r="2465">
      <c r="A2465" s="0" t="str">
        <f aca="false">HYPERLINK("http://dbpedia.org/property/shortDescription")</f>
        <v>http://dbpedia.org/property/shortDescription</v>
      </c>
      <c r="B2465" s="2" t="n">
        <v>0</v>
      </c>
      <c r="C2465" s="0" t="str">
        <f aca="false">HYPERLINK("http://dbpedia.org/sparql?default-graph-uri=http%3A%2F%2Fdbpedia.org&amp;query=select+distinct+%3Fs+%3Fo+where+{%3Fs+%3Chttp%3A%2F%2Fdbpedia.org%2Fproperty%2FshortDescription%3E+%3Fo}+LIMIT+100&amp;format=text%2Fhtml&amp;timeout=30000&amp;debug=on", "View on DBPedia")</f>
        <v>View on DBPedia</v>
      </c>
    </row>
    <row collapsed="false" customFormat="false" customHeight="true" hidden="false" ht="12.1" outlineLevel="0" r="2466">
      <c r="A2466" s="0" t="str">
        <f aca="false">HYPERLINK("http://dbpedia.org/ontology/isbn")</f>
        <v>http://dbpedia.org/ontology/isbn</v>
      </c>
      <c r="B2466" s="2" t="n">
        <v>0</v>
      </c>
      <c r="C2466" s="0" t="str">
        <f aca="false">HYPERLINK("http://dbpedia.org/sparql?default-graph-uri=http%3A%2F%2Fdbpedia.org&amp;query=select+distinct+%3Fs+%3Fo+where+{%3Fs+%3Chttp%3A%2F%2Fdbpedia.org%2Fontology%2Fisbn%3E+%3Fo}+LIMIT+100&amp;format=text%2Fhtml&amp;timeout=30000&amp;debug=on", "View on DBPedia")</f>
        <v>View on DBPedia</v>
      </c>
    </row>
    <row collapsed="false" customFormat="false" customHeight="true" hidden="false" ht="12.1" outlineLevel="0" r="2467">
      <c r="A2467" s="0" t="str">
        <f aca="false">HYPERLINK("http://dbpedia.org/ontology/nonFictionSubject")</f>
        <v>http://dbpedia.org/ontology/nonFictionSubject</v>
      </c>
      <c r="B2467" s="2" t="n">
        <v>0</v>
      </c>
      <c r="C2467" s="0" t="str">
        <f aca="false">HYPERLINK("http://dbpedia.org/sparql?default-graph-uri=http%3A%2F%2Fdbpedia.org&amp;query=select+distinct+%3Fs+%3Fo+where+{%3Fs+%3Chttp%3A%2F%2Fdbpedia.org%2Fontology%2FnonFictionSubject%3E+%3Fo}+LIMIT+100&amp;format=text%2Fhtml&amp;timeout=30000&amp;debug=on", "View on DBPedia")</f>
        <v>View on DBPedia</v>
      </c>
    </row>
    <row collapsed="false" customFormat="false" customHeight="true" hidden="false" ht="12.1" outlineLevel="0" r="2468">
      <c r="A2468" s="0" t="str">
        <f aca="false">HYPERLINK("http://dbpedia.org/property/nationality")</f>
        <v>http://dbpedia.org/property/nationality</v>
      </c>
      <c r="B2468" s="2" t="n">
        <v>0.5</v>
      </c>
      <c r="C2468" s="0" t="str">
        <f aca="false">HYPERLINK("http://dbpedia.org/sparql?default-graph-uri=http%3A%2F%2Fdbpedia.org&amp;query=select+distinct+%3Fs+%3Fo+where+{%3Fs+%3Chttp%3A%2F%2Fdbpedia.org%2Fproperty%2Fnationality%3E+%3Fo}+LIMIT+100&amp;format=text%2Fhtml&amp;timeout=30000&amp;debug=on", "View on DBPedia")</f>
        <v>View on DBPedia</v>
      </c>
    </row>
    <row collapsed="false" customFormat="false" customHeight="true" hidden="false" ht="12.1" outlineLevel="0" r="2469">
      <c r="A2469" s="0" t="str">
        <f aca="false">HYPERLINK("http://dbpedia.org/property/publisher")</f>
        <v>http://dbpedia.org/property/publisher</v>
      </c>
      <c r="B2469" s="2" t="n">
        <v>0</v>
      </c>
      <c r="C2469" s="0" t="str">
        <f aca="false">HYPERLINK("http://dbpedia.org/sparql?default-graph-uri=http%3A%2F%2Fdbpedia.org&amp;query=select+distinct+%3Fs+%3Fo+where+{%3Fs+%3Chttp%3A%2F%2Fdbpedia.org%2Fproperty%2Fpublisher%3E+%3Fo}+LIMIT+100&amp;format=text%2Fhtml&amp;timeout=30000&amp;debug=on", "View on DBPedia")</f>
        <v>View on DBPedia</v>
      </c>
    </row>
    <row collapsed="false" customFormat="false" customHeight="true" hidden="false" ht="12.1" outlineLevel="0" r="2470">
      <c r="A2470" s="0" t="str">
        <f aca="false">HYPERLINK("http://dbpedia.org/property/followedBy")</f>
        <v>http://dbpedia.org/property/followedBy</v>
      </c>
      <c r="B2470" s="2" t="n">
        <v>0</v>
      </c>
      <c r="C2470" s="0" t="str">
        <f aca="false">HYPERLINK("http://dbpedia.org/sparql?default-graph-uri=http%3A%2F%2Fdbpedia.org&amp;query=select+distinct+%3Fs+%3Fo+where+{%3Fs+%3Chttp%3A%2F%2Fdbpedia.org%2Fproperty%2FfollowedBy%3E+%3Fo}+LIMIT+100&amp;format=text%2Fhtml&amp;timeout=30000&amp;debug=on", "View on DBPedia")</f>
        <v>View on DBPedia</v>
      </c>
    </row>
    <row collapsed="false" customFormat="false" customHeight="true" hidden="false" ht="12.1" outlineLevel="0" r="2471">
      <c r="A2471" s="0" t="str">
        <f aca="false">HYPERLINK("http://dbpedia.org/ontology/country")</f>
        <v>http://dbpedia.org/ontology/country</v>
      </c>
      <c r="B2471" s="2" t="n">
        <v>0.5</v>
      </c>
      <c r="C2471" s="0" t="str">
        <f aca="false">HYPERLINK("http://dbpedia.org/sparql?default-graph-uri=http%3A%2F%2Fdbpedia.org&amp;query=select+distinct+%3Fs+%3Fo+where+{%3Fs+%3Chttp%3A%2F%2Fdbpedia.org%2Fontology%2Fcountry%3E+%3Fo}+LIMIT+100&amp;format=text%2Fhtml&amp;timeout=30000&amp;debug=on", "View on DBPedia")</f>
        <v>View on DBPedia</v>
      </c>
    </row>
    <row collapsed="false" customFormat="false" customHeight="true" hidden="false" ht="12.1" outlineLevel="0" r="2472">
      <c r="A2472" s="0" t="str">
        <f aca="false">HYPERLINK("http://dbpedia.org/property/country")</f>
        <v>http://dbpedia.org/property/country</v>
      </c>
      <c r="B2472" s="2" t="n">
        <v>0.5</v>
      </c>
      <c r="C2472" s="0" t="str">
        <f aca="false">HYPERLINK("http://dbpedia.org/sparql?default-graph-uri=http%3A%2F%2Fdbpedia.org&amp;query=select+distinct+%3Fs+%3Fo+where+{%3Fs+%3Chttp%3A%2F%2Fdbpedia.org%2Fproperty%2Fcountry%3E+%3Fo}+LIMIT+100&amp;format=text%2Fhtml&amp;timeout=30000&amp;debug=on", "View on DBPedia")</f>
        <v>View on DBPedia</v>
      </c>
    </row>
    <row collapsed="false" customFormat="false" customHeight="true" hidden="false" ht="12.1" outlineLevel="0" r="2473">
      <c r="A2473" s="0" t="str">
        <f aca="false">HYPERLINK("http://dbpedia.org/property/precededBy")</f>
        <v>http://dbpedia.org/property/precededBy</v>
      </c>
      <c r="B2473" s="2" t="n">
        <v>0</v>
      </c>
      <c r="C2473" s="0" t="str">
        <f aca="false">HYPERLINK("http://dbpedia.org/sparql?default-graph-uri=http%3A%2F%2Fdbpedia.org&amp;query=select+distinct+%3Fs+%3Fo+where+{%3Fs+%3Chttp%3A%2F%2Fdbpedia.org%2Fproperty%2FprecededBy%3E+%3Fo}+LIMIT+100&amp;format=text%2Fhtml&amp;timeout=30000&amp;debug=on", "View on DBPedia")</f>
        <v>View on DBPedia</v>
      </c>
    </row>
    <row collapsed="false" customFormat="false" customHeight="true" hidden="false" ht="12.1" outlineLevel="0" r="2474">
      <c r="A2474" s="0" t="str">
        <f aca="false">HYPERLINK("http://dbpedia.org/ontology/subsequentWork")</f>
        <v>http://dbpedia.org/ontology/subsequentWork</v>
      </c>
      <c r="B2474" s="2" t="n">
        <v>0</v>
      </c>
      <c r="C2474" s="0" t="str">
        <f aca="false">HYPERLINK("http://dbpedia.org/sparql?default-graph-uri=http%3A%2F%2Fdbpedia.org&amp;query=select+distinct+%3Fs+%3Fo+where+{%3Fs+%3Chttp%3A%2F%2Fdbpedia.org%2Fontology%2FsubsequentWork%3E+%3Fo}+LIMIT+100&amp;format=text%2Fhtml&amp;timeout=30000&amp;debug=on", "View on DBPedia")</f>
        <v>View on DBPedia</v>
      </c>
    </row>
    <row collapsed="false" customFormat="false" customHeight="true" hidden="false" ht="12.1" outlineLevel="0" r="2475">
      <c r="A2475" s="0" t="str">
        <f aca="false">HYPERLINK("http://dbpedia.org/property/shortsummary")</f>
        <v>http://dbpedia.org/property/shortsummary</v>
      </c>
      <c r="B2475" s="2" t="n">
        <v>0</v>
      </c>
      <c r="C2475" s="0" t="str">
        <f aca="false">HYPERLINK("http://dbpedia.org/sparql?default-graph-uri=http%3A%2F%2Fdbpedia.org&amp;query=select+distinct+%3Fs+%3Fo+where+{%3Fs+%3Chttp%3A%2F%2Fdbpedia.org%2Fproperty%2Fshortsummary%3E+%3Fo}+LIMIT+100&amp;format=text%2Fhtml&amp;timeout=30000&amp;debug=on", "View on DBPedia")</f>
        <v>View on DBPedia</v>
      </c>
    </row>
    <row collapsed="false" customFormat="false" customHeight="true" hidden="false" ht="12.1" outlineLevel="0" r="2476">
      <c r="A2476" s="0" t="str">
        <f aca="false">HYPERLINK("http://dbpedia.org/property/title")</f>
        <v>http://dbpedia.org/property/title</v>
      </c>
      <c r="B2476" s="2" t="n">
        <v>0</v>
      </c>
      <c r="C2476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2477">
      <c r="A2477" s="0" t="str">
        <f aca="false">HYPERLINK("http://dbpedia.org/property/imageCaption")</f>
        <v>http://dbpedia.org/property/imageCaption</v>
      </c>
      <c r="B2477" s="2" t="n">
        <v>0</v>
      </c>
      <c r="C2477" s="0" t="str">
        <f aca="false">HYPERLINK("http://dbpedia.org/sparql?default-graph-uri=http%3A%2F%2Fdbpedia.org&amp;query=select+distinct+%3Fs+%3Fo+where+{%3Fs+%3Chttp%3A%2F%2Fdbpedia.org%2Fproperty%2FimageCaption%3E+%3Fo}+LIMIT+100&amp;format=text%2Fhtml&amp;timeout=30000&amp;debug=on", "View on DBPedia")</f>
        <v>View on DBPedia</v>
      </c>
    </row>
    <row collapsed="false" customFormat="false" customHeight="true" hidden="false" ht="12.1" outlineLevel="0" r="2478">
      <c r="A2478" s="0" t="str">
        <f aca="false">HYPERLINK("http://dbpedia.org/ontology/previousWork")</f>
        <v>http://dbpedia.org/ontology/previousWork</v>
      </c>
      <c r="B2478" s="2" t="n">
        <v>0</v>
      </c>
      <c r="C2478" s="0" t="str">
        <f aca="false">HYPERLINK("http://dbpedia.org/sparql?default-graph-uri=http%3A%2F%2Fdbpedia.org&amp;query=select+distinct+%3Fs+%3Fo+where+{%3Fs+%3Chttp%3A%2F%2Fdbpedia.org%2Fontology%2FpreviousWork%3E+%3Fo}+LIMIT+100&amp;format=text%2Fhtml&amp;timeout=30000&amp;debug=on", "View on DBPedia")</f>
        <v>View on DBPedia</v>
      </c>
    </row>
    <row collapsed="false" customFormat="false" customHeight="true" hidden="false" ht="12.1" outlineLevel="0" r="2479">
      <c r="A2479" s="0" t="str">
        <f aca="false">HYPERLINK("http://dbpedia.org/property/translations")</f>
        <v>http://dbpedia.org/property/translations</v>
      </c>
      <c r="B2479" s="2" t="n">
        <v>0</v>
      </c>
      <c r="C2479" s="0" t="str">
        <f aca="false">HYPERLINK("http://dbpedia.org/sparql?default-graph-uri=http%3A%2F%2Fdbpedia.org&amp;query=select+distinct+%3Fs+%3Fo+where+{%3Fs+%3Chttp%3A%2F%2Fdbpedia.org%2Fproperty%2Ftranslations%3E+%3Fo}+LIMIT+100&amp;format=text%2Fhtml&amp;timeout=30000&amp;debug=on", "View on DBPedia")</f>
        <v>View on DBPedia</v>
      </c>
    </row>
    <row collapsed="false" customFormat="false" customHeight="true" hidden="false" ht="12.1" outlineLevel="0" r="2480">
      <c r="A2480" s="0" t="str">
        <f aca="false">HYPERLINK("http://dbpedia.org/property/quote")</f>
        <v>http://dbpedia.org/property/quote</v>
      </c>
      <c r="B2480" s="2" t="n">
        <v>0</v>
      </c>
      <c r="C2480" s="0" t="str">
        <f aca="false">HYPERLINK("http://dbpedia.org/sparql?default-graph-uri=http%3A%2F%2Fdbpedia.org&amp;query=select+distinct+%3Fs+%3Fo+where+{%3Fs+%3Chttp%3A%2F%2Fdbpedia.org%2Fproperty%2Fquote%3E+%3Fo}+LIMIT+100&amp;format=text%2Fhtml&amp;timeout=30000&amp;debug=on", "View on DBPedia")</f>
        <v>View on DBPedia</v>
      </c>
    </row>
    <row collapsed="false" customFormat="false" customHeight="true" hidden="false" ht="12.1" outlineLevel="0" r="2481">
      <c r="A2481" s="0" t="str">
        <f aca="false">HYPERLINK("http://dbpedia.org/ontology/nationality")</f>
        <v>http://dbpedia.org/ontology/nationality</v>
      </c>
      <c r="B2481" s="2" t="n">
        <v>0.5</v>
      </c>
      <c r="C2481" s="0" t="str">
        <f aca="false">HYPERLINK("http://dbpedia.org/sparql?default-graph-uri=http%3A%2F%2Fdbpedia.org&amp;query=select+distinct+%3Fs+%3Fo+where+{%3Fs+%3Chttp%3A%2F%2Fdbpedia.org%2Fontology%2Fnationality%3E+%3Fo}+LIMIT+100&amp;format=text%2Fhtml&amp;timeout=30000&amp;debug=on", "View on DBPedia")</f>
        <v>View on DBPedia</v>
      </c>
    </row>
    <row collapsed="false" customFormat="false" customHeight="true" hidden="false" ht="12.1" outlineLevel="0" r="2482">
      <c r="A2482" s="0" t="str">
        <f aca="false">HYPERLINK("http://dbpedia.org/ontology/publisher")</f>
        <v>http://dbpedia.org/ontology/publisher</v>
      </c>
      <c r="B2482" s="2" t="n">
        <v>0</v>
      </c>
      <c r="C2482" s="0" t="str">
        <f aca="false">HYPERLINK("http://dbpedia.org/sparql?default-graph-uri=http%3A%2F%2Fdbpedia.org&amp;query=select+distinct+%3Fs+%3Fo+where+{%3Fs+%3Chttp%3A%2F%2Fdbpedia.org%2Fontology%2Fpublisher%3E+%3Fo}+LIMIT+100&amp;format=text%2Fhtml&amp;timeout=30000&amp;debug=on", "View on DBPedia")</f>
        <v>View on DBPedia</v>
      </c>
    </row>
    <row collapsed="false" customFormat="false" customHeight="true" hidden="false" ht="12.1" outlineLevel="0" r="2483">
      <c r="A2483" s="0" t="str">
        <f aca="false">HYPERLINK("http://dbpedia.org/property/author")</f>
        <v>http://dbpedia.org/property/author</v>
      </c>
      <c r="B2483" s="2" t="n">
        <v>0</v>
      </c>
      <c r="C2483" s="0" t="str">
        <f aca="false">HYPERLINK("http://dbpedia.org/sparql?default-graph-uri=http%3A%2F%2Fdbpedia.org&amp;query=select+distinct+%3Fs+%3Fo+where+{%3Fs+%3Chttp%3A%2F%2Fdbpedia.org%2Fproperty%2Fauthor%3E+%3Fo}+LIMIT+100&amp;format=text%2Fhtml&amp;timeout=30000&amp;debug=on", "View on DBPedia")</f>
        <v>View on DBPedia</v>
      </c>
    </row>
    <row collapsed="false" customFormat="false" customHeight="true" hidden="false" ht="12.1" outlineLevel="0" r="2484">
      <c r="A2484" s="0" t="str">
        <f aca="false">HYPERLINK("http://dbpedia.org/property/genre")</f>
        <v>http://dbpedia.org/property/genre</v>
      </c>
      <c r="B2484" s="2" t="n">
        <v>0</v>
      </c>
      <c r="C2484" s="0" t="str">
        <f aca="false">HYPERLINK("http://dbpedia.org/sparql?default-graph-uri=http%3A%2F%2Fdbpedia.org&amp;query=select+distinct+%3Fs+%3Fo+where+{%3Fs+%3Chttp%3A%2F%2Fdbpedia.org%2Fproperty%2Fgenre%3E+%3Fo}+LIMIT+100&amp;format=text%2Fhtml&amp;timeout=30000&amp;debug=on", "View on DBPedia")</f>
        <v>View on DBPedia</v>
      </c>
    </row>
    <row collapsed="false" customFormat="false" customHeight="true" hidden="false" ht="12.1" outlineLevel="0" r="2485">
      <c r="A2485" s="0" t="str">
        <f aca="false">HYPERLINK("http://dbpedia.org/property/isbn")</f>
        <v>http://dbpedia.org/property/isbn</v>
      </c>
      <c r="B2485" s="2" t="n">
        <v>0</v>
      </c>
      <c r="C2485" s="0" t="str">
        <f aca="false">HYPERLINK("http://dbpedia.org/sparql?default-graph-uri=http%3A%2F%2Fdbpedia.org&amp;query=select+distinct+%3Fs+%3Fo+where+{%3Fs+%3Chttp%3A%2F%2Fdbpedia.org%2Fproperty%2Fisbn%3E+%3Fo}+LIMIT+100&amp;format=text%2Fhtml&amp;timeout=30000&amp;debug=on", "View on DBPedia")</f>
        <v>View on DBPedia</v>
      </c>
    </row>
    <row collapsed="false" customFormat="false" customHeight="true" hidden="false" ht="12.1" outlineLevel="0" r="2486">
      <c r="A2486" s="0" t="str">
        <f aca="false">HYPERLINK("http://dbpedia.org/ontology/stateOfOrigin")</f>
        <v>http://dbpedia.org/ontology/stateOfOrigin</v>
      </c>
      <c r="B2486" s="2" t="n">
        <v>0.5</v>
      </c>
      <c r="C2486" s="0" t="str">
        <f aca="false">HYPERLINK("http://dbpedia.org/sparql?default-graph-uri=http%3A%2F%2Fdbpedia.org&amp;query=select+distinct+%3Fs+%3Fo+where+{%3Fs+%3Chttp%3A%2F%2Fdbpedia.org%2Fontology%2FstateOfOrigin%3E+%3Fo}+LIMIT+100&amp;format=text%2Fhtml&amp;timeout=30000&amp;debug=on", "View on DBPedia")</f>
        <v>View on DBPedia</v>
      </c>
    </row>
    <row collapsed="false" customFormat="false" customHeight="true" hidden="false" ht="12.1" outlineLevel="0" r="2487">
      <c r="A2487" s="0" t="str">
        <f aca="false">HYPERLINK("http://dbpedia.org/property/languages")</f>
        <v>http://dbpedia.org/property/languages</v>
      </c>
      <c r="B2487" s="2" t="n">
        <v>0.5</v>
      </c>
      <c r="C2487" s="0" t="str">
        <f aca="false">HYPERLINK("http://dbpedia.org/sparql?default-graph-uri=http%3A%2F%2Fdbpedia.org&amp;query=select+distinct+%3Fs+%3Fo+where+{%3Fs+%3Chttp%3A%2F%2Fdbpedia.org%2Fproperty%2Flanguages%3E+%3Fo}+LIMIT+100&amp;format=text%2Fhtml&amp;timeout=30000&amp;debug=on", "View on DBPedia")</f>
        <v>View on DBPedia</v>
      </c>
    </row>
    <row collapsed="false" customFormat="false" customHeight="true" hidden="false" ht="12.1" outlineLevel="0" r="2488">
      <c r="A2488" s="0" t="str">
        <f aca="false">HYPERLINK("http://dbpedia.org/property/ethnicity")</f>
        <v>http://dbpedia.org/property/ethnicity</v>
      </c>
      <c r="B2488" s="2" t="n">
        <v>0</v>
      </c>
      <c r="C2488" s="0" t="str">
        <f aca="false">HYPERLINK("http://dbpedia.org/sparql?default-graph-uri=http%3A%2F%2Fdbpedia.org&amp;query=select+distinct+%3Fs+%3Fo+where+{%3Fs+%3Chttp%3A%2F%2Fdbpedia.org%2Fproperty%2Fethnicity%3E+%3Fo}+LIMIT+100&amp;format=text%2Fhtml&amp;timeout=30000&amp;debug=on", "View on DBPedia")</f>
        <v>View on DBPedia</v>
      </c>
    </row>
    <row collapsed="false" customFormat="false" customHeight="true" hidden="false" ht="12.1" outlineLevel="0" r="2489">
      <c r="A2489" s="0" t="str">
        <f aca="false">HYPERLINK("http://dbpedia.org/property/birthPlace")</f>
        <v>http://dbpedia.org/property/birthPlace</v>
      </c>
      <c r="B2489" s="2" t="n">
        <v>0</v>
      </c>
      <c r="C2489" s="0" t="str">
        <f aca="false">HYPERLINK("http://dbpedia.org/sparql?default-graph-uri=http%3A%2F%2Fdbpedia.org&amp;query=select+distinct+%3Fs+%3Fo+where+{%3Fs+%3Chttp%3A%2F%2Fdbpedia.org%2Fproperty%2FbirthPlace%3E+%3Fo}+LIMIT+100&amp;format=text%2Fhtml&amp;timeout=30000&amp;debug=on", "View on DBPedia")</f>
        <v>View on DBPedia</v>
      </c>
    </row>
    <row collapsed="false" customFormat="false" customHeight="true" hidden="false" ht="12.1" outlineLevel="0" r="2490">
      <c r="A2490" s="0" t="str">
        <f aca="false">HYPERLINK("http://dbpedia.org/property/officialLanguages")</f>
        <v>http://dbpedia.org/property/officialLanguages</v>
      </c>
      <c r="B2490" s="2" t="n">
        <v>0</v>
      </c>
      <c r="C2490" s="0" t="str">
        <f aca="false">HYPERLINK("http://dbpedia.org/sparql?default-graph-uri=http%3A%2F%2Fdbpedia.org&amp;query=select+distinct+%3Fs+%3Fo+where+{%3Fs+%3Chttp%3A%2F%2Fdbpedia.org%2Fproperty%2FofficialLanguages%3E+%3Fo}+LIMIT+100&amp;format=text%2Fhtml&amp;timeout=30000&amp;debug=on", "View on DBPedia")</f>
        <v>View on DBPedia</v>
      </c>
    </row>
    <row collapsed="false" customFormat="false" customHeight="true" hidden="false" ht="12.1" outlineLevel="0" r="2491">
      <c r="A2491" s="0" t="str">
        <f aca="false">HYPERLINK("http://dbpedia.org/property/translator")</f>
        <v>http://dbpedia.org/property/translator</v>
      </c>
      <c r="B2491" s="2" t="n">
        <v>0</v>
      </c>
      <c r="C2491" s="0" t="str">
        <f aca="false">HYPERLINK("http://dbpedia.org/sparql?default-graph-uri=http%3A%2F%2Fdbpedia.org&amp;query=select+distinct+%3Fs+%3Fo+where+{%3Fs+%3Chttp%3A%2F%2Fdbpedia.org%2Fproperty%2Ftranslator%3E+%3Fo}+LIMIT+100&amp;format=text%2Fhtml&amp;timeout=30000&amp;debug=on", "View on DBPedia")</f>
        <v>View on DBPedia</v>
      </c>
    </row>
    <row collapsed="false" customFormat="false" customHeight="true" hidden="false" ht="12.1" outlineLevel="0" r="2492">
      <c r="A2492" s="0" t="str">
        <f aca="false">HYPERLINK("http://dbpedia.org/ontology/literaryGenre")</f>
        <v>http://dbpedia.org/ontology/literaryGenre</v>
      </c>
      <c r="B2492" s="2" t="n">
        <v>0</v>
      </c>
      <c r="C2492" s="0" t="str">
        <f aca="false">HYPERLINK("http://dbpedia.org/sparql?default-graph-uri=http%3A%2F%2Fdbpedia.org&amp;query=select+distinct+%3Fs+%3Fo+where+{%3Fs+%3Chttp%3A%2F%2Fdbpedia.org%2Fontology%2FliteraryGenre%3E+%3Fo}+LIMIT+100&amp;format=text%2Fhtml&amp;timeout=30000&amp;debug=on", "View on DBPedia")</f>
        <v>View on DBPedia</v>
      </c>
    </row>
    <row collapsed="false" customFormat="false" customHeight="true" hidden="false" ht="12.1" outlineLevel="0" r="2493">
      <c r="A2493" s="0" t="str">
        <f aca="false">HYPERLINK("http://dbpedia.org/ontology/author")</f>
        <v>http://dbpedia.org/ontology/author</v>
      </c>
      <c r="B2493" s="2" t="n">
        <v>0</v>
      </c>
      <c r="C2493" s="0" t="str">
        <f aca="false">HYPERLINK("http://dbpedia.org/sparql?default-graph-uri=http%3A%2F%2Fdbpedia.org&amp;query=select+distinct+%3Fs+%3Fo+where+{%3Fs+%3Chttp%3A%2F%2Fdbpedia.org%2Fontology%2Fauthor%3E+%3Fo}+LIMIT+100&amp;format=text%2Fhtml&amp;timeout=30000&amp;debug=on", "View on DBPedia")</f>
        <v>View on DBPedia</v>
      </c>
    </row>
    <row collapsed="false" customFormat="false" customHeight="true" hidden="false" ht="12.1" outlineLevel="0" r="2494">
      <c r="A2494" s="0" t="str">
        <f aca="false">HYPERLINK("http://dbpedia.org/property/showName")</f>
        <v>http://dbpedia.org/property/showName</v>
      </c>
      <c r="B2494" s="2" t="n">
        <v>0</v>
      </c>
      <c r="C2494" s="0" t="str">
        <f aca="false">HYPERLINK("http://dbpedia.org/sparql?default-graph-uri=http%3A%2F%2Fdbpedia.org&amp;query=select+distinct+%3Fs+%3Fo+where+{%3Fs+%3Chttp%3A%2F%2Fdbpedia.org%2Fproperty%2FshowName%3E+%3Fo}+LIMIT+100&amp;format=text%2Fhtml&amp;timeout=30000&amp;debug=on", "View on DBPedia")</f>
        <v>View on DBPedia</v>
      </c>
    </row>
    <row collapsed="false" customFormat="false" customHeight="true" hidden="false" ht="12.1" outlineLevel="0" r="2495">
      <c r="A2495" s="0" t="str">
        <f aca="false">HYPERLINK("http://dbpedia.org/ontology/birthPlace")</f>
        <v>http://dbpedia.org/ontology/birthPlace</v>
      </c>
      <c r="B2495" s="2" t="n">
        <v>0</v>
      </c>
      <c r="C2495" s="0" t="str">
        <f aca="false">HYPERLINK("http://dbpedia.org/sparql?default-graph-uri=http%3A%2F%2Fdbpedia.org&amp;query=select+distinct+%3Fs+%3Fo+where+{%3Fs+%3Chttp%3A%2F%2Fdbpedia.org%2Fontology%2FbirthPlace%3E+%3Fo}+LIMIT+100&amp;format=text%2Fhtml&amp;timeout=30000&amp;debug=on", "View on DBPedia")</f>
        <v>View on DBPedia</v>
      </c>
    </row>
    <row collapsed="false" customFormat="false" customHeight="true" hidden="false" ht="12.1" outlineLevel="0" r="2496">
      <c r="A2496" s="0" t="str">
        <f aca="false">HYPERLINK("http://dbpedia.org/property/alt")</f>
        <v>http://dbpedia.org/property/alt</v>
      </c>
      <c r="B2496" s="2" t="n">
        <v>0</v>
      </c>
      <c r="C2496" s="0" t="str">
        <f aca="false">HYPERLINK("http://dbpedia.org/sparql?default-graph-uri=http%3A%2F%2Fdbpedia.org&amp;query=select+distinct+%3Fs+%3Fo+where+{%3Fs+%3Chttp%3A%2F%2Fdbpedia.org%2Fproperty%2Falt%3E+%3Fo}+LIMIT+100&amp;format=text%2Fhtml&amp;timeout=30000&amp;debug=on", "View on DBPedia")</f>
        <v>View on DBPedia</v>
      </c>
    </row>
    <row collapsed="false" customFormat="false" customHeight="true" hidden="false" ht="12.1" outlineLevel="0" r="2497">
      <c r="A2497" s="0" t="str">
        <f aca="false">HYPERLINK("http://dbpedia.org/property/language(s)_")</f>
        <v>http://dbpedia.org/property/language(s)_</v>
      </c>
      <c r="B2497" s="2" t="n">
        <v>1</v>
      </c>
      <c r="C2497" s="0" t="str">
        <f aca="false">HYPERLINK("http://dbpedia.org/sparql?default-graph-uri=http%3A%2F%2Fdbpedia.org&amp;query=select+distinct+%3Fs+%3Fo+where+{%3Fs+%3Chttp%3A%2F%2Fdbpedia.org%2Fproperty%2Flanguage%28s%29_%3E+%3Fo}+LIMIT+100&amp;format=text%2Fhtml&amp;timeout=30000&amp;debug=on", "View on DBPedia")</f>
        <v>View on DBPedia</v>
      </c>
    </row>
    <row collapsed="false" customFormat="false" customHeight="true" hidden="false" ht="12.1" outlineLevel="0" r="2498">
      <c r="A2498" s="0" t="str">
        <f aca="false">HYPERLINK("http://dbpedia.org/property/citizenship")</f>
        <v>http://dbpedia.org/property/citizenship</v>
      </c>
      <c r="B2498" s="2" t="n">
        <v>0</v>
      </c>
      <c r="C2498" s="0" t="str">
        <f aca="false">HYPERLINK("http://dbpedia.org/sparql?default-graph-uri=http%3A%2F%2Fdbpedia.org&amp;query=select+distinct+%3Fs+%3Fo+where+{%3Fs+%3Chttp%3A%2F%2Fdbpedia.org%2Fproperty%2Fcitizenship%3E+%3Fo}+LIMIT+100&amp;format=text%2Fhtml&amp;timeout=30000&amp;debug=on", "View on DBPedia")</f>
        <v>View on DBPedia</v>
      </c>
    </row>
    <row collapsed="false" customFormat="false" customHeight="true" hidden="false" ht="12.1" outlineLevel="0" r="2499">
      <c r="A2499" s="0" t="str">
        <f aca="false">HYPERLINK("http://dbpedia.org/property/series")</f>
        <v>http://dbpedia.org/property/series</v>
      </c>
      <c r="B2499" s="2" t="n">
        <v>0</v>
      </c>
      <c r="C2499" s="0" t="str">
        <f aca="false">HYPERLINK("http://dbpedia.org/sparql?default-graph-uri=http%3A%2F%2Fdbpedia.org&amp;query=select+distinct+%3Fs+%3Fo+where+{%3Fs+%3Chttp%3A%2F%2Fdbpedia.org%2Fproperty%2Fseries%3E+%3Fo}+LIMIT+100&amp;format=text%2Fhtml&amp;timeout=30000&amp;debug=on", "View on DBPedia")</f>
        <v>View on DBPedia</v>
      </c>
    </row>
    <row collapsed="false" customFormat="false" customHeight="true" hidden="false" ht="12.1" outlineLevel="0" r="2500">
      <c r="A2500" s="0" t="str">
        <f aca="false">HYPERLINK("http://dbpedia.org/property/origlanguage")</f>
        <v>http://dbpedia.org/property/origlanguage</v>
      </c>
      <c r="B2500" s="2" t="n">
        <v>1</v>
      </c>
      <c r="C2500" s="0" t="str">
        <f aca="false">HYPERLINK("http://dbpedia.org/sparql?default-graph-uri=http%3A%2F%2Fdbpedia.org&amp;query=select+distinct+%3Fs+%3Fo+where+{%3Fs+%3Chttp%3A%2F%2Fdbpedia.org%2Fproperty%2Foriglanguage%3E+%3Fo}+LIMIT+100&amp;format=text%2Fhtml&amp;timeout=30000&amp;debug=on", "View on DBPedia")</f>
        <v>View on DBPedia</v>
      </c>
    </row>
    <row collapsed="false" customFormat="false" customHeight="true" hidden="false" ht="12.1" outlineLevel="0" r="2501">
      <c r="A2501" s="0" t="str">
        <f aca="false">HYPERLINK("http://dbpedia.org/property/after")</f>
        <v>http://dbpedia.org/property/after</v>
      </c>
      <c r="B2501" s="2" t="n">
        <v>0</v>
      </c>
      <c r="C2501" s="0" t="str">
        <f aca="false">HYPERLINK("http://dbpedia.org/sparql?default-graph-uri=http%3A%2F%2Fdbpedia.org&amp;query=select+distinct+%3Fs+%3Fo+where+{%3Fs+%3Chttp%3A%2F%2Fdbpedia.org%2Fproperty%2Fafter%3E+%3Fo}+LIMIT+100&amp;format=text%2Fhtml&amp;timeout=30000&amp;debug=on", "View on DBPedia")</f>
        <v>View on DBPedia</v>
      </c>
    </row>
    <row collapsed="false" customFormat="false" customHeight="true" hidden="false" ht="12.1" outlineLevel="0" r="2502">
      <c r="A2502" s="0" t="str">
        <f aca="false">HYPERLINK("http://dbpedia.org/property/origLang")</f>
        <v>http://dbpedia.org/property/origLang</v>
      </c>
      <c r="B2502" s="2" t="n">
        <v>1</v>
      </c>
      <c r="C2502" s="0" t="str">
        <f aca="false">HYPERLINK("http://dbpedia.org/sparql?default-graph-uri=http%3A%2F%2Fdbpedia.org&amp;query=select+distinct+%3Fs+%3Fo+where+{%3Fs+%3Chttp%3A%2F%2Fdbpedia.org%2Fproperty%2ForigLang%3E+%3Fo}+LIMIT+100&amp;format=text%2Fhtml&amp;timeout=30000&amp;debug=on", "View on DBPedia")</f>
        <v>View on DBPedia</v>
      </c>
    </row>
    <row collapsed="false" customFormat="false" customHeight="true" hidden="false" ht="12.1" outlineLevel="0" r="2503">
      <c r="A2503" s="0" t="str">
        <f aca="false">HYPERLINK("http://dbpedia.org/property/before")</f>
        <v>http://dbpedia.org/property/before</v>
      </c>
      <c r="B2503" s="2" t="n">
        <v>0</v>
      </c>
      <c r="C2503" s="0" t="str">
        <f aca="false">HYPERLINK("http://dbpedia.org/sparql?default-graph-uri=http%3A%2F%2Fdbpedia.org&amp;query=select+distinct+%3Fs+%3Fo+where+{%3Fs+%3Chttp%3A%2F%2Fdbpedia.org%2Fproperty%2Fbefore%3E+%3Fo}+LIMIT+100&amp;format=text%2Fhtml&amp;timeout=30000&amp;debug=on", "View on DBPedia")</f>
        <v>View on DBPedia</v>
      </c>
    </row>
    <row collapsed="false" customFormat="false" customHeight="true" hidden="false" ht="12.1" outlineLevel="0" r="2504">
      <c r="A2504" s="0" t="str">
        <f aca="false">HYPERLINK("http://dbpedia.org/property/style")</f>
        <v>http://dbpedia.org/property/style</v>
      </c>
      <c r="B2504" s="2" t="n">
        <v>0</v>
      </c>
      <c r="C2504" s="0" t="str">
        <f aca="false">HYPERLINK("http://dbpedia.org/sparql?default-graph-uri=http%3A%2F%2Fdbpedia.org&amp;query=select+distinct+%3Fs+%3Fo+where+{%3Fs+%3Chttp%3A%2F%2Fdbpedia.org%2Fproperty%2Fstyle%3E+%3Fo}+LIMIT+100&amp;format=text%2Fhtml&amp;timeout=30000&amp;debug=on", "View on DBPedia")</f>
        <v>View on DBPedia</v>
      </c>
    </row>
    <row collapsed="false" customFormat="false" customHeight="true" hidden="false" ht="12.1" outlineLevel="0" r="2505">
      <c r="A2505" s="0" t="str">
        <f aca="false">HYPERLINK("http://dbpedia.org/property/ethnicGroups")</f>
        <v>http://dbpedia.org/property/ethnicGroups</v>
      </c>
      <c r="B2505" s="2" t="n">
        <v>0</v>
      </c>
      <c r="C2505" s="0" t="str">
        <f aca="false">HYPERLINK("http://dbpedia.org/sparql?default-graph-uri=http%3A%2F%2Fdbpedia.org&amp;query=select+distinct+%3Fs+%3Fo+where+{%3Fs+%3Chttp%3A%2F%2Fdbpedia.org%2Fproperty%2FethnicGroups%3E+%3Fo}+LIMIT+100&amp;format=text%2Fhtml&amp;timeout=30000&amp;debug=on", "View on DBPedia")</f>
        <v>View on DBPedia</v>
      </c>
    </row>
    <row collapsed="false" customFormat="false" customHeight="true" hidden="false" ht="12.1" outlineLevel="0" r="2506">
      <c r="A2506" s="0" t="str">
        <f aca="false">HYPERLINK("http://dbpedia.org/property/footer")</f>
        <v>http://dbpedia.org/property/footer</v>
      </c>
      <c r="B2506" s="2" t="n">
        <v>0</v>
      </c>
      <c r="C2506" s="0" t="str">
        <f aca="false">HYPERLINK("http://dbpedia.org/sparql?default-graph-uri=http%3A%2F%2Fdbpedia.org&amp;query=select+distinct+%3Fs+%3Fo+where+{%3Fs+%3Chttp%3A%2F%2Fdbpedia.org%2Fproperty%2Ffooter%3E+%3Fo}+LIMIT+100&amp;format=text%2Fhtml&amp;timeout=30000&amp;debug=on", "View on DBPedia")</f>
        <v>View on DBPedia</v>
      </c>
    </row>
    <row collapsed="false" customFormat="false" customHeight="true" hidden="false" ht="12.1" outlineLevel="0" r="2507">
      <c r="A2507" s="0" t="str">
        <f aca="false">HYPERLINK("http://dbpedia.org/property/casus")</f>
        <v>http://dbpedia.org/property/casus</v>
      </c>
      <c r="B2507" s="2" t="n">
        <v>0</v>
      </c>
      <c r="C2507" s="0" t="str">
        <f aca="false">HYPERLINK("http://dbpedia.org/sparql?default-graph-uri=http%3A%2F%2Fdbpedia.org&amp;query=select+distinct+%3Fs+%3Fo+where+{%3Fs+%3Chttp%3A%2F%2Fdbpedia.org%2Fproperty%2Fcasus%3E+%3Fo}+LIMIT+100&amp;format=text%2Fhtml&amp;timeout=30000&amp;debug=on", "View on DBPedia")</f>
        <v>View on DBPedia</v>
      </c>
    </row>
    <row collapsed="false" customFormat="false" customHeight="true" hidden="false" ht="12.1" outlineLevel="0" r="2508">
      <c r="A2508" s="0" t="str">
        <f aca="false">HYPERLINK("http://dbpedia.org/ontology/deathPlace")</f>
        <v>http://dbpedia.org/ontology/deathPlace</v>
      </c>
      <c r="B2508" s="2" t="n">
        <v>0</v>
      </c>
      <c r="C2508" s="0" t="str">
        <f aca="false">HYPERLINK("http://dbpedia.org/sparql?default-graph-uri=http%3A%2F%2Fdbpedia.org&amp;query=select+distinct+%3Fs+%3Fo+where+{%3Fs+%3Chttp%3A%2F%2Fdbpedia.org%2Fontology%2FdeathPlace%3E+%3Fo}+LIMIT+100&amp;format=text%2Fhtml&amp;timeout=30000&amp;debug=on", "View on DBPedia")</f>
        <v>View on DBPedia</v>
      </c>
    </row>
    <row collapsed="false" customFormat="false" customHeight="true" hidden="false" ht="12.1" outlineLevel="0" r="2509">
      <c r="A2509" s="0" t="str">
        <f aca="false">HYPERLINK("http://dbpedia.org/property/lang")</f>
        <v>http://dbpedia.org/property/lang</v>
      </c>
      <c r="B2509" s="2" t="n">
        <v>0.5</v>
      </c>
      <c r="C2509" s="0" t="str">
        <f aca="false">HYPERLINK("http://dbpedia.org/sparql?default-graph-uri=http%3A%2F%2Fdbpedia.org&amp;query=select+distinct+%3Fs+%3Fo+where+{%3Fs+%3Chttp%3A%2F%2Fdbpedia.org%2Fproperty%2Flang%3E+%3Fo}+LIMIT+100&amp;format=text%2Fhtml&amp;timeout=30000&amp;debug=on", "View on DBPedia")</f>
        <v>View on DBPedia</v>
      </c>
    </row>
    <row collapsed="false" customFormat="false" customHeight="true" hidden="false" ht="12.1" outlineLevel="0" r="2510">
      <c r="A2510" s="0" t="str">
        <f aca="false">HYPERLINK("http://dbpedia.org/ontology/notableWork")</f>
        <v>http://dbpedia.org/ontology/notableWork</v>
      </c>
      <c r="B2510" s="2" t="n">
        <v>0</v>
      </c>
      <c r="C2510" s="0" t="str">
        <f aca="false">HYPERLINK("http://dbpedia.org/sparql?default-graph-uri=http%3A%2F%2Fdbpedia.org&amp;query=select+distinct+%3Fs+%3Fo+where+{%3Fs+%3Chttp%3A%2F%2Fdbpedia.org%2Fontology%2FnotableWork%3E+%3Fo}+LIMIT+100&amp;format=text%2Fhtml&amp;timeout=30000&amp;debug=on", "View on DBPedia")</f>
        <v>View on DBPedia</v>
      </c>
    </row>
    <row collapsed="false" customFormat="false" customHeight="true" hidden="false" ht="12.1" outlineLevel="0" r="2511">
      <c r="A2511" s="0" t="str">
        <f aca="false">HYPERLINK("http://dbpedia.org/property/television")</f>
        <v>http://dbpedia.org/property/television</v>
      </c>
      <c r="B2511" s="2" t="n">
        <v>0</v>
      </c>
      <c r="C2511" s="0" t="str">
        <f aca="false">HYPERLINK("http://dbpedia.org/sparql?default-graph-uri=http%3A%2F%2Fdbpedia.org&amp;query=select+distinct+%3Fs+%3Fo+where+{%3Fs+%3Chttp%3A%2F%2Fdbpedia.org%2Fproperty%2Ftelevision%3E+%3Fo}+LIMIT+100&amp;format=text%2Fhtml&amp;timeout=30000&amp;debug=on", "View on DBPedia")</f>
        <v>View on DBPedia</v>
      </c>
    </row>
    <row collapsed="false" customFormat="false" customHeight="true" hidden="false" ht="12.1" outlineLevel="0" r="2512">
      <c r="A2512" s="0" t="str">
        <f aca="false">HYPERLINK("http://dbpedia.org/property/placeOfBirth")</f>
        <v>http://dbpedia.org/property/placeOfBirth</v>
      </c>
      <c r="B2512" s="2" t="n">
        <v>0</v>
      </c>
      <c r="C2512" s="0" t="str">
        <f aca="false">HYPERLINK("http://dbpedia.org/sparql?default-graph-uri=http%3A%2F%2Fdbpedia.org&amp;query=select+distinct+%3Fs+%3Fo+where+{%3Fs+%3Chttp%3A%2F%2Fdbpedia.org%2Fproperty%2FplaceOfBirth%3E+%3Fo}+LIMIT+100&amp;format=text%2Fhtml&amp;timeout=30000&amp;debug=on", "View on DBPedia")</f>
        <v>View on DBPedia</v>
      </c>
    </row>
    <row collapsed="false" customFormat="false" customHeight="true" hidden="false" ht="12.1" outlineLevel="0" r="2513">
      <c r="A2513" s="0" t="str">
        <f aca="false">HYPERLINK("http://dbpedia.org/property/notableworks")</f>
        <v>http://dbpedia.org/property/notableworks</v>
      </c>
      <c r="B2513" s="2" t="n">
        <v>0</v>
      </c>
      <c r="C2513" s="0" t="str">
        <f aca="false">HYPERLINK("http://dbpedia.org/sparql?default-graph-uri=http%3A%2F%2Fdbpedia.org&amp;query=select+distinct+%3Fs+%3Fo+where+{%3Fs+%3Chttp%3A%2F%2Fdbpedia.org%2Fproperty%2Fnotableworks%3E+%3Fo}+LIMIT+100&amp;format=text%2Fhtml&amp;timeout=30000&amp;debug=on", "View on DBPedia")</f>
        <v>View on DBPedia</v>
      </c>
    </row>
    <row collapsed="false" customFormat="false" customHeight="true" hidden="false" ht="12.1" outlineLevel="0" r="2514">
      <c r="A2514" s="0" t="str">
        <f aca="false">HYPERLINK("http://dbpedia.org/property/starring")</f>
        <v>http://dbpedia.org/property/starring</v>
      </c>
      <c r="B2514" s="2" t="n">
        <v>0</v>
      </c>
      <c r="C2514" s="0" t="str">
        <f aca="false">HYPERLINK("http://dbpedia.org/sparql?default-graph-uri=http%3A%2F%2Fdbpedia.org&amp;query=select+distinct+%3Fs+%3Fo+where+{%3Fs+%3Chttp%3A%2F%2Fdbpedia.org%2Fproperty%2Fstarring%3E+%3Fo}+LIMIT+100&amp;format=text%2Fhtml&amp;timeout=30000&amp;debug=on", "View on DBPedia")</f>
        <v>View on DBPedia</v>
      </c>
    </row>
    <row collapsed="false" customFormat="false" customHeight="true" hidden="false" ht="12.1" outlineLevel="0" r="2515">
      <c r="A2515" s="0" t="str">
        <f aca="false">HYPERLINK("http://dbpedia.org/property/releaseDate")</f>
        <v>http://dbpedia.org/property/releaseDate</v>
      </c>
      <c r="B2515" s="2" t="n">
        <v>0</v>
      </c>
      <c r="C2515" s="0" t="str">
        <f aca="false">HYPERLINK("http://dbpedia.org/sparql?default-graph-uri=http%3A%2F%2Fdbpedia.org&amp;query=select+distinct+%3Fs+%3Fo+where+{%3Fs+%3Chttp%3A%2F%2Fdbpedia.org%2Fproperty%2FreleaseDate%3E+%3Fo}+LIMIT+100&amp;format=text%2Fhtml&amp;timeout=30000&amp;debug=on", "View on DBPedia")</f>
        <v>View on DBPedia</v>
      </c>
    </row>
    <row collapsed="false" customFormat="false" customHeight="true" hidden="false" ht="12.1" outlineLevel="0" r="2516">
      <c r="A2516" s="0" t="str">
        <f aca="false">HYPERLINK("http://dbpedia.org/property/topics")</f>
        <v>http://dbpedia.org/property/topics</v>
      </c>
      <c r="B2516" s="2" t="n">
        <v>0</v>
      </c>
      <c r="C2516" s="0" t="str">
        <f aca="false">HYPERLINK("http://dbpedia.org/sparql?default-graph-uri=http%3A%2F%2Fdbpedia.org&amp;query=select+distinct+%3Fs+%3Fo+where+{%3Fs+%3Chttp%3A%2F%2Fdbpedia.org%2Fproperty%2Ftopics%3E+%3Fo}+LIMIT+100&amp;format=text%2Fhtml&amp;timeout=30000&amp;debug=on", "View on DBPedia")</f>
        <v>View on DBPedia</v>
      </c>
    </row>
    <row collapsed="false" customFormat="false" customHeight="true" hidden="false" ht="12.1" outlineLevel="0" r="2517">
      <c r="A2517" s="0" t="str">
        <f aca="false">HYPERLINK("http://dbpedia.org/ontology/starring")</f>
        <v>http://dbpedia.org/ontology/starring</v>
      </c>
      <c r="B2517" s="2" t="n">
        <v>0</v>
      </c>
      <c r="C2517" s="0" t="str">
        <f aca="false">HYPERLINK("http://dbpedia.org/sparql?default-graph-uri=http%3A%2F%2Fdbpedia.org&amp;query=select+distinct+%3Fs+%3Fo+where+{%3Fs+%3Chttp%3A%2F%2Fdbpedia.org%2Fontology%2Fstarring%3E+%3Fo}+LIMIT+100&amp;format=text%2Fhtml&amp;timeout=30000&amp;debug=on", "View on DBPedia")</f>
        <v>View on DBPedia</v>
      </c>
    </row>
    <row collapsed="false" customFormat="false" customHeight="true" hidden="false" ht="12.1" outlineLevel="0" r="2518">
      <c r="A2518" s="0" t="str">
        <f aca="false">HYPERLINK("http://dbpedia.org/property/source")</f>
        <v>http://dbpedia.org/property/source</v>
      </c>
      <c r="B2518" s="2" t="n">
        <v>0</v>
      </c>
      <c r="C2518" s="0" t="str">
        <f aca="false">HYPERLINK("http://dbpedia.org/sparql?default-graph-uri=http%3A%2F%2Fdbpedia.org&amp;query=select+distinct+%3Fs+%3Fo+where+{%3Fs+%3Chttp%3A%2F%2Fdbpedia.org%2Fproperty%2Fsource%3E+%3Fo}+LIMIT+100&amp;format=text%2Fhtml&amp;timeout=30000&amp;debug=on", "View on DBPedia")</f>
        <v>View on DBPedia</v>
      </c>
    </row>
    <row collapsed="false" customFormat="false" customHeight="true" hidden="false" ht="12.1" outlineLevel="0" r="2519">
      <c r="A2519" s="0" t="str">
        <f aca="false">HYPERLINK("http://dbpedia.org/property/titleOrig")</f>
        <v>http://dbpedia.org/property/titleOrig</v>
      </c>
      <c r="B2519" s="2" t="n">
        <v>0</v>
      </c>
      <c r="C2519" s="0" t="str">
        <f aca="false">HYPERLINK("http://dbpedia.org/sparql?default-graph-uri=http%3A%2F%2Fdbpedia.org&amp;query=select+distinct+%3Fs+%3Fo+where+{%3Fs+%3Chttp%3A%2F%2Fdbpedia.org%2Fproperty%2FtitleOrig%3E+%3Fo}+LIMIT+100&amp;format=text%2Fhtml&amp;timeout=30000&amp;debug=on", "View on DBPedia")</f>
        <v>View on DBPedia</v>
      </c>
    </row>
    <row collapsed="false" customFormat="false" customHeight="true" hidden="false" ht="12.1" outlineLevel="0" r="2520">
      <c r="A2520" s="0" t="str">
        <f aca="false">HYPERLINK("http://dbpedia.org/ontology/award")</f>
        <v>http://dbpedia.org/ontology/award</v>
      </c>
      <c r="B2520" s="2" t="n">
        <v>0</v>
      </c>
      <c r="C2520" s="0" t="str">
        <f aca="false">HYPERLINK("http://dbpedia.org/sparql?default-graph-uri=http%3A%2F%2Fdbpedia.org&amp;query=select+distinct+%3Fs+%3Fo+where+{%3Fs+%3Chttp%3A%2F%2Fdbpedia.org%2Fontology%2Faward%3E+%3Fo}+LIMIT+100&amp;format=text%2Fhtml&amp;timeout=30000&amp;debug=on", "View on DBPedia")</f>
        <v>View on DBPedia</v>
      </c>
    </row>
    <row collapsed="false" customFormat="false" customHeight="true" hidden="false" ht="12.1" outlineLevel="0" r="2521">
      <c r="A2521" s="0" t="str">
        <f aca="false">HYPERLINK("http://dbpedia.org/property/subcat")</f>
        <v>http://dbpedia.org/property/subcat</v>
      </c>
      <c r="B2521" s="2" t="n">
        <v>0</v>
      </c>
      <c r="C2521" s="0" t="str">
        <f aca="false">HYPERLINK("http://dbpedia.org/sparql?default-graph-uri=http%3A%2F%2Fdbpedia.org&amp;query=select+distinct+%3Fs+%3Fo+where+{%3Fs+%3Chttp%3A%2F%2Fdbpedia.org%2Fproperty%2Fsubcat%3E+%3Fo}+LIMIT+100&amp;format=text%2Fhtml&amp;timeout=30000&amp;debug=on", "View on DBPedia")</f>
        <v>View on DBPedia</v>
      </c>
    </row>
    <row collapsed="false" customFormat="false" customHeight="true" hidden="false" ht="12.1" outlineLevel="0" r="2522">
      <c r="A2522" s="0" t="str">
        <f aca="false">HYPERLINK("http://dbpedia.org/property/deathPlace")</f>
        <v>http://dbpedia.org/property/deathPlace</v>
      </c>
      <c r="B2522" s="2" t="n">
        <v>0</v>
      </c>
      <c r="C2522" s="0" t="str">
        <f aca="false">HYPERLINK("http://dbpedia.org/sparql?default-graph-uri=http%3A%2F%2Fdbpedia.org&amp;query=select+distinct+%3Fs+%3Fo+where+{%3Fs+%3Chttp%3A%2F%2Fdbpedia.org%2Fproperty%2FdeathPlace%3E+%3Fo}+LIMIT+100&amp;format=text%2Fhtml&amp;timeout=30000&amp;debug=on", "View on DBPedia")</f>
        <v>View on DBPedia</v>
      </c>
    </row>
    <row collapsed="false" customFormat="false" customHeight="true" hidden="false" ht="12.1" outlineLevel="0" r="2523">
      <c r="A2523" s="0" t="str">
        <f aca="false">HYPERLINK("http://dbpedia.org/ontology/strength")</f>
        <v>http://dbpedia.org/ontology/strength</v>
      </c>
      <c r="B2523" s="2" t="n">
        <v>0</v>
      </c>
      <c r="C2523" s="0" t="str">
        <f aca="false">HYPERLINK("http://dbpedia.org/sparql?default-graph-uri=http%3A%2F%2Fdbpedia.org&amp;query=select+distinct+%3Fs+%3Fo+where+{%3Fs+%3Chttp%3A%2F%2Fdbpedia.org%2Fontology%2Fstrength%3E+%3Fo}+LIMIT+100&amp;format=text%2Fhtml&amp;timeout=30000&amp;debug=on", "View on DBPedia")</f>
        <v>View on DBPedia</v>
      </c>
    </row>
    <row collapsed="false" customFormat="false" customHeight="true" hidden="false" ht="12.1" outlineLevel="0" r="2524">
      <c r="A2524" s="0" t="str">
        <f aca="false">HYPERLINK("http://dbpedia.org/property/occupation")</f>
        <v>http://dbpedia.org/property/occupation</v>
      </c>
      <c r="B2524" s="2" t="n">
        <v>0</v>
      </c>
      <c r="C2524" s="0" t="str">
        <f aca="false">HYPERLINK("http://dbpedia.org/sparql?default-graph-uri=http%3A%2F%2Fdbpedia.org&amp;query=select+distinct+%3Fs+%3Fo+where+{%3Fs+%3Chttp%3A%2F%2Fdbpedia.org%2Fproperty%2Foccupation%3E+%3Fo}+LIMIT+100&amp;format=text%2Fhtml&amp;timeout=30000&amp;debug=on", "View on DBPedia")</f>
        <v>View on DBPedia</v>
      </c>
    </row>
    <row collapsed="false" customFormat="false" customHeight="true" hidden="false" ht="12.1" outlineLevel="0" r="2525">
      <c r="A2525" s="0" t="str">
        <f aca="false">HYPERLINK("http://dbpedia.org/property/translationTitle")</f>
        <v>http://dbpedia.org/property/translationTitle</v>
      </c>
      <c r="B2525" s="2" t="n">
        <v>0</v>
      </c>
      <c r="C2525" s="0" t="str">
        <f aca="false">HYPERLINK("http://dbpedia.org/sparql?default-graph-uri=http%3A%2F%2Fdbpedia.org&amp;query=select+distinct+%3Fs+%3Fo+where+{%3Fs+%3Chttp%3A%2F%2Fdbpedia.org%2Fproperty%2FtranslationTitle%3E+%3Fo}+LIMIT+100&amp;format=text%2Fhtml&amp;timeout=30000&amp;debug=on", "View on DBPedia")</f>
        <v>View on DBPedia</v>
      </c>
    </row>
    <row collapsed="false" customFormat="false" customHeight="true" hidden="false" ht="12.1" outlineLevel="0" r="2526">
      <c r="A2526" s="0" t="str">
        <f aca="false">HYPERLINK("http://dbpedia.org/property/coverArtist")</f>
        <v>http://dbpedia.org/property/coverArtist</v>
      </c>
      <c r="B2526" s="2" t="n">
        <v>0</v>
      </c>
      <c r="C2526" s="0" t="str">
        <f aca="false">HYPERLINK("http://dbpedia.org/sparql?default-graph-uri=http%3A%2F%2Fdbpedia.org&amp;query=select+distinct+%3Fs+%3Fo+where+{%3Fs+%3Chttp%3A%2F%2Fdbpedia.org%2Fproperty%2FcoverArtist%3E+%3Fo}+LIMIT+100&amp;format=text%2Fhtml&amp;timeout=30000&amp;debug=on", "View on DBPedia")</f>
        <v>View on DBPedia</v>
      </c>
    </row>
    <row collapsed="false" customFormat="false" customHeight="true" hidden="false" ht="12.1" outlineLevel="0" r="2527">
      <c r="A2527" s="0" t="str">
        <f aca="false">HYPERLINK("http://dbpedia.org/property/strength")</f>
        <v>http://dbpedia.org/property/strength</v>
      </c>
      <c r="B2527" s="2" t="n">
        <v>0</v>
      </c>
      <c r="C2527" s="0" t="str">
        <f aca="false">HYPERLINK("http://dbpedia.org/sparql?default-graph-uri=http%3A%2F%2Fdbpedia.org&amp;query=select+distinct+%3Fs+%3Fo+where+{%3Fs+%3Chttp%3A%2F%2Fdbpedia.org%2Fproperty%2Fstrength%3E+%3Fo}+LIMIT+100&amp;format=text%2Fhtml&amp;timeout=30000&amp;debug=on", "View on DBPedia")</f>
        <v>View on DBPedia</v>
      </c>
    </row>
    <row collapsed="false" customFormat="false" customHeight="true" hidden="false" ht="12.1" outlineLevel="0" r="2528">
      <c r="A2528" s="0" t="str">
        <f aca="false">HYPERLINK("http://dbpedia.org/property/fullName")</f>
        <v>http://dbpedia.org/property/fullName</v>
      </c>
      <c r="B2528" s="2" t="n">
        <v>0</v>
      </c>
      <c r="C2528" s="0" t="str">
        <f aca="false">HYPERLINK("http://dbpedia.org/sparql?default-graph-uri=http%3A%2F%2Fdbpedia.org&amp;query=select+distinct+%3Fs+%3Fo+where+{%3Fs+%3Chttp%3A%2F%2Fdbpedia.org%2Fproperty%2FfullName%3E+%3Fo}+LIMIT+100&amp;format=text%2Fhtml&amp;timeout=30000&amp;debug=on", "View on DBPedia")</f>
        <v>View on DBPedia</v>
      </c>
    </row>
    <row collapsed="false" customFormat="false" customHeight="true" hidden="false" ht="12.1" outlineLevel="0" r="2529">
      <c r="A2529" s="0" t="str">
        <f aca="false">HYPERLINK("http://dbpedia.org/ontology/originalLanguage")</f>
        <v>http://dbpedia.org/ontology/originalLanguage</v>
      </c>
      <c r="B2529" s="2" t="n">
        <v>1</v>
      </c>
      <c r="C2529" s="0" t="str">
        <f aca="false">HYPERLINK("http://dbpedia.org/sparql?default-graph-uri=http%3A%2F%2Fdbpedia.org&amp;query=select+distinct+%3Fs+%3Fo+where+{%3Fs+%3Chttp%3A%2F%2Fdbpedia.org%2Fontology%2ForiginalLanguage%3E+%3Fo}+LIMIT+100&amp;format=text%2Fhtml&amp;timeout=30000&amp;debug=on", "View on DBPedia")</f>
        <v>View on DBPedia</v>
      </c>
    </row>
    <row collapsed="false" customFormat="false" customHeight="true" hidden="false" ht="12.1" outlineLevel="0" r="2530">
      <c r="A2530" s="0" t="str">
        <f aca="false">HYPERLINK("http://dbpedia.org/property/writing")</f>
        <v>http://dbpedia.org/property/writing</v>
      </c>
      <c r="B2530" s="2" t="n">
        <v>0</v>
      </c>
      <c r="C2530" s="0" t="str">
        <f aca="false">HYPERLINK("http://dbpedia.org/sparql?default-graph-uri=http%3A%2F%2Fdbpedia.org&amp;query=select+distinct+%3Fs+%3Fo+where+{%3Fs+%3Chttp%3A%2F%2Fdbpedia.org%2Fproperty%2Fwriting%3E+%3Fo}+LIMIT+100&amp;format=text%2Fhtml&amp;timeout=30000&amp;debug=on", "View on DBPedia")</f>
        <v>View on DBPedia</v>
      </c>
    </row>
    <row collapsed="false" customFormat="false" customHeight="true" hidden="false" ht="12.1" outlineLevel="0" r="2531">
      <c r="A2531" s="0" t="str">
        <f aca="false">HYPERLINK("http://dbpedia.org/property/officialName")</f>
        <v>http://dbpedia.org/property/officialName</v>
      </c>
      <c r="B2531" s="2" t="n">
        <v>0</v>
      </c>
      <c r="C2531" s="0" t="str">
        <f aca="false">HYPERLINK("http://dbpedia.org/sparql?default-graph-uri=http%3A%2F%2Fdbpedia.org&amp;query=select+distinct+%3Fs+%3Fo+where+{%3Fs+%3Chttp%3A%2F%2Fdbpedia.org%2Fproperty%2FofficialName%3E+%3Fo}+LIMIT+100&amp;format=text%2Fhtml&amp;timeout=30000&amp;debug=on", "View on DBPedia")</f>
        <v>View on DBPedia</v>
      </c>
    </row>
    <row collapsed="false" customFormat="false" customHeight="true" hidden="false" ht="12.1" outlineLevel="0" r="2532">
      <c r="A2532" s="0" t="str">
        <f aca="false">HYPERLINK("http://dbpedia.org/property/party")</f>
        <v>http://dbpedia.org/property/party</v>
      </c>
      <c r="B2532" s="2" t="n">
        <v>0</v>
      </c>
      <c r="C2532" s="0" t="str">
        <f aca="false">HYPERLINK("http://dbpedia.org/sparql?default-graph-uri=http%3A%2F%2Fdbpedia.org&amp;query=select+distinct+%3Fs+%3Fo+where+{%3Fs+%3Chttp%3A%2F%2Fdbpedia.org%2Fproperty%2Fparty%3E+%3Fo}+LIMIT+100&amp;format=text%2Fhtml&amp;timeout=30000&amp;debug=on", "View on DBPedia")</f>
        <v>View on DBPedia</v>
      </c>
    </row>
    <row collapsed="false" customFormat="false" customHeight="true" hidden="false" ht="12.1" outlineLevel="0" r="2533">
      <c r="A2533" s="0" t="str">
        <f aca="false">HYPERLINK("http://dbpedia.org/ontology/party")</f>
        <v>http://dbpedia.org/ontology/party</v>
      </c>
      <c r="B2533" s="2" t="n">
        <v>0</v>
      </c>
      <c r="C2533" s="0" t="str">
        <f aca="false">HYPERLINK("http://dbpedia.org/sparql?default-graph-uri=http%3A%2F%2Fdbpedia.org&amp;query=select+distinct+%3Fs+%3Fo+where+{%3Fs+%3Chttp%3A%2F%2Fdbpedia.org%2Fontology%2Fparty%3E+%3Fo}+LIMIT+100&amp;format=text%2Fhtml&amp;timeout=30000&amp;debug=on", "View on DBPedia")</f>
        <v>View on DBPedia</v>
      </c>
    </row>
    <row collapsed="false" customFormat="false" customHeight="true" hidden="false" ht="12.1" outlineLevel="0" r="2534">
      <c r="A2534" s="0" t="str">
        <f aca="false">HYPERLINK("http://dbpedia.org/property/movieLanguage")</f>
        <v>http://dbpedia.org/property/movieLanguage</v>
      </c>
      <c r="B2534" s="2" t="n">
        <v>0</v>
      </c>
      <c r="C2534" s="0" t="str">
        <f aca="false">HYPERLINK("http://dbpedia.org/sparql?default-graph-uri=http%3A%2F%2Fdbpedia.org&amp;query=select+distinct+%3Fs+%3Fo+where+{%3Fs+%3Chttp%3A%2F%2Fdbpedia.org%2Fproperty%2FmovieLanguage%3E+%3Fo}+LIMIT+100&amp;format=text%2Fhtml&amp;timeout=30000&amp;debug=on", "View on DBPedia")</f>
        <v>View on DBPedia</v>
      </c>
    </row>
    <row collapsed="false" customFormat="false" customHeight="true" hidden="false" ht="12.1" outlineLevel="0" r="2535">
      <c r="A2535" s="0" t="str">
        <f aca="false">HYPERLINK("http://dbpedia.org/ontology/translator")</f>
        <v>http://dbpedia.org/ontology/translator</v>
      </c>
      <c r="B2535" s="2" t="n">
        <v>0</v>
      </c>
      <c r="C2535" s="0" t="str">
        <f aca="false">HYPERLINK("http://dbpedia.org/sparql?default-graph-uri=http%3A%2F%2Fdbpedia.org&amp;query=select+distinct+%3Fs+%3Fo+where+{%3Fs+%3Chttp%3A%2F%2Fdbpedia.org%2Fontology%2Ftranslator%3E+%3Fo}+LIMIT+100&amp;format=text%2Fhtml&amp;timeout=30000&amp;debug=on", "View on DBPedia")</f>
        <v>View on DBPedia</v>
      </c>
    </row>
    <row collapsed="false" customFormat="false" customHeight="true" hidden="false" ht="12.1" outlineLevel="0" r="2536">
      <c r="A2536" s="0" t="str">
        <f aca="false">HYPERLINK("http://dbpedia.org/property/secondlanguage")</f>
        <v>http://dbpedia.org/property/secondlanguage</v>
      </c>
      <c r="B2536" s="2" t="n">
        <v>0</v>
      </c>
      <c r="C2536" s="0" t="str">
        <f aca="false">HYPERLINK("http://dbpedia.org/sparql?default-graph-uri=http%3A%2F%2Fdbpedia.org&amp;query=select+distinct+%3Fs+%3Fo+where+{%3Fs+%3Chttp%3A%2F%2Fdbpedia.org%2Fproperty%2Fsecondlanguage%3E+%3Fo}+LIMIT+100&amp;format=text%2Fhtml&amp;timeout=30000&amp;debug=on", "View on DBPedia")</f>
        <v>View on DBPedia</v>
      </c>
    </row>
    <row collapsed="false" customFormat="false" customHeight="true" hidden="false" ht="12.1" outlineLevel="0" r="2537">
      <c r="A2537" s="0" t="str">
        <f aca="false">HYPERLINK("http://dbpedia.org/ontology/influencedBy")</f>
        <v>http://dbpedia.org/ontology/influencedBy</v>
      </c>
      <c r="B2537" s="2" t="n">
        <v>0</v>
      </c>
      <c r="C2537" s="0" t="str">
        <f aca="false">HYPERLINK("http://dbpedia.org/sparql?default-graph-uri=http%3A%2F%2Fdbpedia.org&amp;query=select+distinct+%3Fs+%3Fo+where+{%3Fs+%3Chttp%3A%2F%2Fdbpedia.org%2Fontology%2FinfluencedBy%3E+%3Fo}+LIMIT+100&amp;format=text%2Fhtml&amp;timeout=30000&amp;debug=on", "View on DBPedia")</f>
        <v>View on DBPedia</v>
      </c>
    </row>
    <row collapsed="false" customFormat="false" customHeight="true" hidden="false" ht="12.1" outlineLevel="0" r="2538">
      <c r="A2538" s="0" t="str">
        <f aca="false">HYPERLINK("http://dbpedia.org/property/knownFor")</f>
        <v>http://dbpedia.org/property/knownFor</v>
      </c>
      <c r="B2538" s="2" t="n">
        <v>0</v>
      </c>
      <c r="C2538" s="0" t="str">
        <f aca="false">HYPERLINK("http://dbpedia.org/sparql?default-graph-uri=http%3A%2F%2Fdbpedia.org&amp;query=select+distinct+%3Fs+%3Fo+where+{%3Fs+%3Chttp%3A%2F%2Fdbpedia.org%2Fproperty%2FknownFor%3E+%3Fo}+LIMIT+100&amp;format=text%2Fhtml&amp;timeout=30000&amp;debug=on", "View on DBPedia")</f>
        <v>View on DBPedia</v>
      </c>
    </row>
    <row collapsed="false" customFormat="false" customHeight="true" hidden="false" ht="12.1" outlineLevel="0" r="2539">
      <c r="A2539" s="0" t="str">
        <f aca="false">HYPERLINK("http://dbpedia.org/ontology/settingOfPlay")</f>
        <v>http://dbpedia.org/ontology/settingOfPlay</v>
      </c>
      <c r="B2539" s="2" t="n">
        <v>0</v>
      </c>
      <c r="C2539" s="0" t="str">
        <f aca="false">HYPERLINK("http://dbpedia.org/sparql?default-graph-uri=http%3A%2F%2Fdbpedia.org&amp;query=select+distinct+%3Fs+%3Fo+where+{%3Fs+%3Chttp%3A%2F%2Fdbpedia.org%2Fontology%2FsettingOfPlay%3E+%3Fo}+LIMIT+100&amp;format=text%2Fhtml&amp;timeout=30000&amp;debug=on", "View on DBPedia")</f>
        <v>View on DBPedia</v>
      </c>
    </row>
    <row collapsed="false" customFormat="false" customHeight="true" hidden="false" ht="12.1" outlineLevel="0" r="2540">
      <c r="A2540" s="0" t="str">
        <f aca="false">HYPERLINK("http://dbpedia.org/ontology/illustrator")</f>
        <v>http://dbpedia.org/ontology/illustrator</v>
      </c>
      <c r="B2540" s="2" t="n">
        <v>0</v>
      </c>
      <c r="C2540" s="0" t="str">
        <f aca="false">HYPERLINK("http://dbpedia.org/sparql?default-graph-uri=http%3A%2F%2Fdbpedia.org&amp;query=select+distinct+%3Fs+%3Fo+where+{%3Fs+%3Chttp%3A%2F%2Fdbpedia.org%2Fontology%2Fillustrator%3E+%3Fo}+LIMIT+100&amp;format=text%2Fhtml&amp;timeout=30000&amp;debug=on", "View on DBPedia")</f>
        <v>View on DBPedia</v>
      </c>
    </row>
    <row collapsed="false" customFormat="false" customHeight="true" hidden="false" ht="12.1" outlineLevel="0" r="2541">
      <c r="A2541" s="0" t="str">
        <f aca="false">HYPERLINK("http://dbpedia.org/property/children")</f>
        <v>http://dbpedia.org/property/children</v>
      </c>
      <c r="B2541" s="2" t="n">
        <v>0</v>
      </c>
      <c r="C2541" s="0" t="str">
        <f aca="false">HYPERLINK("http://dbpedia.org/sparql?default-graph-uri=http%3A%2F%2Fdbpedia.org&amp;query=select+distinct+%3Fs+%3Fo+where+{%3Fs+%3Chttp%3A%2F%2Fdbpedia.org%2Fproperty%2Fchildren%3E+%3Fo}+LIMIT+100&amp;format=text%2Fhtml&amp;timeout=30000&amp;debug=on", "View on DBPedia")</f>
        <v>View on DBPedia</v>
      </c>
    </row>
    <row collapsed="false" customFormat="false" customHeight="true" hidden="false" ht="12.1" outlineLevel="0" r="2542">
      <c r="A2542" s="0" t="str">
        <f aca="false">HYPERLINK("http://dbpedia.org/property/distribution")</f>
        <v>http://dbpedia.org/property/distribution</v>
      </c>
      <c r="B2542" s="2" t="n">
        <v>0</v>
      </c>
      <c r="C2542" s="0" t="str">
        <f aca="false">HYPERLINK("http://dbpedia.org/sparql?default-graph-uri=http%3A%2F%2Fdbpedia.org&amp;query=select+distinct+%3Fs+%3Fo+where+{%3Fs+%3Chttp%3A%2F%2Fdbpedia.org%2Fproperty%2Fdistribution%3E+%3Fo}+LIMIT+100&amp;format=text%2Fhtml&amp;timeout=30000&amp;debug=on", "View on DBPedia")</f>
        <v>View on DBPedia</v>
      </c>
    </row>
    <row collapsed="false" customFormat="false" customHeight="true" hidden="false" ht="12.1" outlineLevel="0" r="2543">
      <c r="A2543" s="0" t="str">
        <f aca="false">HYPERLINK("http://dbpedia.org/property/supporters")</f>
        <v>http://dbpedia.org/property/supporters</v>
      </c>
      <c r="B2543" s="2" t="n">
        <v>0</v>
      </c>
      <c r="C2543" s="0" t="str">
        <f aca="false">HYPERLINK("http://dbpedia.org/sparql?default-graph-uri=http%3A%2F%2Fdbpedia.org&amp;query=select+distinct+%3Fs+%3Fo+where+{%3Fs+%3Chttp%3A%2F%2Fdbpedia.org%2Fproperty%2Fsupporters%3E+%3Fo}+LIMIT+100&amp;format=text%2Fhtml&amp;timeout=30000&amp;debug=on", "View on DBPedia")</f>
        <v>View on DBPedia</v>
      </c>
    </row>
    <row collapsed="false" customFormat="false" customHeight="true" hidden="false" ht="12.1" outlineLevel="0" r="2544">
      <c r="A2544" s="0" t="str">
        <f aca="false">HYPERLINK("http://dbpedia.org/property/company")</f>
        <v>http://dbpedia.org/property/company</v>
      </c>
      <c r="B2544" s="2" t="n">
        <v>0</v>
      </c>
      <c r="C2544" s="0" t="str">
        <f aca="false">HYPERLINK("http://dbpedia.org/sparql?default-graph-uri=http%3A%2F%2Fdbpedia.org&amp;query=select+distinct+%3Fs+%3Fo+where+{%3Fs+%3Chttp%3A%2F%2Fdbpedia.org%2Fproperty%2Fcompany%3E+%3Fo}+LIMIT+100&amp;format=text%2Fhtml&amp;timeout=30000&amp;debug=on", "View on DBPedia")</f>
        <v>View on DBPedia</v>
      </c>
    </row>
    <row collapsed="false" customFormat="false" customHeight="true" hidden="false" ht="12.1" outlineLevel="0" r="2545">
      <c r="A2545" s="0" t="str">
        <f aca="false">HYPERLINK("http://dbpedia.org/property/companyName")</f>
        <v>http://dbpedia.org/property/companyName</v>
      </c>
      <c r="B2545" s="2" t="n">
        <v>0</v>
      </c>
      <c r="C2545" s="0" t="str">
        <f aca="false">HYPERLINK("http://dbpedia.org/sparql?default-graph-uri=http%3A%2F%2Fdbpedia.org&amp;query=select+distinct+%3Fs+%3Fo+where+{%3Fs+%3Chttp%3A%2F%2Fdbpedia.org%2Fproperty%2FcompanyName%3E+%3Fo}+LIMIT+100&amp;format=text%2Fhtml&amp;timeout=30000&amp;debug=on", "View on DBPedia")</f>
        <v>View on DBPedia</v>
      </c>
    </row>
    <row collapsed="false" customFormat="false" customHeight="true" hidden="false" ht="12.1" outlineLevel="0" r="2546">
      <c r="A2546" s="0" t="str">
        <f aca="false">HYPERLINK("http://dbpedia.org/ontology/citizenship")</f>
        <v>http://dbpedia.org/ontology/citizenship</v>
      </c>
      <c r="B2546" s="2" t="n">
        <v>0</v>
      </c>
      <c r="C2546" s="0" t="str">
        <f aca="false">HYPERLINK("http://dbpedia.org/sparql?default-graph-uri=http%3A%2F%2Fdbpedia.org&amp;query=select+distinct+%3Fs+%3Fo+where+{%3Fs+%3Chttp%3A%2F%2Fdbpedia.org%2Fontology%2Fcitizenship%3E+%3Fo}+LIMIT+100&amp;format=text%2Fhtml&amp;timeout=30000&amp;debug=on", "View on DBPedia")</f>
        <v>View on DBPedia</v>
      </c>
    </row>
    <row collapsed="false" customFormat="false" customHeight="true" hidden="false" ht="12.1" outlineLevel="0" r="2547">
      <c r="A2547" s="0" t="str">
        <f aca="false">HYPERLINK("http://dbpedia.org/ontology/education")</f>
        <v>http://dbpedia.org/ontology/education</v>
      </c>
      <c r="B2547" s="2" t="n">
        <v>0</v>
      </c>
      <c r="C2547" s="0" t="str">
        <f aca="false">HYPERLINK("http://dbpedia.org/sparql?default-graph-uri=http%3A%2F%2Fdbpedia.org&amp;query=select+distinct+%3Fs+%3Fo+where+{%3Fs+%3Chttp%3A%2F%2Fdbpedia.org%2Fontology%2Feducation%3E+%3Fo}+LIMIT+100&amp;format=text%2Fhtml&amp;timeout=30000&amp;debug=on", "View on DBPedia")</f>
        <v>View on DBPedia</v>
      </c>
    </row>
    <row collapsed="false" customFormat="false" customHeight="true" hidden="false" ht="12.1" outlineLevel="0" r="2548">
      <c r="A2548" s="0" t="str">
        <f aca="false">HYPERLINK("http://dbpedia.org/ontology/mediaType")</f>
        <v>http://dbpedia.org/ontology/mediaType</v>
      </c>
      <c r="B2548" s="2" t="n">
        <v>0</v>
      </c>
      <c r="C2548" s="0" t="str">
        <f aca="false">HYPERLINK("http://dbpedia.org/sparql?default-graph-uri=http%3A%2F%2Fdbpedia.org&amp;query=select+distinct+%3Fs+%3Fo+where+{%3Fs+%3Chttp%3A%2F%2Fdbpedia.org%2Fontology%2FmediaType%3E+%3Fo}+LIMIT+100&amp;format=text%2Fhtml&amp;timeout=30000&amp;debug=on", "View on DBPedia")</f>
        <v>View on DBPedia</v>
      </c>
    </row>
    <row collapsed="false" customFormat="false" customHeight="true" hidden="false" ht="12.1" outlineLevel="0" r="2549">
      <c r="A2549" s="0" t="str">
        <f aca="false">HYPERLINK("http://dbpedia.org/property/mediaType")</f>
        <v>http://dbpedia.org/property/mediaType</v>
      </c>
      <c r="B2549" s="2" t="n">
        <v>0</v>
      </c>
      <c r="C2549" s="0" t="str">
        <f aca="false">HYPERLINK("http://dbpedia.org/sparql?default-graph-uri=http%3A%2F%2Fdbpedia.org&amp;query=select+distinct+%3Fs+%3Fo+where+{%3Fs+%3Chttp%3A%2F%2Fdbpedia.org%2Fproperty%2FmediaType%3E+%3Fo}+LIMIT+100&amp;format=text%2Fhtml&amp;timeout=30000&amp;debug=on", "View on DBPedia")</f>
        <v>View on DBPedia</v>
      </c>
    </row>
    <row collapsed="false" customFormat="false" customHeight="true" hidden="false" ht="12.1" outlineLevel="0" r="2550">
      <c r="A2550" s="0" t="str">
        <f aca="false">HYPERLINK("http://dbpedia.org/property/awards")</f>
        <v>http://dbpedia.org/property/awards</v>
      </c>
      <c r="B2550" s="2" t="n">
        <v>0</v>
      </c>
      <c r="C2550" s="0" t="str">
        <f aca="false">HYPERLINK("http://dbpedia.org/sparql?default-graph-uri=http%3A%2F%2Fdbpedia.org&amp;query=select+distinct+%3Fs+%3Fo+where+{%3Fs+%3Chttp%3A%2F%2Fdbpedia.org%2Fproperty%2Fawards%3E+%3Fo}+LIMIT+100&amp;format=text%2Fhtml&amp;timeout=30000&amp;debug=on", "View on DBPedia")</f>
        <v>View on DBPedia</v>
      </c>
    </row>
    <row collapsed="false" customFormat="false" customHeight="true" hidden="false" ht="12.1" outlineLevel="0" r="2551">
      <c r="A2551" s="0" t="str">
        <f aca="false">HYPERLINK("http://dbpedia.org/property/years")</f>
        <v>http://dbpedia.org/property/years</v>
      </c>
      <c r="B2551" s="2" t="n">
        <v>0</v>
      </c>
      <c r="C2551" s="0" t="str">
        <f aca="false">HYPERLINK("http://dbpedia.org/sparql?default-graph-uri=http%3A%2F%2Fdbpedia.org&amp;query=select+distinct+%3Fs+%3Fo+where+{%3Fs+%3Chttp%3A%2F%2Fdbpedia.org%2Fproperty%2Fyears%3E+%3Fo}+LIMIT+100&amp;format=text%2Fhtml&amp;timeout=30000&amp;debug=on", "View on DBPedia")</f>
        <v>View on DBPedia</v>
      </c>
    </row>
    <row collapsed="false" customFormat="false" customHeight="true" hidden="false" ht="12.1" outlineLevel="0" r="2552">
      <c r="A2552" s="0" t="str">
        <f aca="false">HYPERLINK("http://dbpedia.org/property/influences")</f>
        <v>http://dbpedia.org/property/influences</v>
      </c>
      <c r="B2552" s="2" t="n">
        <v>0</v>
      </c>
      <c r="C2552" s="0" t="str">
        <f aca="false">HYPERLINK("http://dbpedia.org/sparql?default-graph-uri=http%3A%2F%2Fdbpedia.org&amp;query=select+distinct+%3Fs+%3Fo+where+{%3Fs+%3Chttp%3A%2F%2Fdbpedia.org%2Fproperty%2Finfluences%3E+%3Fo}+LIMIT+100&amp;format=text%2Fhtml&amp;timeout=30000&amp;debug=on", "View on DBPedia")</f>
        <v>View on DBPedia</v>
      </c>
    </row>
    <row collapsed="false" customFormat="false" customHeight="true" hidden="false" ht="12.1" outlineLevel="0" r="2553">
      <c r="A2553" s="0" t="str">
        <f aca="false">HYPERLINK("http://dbpedia.org/property/data")</f>
        <v>http://dbpedia.org/property/data</v>
      </c>
      <c r="B2553" s="2" t="n">
        <v>0</v>
      </c>
      <c r="C2553" s="0" t="str">
        <f aca="false">HYPERLINK("http://dbpedia.org/sparql?default-graph-uri=http%3A%2F%2Fdbpedia.org&amp;query=select+distinct+%3Fs+%3Fo+where+{%3Fs+%3Chttp%3A%2F%2Fdbpedia.org%2Fproperty%2Fdata%3E+%3Fo}+LIMIT+100&amp;format=text%2Fhtml&amp;timeout=30000&amp;debug=on", "View on DBPedia")</f>
        <v>View on DBPedia</v>
      </c>
    </row>
    <row collapsed="false" customFormat="false" customHeight="true" hidden="false" ht="12.1" outlineLevel="0" r="2554">
      <c r="A2554" s="0" t="str">
        <f aca="false">HYPERLINK("http://dbpedia.org/property/derivedFrom")</f>
        <v>http://dbpedia.org/property/derivedFrom</v>
      </c>
      <c r="B2554" s="2" t="n">
        <v>0</v>
      </c>
      <c r="C2554" s="0" t="str">
        <f aca="false">HYPERLINK("http://dbpedia.org/sparql?default-graph-uri=http%3A%2F%2Fdbpedia.org&amp;query=select+distinct+%3Fs+%3Fo+where+{%3Fs+%3Chttp%3A%2F%2Fdbpedia.org%2Fproperty%2FderivedFrom%3E+%3Fo}+LIMIT+100&amp;format=text%2Fhtml&amp;timeout=30000&amp;debug=on", "View on DBPedia")</f>
        <v>View on DBPedia</v>
      </c>
    </row>
    <row collapsed="false" customFormat="false" customHeight="true" hidden="false" ht="12.1" outlineLevel="0" r="2555">
      <c r="A2555" s="0" t="str">
        <f aca="false">HYPERLINK("http://dbpedia.org/property/publications")</f>
        <v>http://dbpedia.org/property/publications</v>
      </c>
      <c r="B2555" s="2" t="n">
        <v>0</v>
      </c>
      <c r="C2555" s="0" t="str">
        <f aca="false">HYPERLINK("http://dbpedia.org/sparql?default-graph-uri=http%3A%2F%2Fdbpedia.org&amp;query=select+distinct+%3Fs+%3Fo+where+{%3Fs+%3Chttp%3A%2F%2Fdbpedia.org%2Fproperty%2Fpublications%3E+%3Fo}+LIMIT+100&amp;format=text%2Fhtml&amp;timeout=30000&amp;debug=on", "View on DBPedia")</f>
        <v>View on DBPedia</v>
      </c>
    </row>
    <row collapsed="false" customFormat="false" customHeight="true" hidden="false" ht="12.1" outlineLevel="0" r="2556">
      <c r="A2556" s="0" t="str">
        <f aca="false">HYPERLINK("http://dbpedia.org/property/education")</f>
        <v>http://dbpedia.org/property/education</v>
      </c>
      <c r="B2556" s="2" t="n">
        <v>0</v>
      </c>
      <c r="C2556" s="0" t="str">
        <f aca="false">HYPERLINK("http://dbpedia.org/sparql?default-graph-uri=http%3A%2F%2Fdbpedia.org&amp;query=select+distinct+%3Fs+%3Fo+where+{%3Fs+%3Chttp%3A%2F%2Fdbpedia.org%2Fproperty%2Feducation%3E+%3Fo}+LIMIT+100&amp;format=text%2Fhtml&amp;timeout=30000&amp;debug=on", "View on DBPedia")</f>
        <v>View on DBPedia</v>
      </c>
    </row>
    <row collapsed="false" customFormat="false" customHeight="true" hidden="false" ht="12.1" outlineLevel="0" r="2557">
      <c r="A2557" s="0" t="str">
        <f aca="false">HYPERLINK("http://dbpedia.org/property/description")</f>
        <v>http://dbpedia.org/property/description</v>
      </c>
      <c r="B2557" s="2" t="n">
        <v>0</v>
      </c>
      <c r="C2557" s="0" t="str">
        <f aca="false">HYPERLINK("http://dbpedia.org/sparql?default-graph-uri=http%3A%2F%2Fdbpedia.org&amp;query=select+distinct+%3Fs+%3Fo+where+{%3Fs+%3Chttp%3A%2F%2Fdbpedia.org%2Fproperty%2Fdescription%3E+%3Fo}+LIMIT+100&amp;format=text%2Fhtml&amp;timeout=30000&amp;debug=on", "View on DBPedia")</f>
        <v>View on DBPedia</v>
      </c>
    </row>
    <row collapsed="false" customFormat="false" customHeight="true" hidden="false" ht="12.1" outlineLevel="0" r="2558">
      <c r="A2558" s="0" t="str">
        <f aca="false">HYPERLINK("http://dbpedia.org/ontology/result")</f>
        <v>http://dbpedia.org/ontology/result</v>
      </c>
      <c r="B2558" s="2" t="n">
        <v>0</v>
      </c>
      <c r="C2558" s="0" t="str">
        <f aca="false">HYPERLINK("http://dbpedia.org/sparql?default-graph-uri=http%3A%2F%2Fdbpedia.org&amp;query=select+distinct+%3Fs+%3Fo+where+{%3Fs+%3Chttp%3A%2F%2Fdbpedia.org%2Fontology%2Fresult%3E+%3Fo}+LIMIT+100&amp;format=text%2Fhtml&amp;timeout=30000&amp;debug=on", "View on DBPedia")</f>
        <v>View on DBPedia</v>
      </c>
    </row>
    <row collapsed="false" customFormat="false" customHeight="true" hidden="false" ht="12.1" outlineLevel="0" r="2559">
      <c r="A2559" s="0" t="str">
        <f aca="false">HYPERLINK("http://dbpedia.org/property/image")</f>
        <v>http://dbpedia.org/property/image</v>
      </c>
      <c r="B2559" s="2" t="n">
        <v>0</v>
      </c>
      <c r="C2559" s="0" t="str">
        <f aca="false">HYPERLINK("http://dbpedia.org/sparql?default-graph-uri=http%3A%2F%2Fdbpedia.org&amp;query=select+distinct+%3Fs+%3Fo+where+{%3Fs+%3Chttp%3A%2F%2Fdbpedia.org%2Fproperty%2Fimage%3E+%3Fo}+LIMIT+100&amp;format=text%2Fhtml&amp;timeout=30000&amp;debug=on", "View on DBPedia")</f>
        <v>View on DBPedia</v>
      </c>
    </row>
    <row collapsed="false" customFormat="false" customHeight="true" hidden="false" ht="12.1" outlineLevel="0" r="2560">
      <c r="A2560" s="0" t="str">
        <f aca="false">HYPERLINK("http://dbpedia.org/ontology/board")</f>
        <v>http://dbpedia.org/ontology/board</v>
      </c>
      <c r="B2560" s="2" t="n">
        <v>0</v>
      </c>
      <c r="C2560" s="0" t="str">
        <f aca="false">HYPERLINK("http://dbpedia.org/sparql?default-graph-uri=http%3A%2F%2Fdbpedia.org&amp;query=select+distinct+%3Fs+%3Fo+where+{%3Fs+%3Chttp%3A%2F%2Fdbpedia.org%2Fontology%2Fboard%3E+%3Fo}+LIMIT+100&amp;format=text%2Fhtml&amp;timeout=30000&amp;debug=on", "View on DBPedia")</f>
        <v>View on DBPedia</v>
      </c>
    </row>
    <row collapsed="false" customFormat="false" customHeight="true" hidden="false" ht="12.1" outlineLevel="0" r="2561">
      <c r="A2561" s="0" t="str">
        <f aca="false">HYPERLINK("http://dbpedia.org/property/placeOfDeath")</f>
        <v>http://dbpedia.org/property/placeOfDeath</v>
      </c>
      <c r="B2561" s="2" t="n">
        <v>0</v>
      </c>
      <c r="C2561" s="0" t="str">
        <f aca="false">HYPERLINK("http://dbpedia.org/sparql?default-graph-uri=http%3A%2F%2Fdbpedia.org&amp;query=select+distinct+%3Fs+%3Fo+where+{%3Fs+%3Chttp%3A%2F%2Fdbpedia.org%2Fproperty%2FplaceOfDeath%3E+%3Fo}+LIMIT+100&amp;format=text%2Fhtml&amp;timeout=30000&amp;debug=on", "View on DBPedia")</f>
        <v>View on DBPedia</v>
      </c>
    </row>
    <row collapsed="false" customFormat="false" customHeight="true" hidden="false" ht="12.1" outlineLevel="0" r="2562">
      <c r="A2562" s="0" t="str">
        <f aca="false">HYPERLINK("http://dbpedia.org/property/languageSadasdassa")</f>
        <v>http://dbpedia.org/property/languageSadasdassa</v>
      </c>
      <c r="B2562" s="2" t="n">
        <v>0</v>
      </c>
      <c r="C2562" s="0" t="str">
        <f aca="false">HYPERLINK("http://dbpedia.org/sparql?default-graph-uri=http%3A%2F%2Fdbpedia.org&amp;query=select+distinct+%3Fs+%3Fo+where+{%3Fs+%3Chttp%3A%2F%2Fdbpedia.org%2Fproperty%2FlanguageSadasdassa%3E+%3Fo}+LIMIT+100&amp;format=text%2Fhtml&amp;timeout=30000&amp;debug=on", "View on DBPedia")</f>
        <v>View on DBPedia</v>
      </c>
    </row>
    <row collapsed="false" customFormat="false" customHeight="true" hidden="false" ht="12.1" outlineLevel="0" r="2563">
      <c r="A2563" s="0" t="str">
        <f aca="false">HYPERLINK("http://dbpedia.org/property/civilParish")</f>
        <v>http://dbpedia.org/property/civilParish</v>
      </c>
      <c r="B2563" s="2" t="n">
        <v>0</v>
      </c>
      <c r="C2563" s="0" t="str">
        <f aca="false">HYPERLINK("http://dbpedia.org/sparql?default-graph-uri=http%3A%2F%2Fdbpedia.org&amp;query=select+distinct+%3Fs+%3Fo+where+{%3Fs+%3Chttp%3A%2F%2Fdbpedia.org%2Fproperty%2FcivilParish%3E+%3Fo}+LIMIT+100&amp;format=text%2Fhtml&amp;timeout=30000&amp;debug=on", "View on DBPedia")</f>
        <v>View on DBPedia</v>
      </c>
    </row>
    <row collapsed="false" customFormat="false" customHeight="true" hidden="false" ht="12.1" outlineLevel="0" r="2564">
      <c r="A2564" s="0" t="str">
        <f aca="false">HYPERLINK("http://dbpedia.org/ontology/company")</f>
        <v>http://dbpedia.org/ontology/company</v>
      </c>
      <c r="B2564" s="2" t="n">
        <v>0</v>
      </c>
      <c r="C2564" s="0" t="str">
        <f aca="false">HYPERLINK("http://dbpedia.org/sparql?default-graph-uri=http%3A%2F%2Fdbpedia.org&amp;query=select+distinct+%3Fs+%3Fo+where+{%3Fs+%3Chttp%3A%2F%2Fdbpedia.org%2Fontology%2Fcompany%3E+%3Fo}+LIMIT+100&amp;format=text%2Fhtml&amp;timeout=30000&amp;debug=on", "View on DBPedia")</f>
        <v>View on DBPedia</v>
      </c>
    </row>
    <row collapsed="false" customFormat="false" customHeight="true" hidden="false" ht="12.1" outlineLevel="0" r="2565">
      <c r="A2565" s="0" t="str">
        <f aca="false">HYPERLINK("http://dbpedia.org/ontology/series")</f>
        <v>http://dbpedia.org/ontology/series</v>
      </c>
      <c r="B2565" s="2" t="n">
        <v>0</v>
      </c>
      <c r="C2565" s="0" t="str">
        <f aca="false">HYPERLINK("http://dbpedia.org/sparql?default-graph-uri=http%3A%2F%2Fdbpedia.org&amp;query=select+distinct+%3Fs+%3Fo+where+{%3Fs+%3Chttp%3A%2F%2Fdbpedia.org%2Fontology%2Fseries%3E+%3Fo}+LIMIT+100&amp;format=text%2Fhtml&amp;timeout=30000&amp;debug=on", "View on DBPedia")</f>
        <v>View on DBPedia</v>
      </c>
    </row>
    <row collapsed="false" customFormat="false" customHeight="true" hidden="false" ht="12.1" outlineLevel="0" r="2566">
      <c r="A2566" s="0" t="str">
        <f aca="false">HYPERLINK("http://dbpedia.org/ontology/oclc")</f>
        <v>http://dbpedia.org/ontology/oclc</v>
      </c>
      <c r="B2566" s="2" t="n">
        <v>0</v>
      </c>
      <c r="C2566" s="0" t="str">
        <f aca="false">HYPERLINK("http://dbpedia.org/sparql?default-graph-uri=http%3A%2F%2Fdbpedia.org&amp;query=select+distinct+%3Fs+%3Fo+where+{%3Fs+%3Chttp%3A%2F%2Fdbpedia.org%2Fontology%2Foclc%3E+%3Fo}+LIMIT+100&amp;format=text%2Fhtml&amp;timeout=30000&amp;debug=on", "View on DBPedia")</f>
        <v>View on DBPedia</v>
      </c>
    </row>
    <row collapsed="false" customFormat="false" customHeight="true" hidden="false" ht="12.1" outlineLevel="0" r="2567">
      <c r="A2567" s="0" t="str">
        <f aca="false">HYPERLINK("http://dbpedia.org/property/john")</f>
        <v>http://dbpedia.org/property/john</v>
      </c>
      <c r="B2567" s="2" t="n">
        <v>0</v>
      </c>
      <c r="C2567" s="0" t="str">
        <f aca="false">HYPERLINK("http://dbpedia.org/sparql?default-graph-uri=http%3A%2F%2Fdbpedia.org&amp;query=select+distinct+%3Fs+%3Fo+where+{%3Fs+%3Chttp%3A%2F%2Fdbpedia.org%2Fproperty%2Fjohn%3E+%3Fo}+LIMIT+100&amp;format=text%2Fhtml&amp;timeout=30000&amp;debug=on", "View on DBPedia")</f>
        <v>View on DBPedia</v>
      </c>
    </row>
    <row collapsed="false" customFormat="false" customHeight="true" hidden="false" ht="12.1" outlineLevel="0" r="2568">
      <c r="A2568" s="0" t="str">
        <f aca="false">HYPERLINK("http://dbpedia.org/ontology/musicComposer")</f>
        <v>http://dbpedia.org/ontology/musicComposer</v>
      </c>
      <c r="B2568" s="2" t="n">
        <v>0</v>
      </c>
      <c r="C2568" s="0" t="str">
        <f aca="false">HYPERLINK("http://dbpedia.org/sparql?default-graph-uri=http%3A%2F%2Fdbpedia.org&amp;query=select+distinct+%3Fs+%3Fo+where+{%3Fs+%3Chttp%3A%2F%2Fdbpedia.org%2Fontology%2FmusicComposer%3E+%3Fo}+LIMIT+100&amp;format=text%2Fhtml&amp;timeout=30000&amp;debug=on", "View on DBPedia")</f>
        <v>View on DBPedia</v>
      </c>
    </row>
    <row collapsed="false" customFormat="false" customHeight="true" hidden="false" ht="12.1" outlineLevel="0" r="2569">
      <c r="A2569" s="0" t="str">
        <f aca="false">HYPERLINK("http://dbpedia.org/property/reason")</f>
        <v>http://dbpedia.org/property/reason</v>
      </c>
      <c r="B2569" s="2" t="n">
        <v>0</v>
      </c>
      <c r="C2569" s="0" t="str">
        <f aca="false">HYPERLINK("http://dbpedia.org/sparql?default-graph-uri=http%3A%2F%2Fdbpedia.org&amp;query=select+distinct+%3Fs+%3Fo+where+{%3Fs+%3Chttp%3A%2F%2Fdbpedia.org%2Fproperty%2Freason%3E+%3Fo}+LIMIT+100&amp;format=text%2Fhtml&amp;timeout=30000&amp;debug=on", "View on DBPedia")</f>
        <v>View on DBPedia</v>
      </c>
    </row>
    <row collapsed="false" customFormat="false" customHeight="true" hidden="false" ht="12.1" outlineLevel="0" r="2570">
      <c r="A2570" s="0" t="str">
        <f aca="false">HYPERLINK("http://dbpedia.org/property/thisAlbum")</f>
        <v>http://dbpedia.org/property/thisAlbum</v>
      </c>
      <c r="B2570" s="2" t="n">
        <v>0</v>
      </c>
      <c r="C2570" s="0" t="str">
        <f aca="false">HYPERLINK("http://dbpedia.org/sparql?default-graph-uri=http%3A%2F%2Fdbpedia.org&amp;query=select+distinct+%3Fs+%3Fo+where+{%3Fs+%3Chttp%3A%2F%2Fdbpedia.org%2Fproperty%2FthisAlbum%3E+%3Fo}+LIMIT+100&amp;format=text%2Fhtml&amp;timeout=30000&amp;debug=on", "View on DBPedia")</f>
        <v>View on DBPedia</v>
      </c>
    </row>
    <row collapsed="false" customFormat="false" customHeight="true" hidden="false" ht="12.1" outlineLevel="0" r="2571">
      <c r="A2571" s="0" t="str">
        <f aca="false">HYPERLINK("http://dbpedia.org/property/commander")</f>
        <v>http://dbpedia.org/property/commander</v>
      </c>
      <c r="B2571" s="2" t="n">
        <v>0</v>
      </c>
      <c r="C2571" s="0" t="str">
        <f aca="false">HYPERLINK("http://dbpedia.org/sparql?default-graph-uri=http%3A%2F%2Fdbpedia.org&amp;query=select+distinct+%3Fs+%3Fo+where+{%3Fs+%3Chttp%3A%2F%2Fdbpedia.org%2Fproperty%2Fcommander%3E+%3Fo}+LIMIT+100&amp;format=text%2Fhtml&amp;timeout=30000&amp;debug=on", "View on DBPedia")</f>
        <v>View on DBPedia</v>
      </c>
    </row>
    <row collapsed="false" customFormat="false" customHeight="true" hidden="false" ht="12.1" outlineLevel="0" r="2572">
      <c r="A2572" s="0" t="str">
        <f aca="false">HYPERLINK("http://dbpedia.org/ontology/commander")</f>
        <v>http://dbpedia.org/ontology/commander</v>
      </c>
      <c r="B2572" s="2" t="n">
        <v>0</v>
      </c>
      <c r="C2572" s="0" t="str">
        <f aca="false">HYPERLINK("http://dbpedia.org/sparql?default-graph-uri=http%3A%2F%2Fdbpedia.org&amp;query=select+distinct+%3Fs+%3Fo+where+{%3Fs+%3Chttp%3A%2F%2Fdbpedia.org%2Fontology%2Fcommander%3E+%3Fo}+LIMIT+100&amp;format=text%2Fhtml&amp;timeout=30000&amp;debug=on", "View on DBPedia")</f>
        <v>View on DBPedia</v>
      </c>
    </row>
    <row collapsed="false" customFormat="false" customHeight="true" hidden="false" ht="12.1" outlineLevel="0" r="2573">
      <c r="A2573" s="0" t="str">
        <f aca="false">HYPERLINK("http://dbpedia.org/property/l")</f>
        <v>http://dbpedia.org/property/l</v>
      </c>
      <c r="B2573" s="2" t="n">
        <v>0</v>
      </c>
      <c r="C2573" s="0" t="str">
        <f aca="false">HYPERLINK("http://dbpedia.org/sparql?default-graph-uri=http%3A%2F%2Fdbpedia.org&amp;query=select+distinct+%3Fs+%3Fo+where+{%3Fs+%3Chttp%3A%2F%2Fdbpedia.org%2Fproperty%2Fl%3E+%3Fo}+LIMIT+100&amp;format=text%2Fhtml&amp;timeout=30000&amp;debug=on", "View on DBPedia")</f>
        <v>View on DBPedia</v>
      </c>
    </row>
    <row collapsed="false" customFormat="false" customHeight="true" hidden="false" ht="12.1" outlineLevel="0" r="2574">
      <c r="A2574" s="0" t="str">
        <f aca="false">HYPERLINK("http://dbpedia.org/property/result")</f>
        <v>http://dbpedia.org/property/result</v>
      </c>
      <c r="B2574" s="2" t="n">
        <v>0</v>
      </c>
      <c r="C2574" s="0" t="str">
        <f aca="false">HYPERLINK("http://dbpedia.org/sparql?default-graph-uri=http%3A%2F%2Fdbpedia.org&amp;query=select+distinct+%3Fs+%3Fo+where+{%3Fs+%3Chttp%3A%2F%2Fdbpedia.org%2Fproperty%2Fresult%3E+%3Fo}+LIMIT+100&amp;format=text%2Fhtml&amp;timeout=30000&amp;debug=on", "View on DBPedia")</f>
        <v>View on DBPedia</v>
      </c>
    </row>
    <row collapsed="false" customFormat="false" customHeight="true" hidden="false" ht="12.1" outlineLevel="0" r="2575">
      <c r="A2575" s="0" t="str">
        <f aca="false">HYPERLINK("http://dbpedia.org/property/page")</f>
        <v>http://dbpedia.org/property/page</v>
      </c>
      <c r="B2575" s="2" t="n">
        <v>0</v>
      </c>
      <c r="C2575" s="0" t="str">
        <f aca="false">HYPERLINK("http://dbpedia.org/sparql?default-graph-uri=http%3A%2F%2Fdbpedia.org&amp;query=select+distinct+%3Fs+%3Fo+where+{%3Fs+%3Chttp%3A%2F%2Fdbpedia.org%2Fproperty%2Fpage%3E+%3Fo}+LIMIT+100&amp;format=text%2Fhtml&amp;timeout=30000&amp;debug=on", "View on DBPedia")</f>
        <v>View on DBPedia</v>
      </c>
    </row>
    <row collapsed="false" customFormat="false" customHeight="true" hidden="false" ht="12.1" outlineLevel="0" r="2576">
      <c r="A2576" s="0" t="str">
        <f aca="false">HYPERLINK("http://dbpedia.org/property/areaServed")</f>
        <v>http://dbpedia.org/property/areaServed</v>
      </c>
      <c r="B2576" s="2" t="n">
        <v>0</v>
      </c>
      <c r="C2576" s="0" t="str">
        <f aca="false">HYPERLINK("http://dbpedia.org/sparql?default-graph-uri=http%3A%2F%2Fdbpedia.org&amp;query=select+distinct+%3Fs+%3Fo+where+{%3Fs+%3Chttp%3A%2F%2Fdbpedia.org%2Fproperty%2FareaServed%3E+%3Fo}+LIMIT+100&amp;format=text%2Fhtml&amp;timeout=30000&amp;debug=on", "View on DBPedia")</f>
        <v>View on DBPedia</v>
      </c>
    </row>
    <row collapsed="false" customFormat="false" customHeight="true" hidden="false" ht="12.1" outlineLevel="0" r="2577">
      <c r="A2577" s="0" t="str">
        <f aca="false">HYPERLINK("http://dbpedia.org/property/nextAlbum")</f>
        <v>http://dbpedia.org/property/nextAlbum</v>
      </c>
      <c r="B2577" s="2" t="n">
        <v>0</v>
      </c>
      <c r="C2577" s="0" t="str">
        <f aca="false">HYPERLINK("http://dbpedia.org/sparql?default-graph-uri=http%3A%2F%2Fdbpedia.org&amp;query=select+distinct+%3Fs+%3Fo+where+{%3Fs+%3Chttp%3A%2F%2Fdbpedia.org%2Fproperty%2FnextAlbum%3E+%3Fo}+LIMIT+100&amp;format=text%2Fhtml&amp;timeout=30000&amp;debug=on", "View on DBPedia")</f>
        <v>View on DBPedia</v>
      </c>
    </row>
    <row collapsed="false" customFormat="false" customHeight="true" hidden="false" ht="12.1" outlineLevel="0" r="2578">
      <c r="A2578" s="0" t="str">
        <f aca="false">HYPERLINK("http://dbpedia.org/property/reference")</f>
        <v>http://dbpedia.org/property/reference</v>
      </c>
      <c r="B2578" s="2" t="n">
        <v>0</v>
      </c>
      <c r="C2578" s="0" t="str">
        <f aca="false">HYPERLINK("http://dbpedia.org/sparql?default-graph-uri=http%3A%2F%2Fdbpedia.org&amp;query=select+distinct+%3Fs+%3Fo+where+{%3Fs+%3Chttp%3A%2F%2Fdbpedia.org%2Fproperty%2Freference%3E+%3Fo}+LIMIT+100&amp;format=text%2Fhtml&amp;timeout=30000&amp;debug=on", "View on DBPedia")</f>
        <v>View on DBPedia</v>
      </c>
    </row>
    <row collapsed="false" customFormat="false" customHeight="true" hidden="false" ht="12.1" outlineLevel="0" r="2579">
      <c r="A2579" s="0" t="str">
        <f aca="false">HYPERLINK("http://dbpedia.org/property/list")</f>
        <v>http://dbpedia.org/property/list</v>
      </c>
      <c r="B2579" s="2" t="n">
        <v>0</v>
      </c>
      <c r="C2579" s="0" t="str">
        <f aca="false">HYPERLINK("http://dbpedia.org/sparql?default-graph-uri=http%3A%2F%2Fdbpedia.org&amp;query=select+distinct+%3Fs+%3Fo+where+{%3Fs+%3Chttp%3A%2F%2Fdbpedia.org%2Fproperty%2Flist%3E+%3Fo}+LIMIT+100&amp;format=text%2Fhtml&amp;timeout=30000&amp;debug=on", "View on DBPedia")</f>
        <v>View on DBPedia</v>
      </c>
    </row>
    <row collapsed="false" customFormat="false" customHeight="true" hidden="false" ht="12.1" outlineLevel="0" r="2580">
      <c r="A2580" s="0" t="str">
        <f aca="false">HYPERLINK("http://dbpedia.org/property/predecessor")</f>
        <v>http://dbpedia.org/property/predecessor</v>
      </c>
      <c r="B2580" s="2" t="n">
        <v>0</v>
      </c>
      <c r="C2580" s="0" t="str">
        <f aca="false">HYPERLINK("http://dbpedia.org/sparql?default-graph-uri=http%3A%2F%2Fdbpedia.org&amp;query=select+distinct+%3Fs+%3Fo+where+{%3Fs+%3Chttp%3A%2F%2Fdbpedia.org%2Fproperty%2Fpredecessor%3E+%3Fo}+LIMIT+100&amp;format=text%2Fhtml&amp;timeout=30000&amp;debug=on", "View on DBPedia")</f>
        <v>View on DBPedia</v>
      </c>
    </row>
    <row collapsed="false" customFormat="false" customHeight="true" hidden="false" ht="12.1" outlineLevel="0" r="2581">
      <c r="A2581" s="0" t="str">
        <f aca="false">HYPERLINK("http://dbpedia.org/property/succession")</f>
        <v>http://dbpedia.org/property/succession</v>
      </c>
      <c r="B2581" s="2" t="n">
        <v>0</v>
      </c>
      <c r="C2581" s="0" t="str">
        <f aca="false">HYPERLINK("http://dbpedia.org/sparql?default-graph-uri=http%3A%2F%2Fdbpedia.org&amp;query=select+distinct+%3Fs+%3Fo+where+{%3Fs+%3Chttp%3A%2F%2Fdbpedia.org%2Fproperty%2Fsuccession%3E+%3Fo}+LIMIT+100&amp;format=text%2Fhtml&amp;timeout=30000&amp;debug=on", "View on DBPedia")</f>
        <v>View on DBPedia</v>
      </c>
    </row>
    <row collapsed="false" customFormat="false" customHeight="true" hidden="false" ht="12.1" outlineLevel="0" r="2582">
      <c r="A2582" s="0" t="str">
        <f aca="false">HYPERLINK("http://dbpedia.org/property/otherNames")</f>
        <v>http://dbpedia.org/property/otherNames</v>
      </c>
      <c r="B2582" s="2" t="n">
        <v>0</v>
      </c>
      <c r="C2582" s="0" t="str">
        <f aca="false">HYPERLINK("http://dbpedia.org/sparql?default-graph-uri=http%3A%2F%2Fdbpedia.org&amp;query=select+distinct+%3Fs+%3Fo+where+{%3Fs+%3Chttp%3A%2F%2Fdbpedia.org%2Fproperty%2FotherNames%3E+%3Fo}+LIMIT+100&amp;format=text%2Fhtml&amp;timeout=30000&amp;debug=on", "View on DBPedia")</f>
        <v>View on DBPedia</v>
      </c>
    </row>
    <row collapsed="false" customFormat="false" customHeight="true" hidden="false" ht="12.1" outlineLevel="0" r="2583">
      <c r="A2583" s="0" t="str">
        <f aca="false">HYPERLINK("http://dbpedia.org/property/staticImageCaption")</f>
        <v>http://dbpedia.org/property/staticImageCaption</v>
      </c>
      <c r="B2583" s="2" t="n">
        <v>0</v>
      </c>
      <c r="C2583" s="0" t="str">
        <f aca="false">HYPERLINK("http://dbpedia.org/sparql?default-graph-uri=http%3A%2F%2Fdbpedia.org&amp;query=select+distinct+%3Fs+%3Fo+where+{%3Fs+%3Chttp%3A%2F%2Fdbpedia.org%2Fproperty%2FstaticImageCaption%3E+%3Fo}+LIMIT+100&amp;format=text%2Fhtml&amp;timeout=30000&amp;debug=on", "View on DBPedia")</f>
        <v>View on DBPedia</v>
      </c>
    </row>
    <row collapsed="false" customFormat="false" customHeight="true" hidden="false" ht="12.1" outlineLevel="0" r="2584">
      <c r="A2584" s="0" t="str">
        <f aca="false">HYPERLINK("http://dbpedia.org/property/imagecaption")</f>
        <v>http://dbpedia.org/property/imagecaption</v>
      </c>
      <c r="B2584" s="2" t="n">
        <v>0</v>
      </c>
      <c r="C2584" s="0" t="str">
        <f aca="false">HYPERLINK("http://dbpedia.org/sparql?default-graph-uri=http%3A%2F%2Fdbpedia.org&amp;query=select+distinct+%3Fs+%3Fo+where+{%3Fs+%3Chttp%3A%2F%2Fdbpedia.org%2Fproperty%2Fimagecaption%3E+%3Fo}+LIMIT+100&amp;format=text%2Fhtml&amp;timeout=30000&amp;debug=on", "View on DBPedia")</f>
        <v>View on DBPedia</v>
      </c>
    </row>
    <row collapsed="false" customFormat="false" customHeight="true" hidden="false" ht="12.1" outlineLevel="0" r="2585">
      <c r="A2585" s="0" t="str">
        <f aca="false">HYPERLINK("http://dbpedia.org/property/shortSummary")</f>
        <v>http://dbpedia.org/property/shortSummary</v>
      </c>
      <c r="B2585" s="2" t="n">
        <v>0</v>
      </c>
      <c r="C2585" s="0" t="str">
        <f aca="false">HYPERLINK("http://dbpedia.org/sparql?default-graph-uri=http%3A%2F%2Fdbpedia.org&amp;query=select+distinct+%3Fs+%3Fo+where+{%3Fs+%3Chttp%3A%2F%2Fdbpedia.org%2Fproperty%2FshortSummary%3E+%3Fo}+LIMIT+100&amp;format=text%2Fhtml&amp;timeout=30000&amp;debug=on", "View on DBPedia")</f>
        <v>View on DBPedia</v>
      </c>
    </row>
    <row collapsed="false" customFormat="false" customHeight="true" hidden="false" ht="12.1" outlineLevel="0" r="2586">
      <c r="A2586" s="0" t="str">
        <f aca="false">HYPERLINK("http://dbpedia.org/ontology/genre")</f>
        <v>http://dbpedia.org/ontology/genre</v>
      </c>
      <c r="B2586" s="2" t="n">
        <v>0</v>
      </c>
      <c r="C2586" s="0" t="str">
        <f aca="false">HYPERLINK("http://dbpedia.org/sparql?default-graph-uri=http%3A%2F%2Fdbpedia.org&amp;query=select+distinct+%3Fs+%3Fo+where+{%3Fs+%3Chttp%3A%2F%2Fdbpedia.org%2Fontology%2Fgenre%3E+%3Fo}+LIMIT+100&amp;format=text%2Fhtml&amp;timeout=30000&amp;debug=on", "View on DBPedia")</f>
        <v>View on DBPedia</v>
      </c>
    </row>
    <row collapsed="false" customFormat="false" customHeight="true" hidden="false" ht="12.1" outlineLevel="0" r="2587">
      <c r="A2587" s="0" t="str">
        <f aca="false">HYPERLINK("http://dbpedia.org/property/originalLanguage")</f>
        <v>http://dbpedia.org/property/originalLanguage</v>
      </c>
      <c r="B2587" s="2" t="n">
        <v>1</v>
      </c>
      <c r="C2587" s="0" t="str">
        <f aca="false">HYPERLINK("http://dbpedia.org/sparql?default-graph-uri=http%3A%2F%2Fdbpedia.org&amp;query=select+distinct+%3Fs+%3Fo+where+{%3Fs+%3Chttp%3A%2F%2Fdbpedia.org%2Fproperty%2ForiginalLanguage%3E+%3Fo}+LIMIT+100&amp;format=text%2Fhtml&amp;timeout=30000&amp;debug=on", "View on DBPedia")</f>
        <v>View on DBPedia</v>
      </c>
    </row>
    <row collapsed="false" customFormat="false" customHeight="true" hidden="false" ht="12.1" outlineLevel="0" r="2588">
      <c r="A2588" s="0" t="str">
        <f aca="false">HYPERLINK("http://dbpedia.org/property/setting")</f>
        <v>http://dbpedia.org/property/setting</v>
      </c>
      <c r="B2588" s="2" t="n">
        <v>0</v>
      </c>
      <c r="C2588" s="0" t="str">
        <f aca="false">HYPERLINK("http://dbpedia.org/sparql?default-graph-uri=http%3A%2F%2Fdbpedia.org&amp;query=select+distinct+%3Fs+%3Fo+where+{%3Fs+%3Chttp%3A%2F%2Fdbpedia.org%2Fproperty%2Fsetting%3E+%3Fo}+LIMIT+100&amp;format=text%2Fhtml&amp;timeout=30000&amp;debug=on", "View on DBPedia")</f>
        <v>View on DBPedia</v>
      </c>
    </row>
    <row collapsed="false" customFormat="false" customHeight="true" hidden="false" ht="12.1" outlineLevel="0" r="2589">
      <c r="A2589" s="0" t="str">
        <f aca="false">HYPERLINK("http://dbpedia.org/ontology/channel")</f>
        <v>http://dbpedia.org/ontology/channel</v>
      </c>
      <c r="B2589" s="2" t="n">
        <v>0</v>
      </c>
      <c r="C2589" s="0" t="str">
        <f aca="false">HYPERLINK("http://dbpedia.org/sparql?default-graph-uri=http%3A%2F%2Fdbpedia.org&amp;query=select+distinct+%3Fs+%3Fo+where+{%3Fs+%3Chttp%3A%2F%2Fdbpedia.org%2Fontology%2Fchannel%3E+%3Fo}+LIMIT+100&amp;format=text%2Fhtml&amp;timeout=30000&amp;debug=on", "View on DBPedia")</f>
        <v>View on DBPedia</v>
      </c>
    </row>
    <row collapsed="false" customFormat="false" customHeight="true" hidden="false" ht="12.1" outlineLevel="0" r="2590">
      <c r="A2590" s="0" t="str">
        <f aca="false">HYPERLINK("http://dbpedia.org/property/3optionname")</f>
        <v>http://dbpedia.org/property/3optionname</v>
      </c>
      <c r="B2590" s="2" t="n">
        <v>0</v>
      </c>
      <c r="C2590" s="0" t="str">
        <f aca="false">HYPERLINK("http://dbpedia.org/sparql?default-graph-uri=http%3A%2F%2Fdbpedia.org&amp;query=select+distinct+%3Fs+%3Fo+where+{%3Fs+%3Chttp%3A%2F%2Fdbpedia.org%2Fproperty%2F3optionname%3E+%3Fo}+LIMIT+100&amp;format=text%2Fhtml&amp;timeout=30000&amp;debug=on", "View on DBPedia")</f>
        <v>View on DBPedia</v>
      </c>
    </row>
    <row collapsed="false" customFormat="false" customHeight="true" hidden="false" ht="12.1" outlineLevel="0" r="2591">
      <c r="A2591" s="0" t="str">
        <f aca="false">HYPERLINK("http://dbpedia.org/property/staticImageName")</f>
        <v>http://dbpedia.org/property/staticImageName</v>
      </c>
      <c r="B2591" s="2" t="n">
        <v>0</v>
      </c>
      <c r="C2591" s="0" t="str">
        <f aca="false">HYPERLINK("http://dbpedia.org/sparql?default-graph-uri=http%3A%2F%2Fdbpedia.org&amp;query=select+distinct+%3Fs+%3Fo+where+{%3Fs+%3Chttp%3A%2F%2Fdbpedia.org%2Fproperty%2FstaticImageName%3E+%3Fo}+LIMIT+100&amp;format=text%2Fhtml&amp;timeout=30000&amp;debug=on", "View on DBPedia")</f>
        <v>View on DBPedia</v>
      </c>
    </row>
    <row collapsed="false" customFormat="false" customHeight="true" hidden="false" ht="12.1" outlineLevel="0" r="2592">
      <c r="A2592" s="0" t="str">
        <f aca="false">HYPERLINK("http://dbpedia.org/property/3optionlink")</f>
        <v>http://dbpedia.org/property/3optionlink</v>
      </c>
      <c r="B2592" s="2" t="n">
        <v>0</v>
      </c>
      <c r="C2592" s="0" t="str">
        <f aca="false">HYPERLINK("http://dbpedia.org/sparql?default-graph-uri=http%3A%2F%2Fdbpedia.org&amp;query=select+distinct+%3Fs+%3Fo+where+{%3Fs+%3Chttp%3A%2F%2Fdbpedia.org%2Fproperty%2F3optionlink%3E+%3Fo}+LIMIT+100&amp;format=text%2Fhtml&amp;timeout=30000&amp;debug=on", "View on DBPedia")</f>
        <v>View on DBPedia</v>
      </c>
    </row>
    <row collapsed="false" customFormat="false" customHeight="true" hidden="false" ht="12.1" outlineLevel="0" r="2593">
      <c r="A2593" s="0" t="str">
        <f aca="false">HYPERLINK("http://dbpedia.org/property/copyright")</f>
        <v>http://dbpedia.org/property/copyright</v>
      </c>
      <c r="B2593" s="2" t="n">
        <v>0</v>
      </c>
      <c r="C2593" s="0" t="str">
        <f aca="false">HYPERLINK("http://dbpedia.org/sparql?default-graph-uri=http%3A%2F%2Fdbpedia.org&amp;query=select+distinct+%3Fs+%3Fo+where+{%3Fs+%3Chttp%3A%2F%2Fdbpedia.org%2Fproperty%2Fcopyright%3E+%3Fo}+LIMIT+100&amp;format=text%2Fhtml&amp;timeout=30000&amp;debug=on", "View on DBPedia")</f>
        <v>View on DBPedia</v>
      </c>
    </row>
    <row collapsed="false" customFormat="false" customHeight="true" hidden="false" ht="12.1" outlineLevel="0" r="2594">
      <c r="A2594" s="0" t="str">
        <f aca="false">HYPERLINK("http://dbpedia.org/property/illustrator")</f>
        <v>http://dbpedia.org/property/illustrator</v>
      </c>
      <c r="B2594" s="2" t="n">
        <v>0</v>
      </c>
      <c r="C2594" s="0" t="str">
        <f aca="false">HYPERLINK("http://dbpedia.org/sparql?default-graph-uri=http%3A%2F%2Fdbpedia.org&amp;query=select+distinct+%3Fs+%3Fo+where+{%3Fs+%3Chttp%3A%2F%2Fdbpedia.org%2Fproperty%2Fillustrator%3E+%3Fo}+LIMIT+100&amp;format=text%2Fhtml&amp;timeout=30000&amp;debug=on", "View on DBPedia")</f>
        <v>View on DBPedia</v>
      </c>
    </row>
    <row collapsed="false" customFormat="false" customHeight="true" hidden="false" ht="12.1" outlineLevel="0" r="2595">
      <c r="A2595" s="0" t="str">
        <f aca="false">HYPERLINK("http://dbpedia.org/property/signatureAlt")</f>
        <v>http://dbpedia.org/property/signatureAlt</v>
      </c>
      <c r="B2595" s="2" t="n">
        <v>0</v>
      </c>
      <c r="C2595" s="0" t="str">
        <f aca="false">HYPERLINK("http://dbpedia.org/sparql?default-graph-uri=http%3A%2F%2Fdbpedia.org&amp;query=select+distinct+%3Fs+%3Fo+where+{%3Fs+%3Chttp%3A%2F%2Fdbpedia.org%2Fproperty%2FsignatureAlt%3E+%3Fo}+LIMIT+100&amp;format=text%2Fhtml&amp;timeout=30000&amp;debug=on", "View on DBPedia")</f>
        <v>View on DBPedia</v>
      </c>
    </row>
    <row collapsed="false" customFormat="false" customHeight="true" hidden="false" ht="12.1" outlineLevel="0" r="2596">
      <c r="A2596" s="0" t="str">
        <f aca="false">HYPERLINK("http://dbpedia.org/property/almaMater")</f>
        <v>http://dbpedia.org/property/almaMater</v>
      </c>
      <c r="B2596" s="2" t="n">
        <v>0</v>
      </c>
      <c r="C2596" s="0" t="str">
        <f aca="false">HYPERLINK("http://dbpedia.org/sparql?default-graph-uri=http%3A%2F%2Fdbpedia.org&amp;query=select+distinct+%3Fs+%3Fo+where+{%3Fs+%3Chttp%3A%2F%2Fdbpedia.org%2Fproperty%2FalmaMater%3E+%3Fo}+LIMIT+100&amp;format=text%2Fhtml&amp;timeout=30000&amp;debug=on", "View on DBPedia")</f>
        <v>View on DBPedia</v>
      </c>
    </row>
    <row collapsed="false" customFormat="false" customHeight="true" hidden="false" ht="12.1" outlineLevel="0" r="2597">
      <c r="A2597" s="0" t="str">
        <f aca="false">HYPERLINK("http://dbpedia.org/ontology/almaMater")</f>
        <v>http://dbpedia.org/ontology/almaMater</v>
      </c>
      <c r="B2597" s="2" t="n">
        <v>0</v>
      </c>
      <c r="C2597" s="0" t="str">
        <f aca="false">HYPERLINK("http://dbpedia.org/sparql?default-graph-uri=http%3A%2F%2Fdbpedia.org&amp;query=select+distinct+%3Fs+%3Fo+where+{%3Fs+%3Chttp%3A%2F%2Fdbpedia.org%2Fontology%2FalmaMater%3E+%3Fo}+LIMIT+100&amp;format=text%2Fhtml&amp;timeout=30000&amp;debug=on", "View on DBPedia")</f>
        <v>View on DBPedia</v>
      </c>
    </row>
    <row collapsed="false" customFormat="false" customHeight="true" hidden="false" ht="12.1" outlineLevel="0" r="2599">
      <c r="A2599" s="0" t="n">
        <v>2129711824</v>
      </c>
      <c r="B2599" s="1" t="s">
        <v>738</v>
      </c>
      <c r="C2599" s="0" t="str">
        <f aca="false">HYPERLINK("http://en.wikipedia.org/wiki/List_of_best-selling_books", "View context")</f>
        <v>View context</v>
      </c>
    </row>
    <row collapsed="false" customFormat="false" customHeight="true" hidden="false" ht="12.65" outlineLevel="0" r="2600">
      <c r="A2600" s="0" t="s">
        <v>769</v>
      </c>
      <c r="B2600" s="1" t="s">
        <v>770</v>
      </c>
      <c r="C2600" s="0" t="s">
        <v>771</v>
      </c>
      <c r="D2600" s="0" t="s">
        <v>772</v>
      </c>
      <c r="E2600" s="0" t="s">
        <v>773</v>
      </c>
    </row>
    <row collapsed="false" customFormat="false" customHeight="true" hidden="false" ht="12.65" outlineLevel="0" r="2601">
      <c r="A2601" s="0" t="s">
        <v>774</v>
      </c>
      <c r="B2601" s="1" t="s">
        <v>775</v>
      </c>
      <c r="C2601" s="0" t="s">
        <v>776</v>
      </c>
      <c r="D2601" s="0" t="s">
        <v>777</v>
      </c>
      <c r="E2601" s="0" t="s">
        <v>778</v>
      </c>
    </row>
    <row collapsed="false" customFormat="false" customHeight="true" hidden="false" ht="12.1" outlineLevel="0" r="2602">
      <c r="A2602" s="0" t="s">
        <v>779</v>
      </c>
      <c r="B2602" s="1" t="s">
        <v>780</v>
      </c>
      <c r="C2602" s="0" t="s">
        <v>781</v>
      </c>
      <c r="D2602" s="0" t="s">
        <v>782</v>
      </c>
      <c r="E2602" s="0" t="s">
        <v>783</v>
      </c>
    </row>
    <row collapsed="false" customFormat="false" customHeight="true" hidden="false" ht="12.65" outlineLevel="0" r="2603">
      <c r="A2603" s="0" t="s">
        <v>784</v>
      </c>
      <c r="B2603" s="1" t="s">
        <v>785</v>
      </c>
      <c r="C2603" s="0" t="s">
        <v>786</v>
      </c>
      <c r="D2603" s="0" t="s">
        <v>787</v>
      </c>
      <c r="E2603" s="0" t="s">
        <v>788</v>
      </c>
    </row>
    <row collapsed="false" customFormat="false" customHeight="true" hidden="false" ht="12.1" outlineLevel="0" r="2604">
      <c r="A2604" s="0" t="s">
        <v>789</v>
      </c>
      <c r="B2604" s="1" t="s">
        <v>790</v>
      </c>
      <c r="C2604" s="0" t="s">
        <v>791</v>
      </c>
      <c r="D2604" s="0" t="s">
        <v>792</v>
      </c>
      <c r="E2604" s="0" t="s">
        <v>793</v>
      </c>
    </row>
    <row collapsed="false" customFormat="false" customHeight="true" hidden="false" ht="12.65" outlineLevel="0" r="2605">
      <c r="A2605" s="0" t="s">
        <v>794</v>
      </c>
      <c r="B2605" s="1" t="s">
        <v>795</v>
      </c>
      <c r="C2605" s="0" t="s">
        <v>796</v>
      </c>
      <c r="D2605" s="0" t="s">
        <v>797</v>
      </c>
      <c r="E2605" s="0" t="s">
        <v>798</v>
      </c>
    </row>
    <row collapsed="false" customFormat="false" customHeight="true" hidden="false" ht="12.1" outlineLevel="0" r="2606">
      <c r="A2606" s="0" t="s">
        <v>799</v>
      </c>
      <c r="B2606" s="1" t="s">
        <v>800</v>
      </c>
      <c r="C2606" s="0" t="s">
        <v>801</v>
      </c>
      <c r="D2606" s="0" t="s">
        <v>802</v>
      </c>
      <c r="E2606" s="0" t="s">
        <v>803</v>
      </c>
    </row>
    <row collapsed="false" customFormat="false" customHeight="true" hidden="false" ht="12.65" outlineLevel="0" r="2607">
      <c r="A2607" s="0" t="s">
        <v>804</v>
      </c>
      <c r="B2607" s="1" t="s">
        <v>805</v>
      </c>
      <c r="C2607" s="0" t="s">
        <v>806</v>
      </c>
      <c r="D2607" s="0" t="s">
        <v>807</v>
      </c>
      <c r="E2607" s="0" t="s">
        <v>808</v>
      </c>
    </row>
    <row collapsed="false" customFormat="false" customHeight="true" hidden="false" ht="12.65" outlineLevel="0" r="2608">
      <c r="A2608" s="0" t="s">
        <v>809</v>
      </c>
      <c r="B2608" s="1" t="s">
        <v>810</v>
      </c>
      <c r="C2608" s="0" t="s">
        <v>811</v>
      </c>
      <c r="D2608" s="0" t="s">
        <v>812</v>
      </c>
      <c r="E2608" s="0" t="s">
        <v>813</v>
      </c>
    </row>
    <row collapsed="false" customFormat="false" customHeight="true" hidden="false" ht="12.65" outlineLevel="0" r="2609">
      <c r="A2609" s="0" t="s">
        <v>814</v>
      </c>
      <c r="B2609" s="1" t="s">
        <v>815</v>
      </c>
      <c r="C2609" s="0" t="s">
        <v>816</v>
      </c>
    </row>
    <row collapsed="false" customFormat="false" customHeight="true" hidden="false" ht="12.1" outlineLevel="0" r="2610">
      <c r="A2610" s="0" t="str">
        <f aca="false">HYPERLINK("http://dbpedia.org/property/author")</f>
        <v>http://dbpedia.org/property/author</v>
      </c>
      <c r="B2610" s="2" t="n">
        <v>1</v>
      </c>
      <c r="C2610" s="0" t="str">
        <f aca="false">HYPERLINK("http://dbpedia.org/sparql?default-graph-uri=http%3A%2F%2Fdbpedia.org&amp;query=select+distinct+%3Fs+%3Fo+where+{%3Fs+%3Chttp%3A%2F%2Fdbpedia.org%2Fproperty%2Fauthor%3E+%3Fo}+LIMIT+100&amp;format=text%2Fhtml&amp;timeout=30000&amp;debug=on", "View on DBPedia")</f>
        <v>View on DBPedia</v>
      </c>
    </row>
    <row collapsed="false" customFormat="false" customHeight="true" hidden="false" ht="12.1" outlineLevel="0" r="2611">
      <c r="A2611" s="0" t="str">
        <f aca="false">HYPERLINK("http://dbpedia.org/ontology/author")</f>
        <v>http://dbpedia.org/ontology/author</v>
      </c>
      <c r="B2611" s="2" t="n">
        <v>1</v>
      </c>
      <c r="C2611" s="0" t="str">
        <f aca="false">HYPERLINK("http://dbpedia.org/sparql?default-graph-uri=http%3A%2F%2Fdbpedia.org&amp;query=select+distinct+%3Fs+%3Fo+where+{%3Fs+%3Chttp%3A%2F%2Fdbpedia.org%2Fontology%2Fauthor%3E+%3Fo}+LIMIT+100&amp;format=text%2Fhtml&amp;timeout=30000&amp;debug=on", "View on DBPedia")</f>
        <v>View on DBPedia</v>
      </c>
    </row>
    <row collapsed="false" customFormat="false" customHeight="true" hidden="false" ht="12.1" outlineLevel="0" r="2612">
      <c r="A2612" s="0" t="str">
        <f aca="false">HYPERLINK("http://xmlns.com/foaf/0.1/name")</f>
        <v>http://xmlns.com/foaf/0.1/name</v>
      </c>
      <c r="B2612" s="2" t="n">
        <v>0</v>
      </c>
      <c r="C2612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2613">
      <c r="A2613" s="0" t="str">
        <f aca="false">HYPERLINK("http://dbpedia.org/property/influences")</f>
        <v>http://dbpedia.org/property/influences</v>
      </c>
      <c r="B2613" s="2" t="n">
        <v>0</v>
      </c>
      <c r="C2613" s="0" t="str">
        <f aca="false">HYPERLINK("http://dbpedia.org/sparql?default-graph-uri=http%3A%2F%2Fdbpedia.org&amp;query=select+distinct+%3Fs+%3Fo+where+{%3Fs+%3Chttp%3A%2F%2Fdbpedia.org%2Fproperty%2Finfluences%3E+%3Fo}+LIMIT+100&amp;format=text%2Fhtml&amp;timeout=30000&amp;debug=on", "View on DBPedia")</f>
        <v>View on DBPedia</v>
      </c>
    </row>
    <row collapsed="false" customFormat="false" customHeight="true" hidden="false" ht="12.1" outlineLevel="0" r="2614">
      <c r="A2614" s="0" t="str">
        <f aca="false">HYPERLINK("http://dbpedia.org/property/name")</f>
        <v>http://dbpedia.org/property/name</v>
      </c>
      <c r="B2614" s="2" t="n">
        <v>0</v>
      </c>
      <c r="C2614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2615">
      <c r="A2615" s="0" t="str">
        <f aca="false">HYPERLINK("http://dbpedia.org/ontology/influencedBy")</f>
        <v>http://dbpedia.org/ontology/influencedBy</v>
      </c>
      <c r="B2615" s="2" t="n">
        <v>0</v>
      </c>
      <c r="C2615" s="0" t="str">
        <f aca="false">HYPERLINK("http://dbpedia.org/sparql?default-graph-uri=http%3A%2F%2Fdbpedia.org&amp;query=select+distinct+%3Fs+%3Fo+where+{%3Fs+%3Chttp%3A%2F%2Fdbpedia.org%2Fontology%2FinfluencedBy%3E+%3Fo}+LIMIT+100&amp;format=text%2Fhtml&amp;timeout=30000&amp;debug=on", "View on DBPedia")</f>
        <v>View on DBPedia</v>
      </c>
    </row>
    <row collapsed="false" customFormat="false" customHeight="true" hidden="false" ht="12.1" outlineLevel="0" r="2616">
      <c r="A2616" s="0" t="str">
        <f aca="false">HYPERLINK("http://dbpedia.org/property/writer")</f>
        <v>http://dbpedia.org/property/writer</v>
      </c>
      <c r="B2616" s="2" t="n">
        <v>1</v>
      </c>
      <c r="C2616" s="0" t="str">
        <f aca="false">HYPERLINK("http://dbpedia.org/sparql?default-graph-uri=http%3A%2F%2Fdbpedia.org&amp;query=select+distinct+%3Fs+%3Fo+where+{%3Fs+%3Chttp%3A%2F%2Fdbpedia.org%2Fproperty%2Fwriter%3E+%3Fo}+LIMIT+100&amp;format=text%2Fhtml&amp;timeout=30000&amp;debug=on", "View on DBPedia")</f>
        <v>View on DBPedia</v>
      </c>
    </row>
    <row collapsed="false" customFormat="false" customHeight="true" hidden="false" ht="12.1" outlineLevel="0" r="2617">
      <c r="A2617" s="0" t="str">
        <f aca="false">HYPERLINK("http://dbpedia.org/property/series")</f>
        <v>http://dbpedia.org/property/series</v>
      </c>
      <c r="B2617" s="2" t="n">
        <v>0</v>
      </c>
      <c r="C2617" s="0" t="str">
        <f aca="false">HYPERLINK("http://dbpedia.org/sparql?default-graph-uri=http%3A%2F%2Fdbpedia.org&amp;query=select+distinct+%3Fs+%3Fo+where+{%3Fs+%3Chttp%3A%2F%2Fdbpedia.org%2Fproperty%2Fseries%3E+%3Fo}+LIMIT+100&amp;format=text%2Fhtml&amp;timeout=30000&amp;debug=on", "View on DBPedia")</f>
        <v>View on DBPedia</v>
      </c>
    </row>
    <row collapsed="false" customFormat="false" customHeight="true" hidden="false" ht="12.1" outlineLevel="0" r="2618">
      <c r="A2618" s="0" t="str">
        <f aca="false">HYPERLINK("http://dbpedia.org/ontology/illustrator")</f>
        <v>http://dbpedia.org/ontology/illustrator</v>
      </c>
      <c r="B2618" s="2" t="n">
        <v>0</v>
      </c>
      <c r="C2618" s="0" t="str">
        <f aca="false">HYPERLINK("http://dbpedia.org/sparql?default-graph-uri=http%3A%2F%2Fdbpedia.org&amp;query=select+distinct+%3Fs+%3Fo+where+{%3Fs+%3Chttp%3A%2F%2Fdbpedia.org%2Fontology%2Fillustrator%3E+%3Fo}+LIMIT+100&amp;format=text%2Fhtml&amp;timeout=30000&amp;debug=on", "View on DBPedia")</f>
        <v>View on DBPedia</v>
      </c>
    </row>
    <row collapsed="false" customFormat="false" customHeight="true" hidden="false" ht="12.1" outlineLevel="0" r="2619">
      <c r="A2619" s="0" t="str">
        <f aca="false">HYPERLINK("http://dbpedia.org/ontology/subsequentWork")</f>
        <v>http://dbpedia.org/ontology/subsequentWork</v>
      </c>
      <c r="B2619" s="2" t="n">
        <v>0</v>
      </c>
      <c r="C2619" s="0" t="str">
        <f aca="false">HYPERLINK("http://dbpedia.org/sparql?default-graph-uri=http%3A%2F%2Fdbpedia.org&amp;query=select+distinct+%3Fs+%3Fo+where+{%3Fs+%3Chttp%3A%2F%2Fdbpedia.org%2Fontology%2FsubsequentWork%3E+%3Fo}+LIMIT+100&amp;format=text%2Fhtml&amp;timeout=30000&amp;debug=on", "View on DBPedia")</f>
        <v>View on DBPedia</v>
      </c>
    </row>
    <row collapsed="false" customFormat="false" customHeight="true" hidden="false" ht="12.1" outlineLevel="0" r="2620">
      <c r="A2620" s="0" t="str">
        <f aca="false">HYPERLINK("http://dbpedia.org/ontology/influenced")</f>
        <v>http://dbpedia.org/ontology/influenced</v>
      </c>
      <c r="B2620" s="2" t="n">
        <v>0</v>
      </c>
      <c r="C2620" s="0" t="str">
        <f aca="false">HYPERLINK("http://dbpedia.org/sparql?default-graph-uri=http%3A%2F%2Fdbpedia.org&amp;query=select+distinct+%3Fs+%3Fo+where+{%3Fs+%3Chttp%3A%2F%2Fdbpedia.org%2Fontology%2Finfluenced%3E+%3Fo}+LIMIT+100&amp;format=text%2Fhtml&amp;timeout=30000&amp;debug=on", "View on DBPedia")</f>
        <v>View on DBPedia</v>
      </c>
    </row>
    <row collapsed="false" customFormat="false" customHeight="true" hidden="false" ht="12.1" outlineLevel="0" r="2621">
      <c r="A2621" s="0" t="str">
        <f aca="false">HYPERLINK("http://dbpedia.org/ontology/writer")</f>
        <v>http://dbpedia.org/ontology/writer</v>
      </c>
      <c r="B2621" s="2" t="n">
        <v>1</v>
      </c>
      <c r="C2621" s="0" t="str">
        <f aca="false">HYPERLINK("http://dbpedia.org/sparql?default-graph-uri=http%3A%2F%2Fdbpedia.org&amp;query=select+distinct+%3Fs+%3Fo+where+{%3Fs+%3Chttp%3A%2F%2Fdbpedia.org%2Fontology%2Fwriter%3E+%3Fo}+LIMIT+100&amp;format=text%2Fhtml&amp;timeout=30000&amp;debug=on", "View on DBPedia")</f>
        <v>View on DBPedia</v>
      </c>
    </row>
    <row collapsed="false" customFormat="false" customHeight="true" hidden="false" ht="12.1" outlineLevel="0" r="2622">
      <c r="A2622" s="0" t="str">
        <f aca="false">HYPERLINK("http://dbpedia.org/property/caption")</f>
        <v>http://dbpedia.org/property/caption</v>
      </c>
      <c r="B2622" s="2" t="n">
        <v>0</v>
      </c>
      <c r="C2622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2623">
      <c r="A2623" s="0" t="str">
        <f aca="false">HYPERLINK("http://dbpedia.org/property/influenced")</f>
        <v>http://dbpedia.org/property/influenced</v>
      </c>
      <c r="B2623" s="2" t="n">
        <v>0</v>
      </c>
      <c r="C2623" s="0" t="str">
        <f aca="false">HYPERLINK("http://dbpedia.org/sparql?default-graph-uri=http%3A%2F%2Fdbpedia.org&amp;query=select+distinct+%3Fs+%3Fo+where+{%3Fs+%3Chttp%3A%2F%2Fdbpedia.org%2Fproperty%2Finfluenced%3E+%3Fo}+LIMIT+100&amp;format=text%2Fhtml&amp;timeout=30000&amp;debug=on", "View on DBPedia")</f>
        <v>View on DBPedia</v>
      </c>
    </row>
    <row collapsed="false" customFormat="false" customHeight="true" hidden="false" ht="12.1" outlineLevel="0" r="2624">
      <c r="A2624" s="0" t="str">
        <f aca="false">HYPERLINK("http://dbpedia.org/property/illustrator")</f>
        <v>http://dbpedia.org/property/illustrator</v>
      </c>
      <c r="B2624" s="2" t="n">
        <v>0</v>
      </c>
      <c r="C2624" s="0" t="str">
        <f aca="false">HYPERLINK("http://dbpedia.org/sparql?default-graph-uri=http%3A%2F%2Fdbpedia.org&amp;query=select+distinct+%3Fs+%3Fo+where+{%3Fs+%3Chttp%3A%2F%2Fdbpedia.org%2Fproperty%2Fillustrator%3E+%3Fo}+LIMIT+100&amp;format=text%2Fhtml&amp;timeout=30000&amp;debug=on", "View on DBPedia")</f>
        <v>View on DBPedia</v>
      </c>
    </row>
    <row collapsed="false" customFormat="false" customHeight="true" hidden="false" ht="12.1" outlineLevel="0" r="2625">
      <c r="A2625" s="0" t="str">
        <f aca="false">HYPERLINK("http://dbpedia.org/ontology/series")</f>
        <v>http://dbpedia.org/ontology/series</v>
      </c>
      <c r="B2625" s="2" t="n">
        <v>0</v>
      </c>
      <c r="C2625" s="0" t="str">
        <f aca="false">HYPERLINK("http://dbpedia.org/sparql?default-graph-uri=http%3A%2F%2Fdbpedia.org&amp;query=select+distinct+%3Fs+%3Fo+where+{%3Fs+%3Chttp%3A%2F%2Fdbpedia.org%2Fontology%2Fseries%3E+%3Fo}+LIMIT+100&amp;format=text%2Fhtml&amp;timeout=30000&amp;debug=on", "View on DBPedia")</f>
        <v>View on DBPedia</v>
      </c>
    </row>
    <row collapsed="false" customFormat="false" customHeight="true" hidden="false" ht="12.1" outlineLevel="0" r="2626">
      <c r="A2626" s="0" t="str">
        <f aca="false">HYPERLINK("http://dbpedia.org/property/subject")</f>
        <v>http://dbpedia.org/property/subject</v>
      </c>
      <c r="B2626" s="2" t="n">
        <v>0</v>
      </c>
      <c r="C2626" s="0" t="str">
        <f aca="false">HYPERLINK("http://dbpedia.org/sparql?default-graph-uri=http%3A%2F%2Fdbpedia.org&amp;query=select+distinct+%3Fs+%3Fo+where+{%3Fs+%3Chttp%3A%2F%2Fdbpedia.org%2Fproperty%2Fsubject%3E+%3Fo}+LIMIT+100&amp;format=text%2Fhtml&amp;timeout=30000&amp;debug=on", "View on DBPedia")</f>
        <v>View on DBPedia</v>
      </c>
    </row>
    <row collapsed="false" customFormat="false" customHeight="true" hidden="false" ht="12.1" outlineLevel="0" r="2627">
      <c r="A2627" s="0" t="str">
        <f aca="false">HYPERLINK("http://dbpedia.org/ontology/creator")</f>
        <v>http://dbpedia.org/ontology/creator</v>
      </c>
      <c r="B2627" s="2" t="n">
        <v>1</v>
      </c>
      <c r="C2627" s="0" t="str">
        <f aca="false">HYPERLINK("http://dbpedia.org/sparql?default-graph-uri=http%3A%2F%2Fdbpedia.org&amp;query=select+distinct+%3Fs+%3Fo+where+{%3Fs+%3Chttp%3A%2F%2Fdbpedia.org%2Fontology%2Fcreator%3E+%3Fo}+LIMIT+100&amp;format=text%2Fhtml&amp;timeout=30000&amp;debug=on", "View on DBPedia")</f>
        <v>View on DBPedia</v>
      </c>
    </row>
    <row collapsed="false" customFormat="false" customHeight="true" hidden="false" ht="12.1" outlineLevel="0" r="2628">
      <c r="A2628" s="0" t="str">
        <f aca="false">HYPERLINK("http://dbpedia.org/property/titleOrig")</f>
        <v>http://dbpedia.org/property/titleOrig</v>
      </c>
      <c r="B2628" s="2" t="n">
        <v>0</v>
      </c>
      <c r="C2628" s="0" t="str">
        <f aca="false">HYPERLINK("http://dbpedia.org/sparql?default-graph-uri=http%3A%2F%2Fdbpedia.org&amp;query=select+distinct+%3Fs+%3Fo+where+{%3Fs+%3Chttp%3A%2F%2Fdbpedia.org%2Fproperty%2FtitleOrig%3E+%3Fo}+LIMIT+100&amp;format=text%2Fhtml&amp;timeout=30000&amp;debug=on", "View on DBPedia")</f>
        <v>View on DBPedia</v>
      </c>
    </row>
    <row collapsed="false" customFormat="false" customHeight="true" hidden="false" ht="12.1" outlineLevel="0" r="2629">
      <c r="A2629" s="0" t="str">
        <f aca="false">HYPERLINK("http://dbpedia.org/ontology/nonFictionSubject")</f>
        <v>http://dbpedia.org/ontology/nonFictionSubject</v>
      </c>
      <c r="B2629" s="2" t="n">
        <v>0</v>
      </c>
      <c r="C2629" s="0" t="str">
        <f aca="false">HYPERLINK("http://dbpedia.org/sparql?default-graph-uri=http%3A%2F%2Fdbpedia.org&amp;query=select+distinct+%3Fs+%3Fo+where+{%3Fs+%3Chttp%3A%2F%2Fdbpedia.org%2Fontology%2FnonFictionSubject%3E+%3Fo}+LIMIT+100&amp;format=text%2Fhtml&amp;timeout=30000&amp;debug=on", "View on DBPedia")</f>
        <v>View on DBPedia</v>
      </c>
    </row>
    <row collapsed="false" customFormat="false" customHeight="true" hidden="false" ht="12.1" outlineLevel="0" r="2630">
      <c r="A2630" s="0" t="str">
        <f aca="false">HYPERLINK("http://dbpedia.org/property/followedBy")</f>
        <v>http://dbpedia.org/property/followedBy</v>
      </c>
      <c r="B2630" s="2" t="n">
        <v>0</v>
      </c>
      <c r="C2630" s="0" t="str">
        <f aca="false">HYPERLINK("http://dbpedia.org/sparql?default-graph-uri=http%3A%2F%2Fdbpedia.org&amp;query=select+distinct+%3Fs+%3Fo+where+{%3Fs+%3Chttp%3A%2F%2Fdbpedia.org%2Fproperty%2FfollowedBy%3E+%3Fo}+LIMIT+100&amp;format=text%2Fhtml&amp;timeout=30000&amp;debug=on", "View on DBPedia")</f>
        <v>View on DBPedia</v>
      </c>
    </row>
    <row collapsed="false" customFormat="false" customHeight="true" hidden="false" ht="12.1" outlineLevel="0" r="2631">
      <c r="A2631" s="0" t="str">
        <f aca="false">HYPERLINK("http://dbpedia.org/ontology/coverArtist")</f>
        <v>http://dbpedia.org/ontology/coverArtist</v>
      </c>
      <c r="B2631" s="2" t="n">
        <v>0</v>
      </c>
      <c r="C2631" s="0" t="str">
        <f aca="false">HYPERLINK("http://dbpedia.org/sparql?default-graph-uri=http%3A%2F%2Fdbpedia.org&amp;query=select+distinct+%3Fs+%3Fo+where+{%3Fs+%3Chttp%3A%2F%2Fdbpedia.org%2Fontology%2FcoverArtist%3E+%3Fo}+LIMIT+100&amp;format=text%2Fhtml&amp;timeout=30000&amp;debug=on", "View on DBPedia")</f>
        <v>View on DBPedia</v>
      </c>
    </row>
    <row collapsed="false" customFormat="false" customHeight="true" hidden="false" ht="12.1" outlineLevel="0" r="2632">
      <c r="A2632" s="0" t="str">
        <f aca="false">HYPERLINK("http://dbpedia.org/property/birthName")</f>
        <v>http://dbpedia.org/property/birthName</v>
      </c>
      <c r="B2632" s="2" t="n">
        <v>0</v>
      </c>
      <c r="C2632" s="0" t="str">
        <f aca="false">HYPERLINK("http://dbpedia.org/sparql?default-graph-uri=http%3A%2F%2Fdbpedia.org&amp;query=select+distinct+%3Fs+%3Fo+where+{%3Fs+%3Chttp%3A%2F%2Fdbpedia.org%2Fproperty%2FbirthName%3E+%3Fo}+LIMIT+100&amp;format=text%2Fhtml&amp;timeout=30000&amp;debug=on", "View on DBPedia")</f>
        <v>View on DBPedia</v>
      </c>
    </row>
    <row collapsed="false" customFormat="false" customHeight="true" hidden="false" ht="12.1" outlineLevel="0" r="2633">
      <c r="A2633" s="0" t="str">
        <f aca="false">HYPERLINK("http://dbpedia.org/property/coverArtist")</f>
        <v>http://dbpedia.org/property/coverArtist</v>
      </c>
      <c r="B2633" s="2" t="n">
        <v>0</v>
      </c>
      <c r="C2633" s="0" t="str">
        <f aca="false">HYPERLINK("http://dbpedia.org/sparql?default-graph-uri=http%3A%2F%2Fdbpedia.org&amp;query=select+distinct+%3Fs+%3Fo+where+{%3Fs+%3Chttp%3A%2F%2Fdbpedia.org%2Fproperty%2FcoverArtist%3E+%3Fo}+LIMIT+100&amp;format=text%2Fhtml&amp;timeout=30000&amp;debug=on", "View on DBPedia")</f>
        <v>View on DBPedia</v>
      </c>
    </row>
    <row collapsed="false" customFormat="false" customHeight="true" hidden="false" ht="12.1" outlineLevel="0" r="2634">
      <c r="A2634" s="0" t="str">
        <f aca="false">HYPERLINK("http://dbpedia.org/property/creator")</f>
        <v>http://dbpedia.org/property/creator</v>
      </c>
      <c r="B2634" s="2" t="n">
        <v>1</v>
      </c>
      <c r="C2634" s="0" t="str">
        <f aca="false">HYPERLINK("http://dbpedia.org/sparql?default-graph-uri=http%3A%2F%2Fdbpedia.org&amp;query=select+distinct+%3Fs+%3Fo+where+{%3Fs+%3Chttp%3A%2F%2Fdbpedia.org%2Fproperty%2Fcreator%3E+%3Fo}+LIMIT+100&amp;format=text%2Fhtml&amp;timeout=30000&amp;debug=on", "View on DBPedia")</f>
        <v>View on DBPedia</v>
      </c>
    </row>
    <row collapsed="false" customFormat="false" customHeight="true" hidden="false" ht="12.1" outlineLevel="0" r="2635">
      <c r="A2635" s="0" t="str">
        <f aca="false">HYPERLINK("http://dbpedia.org/ontology/birthName")</f>
        <v>http://dbpedia.org/ontology/birthName</v>
      </c>
      <c r="B2635" s="2" t="n">
        <v>0</v>
      </c>
      <c r="C2635" s="0" t="str">
        <f aca="false">HYPERLINK("http://dbpedia.org/sparql?default-graph-uri=http%3A%2F%2Fdbpedia.org&amp;query=select+distinct+%3Fs+%3Fo+where+{%3Fs+%3Chttp%3A%2F%2Fdbpedia.org%2Fontology%2FbirthName%3E+%3Fo}+LIMIT+100&amp;format=text%2Fhtml&amp;timeout=30000&amp;debug=on", "View on DBPedia")</f>
        <v>View on DBPedia</v>
      </c>
    </row>
    <row collapsed="false" customFormat="false" customHeight="true" hidden="false" ht="12.1" outlineLevel="0" r="2636">
      <c r="A2636" s="0" t="str">
        <f aca="false">HYPERLINK("http://dbpedia.org/property/title")</f>
        <v>http://dbpedia.org/property/title</v>
      </c>
      <c r="B2636" s="2" t="n">
        <v>0</v>
      </c>
      <c r="C2636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2638">
      <c r="A2638" s="0" t="n">
        <v>1911613041</v>
      </c>
      <c r="B2638" s="1" t="s">
        <v>817</v>
      </c>
      <c r="C2638" s="0" t="str">
        <f aca="false">HYPERLINK("http://en.wikipedia.org/wiki/List_of_largest_manufacturing_companies_by_revenue", "View context")</f>
        <v>View context</v>
      </c>
    </row>
    <row collapsed="false" customFormat="false" customHeight="true" hidden="false" ht="12.1" outlineLevel="0" r="2639">
      <c r="A2639" s="0" t="s">
        <v>626</v>
      </c>
      <c r="B2639" s="1" t="s">
        <v>629</v>
      </c>
      <c r="C2639" s="0" t="s">
        <v>38</v>
      </c>
      <c r="D2639" s="0" t="s">
        <v>631</v>
      </c>
      <c r="E2639" s="0" t="s">
        <v>639</v>
      </c>
    </row>
    <row collapsed="false" customFormat="false" customHeight="true" hidden="false" ht="12.1" outlineLevel="0" r="2640">
      <c r="A2640" s="0" t="s">
        <v>26</v>
      </c>
      <c r="B2640" s="1" t="s">
        <v>32</v>
      </c>
      <c r="C2640" s="0" t="s">
        <v>818</v>
      </c>
      <c r="D2640" s="0" t="s">
        <v>647</v>
      </c>
      <c r="E2640" s="0" t="s">
        <v>27</v>
      </c>
    </row>
    <row collapsed="false" customFormat="false" customHeight="true" hidden="false" ht="12.1" outlineLevel="0" r="2641">
      <c r="A2641" s="0" t="s">
        <v>46</v>
      </c>
      <c r="B2641" s="1" t="s">
        <v>729</v>
      </c>
      <c r="C2641" s="0" t="s">
        <v>655</v>
      </c>
      <c r="D2641" s="0" t="s">
        <v>819</v>
      </c>
      <c r="E2641" s="0" t="s">
        <v>820</v>
      </c>
    </row>
    <row collapsed="false" customFormat="false" customHeight="true" hidden="false" ht="12.1" outlineLevel="0" r="2642">
      <c r="A2642" s="0" t="s">
        <v>667</v>
      </c>
      <c r="B2642" s="1" t="s">
        <v>670</v>
      </c>
      <c r="C2642" s="0" t="s">
        <v>44</v>
      </c>
      <c r="D2642" s="0" t="s">
        <v>821</v>
      </c>
      <c r="E2642" s="0" t="s">
        <v>673</v>
      </c>
    </row>
    <row collapsed="false" customFormat="false" customHeight="true" hidden="false" ht="12.1" outlineLevel="0" r="2643">
      <c r="A2643" s="0" t="s">
        <v>822</v>
      </c>
      <c r="B2643" s="1" t="s">
        <v>675</v>
      </c>
    </row>
    <row collapsed="false" customFormat="false" customHeight="true" hidden="false" ht="12.1" outlineLevel="0" r="2644">
      <c r="A2644" s="0" t="str">
        <f aca="false">HYPERLINK("http://dbpedia.org/ontology/foundationPlace")</f>
        <v>http://dbpedia.org/ontology/foundationPlace</v>
      </c>
      <c r="B2644" s="2" t="n">
        <v>1</v>
      </c>
      <c r="C2644" s="0" t="str">
        <f aca="false">HYPERLINK("http://dbpedia.org/sparql?default-graph-uri=http%3A%2F%2Fdbpedia.org&amp;query=select+distinct+%3Fs+%3Fo+where+{%3Fs+%3Chttp%3A%2F%2Fdbpedia.org%2Fontology%2FfoundationPlace%3E+%3Fo}+LIMIT+100&amp;format=text%2Fhtml&amp;timeout=30000&amp;debug=on", "View on DBPedia")</f>
        <v>View on DBPedia</v>
      </c>
    </row>
    <row collapsed="false" customFormat="false" customHeight="true" hidden="false" ht="12.1" outlineLevel="0" r="2645">
      <c r="A2645" s="0" t="str">
        <f aca="false">HYPERLINK("http://dbpedia.org/property/areaServed")</f>
        <v>http://dbpedia.org/property/areaServed</v>
      </c>
      <c r="B2645" s="2" t="n">
        <v>0</v>
      </c>
      <c r="C2645" s="0" t="str">
        <f aca="false">HYPERLINK("http://dbpedia.org/sparql?default-graph-uri=http%3A%2F%2Fdbpedia.org&amp;query=select+distinct+%3Fs+%3Fo+where+{%3Fs+%3Chttp%3A%2F%2Fdbpedia.org%2Fproperty%2FareaServed%3E+%3Fo}+LIMIT+100&amp;format=text%2Fhtml&amp;timeout=30000&amp;debug=on", "View on DBPedia")</f>
        <v>View on DBPedia</v>
      </c>
    </row>
    <row collapsed="false" customFormat="false" customHeight="true" hidden="false" ht="12.1" outlineLevel="0" r="2646">
      <c r="A2646" s="0" t="str">
        <f aca="false">HYPERLINK("http://dbpedia.org/ontology/headquarter")</f>
        <v>http://dbpedia.org/ontology/headquarter</v>
      </c>
      <c r="B2646" s="2" t="n">
        <v>1</v>
      </c>
      <c r="C2646" s="0" t="str">
        <f aca="false">HYPERLINK("http://dbpedia.org/sparql?default-graph-uri=http%3A%2F%2Fdbpedia.org&amp;query=select+distinct+%3Fs+%3Fo+where+{%3Fs+%3Chttp%3A%2F%2Fdbpedia.org%2Fontology%2Fheadquarter%3E+%3Fo}+LIMIT+100&amp;format=text%2Fhtml&amp;timeout=30000&amp;debug=on", "View on DBPedia")</f>
        <v>View on DBPedia</v>
      </c>
    </row>
    <row collapsed="false" customFormat="false" customHeight="true" hidden="false" ht="12.1" outlineLevel="0" r="2647">
      <c r="A2647" s="0" t="str">
        <f aca="false">HYPERLINK("http://dbpedia.org/property/locationCountry")</f>
        <v>http://dbpedia.org/property/locationCountry</v>
      </c>
      <c r="B2647" s="2" t="n">
        <v>0.5</v>
      </c>
      <c r="C2647" s="0" t="str">
        <f aca="false">HYPERLINK("http://dbpedia.org/sparql?default-graph-uri=http%3A%2F%2Fdbpedia.org&amp;query=select+distinct+%3Fs+%3Fo+where+{%3Fs+%3Chttp%3A%2F%2Fdbpedia.org%2Fproperty%2FlocationCountry%3E+%3Fo}+LIMIT+100&amp;format=text%2Fhtml&amp;timeout=30000&amp;debug=on", "View on DBPedia")</f>
        <v>View on DBPedia</v>
      </c>
    </row>
    <row collapsed="false" customFormat="false" customHeight="true" hidden="false" ht="12.1" outlineLevel="0" r="2648">
      <c r="A2648" s="0" t="str">
        <f aca="false">HYPERLINK("http://dbpedia.org/ontology/location")</f>
        <v>http://dbpedia.org/ontology/location</v>
      </c>
      <c r="B2648" s="2" t="n">
        <v>0.5</v>
      </c>
      <c r="C2648" s="0" t="str">
        <f aca="false">HYPERLINK("http://dbpedia.org/sparql?default-graph-uri=http%3A%2F%2Fdbpedia.org&amp;query=select+distinct+%3Fs+%3Fo+where+{%3Fs+%3Chttp%3A%2F%2Fdbpedia.org%2Fontology%2Flocation%3E+%3Fo}+LIMIT+100&amp;format=text%2Fhtml&amp;timeout=30000&amp;debug=on", "View on DBPedia")</f>
        <v>View on DBPedia</v>
      </c>
    </row>
    <row collapsed="false" customFormat="false" customHeight="true" hidden="false" ht="12.1" outlineLevel="0" r="2649">
      <c r="A2649" s="0" t="str">
        <f aca="false">HYPERLINK("http://dbpedia.org/property/country")</f>
        <v>http://dbpedia.org/property/country</v>
      </c>
      <c r="B2649" s="2" t="n">
        <v>0.5</v>
      </c>
      <c r="C2649" s="0" t="str">
        <f aca="false">HYPERLINK("http://dbpedia.org/sparql?default-graph-uri=http%3A%2F%2Fdbpedia.org&amp;query=select+distinct+%3Fs+%3Fo+where+{%3Fs+%3Chttp%3A%2F%2Fdbpedia.org%2Fproperty%2Fcountry%3E+%3Fo}+LIMIT+100&amp;format=text%2Fhtml&amp;timeout=30000&amp;debug=on", "View on DBPedia")</f>
        <v>View on DBPedia</v>
      </c>
    </row>
    <row collapsed="false" customFormat="false" customHeight="true" hidden="false" ht="12.1" outlineLevel="0" r="2650">
      <c r="A2650" s="0" t="str">
        <f aca="false">HYPERLINK("http://dbpedia.org/property/foundation")</f>
        <v>http://dbpedia.org/property/foundation</v>
      </c>
      <c r="B2650" s="2" t="n">
        <v>0.5</v>
      </c>
      <c r="C2650" s="0" t="str">
        <f aca="false">HYPERLINK("http://dbpedia.org/sparql?default-graph-uri=http%3A%2F%2Fdbpedia.org&amp;query=select+distinct+%3Fs+%3Fo+where+{%3Fs+%3Chttp%3A%2F%2Fdbpedia.org%2Fproperty%2Ffoundation%3E+%3Fo}+LIMIT+100&amp;format=text%2Fhtml&amp;timeout=30000&amp;debug=on", "View on DBPedia")</f>
        <v>View on DBPedia</v>
      </c>
    </row>
    <row collapsed="false" customFormat="false" customHeight="true" hidden="false" ht="12.1" outlineLevel="0" r="2651">
      <c r="A2651" s="0" t="str">
        <f aca="false">HYPERLINK("http://dbpedia.org/property/headquarters")</f>
        <v>http://dbpedia.org/property/headquarters</v>
      </c>
      <c r="B2651" s="2" t="n">
        <v>1</v>
      </c>
      <c r="C2651" s="0" t="str">
        <f aca="false">HYPERLINK("http://dbpedia.org/sparql?default-graph-uri=http%3A%2F%2Fdbpedia.org&amp;query=select+distinct+%3Fs+%3Fo+where+{%3Fs+%3Chttp%3A%2F%2Fdbpedia.org%2Fproperty%2Fheadquarters%3E+%3Fo}+LIMIT+100&amp;format=text%2Fhtml&amp;timeout=30000&amp;debug=on", "View on DBPedia")</f>
        <v>View on DBPedia</v>
      </c>
    </row>
    <row collapsed="false" customFormat="false" customHeight="true" hidden="false" ht="12.1" outlineLevel="0" r="2652">
      <c r="A2652" s="0" t="str">
        <f aca="false">HYPERLINK("http://dbpedia.org/property/location")</f>
        <v>http://dbpedia.org/property/location</v>
      </c>
      <c r="B2652" s="2" t="n">
        <v>0.5</v>
      </c>
      <c r="C2652" s="0" t="str">
        <f aca="false">HYPERLINK("http://dbpedia.org/sparql?default-graph-uri=http%3A%2F%2Fdbpedia.org&amp;query=select+distinct+%3Fs+%3Fo+where+{%3Fs+%3Chttp%3A%2F%2Fdbpedia.org%2Fproperty%2Flocation%3E+%3Fo}+LIMIT+100&amp;format=text%2Fhtml&amp;timeout=30000&amp;debug=on", "View on DBPedia")</f>
        <v>View on DBPedia</v>
      </c>
    </row>
    <row collapsed="false" customFormat="false" customHeight="true" hidden="false" ht="12.1" outlineLevel="0" r="2653">
      <c r="A2653" s="0" t="str">
        <f aca="false">HYPERLINK("http://dbpedia.org/ontology/locationCountry")</f>
        <v>http://dbpedia.org/ontology/locationCountry</v>
      </c>
      <c r="B2653" s="2" t="n">
        <v>0.5</v>
      </c>
      <c r="C2653" s="0" t="str">
        <f aca="false">HYPERLINK("http://dbpedia.org/sparql?default-graph-uri=http%3A%2F%2Fdbpedia.org&amp;query=select+distinct+%3Fs+%3Fo+where+{%3Fs+%3Chttp%3A%2F%2Fdbpedia.org%2Fontology%2FlocationCountry%3E+%3Fo}+LIMIT+100&amp;format=text%2Fhtml&amp;timeout=30000&amp;debug=on", "View on DBPedia")</f>
        <v>View on DBPedia</v>
      </c>
    </row>
    <row collapsed="false" customFormat="false" customHeight="true" hidden="false" ht="12.1" outlineLevel="0" r="2654">
      <c r="A2654" s="0" t="str">
        <f aca="false">HYPERLINK("http://dbpedia.org/ontology/regionServed")</f>
        <v>http://dbpedia.org/ontology/regionServed</v>
      </c>
      <c r="B2654" s="2" t="n">
        <v>0</v>
      </c>
      <c r="C2654" s="0" t="str">
        <f aca="false">HYPERLINK("http://dbpedia.org/sparql?default-graph-uri=http%3A%2F%2Fdbpedia.org&amp;query=select+distinct+%3Fs+%3Fo+where+{%3Fs+%3Chttp%3A%2F%2Fdbpedia.org%2Fontology%2FregionServed%3E+%3Fo}+LIMIT+100&amp;format=text%2Fhtml&amp;timeout=30000&amp;debug=on", "View on DBPedia")</f>
        <v>View on DBPedia</v>
      </c>
    </row>
    <row collapsed="false" customFormat="false" customHeight="true" hidden="false" ht="12.1" outlineLevel="0" r="2655">
      <c r="A2655" s="0" t="str">
        <f aca="false">HYPERLINK("http://dbpedia.org/property/locationCity")</f>
        <v>http://dbpedia.org/property/locationCity</v>
      </c>
      <c r="B2655" s="2" t="n">
        <v>0</v>
      </c>
      <c r="C2655" s="0" t="str">
        <f aca="false">HYPERLINK("http://dbpedia.org/sparql?default-graph-uri=http%3A%2F%2Fdbpedia.org&amp;query=select+distinct+%3Fs+%3Fo+where+{%3Fs+%3Chttp%3A%2F%2Fdbpedia.org%2Fproperty%2FlocationCity%3E+%3Fo}+LIMIT+100&amp;format=text%2Fhtml&amp;timeout=30000&amp;debug=on", "View on DBPedia")</f>
        <v>View on DBPedia</v>
      </c>
    </row>
    <row collapsed="false" customFormat="false" customHeight="true" hidden="false" ht="12.1" outlineLevel="0" r="2656">
      <c r="A2656" s="0" t="str">
        <f aca="false">HYPERLINK("http://dbpedia.org/property/locations")</f>
        <v>http://dbpedia.org/property/locations</v>
      </c>
      <c r="B2656" s="2" t="n">
        <v>0</v>
      </c>
      <c r="C2656" s="0" t="str">
        <f aca="false">HYPERLINK("http://dbpedia.org/sparql?default-graph-uri=http%3A%2F%2Fdbpedia.org&amp;query=select+distinct+%3Fs+%3Fo+where+{%3Fs+%3Chttp%3A%2F%2Fdbpedia.org%2Fproperty%2Flocations%3E+%3Fo}+LIMIT+100&amp;format=text%2Fhtml&amp;timeout=30000&amp;debug=on", "View on DBPedia")</f>
        <v>View on DBPedia</v>
      </c>
    </row>
    <row collapsed="false" customFormat="false" customHeight="true" hidden="false" ht="12.1" outlineLevel="0" r="2657">
      <c r="A2657" s="0" t="str">
        <f aca="false">HYPERLINK("http://dbpedia.org/ontology/locationCity")</f>
        <v>http://dbpedia.org/ontology/locationCity</v>
      </c>
      <c r="B2657" s="2" t="n">
        <v>0</v>
      </c>
      <c r="C2657" s="0" t="str">
        <f aca="false">HYPERLINK("http://dbpedia.org/sparql?default-graph-uri=http%3A%2F%2Fdbpedia.org&amp;query=select+distinct+%3Fs+%3Fo+where+{%3Fs+%3Chttp%3A%2F%2Fdbpedia.org%2Fontology%2FlocationCity%3E+%3Fo}+LIMIT+100&amp;format=text%2Fhtml&amp;timeout=30000&amp;debug=on", "View on DBPedia")</f>
        <v>View on DBPedia</v>
      </c>
    </row>
    <row collapsed="false" customFormat="false" customHeight="true" hidden="false" ht="12.1" outlineLevel="0" r="2658">
      <c r="A2658" s="0" t="str">
        <f aca="false">HYPERLINK("http://dbpedia.org/property/owner")</f>
        <v>http://dbpedia.org/property/owner</v>
      </c>
      <c r="B2658" s="2" t="n">
        <v>0</v>
      </c>
      <c r="C2658" s="0" t="str">
        <f aca="false">HYPERLINK("http://dbpedia.org/sparql?default-graph-uri=http%3A%2F%2Fdbpedia.org&amp;query=select+distinct+%3Fs+%3Fo+where+{%3Fs+%3Chttp%3A%2F%2Fdbpedia.org%2Fproperty%2Fowner%3E+%3Fo}+LIMIT+100&amp;format=text%2Fhtml&amp;timeout=30000&amp;debug=on", "View on DBPedia")</f>
        <v>View on DBPedia</v>
      </c>
    </row>
    <row collapsed="false" customFormat="false" customHeight="true" hidden="false" ht="12.1" outlineLevel="0" r="2659">
      <c r="A2659" s="0" t="str">
        <f aca="false">HYPERLINK("http://dbpedia.org/property/subsid")</f>
        <v>http://dbpedia.org/property/subsid</v>
      </c>
      <c r="B2659" s="2" t="n">
        <v>0</v>
      </c>
      <c r="C2659" s="0" t="str">
        <f aca="false">HYPERLINK("http://dbpedia.org/sparql?default-graph-uri=http%3A%2F%2Fdbpedia.org&amp;query=select+distinct+%3Fs+%3Fo+where+{%3Fs+%3Chttp%3A%2F%2Fdbpedia.org%2Fproperty%2Fsubsid%3E+%3Fo}+LIMIT+100&amp;format=text%2Fhtml&amp;timeout=30000&amp;debug=on", "View on DBPedia")</f>
        <v>View on DBPedia</v>
      </c>
    </row>
    <row collapsed="false" customFormat="false" customHeight="true" hidden="false" ht="12.1" outlineLevel="0" r="2660">
      <c r="A2660" s="0" t="str">
        <f aca="false">HYPERLINK("http://xmlns.com/foaf/0.1/name")</f>
        <v>http://xmlns.com/foaf/0.1/name</v>
      </c>
      <c r="B2660" s="2" t="n">
        <v>0</v>
      </c>
      <c r="C2660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2661">
      <c r="A2661" s="0" t="str">
        <f aca="false">HYPERLINK("http://dbpedia.org/ontology/owningCompany")</f>
        <v>http://dbpedia.org/ontology/owningCompany</v>
      </c>
      <c r="B2661" s="2" t="n">
        <v>0</v>
      </c>
      <c r="C2661" s="0" t="str">
        <f aca="false">HYPERLINK("http://dbpedia.org/sparql?default-graph-uri=http%3A%2F%2Fdbpedia.org&amp;query=select+distinct+%3Fs+%3Fo+where+{%3Fs+%3Chttp%3A%2F%2Fdbpedia.org%2Fontology%2FowningCompany%3E+%3Fo}+LIMIT+100&amp;format=text%2Fhtml&amp;timeout=30000&amp;debug=on", "View on DBPedia")</f>
        <v>View on DBPedia</v>
      </c>
    </row>
    <row collapsed="false" customFormat="false" customHeight="true" hidden="false" ht="12.1" outlineLevel="0" r="2662">
      <c r="A2662" s="0" t="str">
        <f aca="false">HYPERLINK("http://dbpedia.org/property/birthPlace")</f>
        <v>http://dbpedia.org/property/birthPlace</v>
      </c>
      <c r="B2662" s="2" t="n">
        <v>0</v>
      </c>
      <c r="C2662" s="0" t="str">
        <f aca="false">HYPERLINK("http://dbpedia.org/sparql?default-graph-uri=http%3A%2F%2Fdbpedia.org&amp;query=select+distinct+%3Fs+%3Fo+where+{%3Fs+%3Chttp%3A%2F%2Fdbpedia.org%2Fproperty%2FbirthPlace%3E+%3Fo}+LIMIT+100&amp;format=text%2Fhtml&amp;timeout=30000&amp;debug=on", "View on DBPedia")</f>
        <v>View on DBPedia</v>
      </c>
    </row>
    <row collapsed="false" customFormat="false" customHeight="true" hidden="false" ht="12.1" outlineLevel="0" r="2663">
      <c r="A2663" s="0" t="str">
        <f aca="false">HYPERLINK("http://dbpedia.org/property/col")</f>
        <v>http://dbpedia.org/property/col</v>
      </c>
      <c r="B2663" s="2" t="n">
        <v>0</v>
      </c>
      <c r="C2663" s="0" t="str">
        <f aca="false">HYPERLINK("http://dbpedia.org/sparql?default-graph-uri=http%3A%2F%2Fdbpedia.org&amp;query=select+distinct+%3Fs+%3Fo+where+{%3Fs+%3Chttp%3A%2F%2Fdbpedia.org%2Fproperty%2Fcol%3E+%3Fo}+LIMIT+100&amp;format=text%2Fhtml&amp;timeout=30000&amp;debug=on", "View on DBPedia")</f>
        <v>View on DBPedia</v>
      </c>
    </row>
    <row collapsed="false" customFormat="false" customHeight="true" hidden="false" ht="12.1" outlineLevel="0" r="2664">
      <c r="A2664" s="0" t="str">
        <f aca="false">HYPERLINK("http://dbpedia.org/ontology/country")</f>
        <v>http://dbpedia.org/ontology/country</v>
      </c>
      <c r="B2664" s="2" t="n">
        <v>0</v>
      </c>
      <c r="C2664" s="0" t="str">
        <f aca="false">HYPERLINK("http://dbpedia.org/sparql?default-graph-uri=http%3A%2F%2Fdbpedia.org&amp;query=select+distinct+%3Fs+%3Fo+where+{%3Fs+%3Chttp%3A%2F%2Fdbpedia.org%2Fontology%2Fcountry%3E+%3Fo}+LIMIT+100&amp;format=text%2Fhtml&amp;timeout=30000&amp;debug=on", "View on DBPedia")</f>
        <v>View on DBPedia</v>
      </c>
    </row>
    <row collapsed="false" customFormat="false" customHeight="true" hidden="false" ht="12.1" outlineLevel="0" r="2665">
      <c r="A2665" s="0" t="str">
        <f aca="false">HYPERLINK("http://dbpedia.org/ontology/birthPlace")</f>
        <v>http://dbpedia.org/ontology/birthPlace</v>
      </c>
      <c r="B2665" s="2" t="n">
        <v>0</v>
      </c>
      <c r="C2665" s="0" t="str">
        <f aca="false">HYPERLINK("http://dbpedia.org/sparql?default-graph-uri=http%3A%2F%2Fdbpedia.org&amp;query=select+distinct+%3Fs+%3Fo+where+{%3Fs+%3Chttp%3A%2F%2Fdbpedia.org%2Fontology%2FbirthPlace%3E+%3Fo}+LIMIT+100&amp;format=text%2Fhtml&amp;timeout=30000&amp;debug=on", "View on DBPedia")</f>
        <v>View on DBPedia</v>
      </c>
    </row>
    <row collapsed="false" customFormat="false" customHeight="true" hidden="false" ht="12.1" outlineLevel="0" r="2666">
      <c r="A2666" s="0" t="str">
        <f aca="false">HYPERLINK("http://dbpedia.org/property/placeOfBirth")</f>
        <v>http://dbpedia.org/property/placeOfBirth</v>
      </c>
      <c r="B2666" s="2" t="n">
        <v>0</v>
      </c>
      <c r="C2666" s="0" t="str">
        <f aca="false">HYPERLINK("http://dbpedia.org/sparql?default-graph-uri=http%3A%2F%2Fdbpedia.org&amp;query=select+distinct+%3Fs+%3Fo+where+{%3Fs+%3Chttp%3A%2F%2Fdbpedia.org%2Fproperty%2FplaceOfBirth%3E+%3Fo}+LIMIT+100&amp;format=text%2Fhtml&amp;timeout=30000&amp;debug=on", "View on DBPedia")</f>
        <v>View on DBPedia</v>
      </c>
    </row>
    <row collapsed="false" customFormat="false" customHeight="true" hidden="false" ht="12.1" outlineLevel="0" r="2667">
      <c r="A2667" s="0" t="str">
        <f aca="false">HYPERLINK("http://dbpedia.org/property/parent")</f>
        <v>http://dbpedia.org/property/parent</v>
      </c>
      <c r="B2667" s="2" t="n">
        <v>0</v>
      </c>
      <c r="C2667" s="0" t="str">
        <f aca="false">HYPERLINK("http://dbpedia.org/sparql?default-graph-uri=http%3A%2F%2Fdbpedia.org&amp;query=select+distinct+%3Fs+%3Fo+where+{%3Fs+%3Chttp%3A%2F%2Fdbpedia.org%2Fproperty%2Fparent%3E+%3Fo}+LIMIT+100&amp;format=text%2Fhtml&amp;timeout=30000&amp;debug=on", "View on DBPedia")</f>
        <v>View on DBPedia</v>
      </c>
    </row>
    <row collapsed="false" customFormat="false" customHeight="true" hidden="false" ht="12.1" outlineLevel="0" r="2668">
      <c r="A2668" s="0" t="str">
        <f aca="false">HYPERLINK("http://dbpedia.org/property/name")</f>
        <v>http://dbpedia.org/property/name</v>
      </c>
      <c r="B2668" s="2" t="n">
        <v>0</v>
      </c>
      <c r="C2668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2669">
      <c r="A2669" s="0" t="str">
        <f aca="false">HYPERLINK("http://dbpedia.org/property/companyName")</f>
        <v>http://dbpedia.org/property/companyName</v>
      </c>
      <c r="B2669" s="2" t="n">
        <v>0</v>
      </c>
      <c r="C2669" s="0" t="str">
        <f aca="false">HYPERLINK("http://dbpedia.org/sparql?default-graph-uri=http%3A%2F%2Fdbpedia.org&amp;query=select+distinct+%3Fs+%3Fo+where+{%3Fs+%3Chttp%3A%2F%2Fdbpedia.org%2Fproperty%2FcompanyName%3E+%3Fo}+LIMIT+100&amp;format=text%2Fhtml&amp;timeout=30000&amp;debug=on", "View on DBPedia")</f>
        <v>View on DBPedia</v>
      </c>
    </row>
    <row collapsed="false" customFormat="false" customHeight="true" hidden="false" ht="12.1" outlineLevel="0" r="2670">
      <c r="A2670" s="0" t="str">
        <f aca="false">HYPERLINK("http://dbpedia.org/ontology/broadcastArea")</f>
        <v>http://dbpedia.org/ontology/broadcastArea</v>
      </c>
      <c r="B2670" s="2" t="n">
        <v>0</v>
      </c>
      <c r="C2670" s="0" t="str">
        <f aca="false">HYPERLINK("http://dbpedia.org/sparql?default-graph-uri=http%3A%2F%2Fdbpedia.org&amp;query=select+distinct+%3Fs+%3Fo+where+{%3Fs+%3Chttp%3A%2F%2Fdbpedia.org%2Fontology%2FbroadcastArea%3E+%3Fo}+LIMIT+100&amp;format=text%2Fhtml&amp;timeout=30000&amp;debug=on", "View on DBPedia")</f>
        <v>View on DBPedia</v>
      </c>
    </row>
    <row collapsed="false" customFormat="false" customHeight="true" hidden="false" ht="12.1" outlineLevel="0" r="2671">
      <c r="A2671" s="0" t="str">
        <f aca="false">HYPERLINK("http://dbpedia.org/ontology/owner")</f>
        <v>http://dbpedia.org/ontology/owner</v>
      </c>
      <c r="B2671" s="2" t="n">
        <v>0</v>
      </c>
      <c r="C2671" s="0" t="str">
        <f aca="false">HYPERLINK("http://dbpedia.org/sparql?default-graph-uri=http%3A%2F%2Fdbpedia.org&amp;query=select+distinct+%3Fs+%3Fo+where+{%3Fs+%3Chttp%3A%2F%2Fdbpedia.org%2Fontology%2Fowner%3E+%3Fo}+LIMIT+100&amp;format=text%2Fhtml&amp;timeout=30000&amp;debug=on", "View on DBPedia")</f>
        <v>View on DBPedia</v>
      </c>
    </row>
    <row collapsed="false" customFormat="false" customHeight="true" hidden="false" ht="12.1" outlineLevel="0" r="2672">
      <c r="A2672" s="0" t="str">
        <f aca="false">HYPERLINK("http://dbpedia.org/ontology/parentCompany")</f>
        <v>http://dbpedia.org/ontology/parentCompany</v>
      </c>
      <c r="B2672" s="2" t="n">
        <v>0</v>
      </c>
      <c r="C2672" s="0" t="str">
        <f aca="false">HYPERLINK("http://dbpedia.org/sparql?default-graph-uri=http%3A%2F%2Fdbpedia.org&amp;query=select+distinct+%3Fs+%3Fo+where+{%3Fs+%3Chttp%3A%2F%2Fdbpedia.org%2Fontology%2FparentCompany%3E+%3Fo}+LIMIT+100&amp;format=text%2Fhtml&amp;timeout=30000&amp;debug=on", "View on DBPedia")</f>
        <v>View on DBPedia</v>
      </c>
    </row>
    <row collapsed="false" customFormat="false" customHeight="true" hidden="false" ht="12.1" outlineLevel="0" r="2673">
      <c r="A2673" s="0" t="str">
        <f aca="false">HYPERLINK("http://dbpedia.org/property/broadcastArea")</f>
        <v>http://dbpedia.org/property/broadcastArea</v>
      </c>
      <c r="B2673" s="2" t="n">
        <v>0</v>
      </c>
      <c r="C2673" s="0" t="str">
        <f aca="false">HYPERLINK("http://dbpedia.org/sparql?default-graph-uri=http%3A%2F%2Fdbpedia.org&amp;query=select+distinct+%3Fs+%3Fo+where+{%3Fs+%3Chttp%3A%2F%2Fdbpedia.org%2Fproperty%2FbroadcastArea%3E+%3Fo}+LIMIT+100&amp;format=text%2Fhtml&amp;timeout=30000&amp;debug=on", "View on DBPedia")</f>
        <v>View on DBPedia</v>
      </c>
    </row>
    <row collapsed="false" customFormat="false" customHeight="true" hidden="false" ht="12.1" outlineLevel="0" r="2674">
      <c r="A2674" s="0" t="str">
        <f aca="false">HYPERLINK("http://dbpedia.org/property/locale")</f>
        <v>http://dbpedia.org/property/locale</v>
      </c>
      <c r="B2674" s="2" t="n">
        <v>0</v>
      </c>
      <c r="C2674" s="0" t="str">
        <f aca="false">HYPERLINK("http://dbpedia.org/sparql?default-graph-uri=http%3A%2F%2Fdbpedia.org&amp;query=select+distinct+%3Fs+%3Fo+where+{%3Fs+%3Chttp%3A%2F%2Fdbpedia.org%2Fproperty%2Flocale%3E+%3Fo}+LIMIT+100&amp;format=text%2Fhtml&amp;timeout=30000&amp;debug=on", "View on DBPedia")</f>
        <v>View on DBPedia</v>
      </c>
    </row>
    <row collapsed="false" customFormat="false" customHeight="true" hidden="false" ht="12.1" outlineLevel="0" r="2675">
      <c r="A2675" s="0" t="str">
        <f aca="false">HYPERLINK("http://dbpedia.org/property/area")</f>
        <v>http://dbpedia.org/property/area</v>
      </c>
      <c r="B2675" s="2" t="n">
        <v>0</v>
      </c>
      <c r="C2675" s="0" t="str">
        <f aca="false">HYPERLINK("http://dbpedia.org/sparql?default-graph-uri=http%3A%2F%2Fdbpedia.org&amp;query=select+distinct+%3Fs+%3Fo+where+{%3Fs+%3Chttp%3A%2F%2Fdbpedia.org%2Fproperty%2Farea%3E+%3Fo}+LIMIT+100&amp;format=text%2Fhtml&amp;timeout=30000&amp;debug=on", "View on DBPedia")</f>
        <v>View on DBPedia</v>
      </c>
    </row>
    <row collapsed="false" customFormat="false" customHeight="true" hidden="false" ht="12.1" outlineLevel="0" r="2676">
      <c r="A2676" s="0" t="str">
        <f aca="false">HYPERLINK("http://dbpedia.org/property/divisions")</f>
        <v>http://dbpedia.org/property/divisions</v>
      </c>
      <c r="B2676" s="2" t="n">
        <v>0</v>
      </c>
      <c r="C2676" s="0" t="str">
        <f aca="false">HYPERLINK("http://dbpedia.org/sparql?default-graph-uri=http%3A%2F%2Fdbpedia.org&amp;query=select+distinct+%3Fs+%3Fo+where+{%3Fs+%3Chttp%3A%2F%2Fdbpedia.org%2Fproperty%2Fdivisions%3E+%3Fo}+LIMIT+100&amp;format=text%2Fhtml&amp;timeout=30000&amp;debug=on", "View on DBPedia")</f>
        <v>View on DBPedia</v>
      </c>
    </row>
    <row collapsed="false" customFormat="false" customHeight="true" hidden="false" ht="12.1" outlineLevel="0" r="2677">
      <c r="A2677" s="0" t="str">
        <f aca="false">HYPERLINK("http://dbpedia.org/property/availability")</f>
        <v>http://dbpedia.org/property/availability</v>
      </c>
      <c r="B2677" s="2" t="n">
        <v>0</v>
      </c>
      <c r="C2677" s="0" t="str">
        <f aca="false">HYPERLINK("http://dbpedia.org/sparql?default-graph-uri=http%3A%2F%2Fdbpedia.org&amp;query=select+distinct+%3Fs+%3Fo+where+{%3Fs+%3Chttp%3A%2F%2Fdbpedia.org%2Fproperty%2Favailability%3E+%3Fo}+LIMIT+100&amp;format=text%2Fhtml&amp;timeout=30000&amp;debug=on", "View on DBPedia")</f>
        <v>View on DBPedia</v>
      </c>
    </row>
    <row collapsed="false" customFormat="false" customHeight="true" hidden="false" ht="12.1" outlineLevel="0" r="2678">
      <c r="A2678" s="0" t="str">
        <f aca="false">HYPERLINK("http://dbpedia.org/property/companyType")</f>
        <v>http://dbpedia.org/property/companyType</v>
      </c>
      <c r="B2678" s="2" t="n">
        <v>0</v>
      </c>
      <c r="C2678" s="0" t="str">
        <f aca="false">HYPERLINK("http://dbpedia.org/sparql?default-graph-uri=http%3A%2F%2Fdbpedia.org&amp;query=select+distinct+%3Fs+%3Fo+where+{%3Fs+%3Chttp%3A%2F%2Fdbpedia.org%2Fproperty%2FcompanyType%3E+%3Fo}+LIMIT+100&amp;format=text%2Fhtml&amp;timeout=30000&amp;debug=on", "View on DBPedia")</f>
        <v>View on DBPedia</v>
      </c>
    </row>
    <row collapsed="false" customFormat="false" customHeight="true" hidden="false" ht="12.1" outlineLevel="0" r="2679">
      <c r="A2679" s="0" t="str">
        <f aca="false">HYPERLINK("http://dbpedia.org/ontology/distributingLabel")</f>
        <v>http://dbpedia.org/ontology/distributingLabel</v>
      </c>
      <c r="B2679" s="2" t="n">
        <v>0</v>
      </c>
      <c r="C2679" s="0" t="str">
        <f aca="false">HYPERLINK("http://dbpedia.org/sparql?default-graph-uri=http%3A%2F%2Fdbpedia.org&amp;query=select+distinct+%3Fs+%3Fo+where+{%3Fs+%3Chttp%3A%2F%2Fdbpedia.org%2Fontology%2FdistributingLabel%3E+%3Fo}+LIMIT+100&amp;format=text%2Fhtml&amp;timeout=30000&amp;debug=on", "View on DBPedia")</f>
        <v>View on DBPedia</v>
      </c>
    </row>
    <row collapsed="false" customFormat="false" customHeight="true" hidden="false" ht="12.1" outlineLevel="0" r="2680">
      <c r="A2680" s="0" t="str">
        <f aca="false">HYPERLINK("http://dbpedia.org/ontology/subsidiary")</f>
        <v>http://dbpedia.org/ontology/subsidiary</v>
      </c>
      <c r="B2680" s="2" t="n">
        <v>0</v>
      </c>
      <c r="C2680" s="0" t="str">
        <f aca="false">HYPERLINK("http://dbpedia.org/sparql?default-graph-uri=http%3A%2F%2Fdbpedia.org&amp;query=select+distinct+%3Fs+%3Fo+where+{%3Fs+%3Chttp%3A%2F%2Fdbpedia.org%2Fontology%2Fsubsidiary%3E+%3Fo}+LIMIT+100&amp;format=text%2Fhtml&amp;timeout=30000&amp;debug=on", "View on DBPedia")</f>
        <v>View on DBPedia</v>
      </c>
    </row>
    <row collapsed="false" customFormat="false" customHeight="true" hidden="false" ht="12.1" outlineLevel="0" r="2681">
      <c r="A2681" s="0" t="str">
        <f aca="false">HYPERLINK("http://dbpedia.org/property/placeOfDeath")</f>
        <v>http://dbpedia.org/property/placeOfDeath</v>
      </c>
      <c r="B2681" s="2" t="n">
        <v>0</v>
      </c>
      <c r="C2681" s="0" t="str">
        <f aca="false">HYPERLINK("http://dbpedia.org/sparql?default-graph-uri=http%3A%2F%2Fdbpedia.org&amp;query=select+distinct+%3Fs+%3Fo+where+{%3Fs+%3Chttp%3A%2F%2Fdbpedia.org%2Fproperty%2FplaceOfDeath%3E+%3Fo}+LIMIT+100&amp;format=text%2Fhtml&amp;timeout=30000&amp;debug=on", "View on DBPedia")</f>
        <v>View on DBPedia</v>
      </c>
    </row>
    <row collapsed="false" customFormat="false" customHeight="true" hidden="false" ht="12.1" outlineLevel="0" r="2682">
      <c r="A2682" s="0" t="str">
        <f aca="false">HYPERLINK("http://dbpedia.org/ontology/distributingCompany")</f>
        <v>http://dbpedia.org/ontology/distributingCompany</v>
      </c>
      <c r="B2682" s="2" t="n">
        <v>0</v>
      </c>
      <c r="C2682" s="0" t="str">
        <f aca="false">HYPERLINK("http://dbpedia.org/sparql?default-graph-uri=http%3A%2F%2Fdbpedia.org&amp;query=select+distinct+%3Fs+%3Fo+where+{%3Fs+%3Chttp%3A%2F%2Fdbpedia.org%2Fontology%2FdistributingCompany%3E+%3Fo}+LIMIT+100&amp;format=text%2Fhtml&amp;timeout=30000&amp;debug=on", "View on DBPedia")</f>
        <v>View on DBPedia</v>
      </c>
    </row>
    <row collapsed="false" customFormat="false" customHeight="true" hidden="false" ht="12.1" outlineLevel="0" r="2683">
      <c r="A2683" s="0" t="str">
        <f aca="false">HYPERLINK("http://dbpedia.org/property/origin")</f>
        <v>http://dbpedia.org/property/origin</v>
      </c>
      <c r="B2683" s="2" t="n">
        <v>0</v>
      </c>
      <c r="C2683" s="0" t="str">
        <f aca="false">HYPERLINK("http://dbpedia.org/sparql?default-graph-uri=http%3A%2F%2Fdbpedia.org&amp;query=select+distinct+%3Fs+%3Fo+where+{%3Fs+%3Chttp%3A%2F%2Fdbpedia.org%2Fproperty%2Forigin%3E+%3Fo}+LIMIT+100&amp;format=text%2Fhtml&amp;timeout=30000&amp;debug=on", "View on DBPedia")</f>
        <v>View on DBPedia</v>
      </c>
    </row>
    <row collapsed="false" customFormat="false" customHeight="true" hidden="false" ht="12.1" outlineLevel="0" r="2684">
      <c r="A2684" s="0" t="str">
        <f aca="false">HYPERLINK("http://dbpedia.org/ontology/nationality")</f>
        <v>http://dbpedia.org/ontology/nationality</v>
      </c>
      <c r="B2684" s="2" t="n">
        <v>0</v>
      </c>
      <c r="C2684" s="0" t="str">
        <f aca="false">HYPERLINK("http://dbpedia.org/sparql?default-graph-uri=http%3A%2F%2Fdbpedia.org&amp;query=select+distinct+%3Fs+%3Fo+where+{%3Fs+%3Chttp%3A%2F%2Fdbpedia.org%2Fontology%2Fnationality%3E+%3Fo}+LIMIT+100&amp;format=text%2Fhtml&amp;timeout=30000&amp;debug=on", "View on DBPedia")</f>
        <v>View on DBPedia</v>
      </c>
    </row>
    <row collapsed="false" customFormat="false" customHeight="true" hidden="false" ht="12.1" outlineLevel="0" r="2685">
      <c r="A2685" s="0" t="str">
        <f aca="false">HYPERLINK("http://dbpedia.org/property/deathPlace")</f>
        <v>http://dbpedia.org/property/deathPlace</v>
      </c>
      <c r="B2685" s="2" t="n">
        <v>0</v>
      </c>
      <c r="C2685" s="0" t="str">
        <f aca="false">HYPERLINK("http://dbpedia.org/sparql?default-graph-uri=http%3A%2F%2Fdbpedia.org&amp;query=select+distinct+%3Fs+%3Fo+where+{%3Fs+%3Chttp%3A%2F%2Fdbpedia.org%2Fproperty%2FdeathPlace%3E+%3Fo}+LIMIT+100&amp;format=text%2Fhtml&amp;timeout=30000&amp;debug=on", "View on DBPedia")</f>
        <v>View on DBPedia</v>
      </c>
    </row>
    <row collapsed="false" customFormat="false" customHeight="true" hidden="false" ht="12.1" outlineLevel="0" r="2686">
      <c r="A2686" s="0" t="str">
        <f aca="false">HYPERLINK("http://dbpedia.org/property/caption")</f>
        <v>http://dbpedia.org/property/caption</v>
      </c>
      <c r="B2686" s="2" t="n">
        <v>0</v>
      </c>
      <c r="C2686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2687">
      <c r="A2687" s="0" t="str">
        <f aca="false">HYPERLINK("http://dbpedia.org/property/distributor")</f>
        <v>http://dbpedia.org/property/distributor</v>
      </c>
      <c r="B2687" s="2" t="n">
        <v>0</v>
      </c>
      <c r="C2687" s="0" t="str">
        <f aca="false">HYPERLINK("http://dbpedia.org/sparql?default-graph-uri=http%3A%2F%2Fdbpedia.org&amp;query=select+distinct+%3Fs+%3Fo+where+{%3Fs+%3Chttp%3A%2F%2Fdbpedia.org%2Fproperty%2Fdistributor%3E+%3Fo}+LIMIT+100&amp;format=text%2Fhtml&amp;timeout=30000&amp;debug=on", "View on DBPedia")</f>
        <v>View on DBPedia</v>
      </c>
    </row>
    <row collapsed="false" customFormat="false" customHeight="true" hidden="false" ht="12.1" outlineLevel="0" r="2688">
      <c r="A2688" s="0" t="str">
        <f aca="false">HYPERLINK("http://dbpedia.org/property/title")</f>
        <v>http://dbpedia.org/property/title</v>
      </c>
      <c r="B2688" s="2" t="n">
        <v>0</v>
      </c>
      <c r="C2688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2689">
      <c r="A2689" s="0" t="str">
        <f aca="false">HYPERLINK("http://dbpedia.org/property/nat")</f>
        <v>http://dbpedia.org/property/nat</v>
      </c>
      <c r="B2689" s="2" t="n">
        <v>0</v>
      </c>
      <c r="C2689" s="0" t="str">
        <f aca="false">HYPERLINK("http://dbpedia.org/sparql?default-graph-uri=http%3A%2F%2Fdbpedia.org&amp;query=select+distinct+%3Fs+%3Fo+where+{%3Fs+%3Chttp%3A%2F%2Fdbpedia.org%2Fproperty%2Fnat%3E+%3Fo}+LIMIT+100&amp;format=text%2Fhtml&amp;timeout=30000&amp;debug=on", "View on DBPedia")</f>
        <v>View on DBPedia</v>
      </c>
    </row>
    <row collapsed="false" customFormat="false" customHeight="true" hidden="false" ht="12.1" outlineLevel="0" r="2690">
      <c r="A2690" s="0" t="str">
        <f aca="false">HYPERLINK("http://dbpedia.org/property/city")</f>
        <v>http://dbpedia.org/property/city</v>
      </c>
      <c r="B2690" s="2" t="n">
        <v>0</v>
      </c>
      <c r="C2690" s="0" t="str">
        <f aca="false">HYPERLINK("http://dbpedia.org/sparql?default-graph-uri=http%3A%2F%2Fdbpedia.org&amp;query=select+distinct+%3Fs+%3Fo+where+{%3Fs+%3Chttp%3A%2F%2Fdbpedia.org%2Fproperty%2Fcity%3E+%3Fo}+LIMIT+100&amp;format=text%2Fhtml&amp;timeout=30000&amp;debug=on", "View on DBPedia")</f>
        <v>View on DBPedia</v>
      </c>
    </row>
    <row collapsed="false" customFormat="false" customHeight="true" hidden="false" ht="12.1" outlineLevel="0" r="2691">
      <c r="A2691" s="0" t="str">
        <f aca="false">HYPERLINK("http://dbpedia.org/property/distribution")</f>
        <v>http://dbpedia.org/property/distribution</v>
      </c>
      <c r="B2691" s="2" t="n">
        <v>0</v>
      </c>
      <c r="C2691" s="0" t="str">
        <f aca="false">HYPERLINK("http://dbpedia.org/sparql?default-graph-uri=http%3A%2F%2Fdbpedia.org&amp;query=select+distinct+%3Fs+%3Fo+where+{%3Fs+%3Chttp%3A%2F%2Fdbpedia.org%2Fproperty%2Fdistribution%3E+%3Fo}+LIMIT+100&amp;format=text%2Fhtml&amp;timeout=30000&amp;debug=on", "View on DBPedia")</f>
        <v>View on DBPedia</v>
      </c>
    </row>
    <row collapsed="false" customFormat="false" customHeight="true" hidden="false" ht="12.1" outlineLevel="0" r="2692">
      <c r="A2692" s="0" t="str">
        <f aca="false">HYPERLINK("http://dbpedia.org/ontology/division")</f>
        <v>http://dbpedia.org/ontology/division</v>
      </c>
      <c r="B2692" s="2" t="n">
        <v>0</v>
      </c>
      <c r="C2692" s="0" t="str">
        <f aca="false">HYPERLINK("http://dbpedia.org/sparql?default-graph-uri=http%3A%2F%2Fdbpedia.org&amp;query=select+distinct+%3Fs+%3Fo+where+{%3Fs+%3Chttp%3A%2F%2Fdbpedia.org%2Fontology%2Fdivision%3E+%3Fo}+LIMIT+100&amp;format=text%2Fhtml&amp;timeout=30000&amp;debug=on", "View on DBPedia")</f>
        <v>View on DBPedia</v>
      </c>
    </row>
    <row collapsed="false" customFormat="false" customHeight="true" hidden="false" ht="12.1" outlineLevel="0" r="2693">
      <c r="A2693" s="0" t="str">
        <f aca="false">HYPERLINK("http://dbpedia.org/property/airline")</f>
        <v>http://dbpedia.org/property/airline</v>
      </c>
      <c r="B2693" s="2" t="n">
        <v>0</v>
      </c>
      <c r="C2693" s="0" t="str">
        <f aca="false">HYPERLINK("http://dbpedia.org/sparql?default-graph-uri=http%3A%2F%2Fdbpedia.org&amp;query=select+distinct+%3Fs+%3Fo+where+{%3Fs+%3Chttp%3A%2F%2Fdbpedia.org%2Fproperty%2Fairline%3E+%3Fo}+LIMIT+100&amp;format=text%2Fhtml&amp;timeout=30000&amp;debug=on", "View on DBPedia")</f>
        <v>View on DBPedia</v>
      </c>
    </row>
    <row collapsed="false" customFormat="false" customHeight="true" hidden="false" ht="12.1" outlineLevel="0" r="2694">
      <c r="A2694" s="0" t="str">
        <f aca="false">HYPERLINK("http://dbpedia.org/ontology/type")</f>
        <v>http://dbpedia.org/ontology/type</v>
      </c>
      <c r="B2694" s="2" t="n">
        <v>0</v>
      </c>
      <c r="C2694" s="0" t="str">
        <f aca="false">HYPERLINK("http://dbpedia.org/sparql?default-graph-uri=http%3A%2F%2Fdbpedia.org&amp;query=select+distinct+%3Fs+%3Fo+where+{%3Fs+%3Chttp%3A%2F%2Fdbpedia.org%2Fontology%2Ftype%3E+%3Fo}+LIMIT+100&amp;format=text%2Fhtml&amp;timeout=30000&amp;debug=on", "View on DBPedia")</f>
        <v>View on DBPedia</v>
      </c>
    </row>
    <row collapsed="false" customFormat="false" customHeight="true" hidden="false" ht="12.1" outlineLevel="0" r="2695">
      <c r="A2695" s="0" t="str">
        <f aca="false">HYPERLINK("http://dbpedia.org/ontology/predecessor")</f>
        <v>http://dbpedia.org/ontology/predecessor</v>
      </c>
      <c r="B2695" s="2" t="n">
        <v>0</v>
      </c>
      <c r="C2695" s="0" t="str">
        <f aca="false">HYPERLINK("http://dbpedia.org/sparql?default-graph-uri=http%3A%2F%2Fdbpedia.org&amp;query=select+distinct+%3Fs+%3Fo+where+{%3Fs+%3Chttp%3A%2F%2Fdbpedia.org%2Fontology%2Fpredecessor%3E+%3Fo}+LIMIT+100&amp;format=text%2Fhtml&amp;timeout=30000&amp;debug=on", "View on DBPedia")</f>
        <v>View on DBPedia</v>
      </c>
    </row>
    <row collapsed="false" customFormat="false" customHeight="true" hidden="false" ht="12.1" outlineLevel="0" r="2696">
      <c r="A2696" s="0" t="str">
        <f aca="false">HYPERLINK("http://dbpedia.org/property/data")</f>
        <v>http://dbpedia.org/property/data</v>
      </c>
      <c r="B2696" s="2" t="n">
        <v>0</v>
      </c>
      <c r="C2696" s="0" t="str">
        <f aca="false">HYPERLINK("http://dbpedia.org/sparql?default-graph-uri=http%3A%2F%2Fdbpedia.org&amp;query=select+distinct+%3Fs+%3Fo+where+{%3Fs+%3Chttp%3A%2F%2Fdbpedia.org%2Fproperty%2Fdata%3E+%3Fo}+LIMIT+100&amp;format=text%2Fhtml&amp;timeout=30000&amp;debug=on", "View on DBPedia")</f>
        <v>View on DBPedia</v>
      </c>
    </row>
    <row collapsed="false" customFormat="false" customHeight="true" hidden="false" ht="12.1" outlineLevel="0" r="2697">
      <c r="A2697" s="0" t="str">
        <f aca="false">HYPERLINK("http://dbpedia.org/property/predecessor")</f>
        <v>http://dbpedia.org/property/predecessor</v>
      </c>
      <c r="B2697" s="2" t="n">
        <v>0</v>
      </c>
      <c r="C2697" s="0" t="str">
        <f aca="false">HYPERLINK("http://dbpedia.org/sparql?default-graph-uri=http%3A%2F%2Fdbpedia.org&amp;query=select+distinct+%3Fs+%3Fo+where+{%3Fs+%3Chttp%3A%2F%2Fdbpedia.org%2Fproperty%2Fpredecessor%3E+%3Fo}+LIMIT+100&amp;format=text%2Fhtml&amp;timeout=30000&amp;debug=on", "View on DBPedia")</f>
        <v>View on DBPedia</v>
      </c>
    </row>
    <row collapsed="false" customFormat="false" customHeight="true" hidden="false" ht="12.1" outlineLevel="0" r="2698">
      <c r="A2698" s="0" t="str">
        <f aca="false">HYPERLINK("http://dbpedia.org/ontology/stateOfOrigin")</f>
        <v>http://dbpedia.org/ontology/stateOfOrigin</v>
      </c>
      <c r="B2698" s="2" t="n">
        <v>1</v>
      </c>
      <c r="C2698" s="0" t="str">
        <f aca="false">HYPERLINK("http://dbpedia.org/sparql?default-graph-uri=http%3A%2F%2Fdbpedia.org&amp;query=select+distinct+%3Fs+%3Fo+where+{%3Fs+%3Chttp%3A%2F%2Fdbpedia.org%2Fontology%2FstateOfOrigin%3E+%3Fo}+LIMIT+100&amp;format=text%2Fhtml&amp;timeout=30000&amp;debug=on", "View on DBPedia")</f>
        <v>View on DBPedia</v>
      </c>
    </row>
    <row collapsed="false" customFormat="false" customHeight="true" hidden="false" ht="12.1" outlineLevel="0" r="2699">
      <c r="A2699" s="0" t="str">
        <f aca="false">HYPERLINK("http://dbpedia.org/property/subsidiaries")</f>
        <v>http://dbpedia.org/property/subsidiaries</v>
      </c>
      <c r="B2699" s="2" t="n">
        <v>0</v>
      </c>
      <c r="C2699" s="0" t="str">
        <f aca="false">HYPERLINK("http://dbpedia.org/sparql?default-graph-uri=http%3A%2F%2Fdbpedia.org&amp;query=select+distinct+%3Fs+%3Fo+where+{%3Fs+%3Chttp%3A%2F%2Fdbpedia.org%2Fproperty%2Fsubsidiaries%3E+%3Fo}+LIMIT+100&amp;format=text%2Fhtml&amp;timeout=30000&amp;debug=on", "View on DBPedia")</f>
        <v>View on DBPedia</v>
      </c>
    </row>
    <row collapsed="false" customFormat="false" customHeight="true" hidden="false" ht="12.1" outlineLevel="0" r="2700">
      <c r="A2700" s="0" t="str">
        <f aca="false">HYPERLINK("http://dbpedia.org/ontology/foundedBy")</f>
        <v>http://dbpedia.org/ontology/foundedBy</v>
      </c>
      <c r="B2700" s="2" t="n">
        <v>0</v>
      </c>
      <c r="C2700" s="0" t="str">
        <f aca="false">HYPERLINK("http://dbpedia.org/sparql?default-graph-uri=http%3A%2F%2Fdbpedia.org&amp;query=select+distinct+%3Fs+%3Fo+where+{%3Fs+%3Chttp%3A%2F%2Fdbpedia.org%2Fontology%2FfoundedBy%3E+%3Fo}+LIMIT+100&amp;format=text%2Fhtml&amp;timeout=30000&amp;debug=on", "View on DBPedia")</f>
        <v>View on DBPedia</v>
      </c>
    </row>
    <row collapsed="false" customFormat="false" customHeight="true" hidden="false" ht="12.1" outlineLevel="0" r="2701">
      <c r="A2701" s="0" t="str">
        <f aca="false">HYPERLINK("http://dbpedia.org/property/companySlogan")</f>
        <v>http://dbpedia.org/property/companySlogan</v>
      </c>
      <c r="B2701" s="2" t="n">
        <v>0</v>
      </c>
      <c r="C2701" s="0" t="str">
        <f aca="false">HYPERLINK("http://dbpedia.org/sparql?default-graph-uri=http%3A%2F%2Fdbpedia.org&amp;query=select+distinct+%3Fs+%3Fo+where+{%3Fs+%3Chttp%3A%2F%2Fdbpedia.org%2Fproperty%2FcompanySlogan%3E+%3Fo}+LIMIT+100&amp;format=text%2Fhtml&amp;timeout=30000&amp;debug=on", "View on DBPedia")</f>
        <v>View on DBPedia</v>
      </c>
    </row>
    <row collapsed="false" customFormat="false" customHeight="true" hidden="false" ht="12.1" outlineLevel="0" r="2702">
      <c r="A2702" s="0" t="str">
        <f aca="false">HYPERLINK("http://dbpedia.org/property/founder")</f>
        <v>http://dbpedia.org/property/founder</v>
      </c>
      <c r="B2702" s="2" t="n">
        <v>0</v>
      </c>
      <c r="C2702" s="0" t="str">
        <f aca="false">HYPERLINK("http://dbpedia.org/sparql?default-graph-uri=http%3A%2F%2Fdbpedia.org&amp;query=select+distinct+%3Fs+%3Fo+where+{%3Fs+%3Chttp%3A%2F%2Fdbpedia.org%2Fproperty%2Ffounder%3E+%3Fo}+LIMIT+100&amp;format=text%2Fhtml&amp;timeout=30000&amp;debug=on", "View on DBPedia")</f>
        <v>View on DBPedia</v>
      </c>
    </row>
    <row collapsed="false" customFormat="false" customHeight="true" hidden="false" ht="12.1" outlineLevel="0" r="2703">
      <c r="A2703" s="0" t="str">
        <f aca="false">HYPERLINK("http://dbpedia.org/property/markets")</f>
        <v>http://dbpedia.org/property/markets</v>
      </c>
      <c r="B2703" s="2" t="n">
        <v>0</v>
      </c>
      <c r="C2703" s="0" t="str">
        <f aca="false">HYPERLINK("http://dbpedia.org/sparql?default-graph-uri=http%3A%2F%2Fdbpedia.org&amp;query=select+distinct+%3Fs+%3Fo+where+{%3Fs+%3Chttp%3A%2F%2Fdbpedia.org%2Fproperty%2Fmarkets%3E+%3Fo}+LIMIT+100&amp;format=text%2Fhtml&amp;timeout=30000&amp;debug=on", "View on DBPedia")</f>
        <v>View on DBPedia</v>
      </c>
    </row>
    <row collapsed="false" customFormat="false" customHeight="true" hidden="false" ht="12.1" outlineLevel="0" r="2704">
      <c r="A2704" s="0" t="str">
        <f aca="false">HYPERLINK("http://dbpedia.org/property/available")</f>
        <v>http://dbpedia.org/property/available</v>
      </c>
      <c r="B2704" s="2" t="n">
        <v>0</v>
      </c>
      <c r="C2704" s="0" t="str">
        <f aca="false">HYPERLINK("http://dbpedia.org/sparql?default-graph-uri=http%3A%2F%2Fdbpedia.org&amp;query=select+distinct+%3Fs+%3Fo+where+{%3Fs+%3Chttp%3A%2F%2Fdbpedia.org%2Fproperty%2Favailable%3E+%3Fo}+LIMIT+100&amp;format=text%2Fhtml&amp;timeout=30000&amp;debug=on", "View on DBPedia")</f>
        <v>View on DBPedia</v>
      </c>
    </row>
    <row collapsed="false" customFormat="false" customHeight="true" hidden="false" ht="12.1" outlineLevel="0" r="2705">
      <c r="A2705" s="0" t="str">
        <f aca="false">HYPERLINK("http://dbpedia.org/property/intl")</f>
        <v>http://dbpedia.org/property/intl</v>
      </c>
      <c r="B2705" s="2" t="n">
        <v>0</v>
      </c>
      <c r="C2705" s="0" t="str">
        <f aca="false">HYPERLINK("http://dbpedia.org/sparql?default-graph-uri=http%3A%2F%2Fdbpedia.org&amp;query=select+distinct+%3Fs+%3Fo+where+{%3Fs+%3Chttp%3A%2F%2Fdbpedia.org%2Fproperty%2Fintl%3E+%3Fo}+LIMIT+100&amp;format=text%2Fhtml&amp;timeout=30000&amp;debug=on", "View on DBPedia")</f>
        <v>View on DBPedia</v>
      </c>
    </row>
    <row collapsed="false" customFormat="false" customHeight="true" hidden="false" ht="12.1" outlineLevel="0" r="2706">
      <c r="A2706" s="0" t="str">
        <f aca="false">HYPERLINK("http://dbpedia.org/ontology/deathPlace")</f>
        <v>http://dbpedia.org/ontology/deathPlace</v>
      </c>
      <c r="B2706" s="2" t="n">
        <v>0</v>
      </c>
      <c r="C2706" s="0" t="str">
        <f aca="false">HYPERLINK("http://dbpedia.org/sparql?default-graph-uri=http%3A%2F%2Fdbpedia.org&amp;query=select+distinct+%3Fs+%3Fo+where+{%3Fs+%3Chttp%3A%2F%2Fdbpedia.org%2Fontology%2FdeathPlace%3E+%3Fo}+LIMIT+100&amp;format=text%2Fhtml&amp;timeout=30000&amp;debug=on", "View on DBPedia")</f>
        <v>View on DBPedia</v>
      </c>
    </row>
    <row collapsed="false" customFormat="false" customHeight="true" hidden="false" ht="12.1" outlineLevel="0" r="2707">
      <c r="A2707" s="0" t="str">
        <f aca="false">HYPERLINK("http://dbpedia.org/property/keyPeople")</f>
        <v>http://dbpedia.org/property/keyPeople</v>
      </c>
      <c r="B2707" s="2" t="n">
        <v>0</v>
      </c>
      <c r="C2707" s="0" t="str">
        <f aca="false">HYPERLINK("http://dbpedia.org/sparql?default-graph-uri=http%3A%2F%2Fdbpedia.org&amp;query=select+distinct+%3Fs+%3Fo+where+{%3Fs+%3Chttp%3A%2F%2Fdbpedia.org%2Fproperty%2FkeyPeople%3E+%3Fo}+LIMIT+100&amp;format=text%2Fhtml&amp;timeout=30000&amp;debug=on", "View on DBPedia")</f>
        <v>View on DBPedia</v>
      </c>
    </row>
    <row collapsed="false" customFormat="false" customHeight="true" hidden="false" ht="12.1" outlineLevel="0" r="2708">
      <c r="A2708" s="0" t="str">
        <f aca="false">HYPERLINK("http://dbpedia.org/property/origins")</f>
        <v>http://dbpedia.org/property/origins</v>
      </c>
      <c r="B2708" s="2" t="n">
        <v>0</v>
      </c>
      <c r="C2708" s="0" t="str">
        <f aca="false">HYPERLINK("http://dbpedia.org/sparql?default-graph-uri=http%3A%2F%2Fdbpedia.org&amp;query=select+distinct+%3Fs+%3Fo+where+{%3Fs+%3Chttp%3A%2F%2Fdbpedia.org%2Fproperty%2Forigins%3E+%3Fo}+LIMIT+100&amp;format=text%2Fhtml&amp;timeout=30000&amp;debug=on", "View on DBPedia")</f>
        <v>View on DBPedia</v>
      </c>
    </row>
    <row collapsed="false" customFormat="false" customHeight="true" hidden="false" ht="12.1" outlineLevel="0" r="2709">
      <c r="A2709" s="0" t="str">
        <f aca="false">HYPERLINK("http://dbpedia.org/property/logo")</f>
        <v>http://dbpedia.org/property/logo</v>
      </c>
      <c r="B2709" s="2" t="n">
        <v>0</v>
      </c>
      <c r="C2709" s="0" t="str">
        <f aca="false">HYPERLINK("http://dbpedia.org/sparql?default-graph-uri=http%3A%2F%2Fdbpedia.org&amp;query=select+distinct+%3Fs+%3Fo+where+{%3Fs+%3Chttp%3A%2F%2Fdbpedia.org%2Fproperty%2Flogo%3E+%3Fo}+LIMIT+100&amp;format=text%2Fhtml&amp;timeout=30000&amp;debug=on", "View on DBPedia")</f>
        <v>View on DBPedia</v>
      </c>
    </row>
    <row collapsed="false" customFormat="false" customHeight="true" hidden="false" ht="12.1" outlineLevel="0" r="2710">
      <c r="A2710" s="0" t="str">
        <f aca="false">HYPERLINK("http://dbpedia.org/ontology/origin")</f>
        <v>http://dbpedia.org/ontology/origin</v>
      </c>
      <c r="B2710" s="2" t="n">
        <v>0</v>
      </c>
      <c r="C2710" s="0" t="str">
        <f aca="false">HYPERLINK("http://dbpedia.org/sparql?default-graph-uri=http%3A%2F%2Fdbpedia.org&amp;query=select+distinct+%3Fs+%3Fo+where+{%3Fs+%3Chttp%3A%2F%2Fdbpedia.org%2Fontology%2Forigin%3E+%3Fo}+LIMIT+100&amp;format=text%2Fhtml&amp;timeout=30000&amp;debug=on", "View on DBPedia")</f>
        <v>View on DBPedia</v>
      </c>
    </row>
    <row collapsed="false" customFormat="false" customHeight="true" hidden="false" ht="12.1" outlineLevel="0" r="2711">
      <c r="A2711" s="0" t="str">
        <f aca="false">HYPERLINK("http://dbpedia.org/property/products")</f>
        <v>http://dbpedia.org/property/products</v>
      </c>
      <c r="B2711" s="2" t="n">
        <v>0</v>
      </c>
      <c r="C2711" s="0" t="str">
        <f aca="false">HYPERLINK("http://dbpedia.org/sparql?default-graph-uri=http%3A%2F%2Fdbpedia.org&amp;query=select+distinct+%3Fs+%3Fo+where+{%3Fs+%3Chttp%3A%2F%2Fdbpedia.org%2Fproperty%2Fproducts%3E+%3Fo}+LIMIT+100&amp;format=text%2Fhtml&amp;timeout=30000&amp;debug=on", "View on DBPedia")</f>
        <v>View on DBPedia</v>
      </c>
    </row>
    <row collapsed="false" customFormat="false" customHeight="true" hidden="false" ht="12.1" outlineLevel="0" r="2712">
      <c r="A2712" s="0" t="str">
        <f aca="false">HYPERLINK("http://dbpedia.org/property/serviceArea")</f>
        <v>http://dbpedia.org/property/serviceArea</v>
      </c>
      <c r="B2712" s="2" t="n">
        <v>0</v>
      </c>
      <c r="C2712" s="0" t="str">
        <f aca="false">HYPERLINK("http://dbpedia.org/sparql?default-graph-uri=http%3A%2F%2Fdbpedia.org&amp;query=select+distinct+%3Fs+%3Fo+where+{%3Fs+%3Chttp%3A%2F%2Fdbpedia.org%2Fproperty%2FserviceArea%3E+%3Fo}+LIMIT+100&amp;format=text%2Fhtml&amp;timeout=30000&amp;debug=on", "View on DBPedia")</f>
        <v>View on DBPedia</v>
      </c>
    </row>
    <row collapsed="false" customFormat="false" customHeight="true" hidden="false" ht="12.1" outlineLevel="0" r="2713">
      <c r="A2713" s="0" t="str">
        <f aca="false">HYPERLINK("http://dbpedia.org/property/residence")</f>
        <v>http://dbpedia.org/property/residence</v>
      </c>
      <c r="B2713" s="2" t="n">
        <v>0</v>
      </c>
      <c r="C2713" s="0" t="str">
        <f aca="false">HYPERLINK("http://dbpedia.org/sparql?default-graph-uri=http%3A%2F%2Fdbpedia.org&amp;query=select+distinct+%3Fs+%3Fo+where+{%3Fs+%3Chttp%3A%2F%2Fdbpedia.org%2Fproperty%2Fresidence%3E+%3Fo}+LIMIT+100&amp;format=text%2Fhtml&amp;timeout=30000&amp;debug=on", "View on DBPedia")</f>
        <v>View on DBPedia</v>
      </c>
    </row>
    <row collapsed="false" customFormat="false" customHeight="true" hidden="false" ht="12.1" outlineLevel="0" r="2714">
      <c r="A2714" s="0" t="str">
        <f aca="false">HYPERLINK("http://dbpedia.org/property/destinations")</f>
        <v>http://dbpedia.org/property/destinations</v>
      </c>
      <c r="B2714" s="2" t="n">
        <v>0</v>
      </c>
      <c r="C2714" s="0" t="str">
        <f aca="false">HYPERLINK("http://dbpedia.org/sparql?default-graph-uri=http%3A%2F%2Fdbpedia.org&amp;query=select+distinct+%3Fs+%3Fo+where+{%3Fs+%3Chttp%3A%2F%2Fdbpedia.org%2Fproperty%2Fdestinations%3E+%3Fo}+LIMIT+100&amp;format=text%2Fhtml&amp;timeout=30000&amp;debug=on", "View on DBPedia")</f>
        <v>View on DBPedia</v>
      </c>
    </row>
    <row collapsed="false" customFormat="false" customHeight="true" hidden="false" ht="12.1" outlineLevel="0" r="2715">
      <c r="A2715" s="0" t="str">
        <f aca="false">HYPERLINK("http://dbpedia.org/property/storeLocations")</f>
        <v>http://dbpedia.org/property/storeLocations</v>
      </c>
      <c r="B2715" s="2" t="n">
        <v>0</v>
      </c>
      <c r="C2715" s="0" t="str">
        <f aca="false">HYPERLINK("http://dbpedia.org/sparql?default-graph-uri=http%3A%2F%2Fdbpedia.org&amp;query=select+distinct+%3Fs+%3Fo+where+{%3Fs+%3Chttp%3A%2F%2Fdbpedia.org%2Fproperty%2FstoreLocations%3E+%3Fo}+LIMIT+100&amp;format=text%2Fhtml&amp;timeout=30000&amp;debug=on", "View on DBPedia")</f>
        <v>View on DBPedia</v>
      </c>
    </row>
    <row collapsed="false" customFormat="false" customHeight="true" hidden="false" ht="12.1" outlineLevel="0" r="2716">
      <c r="A2716" s="0" t="str">
        <f aca="false">HYPERLINK("http://dbpedia.org/property/satServ")</f>
        <v>http://dbpedia.org/property/satServ</v>
      </c>
      <c r="B2716" s="2" t="n">
        <v>0</v>
      </c>
      <c r="C2716" s="0" t="str">
        <f aca="false">HYPERLINK("http://dbpedia.org/sparql?default-graph-uri=http%3A%2F%2Fdbpedia.org&amp;query=select+distinct+%3Fs+%3Fo+where+{%3Fs+%3Chttp%3A%2F%2Fdbpedia.org%2Fproperty%2FsatServ%3E+%3Fo}+LIMIT+100&amp;format=text%2Fhtml&amp;timeout=30000&amp;debug=on", "View on DBPedia")</f>
        <v>View on DBPedia</v>
      </c>
    </row>
    <row collapsed="false" customFormat="false" customHeight="true" hidden="false" ht="12.1" outlineLevel="0" r="2717">
      <c r="A2717" s="0" t="str">
        <f aca="false">HYPERLINK("http://dbpedia.org/property/fate")</f>
        <v>http://dbpedia.org/property/fate</v>
      </c>
      <c r="B2717" s="2" t="n">
        <v>0</v>
      </c>
      <c r="C2717" s="0" t="str">
        <f aca="false">HYPERLINK("http://dbpedia.org/sparql?default-graph-uri=http%3A%2F%2Fdbpedia.org&amp;query=select+distinct+%3Fs+%3Fo+where+{%3Fs+%3Chttp%3A%2F%2Fdbpedia.org%2Fproperty%2Ffate%3E+%3Fo}+LIMIT+100&amp;format=text%2Fhtml&amp;timeout=30000&amp;debug=on", "View on DBPedia")</f>
        <v>View on DBPedia</v>
      </c>
    </row>
    <row collapsed="false" customFormat="false" customHeight="true" hidden="false" ht="12.1" outlineLevel="0" r="2718">
      <c r="A2718" s="0" t="str">
        <f aca="false">HYPERLINK("http://dbpedia.org/ontology/product")</f>
        <v>http://dbpedia.org/ontology/product</v>
      </c>
      <c r="B2718" s="2" t="n">
        <v>0</v>
      </c>
      <c r="C2718" s="0" t="str">
        <f aca="false">HYPERLINK("http://dbpedia.org/sparql?default-graph-uri=http%3A%2F%2Fdbpedia.org&amp;query=select+distinct+%3Fs+%3Fo+where+{%3Fs+%3Chttp%3A%2F%2Fdbpedia.org%2Fontology%2Fproduct%3E+%3Fo}+LIMIT+100&amp;format=text%2Fhtml&amp;timeout=30000&amp;debug=on", "View on DBPedia")</f>
        <v>View on DBPedia</v>
      </c>
    </row>
    <row collapsed="false" customFormat="false" customHeight="true" hidden="false" ht="12.1" outlineLevel="0" r="2719">
      <c r="A2719" s="0" t="str">
        <f aca="false">HYPERLINK("http://dbpedia.org/ontology/destination")</f>
        <v>http://dbpedia.org/ontology/destination</v>
      </c>
      <c r="B2719" s="2" t="n">
        <v>0</v>
      </c>
      <c r="C2719" s="0" t="str">
        <f aca="false">HYPERLINK("http://dbpedia.org/sparql?default-graph-uri=http%3A%2F%2Fdbpedia.org&amp;query=select+distinct+%3Fs+%3Fo+where+{%3Fs+%3Chttp%3A%2F%2Fdbpedia.org%2Fontology%2Fdestination%3E+%3Fo}+LIMIT+100&amp;format=text%2Fhtml&amp;timeout=30000&amp;debug=on", "View on DBPedia")</f>
        <v>View on DBPedia</v>
      </c>
    </row>
    <row collapsed="false" customFormat="false" customHeight="true" hidden="false" ht="12.1" outlineLevel="0" r="2720">
      <c r="A2720" s="0" t="str">
        <f aca="false">HYPERLINK("http://dbpedia.org/property/shortsummary")</f>
        <v>http://dbpedia.org/property/shortsummary</v>
      </c>
      <c r="B2720" s="2" t="n">
        <v>0</v>
      </c>
      <c r="C2720" s="0" t="str">
        <f aca="false">HYPERLINK("http://dbpedia.org/sparql?default-graph-uri=http%3A%2F%2Fdbpedia.org&amp;query=select+distinct+%3Fs+%3Fo+where+{%3Fs+%3Chttp%3A%2F%2Fdbpedia.org%2Fproperty%2Fshortsummary%3E+%3Fo}+LIMIT+100&amp;format=text%2Fhtml&amp;timeout=30000&amp;debug=on", "View on DBPedia")</f>
        <v>View on DBPedia</v>
      </c>
    </row>
    <row collapsed="false" customFormat="false" customHeight="true" hidden="false" ht="12.1" outlineLevel="0" r="2721">
      <c r="A2721" s="0" t="str">
        <f aca="false">HYPERLINK("http://dbpedia.org/ontology/language")</f>
        <v>http://dbpedia.org/ontology/language</v>
      </c>
      <c r="B2721" s="2" t="n">
        <v>0</v>
      </c>
      <c r="C2721" s="0" t="str">
        <f aca="false">HYPERLINK("http://dbpedia.org/sparql?default-graph-uri=http%3A%2F%2Fdbpedia.org&amp;query=select+distinct+%3Fs+%3Fo+where+{%3Fs+%3Chttp%3A%2F%2Fdbpedia.org%2Fontology%2Flanguage%3E+%3Fo}+LIMIT+100&amp;format=text%2Fhtml&amp;timeout=30000&amp;debug=on", "View on DBPedia")</f>
        <v>View on DBPedia</v>
      </c>
    </row>
    <row collapsed="false" customFormat="false" customHeight="true" hidden="false" ht="12.1" outlineLevel="0" r="2722">
      <c r="A2722" s="0" t="str">
        <f aca="false">HYPERLINK("http://dbpedia.org/property/nationality")</f>
        <v>http://dbpedia.org/property/nationality</v>
      </c>
      <c r="B2722" s="2" t="n">
        <v>0</v>
      </c>
      <c r="C2722" s="0" t="str">
        <f aca="false">HYPERLINK("http://dbpedia.org/sparql?default-graph-uri=http%3A%2F%2Fdbpedia.org&amp;query=select+distinct+%3Fs+%3Fo+where+{%3Fs+%3Chttp%3A%2F%2Fdbpedia.org%2Fproperty%2Fnationality%3E+%3Fo}+LIMIT+100&amp;format=text%2Fhtml&amp;timeout=30000&amp;debug=on", "View on DBPedia")</f>
        <v>View on DBPedia</v>
      </c>
    </row>
    <row collapsed="false" customFormat="false" customHeight="true" hidden="false" ht="12.1" outlineLevel="0" r="2723">
      <c r="A2723" s="0" t="str">
        <f aca="false">HYPERLINK("http://dbpedia.org/property/callsign")</f>
        <v>http://dbpedia.org/property/callsign</v>
      </c>
      <c r="B2723" s="2" t="n">
        <v>0</v>
      </c>
      <c r="C2723" s="0" t="str">
        <f aca="false">HYPERLINK("http://dbpedia.org/sparql?default-graph-uri=http%3A%2F%2Fdbpedia.org&amp;query=select+distinct+%3Fs+%3Fo+where+{%3Fs+%3Chttp%3A%2F%2Fdbpedia.org%2Fproperty%2Fcallsign%3E+%3Fo}+LIMIT+100&amp;format=text%2Fhtml&amp;timeout=30000&amp;debug=on", "View on DBPedia")</f>
        <v>View on DBPedia</v>
      </c>
    </row>
    <row collapsed="false" customFormat="false" customHeight="true" hidden="false" ht="12.1" outlineLevel="0" r="2724">
      <c r="A2724" s="0" t="str">
        <f aca="false">HYPERLINK("http://dbpedia.org/property/slogan")</f>
        <v>http://dbpedia.org/property/slogan</v>
      </c>
      <c r="B2724" s="2" t="n">
        <v>0</v>
      </c>
      <c r="C2724" s="0" t="str">
        <f aca="false">HYPERLINK("http://dbpedia.org/sparql?default-graph-uri=http%3A%2F%2Fdbpedia.org&amp;query=select+distinct+%3Fs+%3Fo+where+{%3Fs+%3Chttp%3A%2F%2Fdbpedia.org%2Fproperty%2Fslogan%3E+%3Fo}+LIMIT+100&amp;format=text%2Fhtml&amp;timeout=30000&amp;debug=on", "View on DBPedia")</f>
        <v>View on DBPedia</v>
      </c>
    </row>
    <row collapsed="false" customFormat="false" customHeight="true" hidden="false" ht="12.1" outlineLevel="0" r="2725">
      <c r="A2725" s="0" t="str">
        <f aca="false">HYPERLINK("http://dbpedia.org/property/homepage")</f>
        <v>http://dbpedia.org/property/homepage</v>
      </c>
      <c r="B2725" s="2" t="n">
        <v>0</v>
      </c>
      <c r="C2725" s="0" t="str">
        <f aca="false">HYPERLINK("http://dbpedia.org/sparql?default-graph-uri=http%3A%2F%2Fdbpedia.org&amp;query=select+distinct+%3Fs+%3Fo+where+{%3Fs+%3Chttp%3A%2F%2Fdbpedia.org%2Fproperty%2Fhomepage%3E+%3Fo}+LIMIT+100&amp;format=text%2Fhtml&amp;timeout=30000&amp;debug=on", "View on DBPedia")</f>
        <v>View on DBPedia</v>
      </c>
    </row>
    <row collapsed="false" customFormat="false" customHeight="true" hidden="false" ht="12.1" outlineLevel="0" r="2726">
      <c r="A2726" s="0" t="str">
        <f aca="false">HYPERLINK("http://dbpedia.org/property/type")</f>
        <v>http://dbpedia.org/property/type</v>
      </c>
      <c r="B2726" s="2" t="n">
        <v>0</v>
      </c>
      <c r="C2726" s="0" t="str">
        <f aca="false">HYPERLINK("http://dbpedia.org/sparql?default-graph-uri=http%3A%2F%2Fdbpedia.org&amp;query=select+distinct+%3Fs+%3Fo+where+{%3Fs+%3Chttp%3A%2F%2Fdbpedia.org%2Fproperty%2Ftype%3E+%3Fo}+LIMIT+100&amp;format=text%2Fhtml&amp;timeout=30000&amp;debug=on", "View on DBPedia")</f>
        <v>View on DBPedia</v>
      </c>
    </row>
    <row collapsed="false" customFormat="false" customHeight="true" hidden="false" ht="12.1" outlineLevel="0" r="2727">
      <c r="A2727" s="0" t="str">
        <f aca="false">HYPERLINK("http://dbpedia.org/property/network")</f>
        <v>http://dbpedia.org/property/network</v>
      </c>
      <c r="B2727" s="2" t="n">
        <v>0</v>
      </c>
      <c r="C2727" s="0" t="str">
        <f aca="false">HYPERLINK("http://dbpedia.org/sparql?default-graph-uri=http%3A%2F%2Fdbpedia.org&amp;query=select+distinct+%3Fs+%3Fo+where+{%3Fs+%3Chttp%3A%2F%2Fdbpedia.org%2Fproperty%2Fnetwork%3E+%3Fo}+LIMIT+100&amp;format=text%2Fhtml&amp;timeout=30000&amp;debug=on", "View on DBPedia")</f>
        <v>View on DBPedia</v>
      </c>
    </row>
    <row collapsed="false" customFormat="false" customHeight="true" hidden="false" ht="12.1" outlineLevel="0" r="2728">
      <c r="A2728" s="0" t="str">
        <f aca="false">HYPERLINK("http://dbpedia.org/property/successor")</f>
        <v>http://dbpedia.org/property/successor</v>
      </c>
      <c r="B2728" s="2" t="n">
        <v>0</v>
      </c>
      <c r="C2728" s="0" t="str">
        <f aca="false">HYPERLINK("http://dbpedia.org/sparql?default-graph-uri=http%3A%2F%2Fdbpedia.org&amp;query=select+distinct+%3Fs+%3Fo+where+{%3Fs+%3Chttp%3A%2F%2Fdbpedia.org%2Fproperty%2Fsuccessor%3E+%3Fo}+LIMIT+100&amp;format=text%2Fhtml&amp;timeout=30000&amp;debug=on", "View on DBPedia")</f>
        <v>View on DBPedia</v>
      </c>
    </row>
    <row collapsed="false" customFormat="false" customHeight="true" hidden="false" ht="12.1" outlineLevel="0" r="2729">
      <c r="A2729" s="0" t="str">
        <f aca="false">HYPERLINK("http://dbpedia.org/ontology/sisterStation")</f>
        <v>http://dbpedia.org/ontology/sisterStation</v>
      </c>
      <c r="B2729" s="2" t="n">
        <v>0</v>
      </c>
      <c r="C2729" s="0" t="str">
        <f aca="false">HYPERLINK("http://dbpedia.org/sparql?default-graph-uri=http%3A%2F%2Fdbpedia.org&amp;query=select+distinct+%3Fs+%3Fo+where+{%3Fs+%3Chttp%3A%2F%2Fdbpedia.org%2Fontology%2FsisterStation%3E+%3Fo}+LIMIT+100&amp;format=text%2Fhtml&amp;timeout=30000&amp;debug=on", "View on DBPedia")</f>
        <v>View on DBPedia</v>
      </c>
    </row>
    <row collapsed="false" customFormat="false" customHeight="true" hidden="false" ht="12.1" outlineLevel="0" r="2730">
      <c r="A2730" s="0" t="str">
        <f aca="false">HYPERLINK("http://dbpedia.org/ontology/office")</f>
        <v>http://dbpedia.org/ontology/office</v>
      </c>
      <c r="B2730" s="2" t="n">
        <v>0</v>
      </c>
      <c r="C2730" s="0" t="str">
        <f aca="false">HYPERLINK("http://dbpedia.org/sparql?default-graph-uri=http%3A%2F%2Fdbpedia.org&amp;query=select+distinct+%3Fs+%3Fo+where+{%3Fs+%3Chttp%3A%2F%2Fdbpedia.org%2Fontology%2Foffice%3E+%3Fo}+LIMIT+100&amp;format=text%2Fhtml&amp;timeout=30000&amp;debug=on", "View on DBPedia")</f>
        <v>View on DBPedia</v>
      </c>
    </row>
    <row collapsed="false" customFormat="false" customHeight="true" hidden="false" ht="12.1" outlineLevel="0" r="2731">
      <c r="A2731" s="0" t="str">
        <f aca="false">HYPERLINK("http://dbpedia.org/ontology/fate")</f>
        <v>http://dbpedia.org/ontology/fate</v>
      </c>
      <c r="B2731" s="2" t="n">
        <v>0</v>
      </c>
      <c r="C2731" s="0" t="str">
        <f aca="false">HYPERLINK("http://dbpedia.org/sparql?default-graph-uri=http%3A%2F%2Fdbpedia.org&amp;query=select+distinct+%3Fs+%3Fo+where+{%3Fs+%3Chttp%3A%2F%2Fdbpedia.org%2Fontology%2Ffate%3E+%3Fo}+LIMIT+100&amp;format=text%2Fhtml&amp;timeout=30000&amp;debug=on", "View on DBPedia")</f>
        <v>View on DBPedia</v>
      </c>
    </row>
    <row collapsed="false" customFormat="false" customHeight="true" hidden="false" ht="12.1" outlineLevel="0" r="2732">
      <c r="A2732" s="0" t="str">
        <f aca="false">HYPERLINK("http://dbpedia.org/ontology/award")</f>
        <v>http://dbpedia.org/ontology/award</v>
      </c>
      <c r="B2732" s="2" t="n">
        <v>0</v>
      </c>
      <c r="C2732" s="0" t="str">
        <f aca="false">HYPERLINK("http://dbpedia.org/sparql?default-graph-uri=http%3A%2F%2Fdbpedia.org&amp;query=select+distinct+%3Fs+%3Fo+where+{%3Fs+%3Chttp%3A%2F%2Fdbpedia.org%2Fontology%2Faward%3E+%3Fo}+LIMIT+100&amp;format=text%2Fhtml&amp;timeout=30000&amp;debug=on", "View on DBPedia")</f>
        <v>View on DBPedia</v>
      </c>
    </row>
    <row collapsed="false" customFormat="false" customHeight="true" hidden="false" ht="12.1" outlineLevel="0" r="2733">
      <c r="A2733" s="0" t="str">
        <f aca="false">HYPERLINK("http://dbpedia.org/property/region")</f>
        <v>http://dbpedia.org/property/region</v>
      </c>
      <c r="B2733" s="2" t="n">
        <v>0</v>
      </c>
      <c r="C2733" s="0" t="str">
        <f aca="false">HYPERLINK("http://dbpedia.org/sparql?default-graph-uri=http%3A%2F%2Fdbpedia.org&amp;query=select+distinct+%3Fs+%3Fo+where+{%3Fs+%3Chttp%3A%2F%2Fdbpedia.org%2Fproperty%2Fregion%3E+%3Fo}+LIMIT+100&amp;format=text%2Fhtml&amp;timeout=30000&amp;debug=on", "View on DBPedia")</f>
        <v>View on DBPedia</v>
      </c>
    </row>
    <row collapsed="false" customFormat="false" customHeight="true" hidden="false" ht="12.1" outlineLevel="0" r="2734">
      <c r="A2734" s="0" t="str">
        <f aca="false">HYPERLINK("http://dbpedia.org/property/office")</f>
        <v>http://dbpedia.org/property/office</v>
      </c>
      <c r="B2734" s="2" t="n">
        <v>0</v>
      </c>
      <c r="C2734" s="0" t="str">
        <f aca="false">HYPERLINK("http://dbpedia.org/sparql?default-graph-uri=http%3A%2F%2Fdbpedia.org&amp;query=select+distinct+%3Fs+%3Fo+where+{%3Fs+%3Chttp%3A%2F%2Fdbpedia.org%2Fproperty%2Foffice%3E+%3Fo}+LIMIT+100&amp;format=text%2Fhtml&amp;timeout=30000&amp;debug=on", "View on DBPedia")</f>
        <v>View on DBPedia</v>
      </c>
    </row>
    <row collapsed="false" customFormat="false" customHeight="true" hidden="false" ht="12.1" outlineLevel="0" r="2735">
      <c r="A2735" s="0" t="str">
        <f aca="false">HYPERLINK("http://dbpedia.org/ontology/residence")</f>
        <v>http://dbpedia.org/ontology/residence</v>
      </c>
      <c r="B2735" s="2" t="n">
        <v>0</v>
      </c>
      <c r="C2735" s="0" t="str">
        <f aca="false">HYPERLINK("http://dbpedia.org/sparql?default-graph-uri=http%3A%2F%2Fdbpedia.org&amp;query=select+distinct+%3Fs+%3Fo+where+{%3Fs+%3Chttp%3A%2F%2Fdbpedia.org%2Fontology%2Fresidence%3E+%3Fo}+LIMIT+100&amp;format=text%2Fhtml&amp;timeout=30000&amp;debug=on", "View on DBPedia")</f>
        <v>View on DBPedia</v>
      </c>
    </row>
    <row collapsed="false" customFormat="false" customHeight="true" hidden="false" ht="12.1" outlineLevel="0" r="2736">
      <c r="A2736" s="0" t="str">
        <f aca="false">HYPERLINK("http://dbpedia.org/ontology/keyPerson")</f>
        <v>http://dbpedia.org/ontology/keyPerson</v>
      </c>
      <c r="B2736" s="2" t="n">
        <v>0</v>
      </c>
      <c r="C2736" s="0" t="str">
        <f aca="false">HYPERLINK("http://dbpedia.org/sparql?default-graph-uri=http%3A%2F%2Fdbpedia.org&amp;query=select+distinct+%3Fs+%3Fo+where+{%3Fs+%3Chttp%3A%2F%2Fdbpedia.org%2Fontology%2FkeyPerson%3E+%3Fo}+LIMIT+100&amp;format=text%2Fhtml&amp;timeout=30000&amp;debug=on", "View on DBPedia")</f>
        <v>View on DBPedia</v>
      </c>
    </row>
    <row collapsed="false" customFormat="false" customHeight="true" hidden="false" ht="12.1" outlineLevel="0" r="2737">
      <c r="A2737" s="0" t="str">
        <f aca="false">HYPERLINK("http://dbpedia.org/property/cableServ")</f>
        <v>http://dbpedia.org/property/cableServ</v>
      </c>
      <c r="B2737" s="2" t="n">
        <v>0</v>
      </c>
      <c r="C2737" s="0" t="str">
        <f aca="false">HYPERLINK("http://dbpedia.org/sparql?default-graph-uri=http%3A%2F%2Fdbpedia.org&amp;query=select+distinct+%3Fs+%3Fo+where+{%3Fs+%3Chttp%3A%2F%2Fdbpedia.org%2Fproperty%2FcableServ%3E+%3Fo}+LIMIT+100&amp;format=text%2Fhtml&amp;timeout=30000&amp;debug=on", "View on DBPedia")</f>
        <v>View on DBPedia</v>
      </c>
    </row>
    <row collapsed="false" customFormat="false" customHeight="true" hidden="false" ht="12.1" outlineLevel="0" r="2738">
      <c r="A2738" s="0" t="str">
        <f aca="false">HYPERLINK("http://dbpedia.org/ontology/citizenship")</f>
        <v>http://dbpedia.org/ontology/citizenship</v>
      </c>
      <c r="B2738" s="2" t="n">
        <v>0</v>
      </c>
      <c r="C2738" s="0" t="str">
        <f aca="false">HYPERLINK("http://dbpedia.org/sparql?default-graph-uri=http%3A%2F%2Fdbpedia.org&amp;query=select+distinct+%3Fs+%3Fo+where+{%3Fs+%3Chttp%3A%2F%2Fdbpedia.org%2Fontology%2Fcitizenship%3E+%3Fo}+LIMIT+100&amp;format=text%2Fhtml&amp;timeout=30000&amp;debug=on", "View on DBPedia")</f>
        <v>View on DBPedia</v>
      </c>
    </row>
    <row collapsed="false" customFormat="false" customHeight="true" hidden="false" ht="12.1" outlineLevel="0" r="2739">
      <c r="A2739" s="0" t="str">
        <f aca="false">HYPERLINK("http://dbpedia.org/property/awards")</f>
        <v>http://dbpedia.org/property/awards</v>
      </c>
      <c r="B2739" s="2" t="n">
        <v>0</v>
      </c>
      <c r="C2739" s="0" t="str">
        <f aca="false">HYPERLINK("http://dbpedia.org/sparql?default-graph-uri=http%3A%2F%2Fdbpedia.org&amp;query=select+distinct+%3Fs+%3Fo+where+{%3Fs+%3Chttp%3A%2F%2Fdbpedia.org%2Fproperty%2Fawards%3E+%3Fo}+LIMIT+100&amp;format=text%2Fhtml&amp;timeout=30000&amp;debug=on", "View on DBPedia")</f>
        <v>View on DBPedia</v>
      </c>
    </row>
    <row collapsed="false" customFormat="false" customHeight="true" hidden="false" ht="12.1" outlineLevel="0" r="2740">
      <c r="A2740" s="0" t="str">
        <f aca="false">HYPERLINK("http://dbpedia.org/ontology/network")</f>
        <v>http://dbpedia.org/ontology/network</v>
      </c>
      <c r="B2740" s="2" t="n">
        <v>0</v>
      </c>
      <c r="C2740" s="0" t="str">
        <f aca="false">HYPERLINK("http://dbpedia.org/sparql?default-graph-uri=http%3A%2F%2Fdbpedia.org&amp;query=select+distinct+%3Fs+%3Fo+where+{%3Fs+%3Chttp%3A%2F%2Fdbpedia.org%2Fontology%2Fnetwork%3E+%3Fo}+LIMIT+100&amp;format=text%2Fhtml&amp;timeout=30000&amp;debug=on", "View on DBPedia")</f>
        <v>View on DBPedia</v>
      </c>
    </row>
    <row collapsed="false" customFormat="false" customHeight="true" hidden="false" ht="12.1" outlineLevel="0" r="2741">
      <c r="A2741" s="0" t="str">
        <f aca="false">HYPERLINK("http://dbpedia.org/property/hubs")</f>
        <v>http://dbpedia.org/property/hubs</v>
      </c>
      <c r="B2741" s="2" t="n">
        <v>0</v>
      </c>
      <c r="C2741" s="0" t="str">
        <f aca="false">HYPERLINK("http://dbpedia.org/sparql?default-graph-uri=http%3A%2F%2Fdbpedia.org&amp;query=select+distinct+%3Fs+%3Fo+where+{%3Fs+%3Chttp%3A%2F%2Fdbpedia.org%2Fproperty%2Fhubs%3E+%3Fo}+LIMIT+100&amp;format=text%2Fhtml&amp;timeout=30000&amp;debug=on", "View on DBPedia")</f>
        <v>View on DBPedia</v>
      </c>
    </row>
    <row collapsed="false" customFormat="false" customHeight="true" hidden="false" ht="12.1" outlineLevel="0" r="2742">
      <c r="A2742" s="0" t="str">
        <f aca="false">HYPERLINK("http://dbpedia.org/property/production")</f>
        <v>http://dbpedia.org/property/production</v>
      </c>
      <c r="B2742" s="2" t="n">
        <v>0</v>
      </c>
      <c r="C2742" s="0" t="str">
        <f aca="false">HYPERLINK("http://dbpedia.org/sparql?default-graph-uri=http%3A%2F%2Fdbpedia.org&amp;query=select+distinct+%3Fs+%3Fo+where+{%3Fs+%3Chttp%3A%2F%2Fdbpedia.org%2Fproperty%2Fproduction%3E+%3Fo}+LIMIT+100&amp;format=text%2Fhtml&amp;timeout=30000&amp;debug=on", "View on DBPedia")</f>
        <v>View on DBPedia</v>
      </c>
    </row>
    <row collapsed="false" customFormat="false" customHeight="true" hidden="false" ht="12.1" outlineLevel="0" r="2743">
      <c r="A2743" s="0" t="str">
        <f aca="false">HYPERLINK("http://dbpedia.org/ontology/hometown")</f>
        <v>http://dbpedia.org/ontology/hometown</v>
      </c>
      <c r="B2743" s="2" t="n">
        <v>0</v>
      </c>
      <c r="C2743" s="0" t="str">
        <f aca="false">HYPERLINK("http://dbpedia.org/sparql?default-graph-uri=http%3A%2F%2Fdbpedia.org&amp;query=select+distinct+%3Fs+%3Fo+where+{%3Fs+%3Chttp%3A%2F%2Fdbpedia.org%2Fontology%2Fhometown%3E+%3Fo}+LIMIT+100&amp;format=text%2Fhtml&amp;timeout=30000&amp;debug=on", "View on DBPedia")</f>
        <v>View on DBPedia</v>
      </c>
    </row>
    <row collapsed="false" customFormat="false" customHeight="true" hidden="false" ht="12.1" outlineLevel="0" r="2744">
      <c r="A2744" s="0" t="str">
        <f aca="false">HYPERLINK("http://dbpedia.org/ontology/industry")</f>
        <v>http://dbpedia.org/ontology/industry</v>
      </c>
      <c r="B2744" s="2" t="n">
        <v>0</v>
      </c>
      <c r="C2744" s="0" t="str">
        <f aca="false">HYPERLINK("http://dbpedia.org/sparql?default-graph-uri=http%3A%2F%2Fdbpedia.org&amp;query=select+distinct+%3Fs+%3Fo+where+{%3Fs+%3Chttp%3A%2F%2Fdbpedia.org%2Fontology%2Findustry%3E+%3Fo}+LIMIT+100&amp;format=text%2Fhtml&amp;timeout=30000&amp;debug=on", "View on DBPedia")</f>
        <v>View on DBPedia</v>
      </c>
    </row>
    <row collapsed="false" customFormat="false" customHeight="true" hidden="false" ht="12.1" outlineLevel="0" r="2745">
      <c r="A2745" s="0" t="str">
        <f aca="false">HYPERLINK("http://dbpedia.org/ontology/successor")</f>
        <v>http://dbpedia.org/ontology/successor</v>
      </c>
      <c r="B2745" s="2" t="n">
        <v>0</v>
      </c>
      <c r="C2745" s="0" t="str">
        <f aca="false">HYPERLINK("http://dbpedia.org/sparql?default-graph-uri=http%3A%2F%2Fdbpedia.org&amp;query=select+distinct+%3Fs+%3Fo+where+{%3Fs+%3Chttp%3A%2F%2Fdbpedia.org%2Fontology%2Fsuccessor%3E+%3Fo}+LIMIT+100&amp;format=text%2Fhtml&amp;timeout=30000&amp;debug=on", "View on DBPedia")</f>
        <v>View on DBPedia</v>
      </c>
    </row>
    <row collapsed="false" customFormat="false" customHeight="true" hidden="false" ht="12.1" outlineLevel="0" r="2746">
      <c r="A2746" s="0" t="str">
        <f aca="false">HYPERLINK("http://dbpedia.org/property/focusCities")</f>
        <v>http://dbpedia.org/property/focusCities</v>
      </c>
      <c r="B2746" s="2" t="n">
        <v>0</v>
      </c>
      <c r="C2746" s="0" t="str">
        <f aca="false">HYPERLINK("http://dbpedia.org/sparql?default-graph-uri=http%3A%2F%2Fdbpedia.org&amp;query=select+distinct+%3Fs+%3Fo+where+{%3Fs+%3Chttp%3A%2F%2Fdbpedia.org%2Fproperty%2FfocusCities%3E+%3Fo}+LIMIT+100&amp;format=text%2Fhtml&amp;timeout=30000&amp;debug=on", "View on DBPedia")</f>
        <v>View on DBPedia</v>
      </c>
    </row>
    <row collapsed="false" customFormat="false" customHeight="true" hidden="false" ht="12.1" outlineLevel="0" r="2747">
      <c r="A2747" s="0" t="str">
        <f aca="false">HYPERLINK("http://dbpedia.org/property/hqCity")</f>
        <v>http://dbpedia.org/property/hqCity</v>
      </c>
      <c r="B2747" s="2" t="n">
        <v>0</v>
      </c>
      <c r="C2747" s="0" t="str">
        <f aca="false">HYPERLINK("http://dbpedia.org/sparql?default-graph-uri=http%3A%2F%2Fdbpedia.org&amp;query=select+distinct+%3Fs+%3Fo+where+{%3Fs+%3Chttp%3A%2F%2Fdbpedia.org%2Fproperty%2FhqCity%3E+%3Fo}+LIMIT+100&amp;format=text%2Fhtml&amp;timeout=30000&amp;debug=on", "View on DBPedia")</f>
        <v>View on DBPedia</v>
      </c>
    </row>
    <row collapsed="false" customFormat="false" customHeight="true" hidden="false" ht="12.1" outlineLevel="0" r="2748">
      <c r="A2748" s="0" t="str">
        <f aca="false">HYPERLINK("http://dbpedia.org/property/sisterNames")</f>
        <v>http://dbpedia.org/property/sisterNames</v>
      </c>
      <c r="B2748" s="2" t="n">
        <v>0</v>
      </c>
      <c r="C2748" s="0" t="str">
        <f aca="false">HYPERLINK("http://dbpedia.org/sparql?default-graph-uri=http%3A%2F%2Fdbpedia.org&amp;query=select+distinct+%3Fs+%3Fo+where+{%3Fs+%3Chttp%3A%2F%2Fdbpedia.org%2Fproperty%2FsisterNames%3E+%3Fo}+LIMIT+100&amp;format=text%2Fhtml&amp;timeout=30000&amp;debug=on", "View on DBPedia")</f>
        <v>View on DBPedia</v>
      </c>
    </row>
    <row collapsed="false" customFormat="false" customHeight="true" hidden="false" ht="12.1" outlineLevel="0" r="2749">
      <c r="A2749" s="0" t="str">
        <f aca="false">HYPERLINK("http://dbpedia.org/property/shipCountry")</f>
        <v>http://dbpedia.org/property/shipCountry</v>
      </c>
      <c r="B2749" s="2" t="n">
        <v>0</v>
      </c>
      <c r="C2749" s="0" t="str">
        <f aca="false">HYPERLINK("http://dbpedia.org/sparql?default-graph-uri=http%3A%2F%2Fdbpedia.org&amp;query=select+distinct+%3Fs+%3Fo+where+{%3Fs+%3Chttp%3A%2F%2Fdbpedia.org%2Fproperty%2FshipCountry%3E+%3Fo}+LIMIT+100&amp;format=text%2Fhtml&amp;timeout=30000&amp;debug=on", "View on DBPedia")</f>
        <v>View on DBPedia</v>
      </c>
    </row>
    <row collapsed="false" customFormat="false" customHeight="true" hidden="false" ht="12.1" outlineLevel="0" r="2750">
      <c r="A2750" s="0" t="str">
        <f aca="false">HYPERLINK("http://dbpedia.org/property/services")</f>
        <v>http://dbpedia.org/property/services</v>
      </c>
      <c r="B2750" s="2" t="n">
        <v>0</v>
      </c>
      <c r="C2750" s="0" t="str">
        <f aca="false">HYPERLINK("http://dbpedia.org/sparql?default-graph-uri=http%3A%2F%2Fdbpedia.org&amp;query=select+distinct+%3Fs+%3Fo+where+{%3Fs+%3Chttp%3A%2F%2Fdbpedia.org%2Fproperty%2Fservices%3E+%3Fo}+LIMIT+100&amp;format=text%2Fhtml&amp;timeout=30000&amp;debug=on", "View on DBPedia")</f>
        <v>View on DBPedia</v>
      </c>
    </row>
    <row collapsed="false" customFormat="false" customHeight="true" hidden="false" ht="12.1" outlineLevel="0" r="2751">
      <c r="A2751" s="0" t="str">
        <f aca="false">HYPERLINK("http://dbpedia.org/ontology/hubAirport")</f>
        <v>http://dbpedia.org/ontology/hubAirport</v>
      </c>
      <c r="B2751" s="2" t="n">
        <v>0</v>
      </c>
      <c r="C2751" s="0" t="str">
        <f aca="false">HYPERLINK("http://dbpedia.org/sparql?default-graph-uri=http%3A%2F%2Fdbpedia.org&amp;query=select+distinct+%3Fs+%3Fo+where+{%3Fs+%3Chttp%3A%2F%2Fdbpedia.org%2Fontology%2FhubAirport%3E+%3Fo}+LIMIT+100&amp;format=text%2Fhtml&amp;timeout=30000&amp;debug=on", "View on DBPedia")</f>
        <v>View on DBPedia</v>
      </c>
    </row>
    <row collapsed="false" customFormat="false" customHeight="true" hidden="false" ht="12.1" outlineLevel="0" r="2752">
      <c r="A2752" s="0" t="str">
        <f aca="false">HYPERLINK("http://dbpedia.org/ontology/targetAirport")</f>
        <v>http://dbpedia.org/ontology/targetAirport</v>
      </c>
      <c r="B2752" s="2" t="n">
        <v>0</v>
      </c>
      <c r="C2752" s="0" t="str">
        <f aca="false">HYPERLINK("http://dbpedia.org/sparql?default-graph-uri=http%3A%2F%2Fdbpedia.org&amp;query=select+distinct+%3Fs+%3Fo+where+{%3Fs+%3Chttp%3A%2F%2Fdbpedia.org%2Fontology%2FtargetAirport%3E+%3Fo}+LIMIT+100&amp;format=text%2Fhtml&amp;timeout=30000&amp;debug=on", "View on DBPedia")</f>
        <v>View on DBPedia</v>
      </c>
    </row>
    <row collapsed="false" customFormat="false" customHeight="true" hidden="false" ht="12.1" outlineLevel="0" r="2753">
      <c r="A2753" s="0" t="str">
        <f aca="false">HYPERLINK("http://dbpedia.org/property/lounge")</f>
        <v>http://dbpedia.org/property/lounge</v>
      </c>
      <c r="B2753" s="2" t="n">
        <v>0</v>
      </c>
      <c r="C2753" s="0" t="str">
        <f aca="false">HYPERLINK("http://dbpedia.org/sparql?default-graph-uri=http%3A%2F%2Fdbpedia.org&amp;query=select+distinct+%3Fs+%3Fo+where+{%3Fs+%3Chttp%3A%2F%2Fdbpedia.org%2Fproperty%2Flounge%3E+%3Fo}+LIMIT+100&amp;format=text%2Fhtml&amp;timeout=30000&amp;debug=on", "View on DBPedia")</f>
        <v>View on DBPedia</v>
      </c>
    </row>
    <row collapsed="false" customFormat="false" customHeight="true" hidden="false" ht="12.1" outlineLevel="0" r="2754">
      <c r="A2754" s="0" t="str">
        <f aca="false">HYPERLINK("http://dbpedia.org/ontology/city")</f>
        <v>http://dbpedia.org/ontology/city</v>
      </c>
      <c r="B2754" s="2" t="n">
        <v>0</v>
      </c>
      <c r="C2754" s="0" t="str">
        <f aca="false">HYPERLINK("http://dbpedia.org/sparql?default-graph-uri=http%3A%2F%2Fdbpedia.org&amp;query=select+distinct+%3Fs+%3Fo+where+{%3Fs+%3Chttp%3A%2F%2Fdbpedia.org%2Fontology%2Fcity%3E+%3Fo}+LIMIT+100&amp;format=text%2Fhtml&amp;timeout=30000&amp;debug=on", "View on DBPedia")</f>
        <v>View on DBPedia</v>
      </c>
    </row>
    <row collapsed="false" customFormat="false" customHeight="true" hidden="false" ht="12.1" outlineLevel="0" r="2755">
      <c r="A2755" s="0" t="str">
        <f aca="false">HYPERLINK("http://dbpedia.org/property/allegiance")</f>
        <v>http://dbpedia.org/property/allegiance</v>
      </c>
      <c r="B2755" s="2" t="n">
        <v>0</v>
      </c>
      <c r="C2755" s="0" t="str">
        <f aca="false">HYPERLINK("http://dbpedia.org/sparql?default-graph-uri=http%3A%2F%2Fdbpedia.org&amp;query=select+distinct+%3Fs+%3Fo+where+{%3Fs+%3Chttp%3A%2F%2Fdbpedia.org%2Fproperty%2Fallegiance%3E+%3Fo}+LIMIT+100&amp;format=text%2Fhtml&amp;timeout=30000&amp;debug=on", "View on DBPedia")</f>
        <v>View on DBPedia</v>
      </c>
    </row>
    <row collapsed="false" customFormat="false" customHeight="true" hidden="false" ht="12.1" outlineLevel="0" r="2756">
      <c r="A2756" s="0" t="str">
        <f aca="false">HYPERLINK("http://dbpedia.org/property/founded")</f>
        <v>http://dbpedia.org/property/founded</v>
      </c>
      <c r="B2756" s="2" t="n">
        <v>0</v>
      </c>
      <c r="C2756" s="0" t="str">
        <f aca="false">HYPERLINK("http://dbpedia.org/sparql?default-graph-uri=http%3A%2F%2Fdbpedia.org&amp;query=select+distinct+%3Fs+%3Fo+where+{%3Fs+%3Chttp%3A%2F%2Fdbpedia.org%2Fproperty%2Ffounded%3E+%3Fo}+LIMIT+100&amp;format=text%2Fhtml&amp;timeout=30000&amp;debug=on", "View on DBPedia")</f>
        <v>View on DBPedia</v>
      </c>
    </row>
    <row collapsed="false" customFormat="false" customHeight="true" hidden="false" ht="12.1" outlineLevel="0" r="2757">
      <c r="A2757" s="0" t="str">
        <f aca="false">HYPERLINK("http://dbpedia.org/property/offices")</f>
        <v>http://dbpedia.org/property/offices</v>
      </c>
      <c r="B2757" s="2" t="n">
        <v>0</v>
      </c>
      <c r="C2757" s="0" t="str">
        <f aca="false">HYPERLINK("http://dbpedia.org/sparql?default-graph-uri=http%3A%2F%2Fdbpedia.org&amp;query=select+distinct+%3Fs+%3Fo+where+{%3Fs+%3Chttp%3A%2F%2Fdbpedia.org%2Fproperty%2Foffices%3E+%3Fo}+LIMIT+100&amp;format=text%2Fhtml&amp;timeout=30000&amp;debug=on", "View on DBPedia")</f>
        <v>View on DBPedia</v>
      </c>
    </row>
    <row collapsed="false" customFormat="false" customHeight="true" hidden="false" ht="12.1" outlineLevel="0" r="2758">
      <c r="A2758" s="0" t="str">
        <f aca="false">HYPERLINK("http://dbpedia.org/property/battles")</f>
        <v>http://dbpedia.org/property/battles</v>
      </c>
      <c r="B2758" s="2" t="n">
        <v>0</v>
      </c>
      <c r="C2758" s="0" t="str">
        <f aca="false">HYPERLINK("http://dbpedia.org/sparql?default-graph-uri=http%3A%2F%2Fdbpedia.org&amp;query=select+distinct+%3Fs+%3Fo+where+{%3Fs+%3Chttp%3A%2F%2Fdbpedia.org%2Fproperty%2Fbattles%3E+%3Fo}+LIMIT+100&amp;format=text%2Fhtml&amp;timeout=30000&amp;debug=on", "View on DBPedia")</f>
        <v>View on DBPedia</v>
      </c>
    </row>
    <row collapsed="false" customFormat="false" customHeight="true" hidden="false" ht="12.1" outlineLevel="0" r="2759">
      <c r="A2759" s="0" t="str">
        <f aca="false">HYPERLINK("http://dbpedia.org/property/genre")</f>
        <v>http://dbpedia.org/property/genre</v>
      </c>
      <c r="B2759" s="2" t="n">
        <v>0</v>
      </c>
      <c r="C2759" s="0" t="str">
        <f aca="false">HYPERLINK("http://dbpedia.org/sparql?default-graph-uri=http%3A%2F%2Fdbpedia.org&amp;query=select+distinct+%3Fs+%3Fo+where+{%3Fs+%3Chttp%3A%2F%2Fdbpedia.org%2Fproperty%2Fgenre%3E+%3Fo}+LIMIT+100&amp;format=text%2Fhtml&amp;timeout=30000&amp;debug=on", "View on DBPedia")</f>
        <v>View on DBPedia</v>
      </c>
    </row>
    <row collapsed="false" customFormat="false" customHeight="true" hidden="false" ht="12.1" outlineLevel="0" r="2760">
      <c r="A2760" s="0" t="str">
        <f aca="false">HYPERLINK("http://dbpedia.org/property/shortDescription")</f>
        <v>http://dbpedia.org/property/shortDescription</v>
      </c>
      <c r="B2760" s="2" t="n">
        <v>0</v>
      </c>
      <c r="C2760" s="0" t="str">
        <f aca="false">HYPERLINK("http://dbpedia.org/sparql?default-graph-uri=http%3A%2F%2Fdbpedia.org&amp;query=select+distinct+%3Fs+%3Fo+where+{%3Fs+%3Chttp%3A%2F%2Fdbpedia.org%2Fproperty%2FshortDescription%3E+%3Fo}+LIMIT+100&amp;format=text%2Fhtml&amp;timeout=30000&amp;debug=on", "View on DBPedia")</f>
        <v>View on DBPedia</v>
      </c>
    </row>
    <row collapsed="false" customFormat="false" customHeight="true" hidden="false" ht="12.1" outlineLevel="0" r="2761">
      <c r="A2761" s="0" t="str">
        <f aca="false">HYPERLINK("http://dbpedia.org/property/industry")</f>
        <v>http://dbpedia.org/property/industry</v>
      </c>
      <c r="B2761" s="2" t="n">
        <v>0</v>
      </c>
      <c r="C2761" s="0" t="str">
        <f aca="false">HYPERLINK("http://dbpedia.org/sparql?default-graph-uri=http%3A%2F%2Fdbpedia.org&amp;query=select+distinct+%3Fs+%3Fo+where+{%3Fs+%3Chttp%3A%2F%2Fdbpedia.org%2Fproperty%2Findustry%3E+%3Fo}+LIMIT+100&amp;format=text%2Fhtml&amp;timeout=30000&amp;debug=on", "View on DBPedia")</f>
        <v>View on DBPedia</v>
      </c>
    </row>
    <row collapsed="false" customFormat="false" customHeight="true" hidden="false" ht="12.1" outlineLevel="0" r="2762">
      <c r="A2762" s="0" t="str">
        <f aca="false">HYPERLINK("http://dbpedia.org/property/regionServed")</f>
        <v>http://dbpedia.org/property/regionServed</v>
      </c>
      <c r="B2762" s="2" t="n">
        <v>0</v>
      </c>
      <c r="C2762" s="0" t="str">
        <f aca="false">HYPERLINK("http://dbpedia.org/sparql?default-graph-uri=http%3A%2F%2Fdbpedia.org&amp;query=select+distinct+%3Fs+%3Fo+where+{%3Fs+%3Chttp%3A%2F%2Fdbpedia.org%2Fproperty%2FregionServed%3E+%3Fo}+LIMIT+100&amp;format=text%2Fhtml&amp;timeout=30000&amp;debug=on", "View on DBPedia")</f>
        <v>View on DBPedia</v>
      </c>
    </row>
    <row collapsed="false" customFormat="false" customHeight="true" hidden="false" ht="12.1" outlineLevel="0" r="2763">
      <c r="A2763" s="0" t="str">
        <f aca="false">HYPERLINK("http://dbpedia.org/property/footnotes")</f>
        <v>http://dbpedia.org/property/footnotes</v>
      </c>
      <c r="B2763" s="2" t="n">
        <v>0</v>
      </c>
      <c r="C2763" s="0" t="str">
        <f aca="false">HYPERLINK("http://dbpedia.org/sparql?default-graph-uri=http%3A%2F%2Fdbpedia.org&amp;query=select+distinct+%3Fs+%3Fo+where+{%3Fs+%3Chttp%3A%2F%2Fdbpedia.org%2Fproperty%2Ffootnotes%3E+%3Fo}+LIMIT+100&amp;format=text%2Fhtml&amp;timeout=30000&amp;debug=on", "View on DBPedia")</f>
        <v>View on DBPedia</v>
      </c>
    </row>
    <row collapsed="false" customFormat="false" customHeight="true" hidden="false" ht="12.1" outlineLevel="0" r="2764">
      <c r="A2764" s="0" t="str">
        <f aca="false">HYPERLINK("http://dbpedia.org/property/affiliations")</f>
        <v>http://dbpedia.org/property/affiliations</v>
      </c>
      <c r="B2764" s="2" t="n">
        <v>0</v>
      </c>
      <c r="C2764" s="0" t="str">
        <f aca="false">HYPERLINK("http://dbpedia.org/sparql?default-graph-uri=http%3A%2F%2Fdbpedia.org&amp;query=select+distinct+%3Fs+%3Fo+where+{%3Fs+%3Chttp%3A%2F%2Fdbpedia.org%2Fproperty%2Faffiliations%3E+%3Fo}+LIMIT+100&amp;format=text%2Fhtml&amp;timeout=30000&amp;debug=on", "View on DBPedia")</f>
        <v>View on DBPedia</v>
      </c>
    </row>
    <row collapsed="false" customFormat="false" customHeight="true" hidden="false" ht="12.1" outlineLevel="0" r="2765">
      <c r="A2765" s="0" t="str">
        <f aca="false">HYPERLINK("http://dbpedia.org/property/networkOther")</f>
        <v>http://dbpedia.org/property/networkOther</v>
      </c>
      <c r="B2765" s="2" t="n">
        <v>0</v>
      </c>
      <c r="C2765" s="0" t="str">
        <f aca="false">HYPERLINK("http://dbpedia.org/sparql?default-graph-uri=http%3A%2F%2Fdbpedia.org&amp;query=select+distinct+%3Fs+%3Fo+where+{%3Fs+%3Chttp%3A%2F%2Fdbpedia.org%2Fproperty%2FnetworkOther%3E+%3Fo}+LIMIT+100&amp;format=text%2Fhtml&amp;timeout=30000&amp;debug=on", "View on DBPedia")</f>
        <v>View on DBPedia</v>
      </c>
    </row>
    <row collapsed="false" customFormat="false" customHeight="true" hidden="false" ht="12.1" outlineLevel="0" r="2766">
      <c r="A2766" s="0" t="str">
        <f aca="false">HYPERLINK("http://dbpedia.org/ontology/genre")</f>
        <v>http://dbpedia.org/ontology/genre</v>
      </c>
      <c r="B2766" s="2" t="n">
        <v>0</v>
      </c>
      <c r="C2766" s="0" t="str">
        <f aca="false">HYPERLINK("http://dbpedia.org/sparql?default-graph-uri=http%3A%2F%2Fdbpedia.org&amp;query=select+distinct+%3Fs+%3Fo+where+{%3Fs+%3Chttp%3A%2F%2Fdbpedia.org%2Fontology%2Fgenre%3E+%3Fo}+LIMIT+100&amp;format=text%2Fhtml&amp;timeout=30000&amp;debug=on", "View on DBPedia")</f>
        <v>View on DBPedia</v>
      </c>
    </row>
    <row collapsed="false" customFormat="false" customHeight="true" hidden="false" ht="12.1" outlineLevel="0" r="2767">
      <c r="A2767" s="0" t="str">
        <f aca="false">HYPERLINK("http://dbpedia.org/property/registration")</f>
        <v>http://dbpedia.org/property/registration</v>
      </c>
      <c r="B2767" s="2" t="n">
        <v>0</v>
      </c>
      <c r="C2767" s="0" t="str">
        <f aca="false">HYPERLINK("http://dbpedia.org/sparql?default-graph-uri=http%3A%2F%2Fdbpedia.org&amp;query=select+distinct+%3Fs+%3Fo+where+{%3Fs+%3Chttp%3A%2F%2Fdbpedia.org%2Fproperty%2Fregistration%3E+%3Fo}+LIMIT+100&amp;format=text%2Fhtml&amp;timeout=30000&amp;debug=on", "View on DBPedia")</f>
        <v>View on DBPedia</v>
      </c>
    </row>
    <row collapsed="false" customFormat="false" customHeight="true" hidden="false" ht="12.1" outlineLevel="0" r="2768">
      <c r="A2768" s="0" t="str">
        <f aca="false">HYPERLINK("http://dbpedia.org/property/assembly")</f>
        <v>http://dbpedia.org/property/assembly</v>
      </c>
      <c r="B2768" s="2" t="n">
        <v>0</v>
      </c>
      <c r="C2768" s="0" t="str">
        <f aca="false">HYPERLINK("http://dbpedia.org/sparql?default-graph-uri=http%3A%2F%2Fdbpedia.org&amp;query=select+distinct+%3Fs+%3Fo+where+{%3Fs+%3Chttp%3A%2F%2Fdbpedia.org%2Fproperty%2Fassembly%3E+%3Fo}+LIMIT+100&amp;format=text%2Fhtml&amp;timeout=30000&amp;debug=on", "View on DBPedia")</f>
        <v>View on DBPedia</v>
      </c>
    </row>
    <row collapsed="false" customFormat="false" customHeight="true" hidden="false" ht="12.1" outlineLevel="0" r="2769">
      <c r="A2769" s="0" t="str">
        <f aca="false">HYPERLINK("http://dbpedia.org/property/jurisdiction")</f>
        <v>http://dbpedia.org/property/jurisdiction</v>
      </c>
      <c r="B2769" s="2" t="n">
        <v>0</v>
      </c>
      <c r="C2769" s="0" t="str">
        <f aca="false">HYPERLINK("http://dbpedia.org/sparql?default-graph-uri=http%3A%2F%2Fdbpedia.org&amp;query=select+distinct+%3Fs+%3Fo+where+{%3Fs+%3Chttp%3A%2F%2Fdbpedia.org%2Fproperty%2Fjurisdiction%3E+%3Fo}+LIMIT+100&amp;format=text%2Fhtml&amp;timeout=30000&amp;debug=on", "View on DBPedia")</f>
        <v>View on DBPedia</v>
      </c>
    </row>
    <row collapsed="false" customFormat="false" customHeight="true" hidden="false" ht="12.1" outlineLevel="0" r="2770">
      <c r="A2770" s="0" t="str">
        <f aca="false">HYPERLINK("http://dbpedia.org/ontology/allegiance")</f>
        <v>http://dbpedia.org/ontology/allegiance</v>
      </c>
      <c r="B2770" s="2" t="n">
        <v>0</v>
      </c>
      <c r="C2770" s="0" t="str">
        <f aca="false">HYPERLINK("http://dbpedia.org/sparql?default-graph-uri=http%3A%2F%2Fdbpedia.org&amp;query=select+distinct+%3Fs+%3Fo+where+{%3Fs+%3Chttp%3A%2F%2Fdbpedia.org%2Fontology%2Fallegiance%3E+%3Fo}+LIMIT+100&amp;format=text%2Fhtml&amp;timeout=30000&amp;debug=on", "View on DBPedia")</f>
        <v>View on DBPedia</v>
      </c>
    </row>
    <row collapsed="false" customFormat="false" customHeight="true" hidden="false" ht="12.1" outlineLevel="0" r="2771">
      <c r="A2771" s="0" t="str">
        <f aca="false">HYPERLINK("http://dbpedia.org/property/frequentFlyer")</f>
        <v>http://dbpedia.org/property/frequentFlyer</v>
      </c>
      <c r="B2771" s="2" t="n">
        <v>0</v>
      </c>
      <c r="C2771" s="0" t="str">
        <f aca="false">HYPERLINK("http://dbpedia.org/sparql?default-graph-uri=http%3A%2F%2Fdbpedia.org&amp;query=select+distinct+%3Fs+%3Fo+where+{%3Fs+%3Chttp%3A%2F%2Fdbpedia.org%2Fproperty%2FfrequentFlyer%3E+%3Fo}+LIMIT+100&amp;format=text%2Fhtml&amp;timeout=30000&amp;debug=on", "View on DBPedia")</f>
        <v>View on DBPedia</v>
      </c>
    </row>
    <row collapsed="false" customFormat="false" customHeight="true" hidden="false" ht="12.1" outlineLevel="0" r="2772">
      <c r="A2772" s="0" t="str">
        <f aca="false">HYPERLINK("http://dbpedia.org/property/areasServed")</f>
        <v>http://dbpedia.org/property/areasServed</v>
      </c>
      <c r="B2772" s="2" t="n">
        <v>0</v>
      </c>
      <c r="C2772" s="0" t="str">
        <f aca="false">HYPERLINK("http://dbpedia.org/sparql?default-graph-uri=http%3A%2F%2Fdbpedia.org&amp;query=select+distinct+%3Fs+%3Fo+where+{%3Fs+%3Chttp%3A%2F%2Fdbpedia.org%2Fproperty%2FareasServed%3E+%3Fo}+LIMIT+100&amp;format=text%2Fhtml&amp;timeout=30000&amp;debug=on", "View on DBPedia")</f>
        <v>View on DBPedia</v>
      </c>
    </row>
    <row collapsed="false" customFormat="false" customHeight="true" hidden="false" ht="12.1" outlineLevel="0" r="2773">
      <c r="A2773" s="0" t="str">
        <f aca="false">HYPERLINK("http://dbpedia.org/ontology/builder")</f>
        <v>http://dbpedia.org/ontology/builder</v>
      </c>
      <c r="B2773" s="2" t="n">
        <v>0</v>
      </c>
      <c r="C2773" s="0" t="str">
        <f aca="false">HYPERLINK("http://dbpedia.org/sparql?default-graph-uri=http%3A%2F%2Fdbpedia.org&amp;query=select+distinct+%3Fs+%3Fo+where+{%3Fs+%3Chttp%3A%2F%2Fdbpedia.org%2Fontology%2Fbuilder%3E+%3Fo}+LIMIT+100&amp;format=text%2Fhtml&amp;timeout=30000&amp;debug=on", "View on DBPedia")</f>
        <v>View on DBPedia</v>
      </c>
    </row>
    <row collapsed="false" customFormat="false" customHeight="true" hidden="false" ht="12.1" outlineLevel="0" r="2774">
      <c r="A2774" s="0" t="str">
        <f aca="false">HYPERLINK("http://dbpedia.org/property/pushpinMap")</f>
        <v>http://dbpedia.org/property/pushpinMap</v>
      </c>
      <c r="B2774" s="2" t="n">
        <v>0</v>
      </c>
      <c r="C2774" s="0" t="str">
        <f aca="false">HYPERLINK("http://dbpedia.org/sparql?default-graph-uri=http%3A%2F%2Fdbpedia.org&amp;query=select+distinct+%3Fs+%3Fo+where+{%3Fs+%3Chttp%3A%2F%2Fdbpedia.org%2Fproperty%2FpushpinMap%3E+%3Fo}+LIMIT+100&amp;format=text%2Fhtml&amp;timeout=30000&amp;debug=on", "View on DBPedia")</f>
        <v>View on DBPedia</v>
      </c>
    </row>
    <row collapsed="false" customFormat="false" customHeight="true" hidden="false" ht="12.1" outlineLevel="0" r="2775">
      <c r="A2775" s="0" t="str">
        <f aca="false">HYPERLINK("http://dbpedia.org/property/occupation")</f>
        <v>http://dbpedia.org/property/occupation</v>
      </c>
      <c r="B2775" s="2" t="n">
        <v>0</v>
      </c>
      <c r="C2775" s="0" t="str">
        <f aca="false">HYPERLINK("http://dbpedia.org/sparql?default-graph-uri=http%3A%2F%2Fdbpedia.org&amp;query=select+distinct+%3Fs+%3Fo+where+{%3Fs+%3Chttp%3A%2F%2Fdbpedia.org%2Fproperty%2Foccupation%3E+%3Fo}+LIMIT+100&amp;format=text%2Fhtml&amp;timeout=30000&amp;debug=on", "View on DBPedia")</f>
        <v>View on DBPedia</v>
      </c>
    </row>
    <row collapsed="false" customFormat="false" customHeight="true" hidden="false" ht="12.1" outlineLevel="0" r="2776">
      <c r="A2776" s="0" t="str">
        <f aca="false">HYPERLINK("http://dbpedia.org/property/citizenship")</f>
        <v>http://dbpedia.org/property/citizenship</v>
      </c>
      <c r="B2776" s="2" t="n">
        <v>0</v>
      </c>
      <c r="C2776" s="0" t="str">
        <f aca="false">HYPERLINK("http://dbpedia.org/sparql?default-graph-uri=http%3A%2F%2Fdbpedia.org&amp;query=select+distinct+%3Fs+%3Fo+where+{%3Fs+%3Chttp%3A%2F%2Fdbpedia.org%2Fproperty%2Fcitizenship%3E+%3Fo}+LIMIT+100&amp;format=text%2Fhtml&amp;timeout=30000&amp;debug=on", "View on DBPedia")</f>
        <v>View on DBPedia</v>
      </c>
    </row>
    <row collapsed="false" customFormat="false" customHeight="true" hidden="false" ht="12.1" outlineLevel="0" r="2777">
      <c r="A2777" s="0" t="str">
        <f aca="false">HYPERLINK("http://dbpedia.org/property/base")</f>
        <v>http://dbpedia.org/property/base</v>
      </c>
      <c r="B2777" s="2" t="n">
        <v>0</v>
      </c>
      <c r="C2777" s="0" t="str">
        <f aca="false">HYPERLINK("http://dbpedia.org/sparql?default-graph-uri=http%3A%2F%2Fdbpedia.org&amp;query=select+distinct+%3Fs+%3Fo+where+{%3Fs+%3Chttp%3A%2F%2Fdbpedia.org%2Fproperty%2Fbase%3E+%3Fo}+LIMIT+100&amp;format=text%2Fhtml&amp;timeout=30000&amp;debug=on", "View on DBPedia")</f>
        <v>View on DBPedia</v>
      </c>
    </row>
    <row collapsed="false" customFormat="false" customHeight="true" hidden="false" ht="12.1" outlineLevel="0" r="2778">
      <c r="A2778" s="0" t="str">
        <f aca="false">HYPERLINK("http://dbpedia.org/property/operator")</f>
        <v>http://dbpedia.org/property/operator</v>
      </c>
      <c r="B2778" s="2" t="n">
        <v>0</v>
      </c>
      <c r="C2778" s="0" t="str">
        <f aca="false">HYPERLINK("http://dbpedia.org/sparql?default-graph-uri=http%3A%2F%2Fdbpedia.org&amp;query=select+distinct+%3Fs+%3Fo+where+{%3Fs+%3Chttp%3A%2F%2Fdbpedia.org%2Fproperty%2Foperator%3E+%3Fo}+LIMIT+100&amp;format=text%2Fhtml&amp;timeout=30000&amp;debug=on", "View on DBPedia")</f>
        <v>View on DBPedia</v>
      </c>
    </row>
    <row collapsed="false" customFormat="false" customHeight="true" hidden="false" ht="12.1" outlineLevel="0" r="2779">
      <c r="A2779" s="0" t="str">
        <f aca="false">HYPERLINK("http://dbpedia.org/ontology/jurisdiction")</f>
        <v>http://dbpedia.org/ontology/jurisdiction</v>
      </c>
      <c r="B2779" s="2" t="n">
        <v>0</v>
      </c>
      <c r="C2779" s="0" t="str">
        <f aca="false">HYPERLINK("http://dbpedia.org/sparql?default-graph-uri=http%3A%2F%2Fdbpedia.org&amp;query=select+distinct+%3Fs+%3Fo+where+{%3Fs+%3Chttp%3A%2F%2Fdbpedia.org%2Fontology%2Fjurisdiction%3E+%3Fo}+LIMIT+100&amp;format=text%2Fhtml&amp;timeout=30000&amp;debug=on", "View on DBPedia")</f>
        <v>View on DBPedia</v>
      </c>
    </row>
    <row collapsed="false" customFormat="false" customHeight="true" hidden="false" ht="12.1" outlineLevel="0" r="2780">
      <c r="A2780" s="0" t="str">
        <f aca="false">HYPERLINK("http://dbpedia.org/ontology/twinCountry")</f>
        <v>http://dbpedia.org/ontology/twinCountry</v>
      </c>
      <c r="B2780" s="2" t="n">
        <v>0</v>
      </c>
      <c r="C2780" s="0" t="str">
        <f aca="false">HYPERLINK("http://dbpedia.org/sparql?default-graph-uri=http%3A%2F%2Fdbpedia.org&amp;query=select+distinct+%3Fs+%3Fo+where+{%3Fs+%3Chttp%3A%2F%2Fdbpedia.org%2Fontology%2FtwinCountry%3E+%3Fo}+LIMIT+100&amp;format=text%2Fhtml&amp;timeout=30000&amp;debug=on", "View on DBPedia")</f>
        <v>View on DBPedia</v>
      </c>
    </row>
    <row collapsed="false" customFormat="false" customHeight="true" hidden="false" ht="12.1" outlineLevel="0" r="2781">
      <c r="A2781" s="0" t="str">
        <f aca="false">HYPERLINK("http://dbpedia.org/property/purpose")</f>
        <v>http://dbpedia.org/property/purpose</v>
      </c>
      <c r="B2781" s="2" t="n">
        <v>0</v>
      </c>
      <c r="C2781" s="0" t="str">
        <f aca="false">HYPERLINK("http://dbpedia.org/sparql?default-graph-uri=http%3A%2F%2Fdbpedia.org&amp;query=select+distinct+%3Fs+%3Fo+where+{%3Fs+%3Chttp%3A%2F%2Fdbpedia.org%2Fproperty%2Fpurpose%3E+%3Fo}+LIMIT+100&amp;format=text%2Fhtml&amp;timeout=30000&amp;debug=on", "View on DBPedia")</f>
        <v>View on DBPedia</v>
      </c>
    </row>
    <row collapsed="false" customFormat="false" customHeight="true" hidden="false" ht="12.1" outlineLevel="0" r="2782">
      <c r="A2782" s="0" t="str">
        <f aca="false">HYPERLINK("http://dbpedia.org/property/numEmployees")</f>
        <v>http://dbpedia.org/property/numEmployees</v>
      </c>
      <c r="B2782" s="2" t="n">
        <v>0</v>
      </c>
      <c r="C2782" s="0" t="str">
        <f aca="false">HYPERLINK("http://dbpedia.org/sparql?default-graph-uri=http%3A%2F%2Fdbpedia.org&amp;query=select+distinct+%3Fs+%3Fo+where+{%3Fs+%3Chttp%3A%2F%2Fdbpedia.org%2Fproperty%2FnumEmployees%3E+%3Fo}+LIMIT+100&amp;format=text%2Fhtml&amp;timeout=30000&amp;debug=on", "View on DBPedia")</f>
        <v>View on DBPedia</v>
      </c>
    </row>
    <row collapsed="false" customFormat="false" customHeight="true" hidden="false" ht="12.1" outlineLevel="0" r="2783">
      <c r="A2783" s="0" t="str">
        <f aca="false">HYPERLINK("http://dbpedia.org/property/locationMap")</f>
        <v>http://dbpedia.org/property/locationMap</v>
      </c>
      <c r="B2783" s="2" t="n">
        <v>0</v>
      </c>
      <c r="C2783" s="0" t="str">
        <f aca="false">HYPERLINK("http://dbpedia.org/sparql?default-graph-uri=http%3A%2F%2Fdbpedia.org&amp;query=select+distinct+%3Fs+%3Fo+where+{%3Fs+%3Chttp%3A%2F%2Fdbpedia.org%2Fproperty%2FlocationMap%3E+%3Fo}+LIMIT+100&amp;format=text%2Fhtml&amp;timeout=30000&amp;debug=on", "View on DBPedia")</f>
        <v>View on DBPedia</v>
      </c>
    </row>
    <row collapsed="false" customFormat="false" customHeight="true" hidden="false" ht="12.1" outlineLevel="0" r="2784">
      <c r="A2784" s="0" t="str">
        <f aca="false">HYPERLINK("http://dbpedia.org/property/subdivisionType")</f>
        <v>http://dbpedia.org/property/subdivisionType</v>
      </c>
      <c r="B2784" s="2" t="n">
        <v>0</v>
      </c>
      <c r="C2784" s="0" t="str">
        <f aca="false">HYPERLINK("http://dbpedia.org/sparql?default-graph-uri=http%3A%2F%2Fdbpedia.org&amp;query=select+distinct+%3Fs+%3Fo+where+{%3Fs+%3Chttp%3A%2F%2Fdbpedia.org%2Fproperty%2FsubdivisionType%3E+%3Fo}+LIMIT+100&amp;format=text%2Fhtml&amp;timeout=30000&amp;debug=on", "View on DBPedia")</f>
        <v>View on DBPedia</v>
      </c>
    </row>
    <row collapsed="false" customFormat="false" customHeight="true" hidden="false" ht="12.1" outlineLevel="0" r="2785">
      <c r="A2785" s="0" t="str">
        <f aca="false">HYPERLINK("http://dbpedia.org/property/bases")</f>
        <v>http://dbpedia.org/property/bases</v>
      </c>
      <c r="B2785" s="2" t="n">
        <v>0</v>
      </c>
      <c r="C2785" s="0" t="str">
        <f aca="false">HYPERLINK("http://dbpedia.org/sparql?default-graph-uri=http%3A%2F%2Fdbpedia.org&amp;query=select+distinct+%3Fs+%3Fo+where+{%3Fs+%3Chttp%3A%2F%2Fdbpedia.org%2Fproperty%2Fbases%3E+%3Fo}+LIMIT+100&amp;format=text%2Fhtml&amp;timeout=30000&amp;debug=on", "View on DBPedia")</f>
        <v>View on DBPedia</v>
      </c>
    </row>
    <row collapsed="false" customFormat="false" customHeight="true" hidden="false" ht="12.1" outlineLevel="0" r="2786">
      <c r="A2786" s="0" t="str">
        <f aca="false">HYPERLINK("http://dbpedia.org/property/subdivisionName")</f>
        <v>http://dbpedia.org/property/subdivisionName</v>
      </c>
      <c r="B2786" s="2" t="n">
        <v>0</v>
      </c>
      <c r="C2786" s="0" t="str">
        <f aca="false">HYPERLINK("http://dbpedia.org/sparql?default-graph-uri=http%3A%2F%2Fdbpedia.org&amp;query=select+distinct+%3Fs+%3Fo+where+{%3Fs+%3Chttp%3A%2F%2Fdbpedia.org%2Fproperty%2FsubdivisionName%3E+%3Fo}+LIMIT+100&amp;format=text%2Fhtml&amp;timeout=30000&amp;debug=on", "View on DBPedia")</f>
        <v>View on DBPedia</v>
      </c>
    </row>
    <row collapsed="false" customFormat="false" customHeight="true" hidden="false" ht="12.1" outlineLevel="0" r="2787">
      <c r="A2787" s="0" t="str">
        <f aca="false">HYPERLINK("http://dbpedia.org/property/mapCaption")</f>
        <v>http://dbpedia.org/property/mapCaption</v>
      </c>
      <c r="B2787" s="2" t="n">
        <v>0</v>
      </c>
      <c r="C2787" s="0" t="str">
        <f aca="false">HYPERLINK("http://dbpedia.org/sparql?default-graph-uri=http%3A%2F%2Fdbpedia.org&amp;query=select+distinct+%3Fs+%3Fo+where+{%3Fs+%3Chttp%3A%2F%2Fdbpedia.org%2Fproperty%2FmapCaption%3E+%3Fo}+LIMIT+100&amp;format=text%2Fhtml&amp;timeout=30000&amp;debug=on", "View on DBPedia")</f>
        <v>View on DBPedia</v>
      </c>
    </row>
    <row collapsed="false" customFormat="false" customHeight="true" hidden="false" ht="12.1" outlineLevel="0" r="2788">
      <c r="A2788" s="0" t="str">
        <f aca="false">HYPERLINK("http://dbpedia.org/ontology/parentOrganisation")</f>
        <v>http://dbpedia.org/ontology/parentOrganisation</v>
      </c>
      <c r="B2788" s="2" t="n">
        <v>0</v>
      </c>
      <c r="C2788" s="0" t="str">
        <f aca="false">HYPERLINK("http://dbpedia.org/sparql?default-graph-uri=http%3A%2F%2Fdbpedia.org&amp;query=select+distinct+%3Fs+%3Fo+where+{%3Fs+%3Chttp%3A%2F%2Fdbpedia.org%2Fontology%2FparentOrganisation%3E+%3Fo}+LIMIT+100&amp;format=text%2Fhtml&amp;timeout=30000&amp;debug=on", "View on DBPedia")</f>
        <v>View on DBPedia</v>
      </c>
    </row>
    <row collapsed="false" customFormat="false" customHeight="true" hidden="false" ht="12.1" outlineLevel="0" r="2789">
      <c r="A2789" s="0" t="str">
        <f aca="false">HYPERLINK("http://dbpedia.org/ontology/battle")</f>
        <v>http://dbpedia.org/ontology/battle</v>
      </c>
      <c r="B2789" s="2" t="n">
        <v>0</v>
      </c>
      <c r="C2789" s="0" t="str">
        <f aca="false">HYPERLINK("http://dbpedia.org/sparql?default-graph-uri=http%3A%2F%2Fdbpedia.org&amp;query=select+distinct+%3Fs+%3Fo+where+{%3Fs+%3Chttp%3A%2F%2Fdbpedia.org%2Fontology%2Fbattle%3E+%3Fo}+LIMIT+100&amp;format=text%2Fhtml&amp;timeout=30000&amp;debug=on", "View on DBPedia")</f>
        <v>View on DBPedia</v>
      </c>
    </row>
    <row collapsed="false" customFormat="false" customHeight="true" hidden="false" ht="12.1" outlineLevel="0" r="2790">
      <c r="A2790" s="0" t="str">
        <f aca="false">HYPERLINK("http://dbpedia.org/ontology/orderInOffice")</f>
        <v>http://dbpedia.org/ontology/orderInOffice</v>
      </c>
      <c r="B2790" s="2" t="n">
        <v>0</v>
      </c>
      <c r="C2790" s="0" t="str">
        <f aca="false">HYPERLINK("http://dbpedia.org/sparql?default-graph-uri=http%3A%2F%2Fdbpedia.org&amp;query=select+distinct+%3Fs+%3Fo+where+{%3Fs+%3Chttp%3A%2F%2Fdbpedia.org%2Fontology%2ForderInOffice%3E+%3Fo}+LIMIT+100&amp;format=text%2Fhtml&amp;timeout=30000&amp;debug=on", "View on DBPedia")</f>
        <v>View on DBPedia</v>
      </c>
    </row>
    <row collapsed="false" customFormat="false" customHeight="true" hidden="false" ht="12.1" outlineLevel="0" r="2791">
      <c r="A2791" s="0" t="str">
        <f aca="false">HYPERLINK("http://dbpedia.org/property/bankOf")</f>
        <v>http://dbpedia.org/property/bankOf</v>
      </c>
      <c r="B2791" s="2" t="n">
        <v>0</v>
      </c>
      <c r="C2791" s="0" t="str">
        <f aca="false">HYPERLINK("http://dbpedia.org/sparql?default-graph-uri=http%3A%2F%2Fdbpedia.org&amp;query=select+distinct+%3Fs+%3Fo+where+{%3Fs+%3Chttp%3A%2F%2Fdbpedia.org%2Fproperty%2FbankOf%3E+%3Fo}+LIMIT+100&amp;format=text%2Fhtml&amp;timeout=30000&amp;debug=on", "View on DBPedia")</f>
        <v>View on DBPedia</v>
      </c>
    </row>
    <row collapsed="false" customFormat="false" customHeight="true" hidden="false" ht="12.1" outlineLevel="0" r="2792">
      <c r="A2792" s="0" t="str">
        <f aca="false">HYPERLINK("http://dbpedia.org/property/place")</f>
        <v>http://dbpedia.org/property/place</v>
      </c>
      <c r="B2792" s="2" t="n">
        <v>0</v>
      </c>
      <c r="C2792" s="0" t="str">
        <f aca="false">HYPERLINK("http://dbpedia.org/sparql?default-graph-uri=http%3A%2F%2Fdbpedia.org&amp;query=select+distinct+%3Fs+%3Fo+where+{%3Fs+%3Chttp%3A%2F%2Fdbpedia.org%2Fproperty%2Fplace%3E+%3Fo}+LIMIT+100&amp;format=text%2Fhtml&amp;timeout=30000&amp;debug=on", "View on DBPedia")</f>
        <v>View on DBPedia</v>
      </c>
    </row>
    <row collapsed="false" customFormat="false" customHeight="true" hidden="false" ht="12.1" outlineLevel="0" r="2793">
      <c r="A2793" s="0" t="str">
        <f aca="false">HYPERLINK("http://dbpedia.org/property/usedBy")</f>
        <v>http://dbpedia.org/property/usedBy</v>
      </c>
      <c r="B2793" s="2" t="n">
        <v>0</v>
      </c>
      <c r="C2793" s="0" t="str">
        <f aca="false">HYPERLINK("http://dbpedia.org/sparql?default-graph-uri=http%3A%2F%2Fdbpedia.org&amp;query=select+distinct+%3Fs+%3Fo+where+{%3Fs+%3Chttp%3A%2F%2Fdbpedia.org%2Fproperty%2FusedBy%3E+%3Fo}+LIMIT+100&amp;format=text%2Fhtml&amp;timeout=30000&amp;debug=on", "View on DBPedia")</f>
        <v>View on DBPedia</v>
      </c>
    </row>
    <row collapsed="false" customFormat="false" customHeight="true" hidden="false" ht="12.1" outlineLevel="0" r="2794">
      <c r="A2794" s="0" t="str">
        <f aca="false">HYPERLINK("http://dbpedia.org/ontology/slogan")</f>
        <v>http://dbpedia.org/ontology/slogan</v>
      </c>
      <c r="B2794" s="2" t="n">
        <v>0</v>
      </c>
      <c r="C2794" s="0" t="str">
        <f aca="false">HYPERLINK("http://dbpedia.org/sparql?default-graph-uri=http%3A%2F%2Fdbpedia.org&amp;query=select+distinct+%3Fs+%3Fo+where+{%3Fs+%3Chttp%3A%2F%2Fdbpedia.org%2Fontology%2Fslogan%3E+%3Fo}+LIMIT+100&amp;format=text%2Fhtml&amp;timeout=30000&amp;debug=on", "View on DBPedia")</f>
        <v>View on DBPedia</v>
      </c>
    </row>
    <row collapsed="false" customFormat="false" customHeight="true" hidden="false" ht="12.1" outlineLevel="0" r="2795">
      <c r="A2795" s="0" t="str">
        <f aca="false">HYPERLINK("http://dbpedia.org/property/shipBuilder")</f>
        <v>http://dbpedia.org/property/shipBuilder</v>
      </c>
      <c r="B2795" s="2" t="n">
        <v>0</v>
      </c>
      <c r="C2795" s="0" t="str">
        <f aca="false">HYPERLINK("http://dbpedia.org/sparql?default-graph-uri=http%3A%2F%2Fdbpedia.org&amp;query=select+distinct+%3Fs+%3Fo+where+{%3Fs+%3Chttp%3A%2F%2Fdbpedia.org%2Fproperty%2FshipBuilder%3E+%3Fo}+LIMIT+100&amp;format=text%2Fhtml&amp;timeout=30000&amp;debug=on", "View on DBPedia")</f>
        <v>View on DBPedia</v>
      </c>
    </row>
    <row collapsed="false" customFormat="false" customHeight="true" hidden="false" ht="12.1" outlineLevel="0" r="2796">
      <c r="A2796" s="0" t="str">
        <f aca="false">HYPERLINK("http://dbpedia.org/ontology/knownFor")</f>
        <v>http://dbpedia.org/ontology/knownFor</v>
      </c>
      <c r="B2796" s="2" t="n">
        <v>0</v>
      </c>
      <c r="C2796" s="0" t="str">
        <f aca="false">HYPERLINK("http://dbpedia.org/sparql?default-graph-uri=http%3A%2F%2Fdbpedia.org&amp;query=select+distinct+%3Fs+%3Fo+where+{%3Fs+%3Chttp%3A%2F%2Fdbpedia.org%2Fontology%2FknownFor%3E+%3Fo}+LIMIT+100&amp;format=text%2Fhtml&amp;timeout=30000&amp;debug=on", "View on DBPedia")</f>
        <v>View on DBPedia</v>
      </c>
    </row>
    <row collapsed="false" customFormat="false" customHeight="true" hidden="false" ht="12.1" outlineLevel="0" r="2797">
      <c r="A2797" s="0" t="str">
        <f aca="false">HYPERLINK("http://dbpedia.org/property/publisherOther")</f>
        <v>http://dbpedia.org/property/publisherOther</v>
      </c>
      <c r="B2797" s="2" t="n">
        <v>0</v>
      </c>
      <c r="C2797" s="0" t="str">
        <f aca="false">HYPERLINK("http://dbpedia.org/sparql?default-graph-uri=http%3A%2F%2Fdbpedia.org&amp;query=select+distinct+%3Fs+%3Fo+where+{%3Fs+%3Chttp%3A%2F%2Fdbpedia.org%2Fproperty%2FpublisherOther%3E+%3Fo}+LIMIT+100&amp;format=text%2Fhtml&amp;timeout=30000&amp;debug=on", "View on DBPedia")</f>
        <v>View on DBPedia</v>
      </c>
    </row>
    <row collapsed="false" customFormat="false" customHeight="true" hidden="false" ht="12.1" outlineLevel="0" r="2798">
      <c r="A2798" s="0" t="str">
        <f aca="false">HYPERLINK("http://dbpedia.org/property/quote")</f>
        <v>http://dbpedia.org/property/quote</v>
      </c>
      <c r="B2798" s="2" t="n">
        <v>0</v>
      </c>
      <c r="C2798" s="0" t="str">
        <f aca="false">HYPERLINK("http://dbpedia.org/sparql?default-graph-uri=http%3A%2F%2Fdbpedia.org&amp;query=select+distinct+%3Fs+%3Fo+where+{%3Fs+%3Chttp%3A%2F%2Fdbpedia.org%2Fproperty%2Fquote%3E+%3Fo}+LIMIT+100&amp;format=text%2Fhtml&amp;timeout=30000&amp;debug=on", "View on DBPedia")</f>
        <v>View on DBPedia</v>
      </c>
    </row>
    <row collapsed="false" customFormat="false" customHeight="true" hidden="false" ht="12.1" outlineLevel="0" r="2799">
      <c r="A2799" s="0" t="str">
        <f aca="false">HYPERLINK("http://dbpedia.org/property/released")</f>
        <v>http://dbpedia.org/property/released</v>
      </c>
      <c r="B2799" s="2" t="n">
        <v>0</v>
      </c>
      <c r="C2799" s="0" t="str">
        <f aca="false">HYPERLINK("http://dbpedia.org/sparql?default-graph-uri=http%3A%2F%2Fdbpedia.org&amp;query=select+distinct+%3Fs+%3Fo+where+{%3Fs+%3Chttp%3A%2F%2Fdbpedia.org%2Fproperty%2Freleased%3E+%3Fo}+LIMIT+100&amp;format=text%2Fhtml&amp;timeout=30000&amp;debug=on", "View on DBPedia")</f>
        <v>View on DBPedia</v>
      </c>
    </row>
    <row collapsed="false" customFormat="false" customHeight="true" hidden="false" ht="12.1" outlineLevel="0" r="2800">
      <c r="A2800" s="0" t="str">
        <f aca="false">HYPERLINK("http://dbpedia.org/property/currentowner")</f>
        <v>http://dbpedia.org/property/currentowner</v>
      </c>
      <c r="B2800" s="2" t="n">
        <v>0</v>
      </c>
      <c r="C2800" s="0" t="str">
        <f aca="false">HYPERLINK("http://dbpedia.org/sparql?default-graph-uri=http%3A%2F%2Fdbpedia.org&amp;query=select+distinct+%3Fs+%3Fo+where+{%3Fs+%3Chttp%3A%2F%2Fdbpedia.org%2Fproperty%2Fcurrentowner%3E+%3Fo}+LIMIT+100&amp;format=text%2Fhtml&amp;timeout=30000&amp;debug=on", "View on DBPedia")</f>
        <v>View on DBPedia</v>
      </c>
    </row>
    <row collapsed="false" customFormat="false" customHeight="true" hidden="false" ht="12.1" outlineLevel="0" r="2801">
      <c r="A2801" s="0" t="str">
        <f aca="false">HYPERLINK("http://dbpedia.org/property/address")</f>
        <v>http://dbpedia.org/property/address</v>
      </c>
      <c r="B2801" s="2" t="n">
        <v>0</v>
      </c>
      <c r="C2801" s="0" t="str">
        <f aca="false">HYPERLINK("http://dbpedia.org/sparql?default-graph-uri=http%3A%2F%2Fdbpedia.org&amp;query=select+distinct+%3Fs+%3Fo+where+{%3Fs+%3Chttp%3A%2F%2Fdbpedia.org%2Fproperty%2Faddress%3E+%3Fo}+LIMIT+100&amp;format=text%2Fhtml&amp;timeout=30000&amp;debug=on", "View on DBPedia")</f>
        <v>View on DBPedia</v>
      </c>
    </row>
    <row collapsed="false" customFormat="false" customHeight="true" hidden="false" ht="12.1" outlineLevel="0" r="2802">
      <c r="A2802" s="0" t="str">
        <f aca="false">HYPERLINK("http://dbpedia.org/ontology/occupation")</f>
        <v>http://dbpedia.org/ontology/occupation</v>
      </c>
      <c r="B2802" s="2" t="n">
        <v>0</v>
      </c>
      <c r="C2802" s="0" t="str">
        <f aca="false">HYPERLINK("http://dbpedia.org/sparql?default-graph-uri=http%3A%2F%2Fdbpedia.org&amp;query=select+distinct+%3Fs+%3Fo+where+{%3Fs+%3Chttp%3A%2F%2Fdbpedia.org%2Fontology%2Foccupation%3E+%3Fo}+LIMIT+100&amp;format=text%2Fhtml&amp;timeout=30000&amp;debug=on", "View on DBPedia")</f>
        <v>View on DBPedia</v>
      </c>
    </row>
    <row collapsed="false" customFormat="false" customHeight="true" hidden="false" ht="12.1" outlineLevel="0" r="2803">
      <c r="A2803" s="0" t="str">
        <f aca="false">HYPERLINK("http://dbpedia.org/ontology/combatant")</f>
        <v>http://dbpedia.org/ontology/combatant</v>
      </c>
      <c r="B2803" s="2" t="n">
        <v>0</v>
      </c>
      <c r="C2803" s="0" t="str">
        <f aca="false">HYPERLINK("http://dbpedia.org/sparql?default-graph-uri=http%3A%2F%2Fdbpedia.org&amp;query=select+distinct+%3Fs+%3Fo+where+{%3Fs+%3Chttp%3A%2F%2Fdbpedia.org%2Fontology%2Fcombatant%3E+%3Fo}+LIMIT+100&amp;format=text%2Fhtml&amp;timeout=30000&amp;debug=on", "View on DBPedia")</f>
        <v>View on DBPedia</v>
      </c>
    </row>
    <row collapsed="false" customFormat="false" customHeight="true" hidden="false" ht="12.1" outlineLevel="0" r="2804">
      <c r="A2804" s="0" t="str">
        <f aca="false">HYPERLINK("http://dbpedia.org/property/significantBuildings")</f>
        <v>http://dbpedia.org/property/significantBuildings</v>
      </c>
      <c r="B2804" s="2" t="n">
        <v>0</v>
      </c>
      <c r="C2804" s="0" t="str">
        <f aca="false">HYPERLINK("http://dbpedia.org/sparql?default-graph-uri=http%3A%2F%2Fdbpedia.org&amp;query=select+distinct+%3Fs+%3Fo+where+{%3Fs+%3Chttp%3A%2F%2Fdbpedia.org%2Fproperty%2FsignificantBuildings%3E+%3Fo}+LIMIT+100&amp;format=text%2Fhtml&amp;timeout=30000&amp;debug=on", "View on DBPedia")</f>
        <v>View on DBPedia</v>
      </c>
    </row>
    <row collapsed="false" customFormat="false" customHeight="true" hidden="false" ht="12.1" outlineLevel="0" r="2805">
      <c r="A2805" s="0" t="str">
        <f aca="false">HYPERLINK("http://dbpedia.org/property/mapType")</f>
        <v>http://dbpedia.org/property/mapType</v>
      </c>
      <c r="B2805" s="2" t="n">
        <v>0</v>
      </c>
      <c r="C2805" s="0" t="str">
        <f aca="false">HYPERLINK("http://dbpedia.org/sparql?default-graph-uri=http%3A%2F%2Fdbpedia.org&amp;query=select+distinct+%3Fs+%3Fo+where+{%3Fs+%3Chttp%3A%2F%2Fdbpedia.org%2Fproperty%2FmapType%3E+%3Fo}+LIMIT+100&amp;format=text%2Fhtml&amp;timeout=30000&amp;debug=on", "View on DBPedia")</f>
        <v>View on DBPedia</v>
      </c>
    </row>
    <row collapsed="false" customFormat="false" customHeight="true" hidden="false" ht="12.1" outlineLevel="0" r="2806">
      <c r="A2806" s="0" t="str">
        <f aca="false">HYPERLINK("http://dbpedia.org/property/leaderName")</f>
        <v>http://dbpedia.org/property/leaderName</v>
      </c>
      <c r="B2806" s="2" t="n">
        <v>0</v>
      </c>
      <c r="C2806" s="0" t="str">
        <f aca="false">HYPERLINK("http://dbpedia.org/sparql?default-graph-uri=http%3A%2F%2Fdbpedia.org&amp;query=select+distinct+%3Fs+%3Fo+where+{%3Fs+%3Chttp%3A%2F%2Fdbpedia.org%2Fproperty%2FleaderName%3E+%3Fo}+LIMIT+100&amp;format=text%2Fhtml&amp;timeout=30000&amp;debug=on", "View on DBPedia")</f>
        <v>View on DBPedia</v>
      </c>
    </row>
    <row collapsed="false" customFormat="false" customHeight="true" hidden="false" ht="12.1" outlineLevel="0" r="2807">
      <c r="A2807" s="0" t="str">
        <f aca="false">HYPERLINK("http://dbpedia.org/property/knownFor")</f>
        <v>http://dbpedia.org/property/knownFor</v>
      </c>
      <c r="B2807" s="2" t="n">
        <v>0</v>
      </c>
      <c r="C2807" s="0" t="str">
        <f aca="false">HYPERLINK("http://dbpedia.org/sparql?default-graph-uri=http%3A%2F%2Fdbpedia.org&amp;query=select+distinct+%3Fs+%3Fo+where+{%3Fs+%3Chttp%3A%2F%2Fdbpedia.org%2Fproperty%2FknownFor%3E+%3Fo}+LIMIT+100&amp;format=text%2Fhtml&amp;timeout=30000&amp;debug=on", "View on DBPedia")</f>
        <v>View on DBPedia</v>
      </c>
    </row>
    <row collapsed="false" customFormat="false" customHeight="true" hidden="false" ht="12.1" outlineLevel="0" r="2808">
      <c r="A2808" s="0" t="str">
        <f aca="false">HYPERLINK("http://dbpedia.org/property/company")</f>
        <v>http://dbpedia.org/property/company</v>
      </c>
      <c r="B2808" s="2" t="n">
        <v>0</v>
      </c>
      <c r="C2808" s="0" t="str">
        <f aca="false">HYPERLINK("http://dbpedia.org/sparql?default-graph-uri=http%3A%2F%2Fdbpedia.org&amp;query=select+distinct+%3Fs+%3Fo+where+{%3Fs+%3Chttp%3A%2F%2Fdbpedia.org%2Fproperty%2Fcompany%3E+%3Fo}+LIMIT+100&amp;format=text%2Fhtml&amp;timeout=30000&amp;debug=on", "View on DBPedia")</f>
        <v>View on DBPedia</v>
      </c>
    </row>
    <row collapsed="false" customFormat="false" customHeight="true" hidden="false" ht="12.1" outlineLevel="0" r="2809">
      <c r="A2809" s="0" t="str">
        <f aca="false">HYPERLINK("http://dbpedia.org/property/%3Cbr/%3ELocationCountry")</f>
        <v>http://dbpedia.org/property/%3Cbr/%3ELocationCountry</v>
      </c>
      <c r="B2809" s="2" t="n">
        <v>0</v>
      </c>
      <c r="C2809" s="0" t="str">
        <f aca="false">HYPERLINK("http://dbpedia.org/sparql?default-graph-uri=http%3A%2F%2Fdbpedia.org&amp;query=select+distinct+%3Fs+%3Fo+where+{%3Fs+%3Chttp%3A%2F%2Fdbpedia.org%2Fproperty%2F%253Cbr%2F%253ELocationCountry%3E+%3Fo}+LIMIT+100&amp;format=text%2Fhtml&amp;timeout=30000&amp;debug=on", "View on DBPedia")</f>
        <v>View on DBPedia</v>
      </c>
    </row>
    <row collapsed="false" customFormat="false" customHeight="true" hidden="false" ht="12.1" outlineLevel="0" r="2810">
      <c r="A2810" s="0" t="str">
        <f aca="false">HYPERLINK("http://dbpedia.org/property/networkType")</f>
        <v>http://dbpedia.org/property/networkType</v>
      </c>
      <c r="B2810" s="2" t="n">
        <v>0</v>
      </c>
      <c r="C2810" s="0" t="str">
        <f aca="false">HYPERLINK("http://dbpedia.org/sparql?default-graph-uri=http%3A%2F%2Fdbpedia.org&amp;query=select+distinct+%3Fs+%3Fo+where+{%3Fs+%3Chttp%3A%2F%2Fdbpedia.org%2Fproperty%2FnetworkType%3E+%3Fo}+LIMIT+100&amp;format=text%2Fhtml&amp;timeout=30000&amp;debug=on", "View on DBPedia")</f>
        <v>View on DBPedia</v>
      </c>
    </row>
    <row collapsed="false" customFormat="false" customHeight="true" hidden="false" ht="12.1" outlineLevel="0" r="2811">
      <c r="A2811" s="0" t="str">
        <f aca="false">HYPERLINK("http://dbpedia.org/property/order")</f>
        <v>http://dbpedia.org/property/order</v>
      </c>
      <c r="B2811" s="2" t="n">
        <v>0</v>
      </c>
      <c r="C2811" s="0" t="str">
        <f aca="false">HYPERLINK("http://dbpedia.org/sparql?default-graph-uri=http%3A%2F%2Fdbpedia.org&amp;query=select+distinct+%3Fs+%3Fo+where+{%3Fs+%3Chttp%3A%2F%2Fdbpedia.org%2Fproperty%2Forder%3E+%3Fo}+LIMIT+100&amp;format=text%2Fhtml&amp;timeout=30000&amp;debug=on", "View on DBPedia")</f>
        <v>View on DBPedia</v>
      </c>
    </row>
    <row collapsed="false" customFormat="false" customHeight="true" hidden="false" ht="12.1" outlineLevel="0" r="2812">
      <c r="A2812" s="0" t="str">
        <f aca="false">HYPERLINK("http://dbpedia.org/property/pushpinMapCaption")</f>
        <v>http://dbpedia.org/property/pushpinMapCaption</v>
      </c>
      <c r="B2812" s="2" t="n">
        <v>0</v>
      </c>
      <c r="C2812" s="0" t="str">
        <f aca="false">HYPERLINK("http://dbpedia.org/sparql?default-graph-uri=http%3A%2F%2Fdbpedia.org&amp;query=select+distinct+%3Fs+%3Fo+where+{%3Fs+%3Chttp%3A%2F%2Fdbpedia.org%2Fproperty%2FpushpinMapCaption%3E+%3Fo}+LIMIT+100&amp;format=text%2Fhtml&amp;timeout=30000&amp;debug=on", "View on DBPedia")</f>
        <v>View on DBPedia</v>
      </c>
    </row>
    <row collapsed="false" customFormat="false" customHeight="true" hidden="false" ht="12.1" outlineLevel="0" r="2813">
      <c r="A2813" s="0" t="str">
        <f aca="false">HYPERLINK("http://dbpedia.org/property/image")</f>
        <v>http://dbpedia.org/property/image</v>
      </c>
      <c r="B2813" s="2" t="n">
        <v>0</v>
      </c>
      <c r="C2813" s="0" t="str">
        <f aca="false">HYPERLINK("http://dbpedia.org/sparql?default-graph-uri=http%3A%2F%2Fdbpedia.org&amp;query=select+distinct+%3Fs+%3Fo+where+{%3Fs+%3Chttp%3A%2F%2Fdbpedia.org%2Fproperty%2Fimage%3E+%3Fo}+LIMIT+100&amp;format=text%2Fhtml&amp;timeout=30000&amp;debug=on", "View on DBPedia")</f>
        <v>View on DBPedia</v>
      </c>
    </row>
    <row collapsed="false" customFormat="false" customHeight="true" hidden="false" ht="12.1" outlineLevel="0" r="2814">
      <c r="A2814" s="0" t="str">
        <f aca="false">HYPERLINK("http://dbpedia.org/property/event")</f>
        <v>http://dbpedia.org/property/event</v>
      </c>
      <c r="B2814" s="2" t="n">
        <v>0</v>
      </c>
      <c r="C2814" s="0" t="str">
        <f aca="false">HYPERLINK("http://dbpedia.org/sparql?default-graph-uri=http%3A%2F%2Fdbpedia.org&amp;query=select+distinct+%3Fs+%3Fo+where+{%3Fs+%3Chttp%3A%2F%2Fdbpedia.org%2Fproperty%2Fevent%3E+%3Fo}+LIMIT+100&amp;format=text%2Fhtml&amp;timeout=30000&amp;debug=on", "View on DBPedia")</f>
        <v>View on DBPedia</v>
      </c>
    </row>
    <row collapsed="false" customFormat="false" customHeight="true" hidden="false" ht="12.1" outlineLevel="0" r="2815">
      <c r="A2815" s="0" t="str">
        <f aca="false">HYPERLINK("http://dbpedia.org/property/source")</f>
        <v>http://dbpedia.org/property/source</v>
      </c>
      <c r="B2815" s="2" t="n">
        <v>0</v>
      </c>
      <c r="C2815" s="0" t="str">
        <f aca="false">HYPERLINK("http://dbpedia.org/sparql?default-graph-uri=http%3A%2F%2Fdbpedia.org&amp;query=select+distinct+%3Fs+%3Fo+where+{%3Fs+%3Chttp%3A%2F%2Fdbpedia.org%2Fproperty%2Fsource%3E+%3Fo}+LIMIT+100&amp;format=text%2Fhtml&amp;timeout=30000&amp;debug=on", "View on DBPedia")</f>
        <v>View on DBPedia</v>
      </c>
    </row>
    <row collapsed="false" customFormat="false" customHeight="true" hidden="false" ht="12.1" outlineLevel="0" r="2816">
      <c r="A2816" s="0" t="str">
        <f aca="false">HYPERLINK("http://dbpedia.org/property/label")</f>
        <v>http://dbpedia.org/property/label</v>
      </c>
      <c r="B2816" s="2" t="n">
        <v>0</v>
      </c>
      <c r="C2816" s="0" t="str">
        <f aca="false">HYPERLINK("http://dbpedia.org/sparql?default-graph-uri=http%3A%2F%2Fdbpedia.org&amp;query=select+distinct+%3Fs+%3Fo+where+{%3Fs+%3Chttp%3A%2F%2Fdbpedia.org%2Fproperty%2Flabel%3E+%3Fo}+LIMIT+100&amp;format=text%2Fhtml&amp;timeout=30000&amp;debug=on", "View on DBPedia")</f>
        <v>View on DBPedia</v>
      </c>
    </row>
    <row collapsed="false" customFormat="false" customHeight="true" hidden="false" ht="12.1" outlineLevel="0" r="2817">
      <c r="A2817" s="0" t="str">
        <f aca="false">HYPERLINK("http://dbpedia.org/ontology/purpose")</f>
        <v>http://dbpedia.org/ontology/purpose</v>
      </c>
      <c r="B2817" s="2" t="n">
        <v>0</v>
      </c>
      <c r="C2817" s="0" t="str">
        <f aca="false">HYPERLINK("http://dbpedia.org/sparql?default-graph-uri=http%3A%2F%2Fdbpedia.org&amp;query=select+distinct+%3Fs+%3Fo+where+{%3Fs+%3Chttp%3A%2F%2Fdbpedia.org%2Fontology%2Fpurpose%3E+%3Fo}+LIMIT+100&amp;format=text%2Fhtml&amp;timeout=30000&amp;debug=on", "View on DBPedia")</f>
        <v>View on DBPedia</v>
      </c>
    </row>
    <row collapsed="false" customFormat="false" customHeight="true" hidden="false" ht="12.1" outlineLevel="0" r="2818">
      <c r="A2818" s="0" t="str">
        <f aca="false">HYPERLINK("http://dbpedia.org/property/shipRegistry")</f>
        <v>http://dbpedia.org/property/shipRegistry</v>
      </c>
      <c r="B2818" s="2" t="n">
        <v>0</v>
      </c>
      <c r="C2818" s="0" t="str">
        <f aca="false">HYPERLINK("http://dbpedia.org/sparql?default-graph-uri=http%3A%2F%2Fdbpedia.org&amp;query=select+distinct+%3Fs+%3Fo+where+{%3Fs+%3Chttp%3A%2F%2Fdbpedia.org%2Fproperty%2FshipRegistry%3E+%3Fo}+LIMIT+100&amp;format=text%2Fhtml&amp;timeout=30000&amp;debug=on", "View on DBPedia")</f>
        <v>View on DBPedia</v>
      </c>
    </row>
    <row collapsed="false" customFormat="false" customHeight="true" hidden="false" ht="12.1" outlineLevel="0" r="2819">
      <c r="A2819" s="0" t="str">
        <f aca="false">HYPERLINK("http://dbpedia.org/ontology/religion")</f>
        <v>http://dbpedia.org/ontology/religion</v>
      </c>
      <c r="B2819" s="2" t="n">
        <v>0</v>
      </c>
      <c r="C2819" s="0" t="str">
        <f aca="false">HYPERLINK("http://dbpedia.org/sparql?default-graph-uri=http%3A%2F%2Fdbpedia.org&amp;query=select+distinct+%3Fs+%3Fo+where+{%3Fs+%3Chttp%3A%2F%2Fdbpedia.org%2Fontology%2Freligion%3E+%3Fo}+LIMIT+100&amp;format=text%2Fhtml&amp;timeout=30000&amp;debug=on", "View on DBPedia")</f>
        <v>View on DBPedia</v>
      </c>
    </row>
    <row collapsed="false" customFormat="false" customHeight="true" hidden="false" ht="12.1" outlineLevel="0" r="2820">
      <c r="A2820" s="0" t="str">
        <f aca="false">HYPERLINK("http://dbpedia.org/ontology/lounge")</f>
        <v>http://dbpedia.org/ontology/lounge</v>
      </c>
      <c r="B2820" s="2" t="n">
        <v>0</v>
      </c>
      <c r="C2820" s="0" t="str">
        <f aca="false">HYPERLINK("http://dbpedia.org/sparql?default-graph-uri=http%3A%2F%2Fdbpedia.org&amp;query=select+distinct+%3Fs+%3Fo+where+{%3Fs+%3Chttp%3A%2F%2Fdbpedia.org%2Fontology%2Flounge%3E+%3Fo}+LIMIT+100&amp;format=text%2Fhtml&amp;timeout=30000&amp;debug=on", "View on DBPedia")</f>
        <v>View on DBPedia</v>
      </c>
    </row>
    <row collapsed="false" customFormat="false" customHeight="true" hidden="false" ht="12.1" outlineLevel="0" r="2821">
      <c r="A2821" s="0" t="str">
        <f aca="false">HYPERLINK("http://dbpedia.org/property/revenue")</f>
        <v>http://dbpedia.org/property/revenue</v>
      </c>
      <c r="B2821" s="2" t="n">
        <v>0</v>
      </c>
      <c r="C2821" s="0" t="str">
        <f aca="false">HYPERLINK("http://dbpedia.org/sparql?default-graph-uri=http%3A%2F%2Fdbpedia.org&amp;query=select+distinct+%3Fs+%3Fo+where+{%3Fs+%3Chttp%3A%2F%2Fdbpedia.org%2Fproperty%2Frevenue%3E+%3Fo}+LIMIT+100&amp;format=text%2Fhtml&amp;timeout=30000&amp;debug=on", "View on DBPedia")</f>
        <v>View on DBPedia</v>
      </c>
    </row>
    <row collapsed="false" customFormat="false" customHeight="true" hidden="false" ht="12.1" outlineLevel="0" r="2822">
      <c r="A2822" s="0" t="str">
        <f aca="false">HYPERLINK("http://dbpedia.org/ontology/militaryBranch")</f>
        <v>http://dbpedia.org/ontology/militaryBranch</v>
      </c>
      <c r="B2822" s="2" t="n">
        <v>0</v>
      </c>
      <c r="C2822" s="0" t="str">
        <f aca="false">HYPERLINK("http://dbpedia.org/sparql?default-graph-uri=http%3A%2F%2Fdbpedia.org&amp;query=select+distinct+%3Fs+%3Fo+where+{%3Fs+%3Chttp%3A%2F%2Fdbpedia.org%2Fontology%2FmilitaryBranch%3E+%3Fo}+LIMIT+100&amp;format=text%2Fhtml&amp;timeout=30000&amp;debug=on", "View on DBPedia")</f>
        <v>View on DBPedia</v>
      </c>
    </row>
    <row collapsed="false" customFormat="false" customHeight="true" hidden="false" ht="12.1" outlineLevel="0" r="2823">
      <c r="A2823" s="0" t="str">
        <f aca="false">HYPERLINK("http://dbpedia.org/property/starring")</f>
        <v>http://dbpedia.org/property/starring</v>
      </c>
      <c r="B2823" s="2" t="n">
        <v>0</v>
      </c>
      <c r="C2823" s="0" t="str">
        <f aca="false">HYPERLINK("http://dbpedia.org/sparql?default-graph-uri=http%3A%2F%2Fdbpedia.org&amp;query=select+distinct+%3Fs+%3Fo+where+{%3Fs+%3Chttp%3A%2F%2Fdbpedia.org%2Fproperty%2Fstarring%3E+%3Fo}+LIMIT+100&amp;format=text%2Fhtml&amp;timeout=30000&amp;debug=on", "View on DBPedia")</f>
        <v>View on DBPedia</v>
      </c>
    </row>
    <row collapsed="false" customFormat="false" customHeight="true" hidden="false" ht="12.1" outlineLevel="0" r="2824">
      <c r="A2824" s="0" t="str">
        <f aca="false">HYPERLINK("http://dbpedia.org/property/manufacturer")</f>
        <v>http://dbpedia.org/property/manufacturer</v>
      </c>
      <c r="B2824" s="2" t="n">
        <v>0</v>
      </c>
      <c r="C2824" s="0" t="str">
        <f aca="false">HYPERLINK("http://dbpedia.org/sparql?default-graph-uri=http%3A%2F%2Fdbpedia.org&amp;query=select+distinct+%3Fs+%3Fo+where+{%3Fs+%3Chttp%3A%2F%2Fdbpedia.org%2Fproperty%2Fmanufacturer%3E+%3Fo}+LIMIT+100&amp;format=text%2Fhtml&amp;timeout=30000&amp;debug=on", "View on DBPedia")</f>
        <v>View on DBPedia</v>
      </c>
    </row>
    <row collapsed="false" customFormat="false" customHeight="true" hidden="false" ht="12.1" outlineLevel="0" r="2825">
      <c r="A2825" s="0" t="str">
        <f aca="false">HYPERLINK("http://dbpedia.org/property/publisherEn")</f>
        <v>http://dbpedia.org/property/publisherEn</v>
      </c>
      <c r="B2825" s="2" t="n">
        <v>0</v>
      </c>
      <c r="C2825" s="0" t="str">
        <f aca="false">HYPERLINK("http://dbpedia.org/sparql?default-graph-uri=http%3A%2F%2Fdbpedia.org&amp;query=select+distinct+%3Fs+%3Fo+where+{%3Fs+%3Chttp%3A%2F%2Fdbpedia.org%2Fproperty%2FpublisherEn%3E+%3Fo}+LIMIT+100&amp;format=text%2Fhtml&amp;timeout=30000&amp;debug=on", "View on DBPedia")</f>
        <v>View on DBPedia</v>
      </c>
    </row>
    <row collapsed="false" customFormat="false" customHeight="true" hidden="false" ht="12.1" outlineLevel="0" r="2826">
      <c r="A2826" s="0" t="str">
        <f aca="false">HYPERLINK("http://dbpedia.org/property/currency")</f>
        <v>http://dbpedia.org/property/currency</v>
      </c>
      <c r="B2826" s="2" t="n">
        <v>0</v>
      </c>
      <c r="C2826" s="0" t="str">
        <f aca="false">HYPERLINK("http://dbpedia.org/sparql?default-graph-uri=http%3A%2F%2Fdbpedia.org&amp;query=select+distinct+%3Fs+%3Fo+where+{%3Fs+%3Chttp%3A%2F%2Fdbpedia.org%2Fproperty%2Fcurrency%3E+%3Fo}+LIMIT+100&amp;format=text%2Fhtml&amp;timeout=30000&amp;debug=on", "View on DBPedia")</f>
        <v>View on DBPedia</v>
      </c>
    </row>
    <row collapsed="false" customFormat="false" customHeight="true" hidden="false" ht="12.1" outlineLevel="0" r="2827">
      <c r="A2827" s="0" t="str">
        <f aca="false">HYPERLINK("http://dbpedia.org/property/tradingName")</f>
        <v>http://dbpedia.org/property/tradingName</v>
      </c>
      <c r="B2827" s="2" t="n">
        <v>0</v>
      </c>
      <c r="C2827" s="0" t="str">
        <f aca="false">HYPERLINK("http://dbpedia.org/sparql?default-graph-uri=http%3A%2F%2Fdbpedia.org&amp;query=select+distinct+%3Fs+%3Fo+where+{%3Fs+%3Chttp%3A%2F%2Fdbpedia.org%2Fproperty%2FtradingName%3E+%3Fo}+LIMIT+100&amp;format=text%2Fhtml&amp;timeout=30000&amp;debug=on", "View on DBPedia")</f>
        <v>View on DBPedia</v>
      </c>
    </row>
    <row collapsed="false" customFormat="false" customHeight="true" hidden="false" ht="12.1" outlineLevel="0" r="2828">
      <c r="A2828" s="0" t="str">
        <f aca="false">HYPERLINK("http://dbpedia.org/ontology/operator")</f>
        <v>http://dbpedia.org/ontology/operator</v>
      </c>
      <c r="B2828" s="2" t="n">
        <v>0</v>
      </c>
      <c r="C2828" s="0" t="str">
        <f aca="false">HYPERLINK("http://dbpedia.org/sparql?default-graph-uri=http%3A%2F%2Fdbpedia.org&amp;query=select+distinct+%3Fs+%3Fo+where+{%3Fs+%3Chttp%3A%2F%2Fdbpedia.org%2Fontology%2Foperator%3E+%3Fo}+LIMIT+100&amp;format=text%2Fhtml&amp;timeout=30000&amp;debug=on", "View on DBPedia")</f>
        <v>View on DBPedia</v>
      </c>
    </row>
    <row collapsed="false" customFormat="false" customHeight="true" hidden="false" ht="12.1" outlineLevel="0" r="2829">
      <c r="A2829" s="0" t="str">
        <f aca="false">HYPERLINK("http://dbpedia.org/property/headquarter")</f>
        <v>http://dbpedia.org/property/headquarter</v>
      </c>
      <c r="B2829" s="2" t="n">
        <v>0</v>
      </c>
      <c r="C2829" s="0" t="str">
        <f aca="false">HYPERLINK("http://dbpedia.org/sparql?default-graph-uri=http%3A%2F%2Fdbpedia.org&amp;query=select+distinct+%3Fs+%3Fo+where+{%3Fs+%3Chttp%3A%2F%2Fdbpedia.org%2Fproperty%2Fheadquarter%3E+%3Fo}+LIMIT+100&amp;format=text%2Fhtml&amp;timeout=30000&amp;debug=on", "View on DBPedia")</f>
        <v>View on DBPedia</v>
      </c>
    </row>
    <row collapsed="false" customFormat="false" customHeight="true" hidden="false" ht="12.1" outlineLevel="0" r="2830">
      <c r="A2830" s="0" t="str">
        <f aca="false">HYPERLINK("http://dbpedia.org/property/motto")</f>
        <v>http://dbpedia.org/property/motto</v>
      </c>
      <c r="B2830" s="2" t="n">
        <v>0</v>
      </c>
      <c r="C2830" s="0" t="str">
        <f aca="false">HYPERLINK("http://dbpedia.org/sparql?default-graph-uri=http%3A%2F%2Fdbpedia.org&amp;query=select+distinct+%3Fs+%3Fo+where+{%3Fs+%3Chttp%3A%2F%2Fdbpedia.org%2Fproperty%2Fmotto%3E+%3Fo}+LIMIT+100&amp;format=text%2Fhtml&amp;timeout=30000&amp;debug=on", "View on DBPedia")</f>
        <v>View on DBPedia</v>
      </c>
    </row>
    <row collapsed="false" customFormat="false" customHeight="true" hidden="false" ht="12.1" outlineLevel="0" r="2831">
      <c r="A2831" s="0" t="str">
        <f aca="false">HYPERLINK("http://dbpedia.org/ontology/party")</f>
        <v>http://dbpedia.org/ontology/party</v>
      </c>
      <c r="B2831" s="2" t="n">
        <v>0</v>
      </c>
      <c r="C2831" s="0" t="str">
        <f aca="false">HYPERLINK("http://dbpedia.org/sparql?default-graph-uri=http%3A%2F%2Fdbpedia.org&amp;query=select+distinct+%3Fs+%3Fo+where+{%3Fs+%3Chttp%3A%2F%2Fdbpedia.org%2Fontology%2Fparty%3E+%3Fo}+LIMIT+100&amp;format=text%2Fhtml&amp;timeout=30000&amp;debug=on", "View on DBPedia")</f>
        <v>View on DBPedia</v>
      </c>
    </row>
    <row collapsed="false" customFormat="false" customHeight="true" hidden="false" ht="12.1" outlineLevel="0" r="2832">
      <c r="A2832" s="0" t="str">
        <f aca="false">HYPERLINK("http://dbpedia.org/ontology/broadcastNetwork")</f>
        <v>http://dbpedia.org/ontology/broadcastNetwork</v>
      </c>
      <c r="B2832" s="2" t="n">
        <v>0</v>
      </c>
      <c r="C2832" s="0" t="str">
        <f aca="false">HYPERLINK("http://dbpedia.org/sparql?default-graph-uri=http%3A%2F%2Fdbpedia.org&amp;query=select+distinct+%3Fs+%3Fo+where+{%3Fs+%3Chttp%3A%2F%2Fdbpedia.org%2Fontology%2FbroadcastNetwork%3E+%3Fo}+LIMIT+100&amp;format=text%2Fhtml&amp;timeout=30000&amp;debug=on", "View on DBPedia")</f>
        <v>View on DBPedia</v>
      </c>
    </row>
    <row collapsed="false" customFormat="false" customHeight="true" hidden="false" ht="12.1" outlineLevel="0" r="2833">
      <c r="A2833" s="0" t="str">
        <f aca="false">HYPERLINK("http://dbpedia.org/property/networkEn")</f>
        <v>http://dbpedia.org/property/networkEn</v>
      </c>
      <c r="B2833" s="2" t="n">
        <v>0</v>
      </c>
      <c r="C2833" s="0" t="str">
        <f aca="false">HYPERLINK("http://dbpedia.org/sparql?default-graph-uri=http%3A%2F%2Fdbpedia.org&amp;query=select+distinct+%3Fs+%3Fo+where+{%3Fs+%3Chttp%3A%2F%2Fdbpedia.org%2Fproperty%2FnetworkEn%3E+%3Fo}+LIMIT+100&amp;format=text%2Fhtml&amp;timeout=30000&amp;debug=on", "View on DBPedia")</f>
        <v>View on DBPedia</v>
      </c>
    </row>
    <row collapsed="false" customFormat="false" customHeight="true" hidden="false" ht="12.1" outlineLevel="0" r="2834">
      <c r="A2834" s="0" t="str">
        <f aca="false">HYPERLINK("http://dbpedia.org/property/controlledby")</f>
        <v>http://dbpedia.org/property/controlledby</v>
      </c>
      <c r="B2834" s="2" t="n">
        <v>0</v>
      </c>
      <c r="C2834" s="0" t="str">
        <f aca="false">HYPERLINK("http://dbpedia.org/sparql?default-graph-uri=http%3A%2F%2Fdbpedia.org&amp;query=select+distinct+%3Fs+%3Fo+where+{%3Fs+%3Chttp%3A%2F%2Fdbpedia.org%2Fproperty%2Fcontrolledby%3E+%3Fo}+LIMIT+100&amp;format=text%2Fhtml&amp;timeout=30000&amp;debug=on", "View on DBPedia")</f>
        <v>View on DBPedia</v>
      </c>
    </row>
    <row collapsed="false" customFormat="false" customHeight="true" hidden="false" ht="12.1" outlineLevel="0" r="2835">
      <c r="A2835" s="0" t="str">
        <f aca="false">HYPERLINK("http://dbpedia.org/property/locationCountries")</f>
        <v>http://dbpedia.org/property/locationCountries</v>
      </c>
      <c r="B2835" s="2" t="n">
        <v>0</v>
      </c>
      <c r="C2835" s="0" t="str">
        <f aca="false">HYPERLINK("http://dbpedia.org/sparql?default-graph-uri=http%3A%2F%2Fdbpedia.org&amp;query=select+distinct+%3Fs+%3Fo+where+{%3Fs+%3Chttp%3A%2F%2Fdbpedia.org%2Fproperty%2FlocationCountries%3E+%3Fo}+LIMIT+100&amp;format=text%2Fhtml&amp;timeout=30000&amp;debug=on", "View on DBPedia")</f>
        <v>View on DBPedia</v>
      </c>
    </row>
    <row collapsed="false" customFormat="false" customHeight="true" hidden="false" ht="12.1" outlineLevel="0" r="2836">
      <c r="A2836" s="0" t="str">
        <f aca="false">HYPERLINK("http://dbpedia.org/property/religion")</f>
        <v>http://dbpedia.org/property/religion</v>
      </c>
      <c r="B2836" s="2" t="n">
        <v>0</v>
      </c>
      <c r="C2836" s="0" t="str">
        <f aca="false">HYPERLINK("http://dbpedia.org/sparql?default-graph-uri=http%3A%2F%2Fdbpedia.org&amp;query=select+distinct+%3Fs+%3Fo+where+{%3Fs+%3Chttp%3A%2F%2Fdbpedia.org%2Fproperty%2Freligion%3E+%3Fo}+LIMIT+100&amp;format=text%2Fhtml&amp;timeout=30000&amp;debug=on", "View on DBPedia")</f>
        <v>View on DBPedia</v>
      </c>
    </row>
    <row collapsed="false" customFormat="false" customHeight="true" hidden="false" ht="12.1" outlineLevel="0" r="2837">
      <c r="A2837" s="0" t="str">
        <f aca="false">HYPERLINK("http://dbpedia.org/ontology/leaderName")</f>
        <v>http://dbpedia.org/ontology/leaderName</v>
      </c>
      <c r="B2837" s="2" t="n">
        <v>0</v>
      </c>
      <c r="C2837" s="0" t="str">
        <f aca="false">HYPERLINK("http://dbpedia.org/sparql?default-graph-uri=http%3A%2F%2Fdbpedia.org&amp;query=select+distinct+%3Fs+%3Fo+where+{%3Fs+%3Chttp%3A%2F%2Fdbpedia.org%2Fontology%2FleaderName%3E+%3Fo}+LIMIT+100&amp;format=text%2Fhtml&amp;timeout=30000&amp;debug=on", "View on DBPedia")</f>
        <v>View on DBPedia</v>
      </c>
    </row>
    <row collapsed="false" customFormat="false" customHeight="true" hidden="false" ht="12.1" outlineLevel="0" r="2838">
      <c r="A2838" s="0" t="str">
        <f aca="false">HYPERLINK("http://dbpedia.org/property/lists")</f>
        <v>http://dbpedia.org/property/lists</v>
      </c>
      <c r="B2838" s="2" t="n">
        <v>0</v>
      </c>
      <c r="C2838" s="0" t="str">
        <f aca="false">HYPERLINK("http://dbpedia.org/sparql?default-graph-uri=http%3A%2F%2Fdbpedia.org&amp;query=select+distinct+%3Fs+%3Fo+where+{%3Fs+%3Chttp%3A%2F%2Fdbpedia.org%2Fproperty%2Flists%3E+%3Fo}+LIMIT+100&amp;format=text%2Fhtml&amp;timeout=30000&amp;debug=on", "View on DBPedia")</f>
        <v>View on DBPedia</v>
      </c>
    </row>
    <row collapsed="false" customFormat="false" customHeight="true" hidden="false" ht="12.1" outlineLevel="0" r="2839">
      <c r="A2839" s="0" t="str">
        <f aca="false">HYPERLINK("http://dbpedia.org/property/writer")</f>
        <v>http://dbpedia.org/property/writer</v>
      </c>
      <c r="B2839" s="2" t="n">
        <v>0</v>
      </c>
      <c r="C2839" s="0" t="str">
        <f aca="false">HYPERLINK("http://dbpedia.org/sparql?default-graph-uri=http%3A%2F%2Fdbpedia.org&amp;query=select+distinct+%3Fs+%3Fo+where+{%3Fs+%3Chttp%3A%2F%2Fdbpedia.org%2Fproperty%2Fwriter%3E+%3Fo}+LIMIT+100&amp;format=text%2Fhtml&amp;timeout=30000&amp;debug=on", "View on DBPedia")</f>
        <v>View on DBPedia</v>
      </c>
    </row>
    <row collapsed="false" customFormat="false" customHeight="true" hidden="false" ht="12.1" outlineLevel="0" r="2840">
      <c r="A2840" s="0" t="str">
        <f aca="false">HYPERLINK("http://dbpedia.org/property/agencyName")</f>
        <v>http://dbpedia.org/property/agencyName</v>
      </c>
      <c r="B2840" s="2" t="n">
        <v>0</v>
      </c>
      <c r="C2840" s="0" t="str">
        <f aca="false">HYPERLINK("http://dbpedia.org/sparql?default-graph-uri=http%3A%2F%2Fdbpedia.org&amp;query=select+distinct+%3Fs+%3Fo+where+{%3Fs+%3Chttp%3A%2F%2Fdbpedia.org%2Fproperty%2FagencyName%3E+%3Fo}+LIMIT+100&amp;format=text%2Fhtml&amp;timeout=30000&amp;debug=on", "View on DBPedia")</f>
        <v>View on DBPedia</v>
      </c>
    </row>
    <row collapsed="false" customFormat="false" customHeight="true" hidden="false" ht="12.1" outlineLevel="0" r="2841">
      <c r="A2841" s="0" t="str">
        <f aca="false">HYPERLINK("http://dbpedia.org/property/almaMater")</f>
        <v>http://dbpedia.org/property/almaMater</v>
      </c>
      <c r="B2841" s="2" t="n">
        <v>0</v>
      </c>
      <c r="C2841" s="0" t="str">
        <f aca="false">HYPERLINK("http://dbpedia.org/sparql?default-graph-uri=http%3A%2F%2Fdbpedia.org&amp;query=select+distinct+%3Fs+%3Fo+where+{%3Fs+%3Chttp%3A%2F%2Fdbpedia.org%2Fproperty%2FalmaMater%3E+%3Fo}+LIMIT+100&amp;format=text%2Fhtml&amp;timeout=30000&amp;debug=on", "View on DBPedia")</f>
        <v>View on DBPedia</v>
      </c>
    </row>
    <row collapsed="false" customFormat="false" customHeight="true" hidden="false" ht="12.1" outlineLevel="0" r="2842">
      <c r="A2842" s="0" t="str">
        <f aca="false">HYPERLINK("http://dbpedia.org/property/party")</f>
        <v>http://dbpedia.org/property/party</v>
      </c>
      <c r="B2842" s="2" t="n">
        <v>0</v>
      </c>
      <c r="C2842" s="0" t="str">
        <f aca="false">HYPERLINK("http://dbpedia.org/sparql?default-graph-uri=http%3A%2F%2Fdbpedia.org&amp;query=select+distinct+%3Fs+%3Fo+where+{%3Fs+%3Chttp%3A%2F%2Fdbpedia.org%2Fproperty%2Fparty%3E+%3Fo}+LIMIT+100&amp;format=text%2Fhtml&amp;timeout=30000&amp;debug=on", "View on DBPedia")</f>
        <v>View on DBPedia</v>
      </c>
    </row>
    <row collapsed="false" customFormat="false" customHeight="true" hidden="false" ht="12.1" outlineLevel="0" r="2843">
      <c r="A2843" s="0" t="str">
        <f aca="false">HYPERLINK("http://dbpedia.org/property/after")</f>
        <v>http://dbpedia.org/property/after</v>
      </c>
      <c r="B2843" s="2" t="n">
        <v>0</v>
      </c>
      <c r="C2843" s="0" t="str">
        <f aca="false">HYPERLINK("http://dbpedia.org/sparql?default-graph-uri=http%3A%2F%2Fdbpedia.org&amp;query=select+distinct+%3Fs+%3Fo+where+{%3Fs+%3Chttp%3A%2F%2Fdbpedia.org%2Fproperty%2Fafter%3E+%3Fo}+LIMIT+100&amp;format=text%2Fhtml&amp;timeout=30000&amp;debug=on", "View on DBPedia")</f>
        <v>View on DBPedia</v>
      </c>
    </row>
    <row collapsed="false" customFormat="false" customHeight="true" hidden="false" ht="12.1" outlineLevel="0" r="2844">
      <c r="A2844" s="0" t="str">
        <f aca="false">HYPERLINK("http://dbpedia.org/ontology/assembly")</f>
        <v>http://dbpedia.org/ontology/assembly</v>
      </c>
      <c r="B2844" s="2" t="n">
        <v>0</v>
      </c>
      <c r="C2844" s="0" t="str">
        <f aca="false">HYPERLINK("http://dbpedia.org/sparql?default-graph-uri=http%3A%2F%2Fdbpedia.org&amp;query=select+distinct+%3Fs+%3Fo+where+{%3Fs+%3Chttp%3A%2F%2Fdbpedia.org%2Fontology%2Fassembly%3E+%3Fo}+LIMIT+100&amp;format=text%2Fhtml&amp;timeout=30000&amp;debug=on", "View on DBPedia")</f>
        <v>View on DBPedia</v>
      </c>
    </row>
    <row collapsed="false" customFormat="false" customHeight="true" hidden="false" ht="12.1" outlineLevel="0" r="2845">
      <c r="A2845" s="0" t="str">
        <f aca="false">HYPERLINK("http://dbpedia.org/property/branch")</f>
        <v>http://dbpedia.org/property/branch</v>
      </c>
      <c r="B2845" s="2" t="n">
        <v>0</v>
      </c>
      <c r="C2845" s="0" t="str">
        <f aca="false">HYPERLINK("http://dbpedia.org/sparql?default-graph-uri=http%3A%2F%2Fdbpedia.org&amp;query=select+distinct+%3Fs+%3Fo+where+{%3Fs+%3Chttp%3A%2F%2Fdbpedia.org%2Fproperty%2Fbranch%3E+%3Fo}+LIMIT+100&amp;format=text%2Fhtml&amp;timeout=30000&amp;debug=on", "View on DBPedia")</f>
        <v>View on DBPedia</v>
      </c>
    </row>
    <row collapsed="false" customFormat="false" customHeight="true" hidden="false" ht="12.1" outlineLevel="0" r="2846">
      <c r="A2846" s="0" t="str">
        <f aca="false">HYPERLINK("http://dbpedia.org/ontology/place")</f>
        <v>http://dbpedia.org/ontology/place</v>
      </c>
      <c r="B2846" s="2" t="n">
        <v>0</v>
      </c>
      <c r="C2846" s="0" t="str">
        <f aca="false">HYPERLINK("http://dbpedia.org/sparql?default-graph-uri=http%3A%2F%2Fdbpedia.org&amp;query=select+distinct+%3Fs+%3Fo+where+{%3Fs+%3Chttp%3A%2F%2Fdbpedia.org%2Fontology%2Fplace%3E+%3Fo}+LIMIT+100&amp;format=text%2Fhtml&amp;timeout=30000&amp;debug=on", "View on DBPedia")</f>
        <v>View on DBPedia</v>
      </c>
    </row>
    <row collapsed="false" customFormat="false" customHeight="true" hidden="false" ht="12.1" outlineLevel="0" r="2847">
      <c r="A2847" s="0" t="str">
        <f aca="false">HYPERLINK("http://dbpedia.org/property/locationPresence")</f>
        <v>http://dbpedia.org/property/locationPresence</v>
      </c>
      <c r="B2847" s="2" t="n">
        <v>0</v>
      </c>
      <c r="C2847" s="0" t="str">
        <f aca="false">HYPERLINK("http://dbpedia.org/sparql?default-graph-uri=http%3A%2F%2Fdbpedia.org&amp;query=select+distinct+%3Fs+%3Fo+where+{%3Fs+%3Chttp%3A%2F%2Fdbpedia.org%2Fproperty%2FlocationPresence%3E+%3Fo}+LIMIT+100&amp;format=text%2Fhtml&amp;timeout=30000&amp;debug=on", "View on DBPedia")</f>
        <v>View on DBPedia</v>
      </c>
    </row>
    <row collapsed="false" customFormat="false" customHeight="true" hidden="false" ht="12.1" outlineLevel="0" r="2848">
      <c r="A2848" s="0" t="str">
        <f aca="false">HYPERLINK("http://dbpedia.org/property/honorificSuffix")</f>
        <v>http://dbpedia.org/property/honorificSuffix</v>
      </c>
      <c r="B2848" s="2" t="n">
        <v>0</v>
      </c>
      <c r="C2848" s="0" t="str">
        <f aca="false">HYPERLINK("http://dbpedia.org/sparql?default-graph-uri=http%3A%2F%2Fdbpedia.org&amp;query=select+distinct+%3Fs+%3Fo+where+{%3Fs+%3Chttp%3A%2F%2Fdbpedia.org%2Fproperty%2FhonorificSuffix%3E+%3Fo}+LIMIT+100&amp;format=text%2Fhtml&amp;timeout=30000&amp;debug=on", "View on DBPedia")</f>
        <v>View on DBPedia</v>
      </c>
    </row>
    <row collapsed="false" customFormat="false" customHeight="true" hidden="false" ht="12.1" outlineLevel="0" r="2849">
      <c r="A2849" s="0" t="str">
        <f aca="false">HYPERLINK("http://dbpedia.org/ontology/starring")</f>
        <v>http://dbpedia.org/ontology/starring</v>
      </c>
      <c r="B2849" s="2" t="n">
        <v>0</v>
      </c>
      <c r="C2849" s="0" t="str">
        <f aca="false">HYPERLINK("http://dbpedia.org/sparql?default-graph-uri=http%3A%2F%2Fdbpedia.org&amp;query=select+distinct+%3Fs+%3Fo+where+{%3Fs+%3Chttp%3A%2F%2Fdbpedia.org%2Fontology%2Fstarring%3E+%3Fo}+LIMIT+100&amp;format=text%2Fhtml&amp;timeout=30000&amp;debug=on", "View on DBPedia")</f>
        <v>View on DBPedia</v>
      </c>
    </row>
    <row collapsed="false" customFormat="false" customHeight="true" hidden="false" ht="12.1" outlineLevel="0" r="2850">
      <c r="A2850" s="0" t="str">
        <f aca="false">HYPERLINK("http://dbpedia.org/property/shipOwner")</f>
        <v>http://dbpedia.org/property/shipOwner</v>
      </c>
      <c r="B2850" s="2" t="n">
        <v>0</v>
      </c>
      <c r="C2850" s="0" t="str">
        <f aca="false">HYPERLINK("http://dbpedia.org/sparql?default-graph-uri=http%3A%2F%2Fdbpedia.org&amp;query=select+distinct+%3Fs+%3Fo+where+{%3Fs+%3Chttp%3A%2F%2Fdbpedia.org%2Fproperty%2FshipOwner%3E+%3Fo}+LIMIT+100&amp;format=text%2Fhtml&amp;timeout=30000&amp;debug=on", "View on DBPedia")</f>
        <v>View on DBPedia</v>
      </c>
    </row>
    <row collapsed="false" customFormat="false" customHeight="true" hidden="false" ht="12.1" outlineLevel="0" r="2851">
      <c r="A2851" s="0" t="str">
        <f aca="false">HYPERLINK("http://dbpedia.org/property/parentAgency")</f>
        <v>http://dbpedia.org/property/parentAgency</v>
      </c>
      <c r="B2851" s="2" t="n">
        <v>0</v>
      </c>
      <c r="C2851" s="0" t="str">
        <f aca="false">HYPERLINK("http://dbpedia.org/sparql?default-graph-uri=http%3A%2F%2Fdbpedia.org&amp;query=select+distinct+%3Fs+%3Fo+where+{%3Fs+%3Chttp%3A%2F%2Fdbpedia.org%2Fproperty%2FparentAgency%3E+%3Fo}+LIMIT+100&amp;format=text%2Fhtml&amp;timeout=30000&amp;debug=on", "View on DBPedia")</f>
        <v>View on DBPedia</v>
      </c>
    </row>
    <row collapsed="false" customFormat="false" customHeight="true" hidden="false" ht="12.1" outlineLevel="0" r="2852">
      <c r="A2852" s="0" t="str">
        <f aca="false">HYPERLINK("http://dbpedia.org/property/railroadName")</f>
        <v>http://dbpedia.org/property/railroadName</v>
      </c>
      <c r="B2852" s="2" t="n">
        <v>0</v>
      </c>
      <c r="C2852" s="0" t="str">
        <f aca="false">HYPERLINK("http://dbpedia.org/sparql?default-graph-uri=http%3A%2F%2Fdbpedia.org&amp;query=select+distinct+%3Fs+%3Fo+where+{%3Fs+%3Chttp%3A%2F%2Fdbpedia.org%2Fproperty%2FrailroadName%3E+%3Fo}+LIMIT+100&amp;format=text%2Fhtml&amp;timeout=30000&amp;debug=on", "View on DBPedia")</f>
        <v>View on DBPedia</v>
      </c>
    </row>
    <row collapsed="false" customFormat="false" customHeight="true" hidden="false" ht="12.1" outlineLevel="0" r="2853">
      <c r="A2853" s="0" t="str">
        <f aca="false">HYPERLINK("http://dbpedia.org/property/imageCaption")</f>
        <v>http://dbpedia.org/property/imageCaption</v>
      </c>
      <c r="B2853" s="2" t="n">
        <v>0</v>
      </c>
      <c r="C2853" s="0" t="str">
        <f aca="false">HYPERLINK("http://dbpedia.org/sparql?default-graph-uri=http%3A%2F%2Fdbpedia.org&amp;query=select+distinct+%3Fs+%3Fo+where+{%3Fs+%3Chttp%3A%2F%2Fdbpedia.org%2Fproperty%2FimageCaption%3E+%3Fo}+LIMIT+100&amp;format=text%2Fhtml&amp;timeout=30000&amp;debug=on", "View on DBPedia")</f>
        <v>View on DBPedia</v>
      </c>
    </row>
    <row collapsed="false" customFormat="false" customHeight="true" hidden="false" ht="12.1" outlineLevel="0" r="2854">
      <c r="A2854" s="0" t="str">
        <f aca="false">HYPERLINK("http://dbpedia.org/property/sitz")</f>
        <v>http://dbpedia.org/property/sitz</v>
      </c>
      <c r="B2854" s="2" t="n">
        <v>0</v>
      </c>
      <c r="C2854" s="0" t="str">
        <f aca="false">HYPERLINK("http://dbpedia.org/sparql?default-graph-uri=http%3A%2F%2Fdbpedia.org&amp;query=select+distinct+%3Fs+%3Fo+where+{%3Fs+%3Chttp%3A%2F%2Fdbpedia.org%2Fproperty%2Fsitz%3E+%3Fo}+LIMIT+100&amp;format=text%2Fhtml&amp;timeout=30000&amp;debug=on", "View on DBPedia")</f>
        <v>View on DBPedia</v>
      </c>
    </row>
    <row collapsed="false" customFormat="false" customHeight="true" hidden="false" ht="12.1" outlineLevel="0" r="2855">
      <c r="A2855" s="0" t="str">
        <f aca="false">HYPERLINK("http://dbpedia.org/ontology/status")</f>
        <v>http://dbpedia.org/ontology/status</v>
      </c>
      <c r="B2855" s="2" t="n">
        <v>0</v>
      </c>
      <c r="C2855" s="0" t="str">
        <f aca="false">HYPERLINK("http://dbpedia.org/sparql?default-graph-uri=http%3A%2F%2Fdbpedia.org&amp;query=select+distinct+%3Fs+%3Fo+where+{%3Fs+%3Chttp%3A%2F%2Fdbpedia.org%2Fontology%2Fstatus%3E+%3Fo}+LIMIT+100&amp;format=text%2Fhtml&amp;timeout=30000&amp;debug=on", "View on DBPedia")</f>
        <v>View on DBPedia</v>
      </c>
    </row>
    <row collapsed="false" customFormat="false" customHeight="true" hidden="false" ht="12.1" outlineLevel="0" r="2856">
      <c r="A2856" s="0" t="str">
        <f aca="false">HYPERLINK("http://dbpedia.org/ontology/service")</f>
        <v>http://dbpedia.org/ontology/service</v>
      </c>
      <c r="B2856" s="2" t="n">
        <v>0</v>
      </c>
      <c r="C2856" s="0" t="str">
        <f aca="false">HYPERLINK("http://dbpedia.org/sparql?default-graph-uri=http%3A%2F%2Fdbpedia.org&amp;query=select+distinct+%3Fs+%3Fo+where+{%3Fs+%3Chttp%3A%2F%2Fdbpedia.org%2Fontology%2Fservice%3E+%3Fo}+LIMIT+100&amp;format=text%2Fhtml&amp;timeout=30000&amp;debug=on", "View on DBPedia")</f>
        <v>View on DBPedia</v>
      </c>
    </row>
    <row collapsed="false" customFormat="false" customHeight="true" hidden="false" ht="12.1" outlineLevel="0" r="2857">
      <c r="A2857" s="0" t="str">
        <f aca="false">HYPERLINK("http://xmlns.com/foaf/0.1/nick")</f>
        <v>http://xmlns.com/foaf/0.1/nick</v>
      </c>
      <c r="B2857" s="2" t="n">
        <v>0</v>
      </c>
      <c r="C2857" s="0" t="str">
        <f aca="false">HYPERLINK("http://dbpedia.org/sparql?default-graph-uri=http%3A%2F%2Fdbpedia.org&amp;query=select+distinct+%3Fs+%3Fo+where+{%3Fs+%3Chttp%3A%2F%2Fxmlns.com%2Ffoaf%2F0.1%2Fnick%3E+%3Fo}+LIMIT+100&amp;format=text%2Fhtml&amp;timeout=30000&amp;debug=on", "View on DBPedia")</f>
        <v>View on DBPedia</v>
      </c>
    </row>
    <row collapsed="false" customFormat="false" customHeight="true" hidden="false" ht="12.1" outlineLevel="0" r="2858">
      <c r="A2858" s="0" t="str">
        <f aca="false">HYPERLINK("http://dbpedia.org/property/foundedDate")</f>
        <v>http://dbpedia.org/property/foundedDate</v>
      </c>
      <c r="B2858" s="2" t="n">
        <v>0</v>
      </c>
      <c r="C2858" s="0" t="str">
        <f aca="false">HYPERLINK("http://dbpedia.org/sparql?default-graph-uri=http%3A%2F%2Fdbpedia.org&amp;query=select+distinct+%3Fs+%3Fo+where+{%3Fs+%3Chttp%3A%2F%2Fdbpedia.org%2Fproperty%2FfoundedDate%3E+%3Fo}+LIMIT+100&amp;format=text%2Fhtml&amp;timeout=30000&amp;debug=on", "View on DBPedia")</f>
        <v>View on DBPedia</v>
      </c>
    </row>
    <row collapsed="false" customFormat="false" customHeight="true" hidden="false" ht="12.1" outlineLevel="0" r="2859">
      <c r="A2859" s="0" t="str">
        <f aca="false">HYPERLINK("http://dbpedia.org/property/predecessorLine")</f>
        <v>http://dbpedia.org/property/predecessorLine</v>
      </c>
      <c r="B2859" s="2" t="n">
        <v>0</v>
      </c>
      <c r="C2859" s="0" t="str">
        <f aca="false">HYPERLINK("http://dbpedia.org/sparql?default-graph-uri=http%3A%2F%2Fdbpedia.org&amp;query=select+distinct+%3Fs+%3Fo+where+{%3Fs+%3Chttp%3A%2F%2Fdbpedia.org%2Fproperty%2FpredecessorLine%3E+%3Fo}+LIMIT+100&amp;format=text%2Fhtml&amp;timeout=30000&amp;debug=on", "View on DBPedia")</f>
        <v>View on DBPedia</v>
      </c>
    </row>
    <row collapsed="false" customFormat="false" customHeight="true" hidden="false" ht="12.1" outlineLevel="0" r="2860">
      <c r="A2860" s="0" t="str">
        <f aca="false">HYPERLINK("http://dbpedia.org/property/ethnicity")</f>
        <v>http://dbpedia.org/property/ethnicity</v>
      </c>
      <c r="B2860" s="2" t="n">
        <v>0</v>
      </c>
      <c r="C2860" s="0" t="str">
        <f aca="false">HYPERLINK("http://dbpedia.org/sparql?default-graph-uri=http%3A%2F%2Fdbpedia.org&amp;query=select+distinct+%3Fs+%3Fo+where+{%3Fs+%3Chttp%3A%2F%2Fdbpedia.org%2Fproperty%2Fethnicity%3E+%3Fo}+LIMIT+100&amp;format=text%2Fhtml&amp;timeout=30000&amp;debug=on", "View on DBPedia")</f>
        <v>View on DBPedia</v>
      </c>
    </row>
    <row collapsed="false" customFormat="false" customHeight="true" hidden="false" ht="12.1" outlineLevel="0" r="2861">
      <c r="A2861" s="0" t="str">
        <f aca="false">HYPERLINK("http://dbpedia.org/property/settlementType")</f>
        <v>http://dbpedia.org/property/settlementType</v>
      </c>
      <c r="B2861" s="2" t="n">
        <v>0</v>
      </c>
      <c r="C2861" s="0" t="str">
        <f aca="false">HYPERLINK("http://dbpedia.org/sparql?default-graph-uri=http%3A%2F%2Fdbpedia.org&amp;query=select+distinct+%3Fs+%3Fo+where+{%3Fs+%3Chttp%3A%2F%2Fdbpedia.org%2Fproperty%2FsettlementType%3E+%3Fo}+LIMIT+100&amp;format=text%2Fhtml&amp;timeout=30000&amp;debug=on", "View on DBPedia")</f>
        <v>View on DBPedia</v>
      </c>
    </row>
    <row collapsed="false" customFormat="false" customHeight="true" hidden="false" ht="12.1" outlineLevel="0" r="2862">
      <c r="A2862" s="0" t="str">
        <f aca="false">HYPERLINK("http://dbpedia.org/property/otherLocations")</f>
        <v>http://dbpedia.org/property/otherLocations</v>
      </c>
      <c r="B2862" s="2" t="n">
        <v>0</v>
      </c>
      <c r="C2862" s="0" t="str">
        <f aca="false">HYPERLINK("http://dbpedia.org/sparql?default-graph-uri=http%3A%2F%2Fdbpedia.org&amp;query=select+distinct+%3Fs+%3Fo+where+{%3Fs+%3Chttp%3A%2F%2Fdbpedia.org%2Fproperty%2FotherLocations%3E+%3Fo}+LIMIT+100&amp;format=text%2Fhtml&amp;timeout=30000&amp;debug=on", "View on DBPedia")</f>
        <v>View on DBPedia</v>
      </c>
    </row>
    <row collapsed="false" customFormat="false" customHeight="true" hidden="false" ht="12.1" outlineLevel="0" r="2863">
      <c r="A2863" s="0" t="str">
        <f aca="false">HYPERLINK("http://dbpedia.org/property/producedBy")</f>
        <v>http://dbpedia.org/property/producedBy</v>
      </c>
      <c r="B2863" s="2" t="n">
        <v>0</v>
      </c>
      <c r="C2863" s="0" t="str">
        <f aca="false">HYPERLINK("http://dbpedia.org/sparql?default-graph-uri=http%3A%2F%2Fdbpedia.org&amp;query=select+distinct+%3Fs+%3Fo+where+{%3Fs+%3Chttp%3A%2F%2Fdbpedia.org%2Fproperty%2FproducedBy%3E+%3Fo}+LIMIT+100&amp;format=text%2Fhtml&amp;timeout=30000&amp;debug=on", "View on DBPedia")</f>
        <v>View on DBPedia</v>
      </c>
    </row>
    <row collapsed="false" customFormat="false" customHeight="true" hidden="false" ht="12.1" outlineLevel="0" r="2864">
      <c r="A2864" s="0" t="str">
        <f aca="false">HYPERLINK("http://dbpedia.org/ontology/isPartOf")</f>
        <v>http://dbpedia.org/ontology/isPartOf</v>
      </c>
      <c r="B2864" s="2" t="n">
        <v>0</v>
      </c>
      <c r="C2864" s="0" t="str">
        <f aca="false">HYPERLINK("http://dbpedia.org/sparql?default-graph-uri=http%3A%2F%2Fdbpedia.org&amp;query=select+distinct+%3Fs+%3Fo+where+{%3Fs+%3Chttp%3A%2F%2Fdbpedia.org%2Fontology%2FisPartOf%3E+%3Fo}+LIMIT+100&amp;format=text%2Fhtml&amp;timeout=30000&amp;debug=on", "View on DBPedia")</f>
        <v>View on DBPedia</v>
      </c>
    </row>
    <row collapsed="false" customFormat="false" customHeight="true" hidden="false" ht="12.1" outlineLevel="0" r="2865">
      <c r="A2865" s="0" t="str">
        <f aca="false">HYPERLINK("http://dbpedia.org/property/defunct")</f>
        <v>http://dbpedia.org/property/defunct</v>
      </c>
      <c r="B2865" s="2" t="n">
        <v>0</v>
      </c>
      <c r="C2865" s="0" t="str">
        <f aca="false">HYPERLINK("http://dbpedia.org/sparql?default-graph-uri=http%3A%2F%2Fdbpedia.org&amp;query=select+distinct+%3Fs+%3Fo+where+{%3Fs+%3Chttp%3A%2F%2Fdbpedia.org%2Fproperty%2Fdefunct%3E+%3Fo}+LIMIT+100&amp;format=text%2Fhtml&amp;timeout=30000&amp;debug=on", "View on DBPedia")</f>
        <v>View on DBPedia</v>
      </c>
    </row>
    <row collapsed="false" customFormat="false" customHeight="true" hidden="false" ht="12.1" outlineLevel="0" r="2866">
      <c r="A2866" s="0" t="str">
        <f aca="false">HYPERLINK("http://dbpedia.org/property/members")</f>
        <v>http://dbpedia.org/property/members</v>
      </c>
      <c r="B2866" s="2" t="n">
        <v>0</v>
      </c>
      <c r="C2866" s="0" t="str">
        <f aca="false">HYPERLINK("http://dbpedia.org/sparql?default-graph-uri=http%3A%2F%2Fdbpedia.org&amp;query=select+distinct+%3Fs+%3Fo+where+{%3Fs+%3Chttp%3A%2F%2Fdbpedia.org%2Fproperty%2Fmembers%3E+%3Fo}+LIMIT+100&amp;format=text%2Fhtml&amp;timeout=30000&amp;debug=on", "View on DBPedia")</f>
        <v>View on DBPedia</v>
      </c>
    </row>
    <row collapsed="false" customFormat="false" customHeight="true" hidden="false" ht="12.1" outlineLevel="0" r="2867">
      <c r="A2867" s="0" t="str">
        <f aca="false">HYPERLINK("http://dbpedia.org/property/showName")</f>
        <v>http://dbpedia.org/property/showName</v>
      </c>
      <c r="B2867" s="2" t="n">
        <v>0</v>
      </c>
      <c r="C2867" s="0" t="str">
        <f aca="false">HYPERLINK("http://dbpedia.org/sparql?default-graph-uri=http%3A%2F%2Fdbpedia.org&amp;query=select+distinct+%3Fs+%3Fo+where+{%3Fs+%3Chttp%3A%2F%2Fdbpedia.org%2Fproperty%2FshowName%3E+%3Fo}+LIMIT+100&amp;format=text%2Fhtml&amp;timeout=30000&amp;debug=on", "View on DBPedia")</f>
        <v>View on DBPedia</v>
      </c>
    </row>
    <row collapsed="false" customFormat="false" customHeight="true" hidden="false" ht="12.1" outlineLevel="0" r="2868">
      <c r="A2868" s="0" t="str">
        <f aca="false">HYPERLINK("http://dbpedia.org/property/locationCounty")</f>
        <v>http://dbpedia.org/property/locationCounty</v>
      </c>
      <c r="B2868" s="2" t="n">
        <v>0</v>
      </c>
      <c r="C2868" s="0" t="str">
        <f aca="false">HYPERLINK("http://dbpedia.org/sparql?default-graph-uri=http%3A%2F%2Fdbpedia.org&amp;query=select+distinct+%3Fs+%3Fo+where+{%3Fs+%3Chttp%3A%2F%2Fdbpedia.org%2Fproperty%2FlocationCounty%3E+%3Fo}+LIMIT+100&amp;format=text%2Fhtml&amp;timeout=30000&amp;debug=on", "View on DBPedia")</f>
        <v>View on DBPedia</v>
      </c>
    </row>
    <row collapsed="false" customFormat="false" customHeight="true" hidden="false" ht="12.1" outlineLevel="0" r="2869">
      <c r="A2869" s="0" t="str">
        <f aca="false">HYPERLINK("http://dbpedia.org/property/countryOfOrigin")</f>
        <v>http://dbpedia.org/property/countryOfOrigin</v>
      </c>
      <c r="B2869" s="2" t="n">
        <v>1</v>
      </c>
      <c r="C2869" s="0" t="str">
        <f aca="false">HYPERLINK("http://dbpedia.org/sparql?default-graph-uri=http%3A%2F%2Fdbpedia.org&amp;query=select+distinct+%3Fs+%3Fo+where+{%3Fs+%3Chttp%3A%2F%2Fdbpedia.org%2Fproperty%2FcountryOfOrigin%3E+%3Fo}+LIMIT+100&amp;format=text%2Fhtml&amp;timeout=30000&amp;debug=on", "View on DBPedia")</f>
        <v>View on DBPedia</v>
      </c>
    </row>
    <row collapsed="false" customFormat="false" customHeight="true" hidden="false" ht="12.1" outlineLevel="0" r="2870">
      <c r="A2870" s="0" t="str">
        <f aca="false">HYPERLINK("http://dbpedia.org/property/nickname")</f>
        <v>http://dbpedia.org/property/nickname</v>
      </c>
      <c r="B2870" s="2" t="n">
        <v>0</v>
      </c>
      <c r="C2870" s="0" t="str">
        <f aca="false">HYPERLINK("http://dbpedia.org/sparql?default-graph-uri=http%3A%2F%2Fdbpedia.org&amp;query=select+distinct+%3Fs+%3Fo+where+{%3Fs+%3Chttp%3A%2F%2Fdbpedia.org%2Fproperty%2Fnickname%3E+%3Fo}+LIMIT+100&amp;format=text%2Fhtml&amp;timeout=30000&amp;debug=on", "View on DBPedia")</f>
        <v>View on DBPedia</v>
      </c>
    </row>
    <row collapsed="false" customFormat="false" customHeight="true" hidden="false" ht="12.1" outlineLevel="0" r="2871">
      <c r="A2871" s="0" t="str">
        <f aca="false">HYPERLINK("http://dbpedia.org/property/commands")</f>
        <v>http://dbpedia.org/property/commands</v>
      </c>
      <c r="B2871" s="2" t="n">
        <v>0</v>
      </c>
      <c r="C2871" s="0" t="str">
        <f aca="false">HYPERLINK("http://dbpedia.org/sparql?default-graph-uri=http%3A%2F%2Fdbpedia.org&amp;query=select+distinct+%3Fs+%3Fo+where+{%3Fs+%3Chttp%3A%2F%2Fdbpedia.org%2Fproperty%2Fcommands%3E+%3Fo}+LIMIT+100&amp;format=text%2Fhtml&amp;timeout=30000&amp;debug=on", "View on DBPedia")</f>
        <v>View on DBPedia</v>
      </c>
    </row>
    <row collapsed="false" customFormat="false" customHeight="true" hidden="false" ht="12.1" outlineLevel="0" r="2872">
      <c r="A2872" s="0" t="str">
        <f aca="false">HYPERLINK("http://dbpedia.org/property/education")</f>
        <v>http://dbpedia.org/property/education</v>
      </c>
      <c r="B2872" s="2" t="n">
        <v>0</v>
      </c>
      <c r="C2872" s="0" t="str">
        <f aca="false">HYPERLINK("http://dbpedia.org/sparql?default-graph-uri=http%3A%2F%2Fdbpedia.org&amp;query=select+distinct+%3Fs+%3Fo+where+{%3Fs+%3Chttp%3A%2F%2Fdbpedia.org%2Fproperty%2Feducation%3E+%3Fo}+LIMIT+100&amp;format=text%2Fhtml&amp;timeout=30000&amp;debug=on", "View on DBPedia")</f>
        <v>View on DBPedia</v>
      </c>
    </row>
    <row collapsed="false" customFormat="false" customHeight="true" hidden="false" ht="12.1" outlineLevel="0" r="2873">
      <c r="A2873" s="0" t="str">
        <f aca="false">HYPERLINK("http://dbpedia.org/property/alt")</f>
        <v>http://dbpedia.org/property/alt</v>
      </c>
      <c r="B2873" s="2" t="n">
        <v>0</v>
      </c>
      <c r="C2873" s="0" t="str">
        <f aca="false">HYPERLINK("http://dbpedia.org/sparql?default-graph-uri=http%3A%2F%2Fdbpedia.org&amp;query=select+distinct+%3Fs+%3Fo+where+{%3Fs+%3Chttp%3A%2F%2Fdbpedia.org%2Fproperty%2Falt%3E+%3Fo}+LIMIT+100&amp;format=text%2Fhtml&amp;timeout=30000&amp;debug=on", "View on DBPedia")</f>
        <v>View on DBPedia</v>
      </c>
    </row>
    <row collapsed="false" customFormat="false" customHeight="true" hidden="false" ht="12.1" outlineLevel="0" r="2874">
      <c r="A2874" s="0" t="str">
        <f aca="false">HYPERLINK("http://dbpedia.org/property/related")</f>
        <v>http://dbpedia.org/property/related</v>
      </c>
      <c r="B2874" s="2" t="n">
        <v>0</v>
      </c>
      <c r="C2874" s="0" t="str">
        <f aca="false">HYPERLINK("http://dbpedia.org/sparql?default-graph-uri=http%3A%2F%2Fdbpedia.org&amp;query=select+distinct+%3Fs+%3Fo+where+{%3Fs+%3Chttp%3A%2F%2Fdbpedia.org%2Fproperty%2Frelated%3E+%3Fo}+LIMIT+100&amp;format=text%2Fhtml&amp;timeout=30000&amp;debug=on", "View on DBPedia")</f>
        <v>View on DBPedia</v>
      </c>
    </row>
    <row collapsed="false" customFormat="false" customHeight="true" hidden="false" ht="12.1" outlineLevel="0" r="2875">
      <c r="A2875" s="0" t="str">
        <f aca="false">HYPERLINK("http://dbpedia.org/ontology/board")</f>
        <v>http://dbpedia.org/ontology/board</v>
      </c>
      <c r="B2875" s="2" t="n">
        <v>0</v>
      </c>
      <c r="C2875" s="0" t="str">
        <f aca="false">HYPERLINK("http://dbpedia.org/sparql?default-graph-uri=http%3A%2F%2Fdbpedia.org&amp;query=select+distinct+%3Fs+%3Fo+where+{%3Fs+%3Chttp%3A%2F%2Fdbpedia.org%2Fontology%2Fboard%3E+%3Fo}+LIMIT+100&amp;format=text%2Fhtml&amp;timeout=30000&amp;debug=on", "View on DBPedia")</f>
        <v>View on DBPedia</v>
      </c>
    </row>
    <row collapsed="false" customFormat="false" customHeight="true" hidden="false" ht="12.1" outlineLevel="0" r="2876">
      <c r="A2876" s="0" t="str">
        <f aca="false">HYPERLINK("http://dbpedia.org/property/shipIdentification")</f>
        <v>http://dbpedia.org/property/shipIdentification</v>
      </c>
      <c r="B2876" s="2" t="n">
        <v>0</v>
      </c>
      <c r="C2876" s="0" t="str">
        <f aca="false">HYPERLINK("http://dbpedia.org/sparql?default-graph-uri=http%3A%2F%2Fdbpedia.org&amp;query=select+distinct+%3Fs+%3Fo+where+{%3Fs+%3Chttp%3A%2F%2Fdbpedia.org%2Fproperty%2FshipIdentification%3E+%3Fo}+LIMIT+100&amp;format=text%2Fhtml&amp;timeout=30000&amp;debug=on", "View on DBPedia")</f>
        <v>View on DBPedia</v>
      </c>
    </row>
    <row collapsed="false" customFormat="false" customHeight="true" hidden="false" ht="12.1" outlineLevel="0" r="2877">
      <c r="A2877" s="0" t="str">
        <f aca="false">HYPERLINK("http://dbpedia.org/property/alexa")</f>
        <v>http://dbpedia.org/property/alexa</v>
      </c>
      <c r="B2877" s="2" t="n">
        <v>0</v>
      </c>
      <c r="C2877" s="0" t="str">
        <f aca="false">HYPERLINK("http://dbpedia.org/sparql?default-graph-uri=http%3A%2F%2Fdbpedia.org&amp;query=select+distinct+%3Fs+%3Fo+where+{%3Fs+%3Chttp%3A%2F%2Fdbpedia.org%2Fproperty%2Falexa%3E+%3Fo}+LIMIT+100&amp;format=text%2Fhtml&amp;timeout=30000&amp;debug=on", "View on DBPedia")</f>
        <v>View on DBPedia</v>
      </c>
    </row>
    <row collapsed="false" customFormat="false" customHeight="true" hidden="false" ht="12.1" outlineLevel="0" r="2878">
      <c r="A2878" s="0" t="str">
        <f aca="false">HYPERLINK("http://dbpedia.org/property/as")</f>
        <v>http://dbpedia.org/property/as</v>
      </c>
      <c r="B2878" s="2" t="n">
        <v>0</v>
      </c>
      <c r="C2878" s="0" t="str">
        <f aca="false">HYPERLINK("http://dbpedia.org/sparql?default-graph-uri=http%3A%2F%2Fdbpedia.org&amp;query=select+distinct+%3Fs+%3Fo+where+{%3Fs+%3Chttp%3A%2F%2Fdbpedia.org%2Fproperty%2Fas%3E+%3Fo}+LIMIT+100&amp;format=text%2Fhtml&amp;timeout=30000&amp;debug=on", "View on DBPedia")</f>
        <v>View on DBPedia</v>
      </c>
    </row>
    <row collapsed="false" customFormat="false" customHeight="true" hidden="false" ht="12.1" outlineLevel="0" r="2879">
      <c r="A2879" s="0" t="str">
        <f aca="false">HYPERLINK("http://dbpedia.org/property/sisterStations")</f>
        <v>http://dbpedia.org/property/sisterStations</v>
      </c>
      <c r="B2879" s="2" t="n">
        <v>0</v>
      </c>
      <c r="C2879" s="0" t="str">
        <f aca="false">HYPERLINK("http://dbpedia.org/sparql?default-graph-uri=http%3A%2F%2Fdbpedia.org&amp;query=select+distinct+%3Fs+%3Fo+where+{%3Fs+%3Chttp%3A%2F%2Fdbpedia.org%2Fproperty%2FsisterStations%3E+%3Fo}+LIMIT+100&amp;format=text%2Fhtml&amp;timeout=30000&amp;debug=on", "View on DBPedia")</f>
        <v>View on DBPedia</v>
      </c>
    </row>
    <row collapsed="false" customFormat="false" customHeight="true" hidden="false" ht="12.1" outlineLevel="0" r="2880">
      <c r="A2880" s="0" t="str">
        <f aca="false">HYPERLINK("http://dbpedia.org/property/railroad")</f>
        <v>http://dbpedia.org/property/railroad</v>
      </c>
      <c r="B2880" s="2" t="n">
        <v>0</v>
      </c>
      <c r="C2880" s="0" t="str">
        <f aca="false">HYPERLINK("http://dbpedia.org/sparql?default-graph-uri=http%3A%2F%2Fdbpedia.org&amp;query=select+distinct+%3Fs+%3Fo+where+{%3Fs+%3Chttp%3A%2F%2Fdbpedia.org%2Fproperty%2Frailroad%3E+%3Fo}+LIMIT+100&amp;format=text%2Fhtml&amp;timeout=30000&amp;debug=on", "View on DBPedia")</f>
        <v>View on DBPedia</v>
      </c>
    </row>
    <row collapsed="false" customFormat="false" customHeight="true" hidden="false" ht="12.1" outlineLevel="0" r="2881">
      <c r="A2881" s="0" t="str">
        <f aca="false">HYPERLINK("http://dbpedia.org/property/onlineServ")</f>
        <v>http://dbpedia.org/property/onlineServ</v>
      </c>
      <c r="B2881" s="2" t="n">
        <v>0</v>
      </c>
      <c r="C2881" s="0" t="str">
        <f aca="false">HYPERLINK("http://dbpedia.org/sparql?default-graph-uri=http%3A%2F%2Fdbpedia.org&amp;query=select+distinct+%3Fs+%3Fo+where+{%3Fs+%3Chttp%3A%2F%2Fdbpedia.org%2Fproperty%2FonlineServ%3E+%3Fo}+LIMIT+100&amp;format=text%2Fhtml&amp;timeout=30000&amp;debug=on", "View on DBPedia")</f>
        <v>View on DBPedia</v>
      </c>
    </row>
    <row collapsed="false" customFormat="false" customHeight="true" hidden="false" ht="12.1" outlineLevel="0" r="2882">
      <c r="A2882" s="0" t="str">
        <f aca="false">HYPERLINK("http://dbpedia.org/property/homeTown")</f>
        <v>http://dbpedia.org/property/homeTown</v>
      </c>
      <c r="B2882" s="2" t="n">
        <v>0</v>
      </c>
      <c r="C2882" s="0" t="str">
        <f aca="false">HYPERLINK("http://dbpedia.org/sparql?default-graph-uri=http%3A%2F%2Fdbpedia.org&amp;query=select+distinct+%3Fs+%3Fo+where+{%3Fs+%3Chttp%3A%2F%2Fdbpedia.org%2Fproperty%2FhomeTown%3E+%3Fo}+LIMIT+100&amp;format=text%2Fhtml&amp;timeout=30000&amp;debug=on", "View on DBPedia")</f>
        <v>View on DBPedia</v>
      </c>
    </row>
    <row collapsed="false" customFormat="false" customHeight="true" hidden="false" ht="12.1" outlineLevel="0" r="2883">
      <c r="A2883" s="0" t="str">
        <f aca="false">HYPERLINK("http://dbpedia.org/property/equity")</f>
        <v>http://dbpedia.org/property/equity</v>
      </c>
      <c r="B2883" s="2" t="n">
        <v>0</v>
      </c>
      <c r="C2883" s="0" t="str">
        <f aca="false">HYPERLINK("http://dbpedia.org/sparql?default-graph-uri=http%3A%2F%2Fdbpedia.org&amp;query=select+distinct+%3Fs+%3Fo+where+{%3Fs+%3Chttp%3A%2F%2Fdbpedia.org%2Fproperty%2Fequity%3E+%3Fo}+LIMIT+100&amp;format=text%2Fhtml&amp;timeout=30000&amp;debug=on", "View on DBPedia")</f>
        <v>View on DBPedia</v>
      </c>
    </row>
    <row collapsed="false" customFormat="false" customHeight="true" hidden="false" ht="12.1" outlineLevel="0" r="2884">
      <c r="A2884" s="0" t="str">
        <f aca="false">HYPERLINK("http://dbpedia.org/property/empire")</f>
        <v>http://dbpedia.org/property/empire</v>
      </c>
      <c r="B2884" s="2" t="n">
        <v>0</v>
      </c>
      <c r="C2884" s="0" t="str">
        <f aca="false">HYPERLINK("http://dbpedia.org/sparql?default-graph-uri=http%3A%2F%2Fdbpedia.org&amp;query=select+distinct+%3Fs+%3Fo+where+{%3Fs+%3Chttp%3A%2F%2Fdbpedia.org%2Fproperty%2Fempire%3E+%3Fo}+LIMIT+100&amp;format=text%2Fhtml&amp;timeout=30000&amp;debug=on", "View on DBPedia")</f>
        <v>View on DBPedia</v>
      </c>
    </row>
    <row collapsed="false" customFormat="false" customHeight="true" hidden="false" ht="12.1" outlineLevel="0" r="2885">
      <c r="A2885" s="0" t="str">
        <f aca="false">HYPERLINK("http://dbpedia.org/property/fullName")</f>
        <v>http://dbpedia.org/property/fullName</v>
      </c>
      <c r="B2885" s="2" t="n">
        <v>0</v>
      </c>
      <c r="C2885" s="0" t="str">
        <f aca="false">HYPERLINK("http://dbpedia.org/sparql?default-graph-uri=http%3A%2F%2Fdbpedia.org&amp;query=select+distinct+%3Fs+%3Fo+where+{%3Fs+%3Chttp%3A%2F%2Fdbpedia.org%2Fproperty%2FfullName%3E+%3Fo}+LIMIT+100&amp;format=text%2Fhtml&amp;timeout=30000&amp;debug=on", "View on DBPedia")</f>
        <v>View on DBPedia</v>
      </c>
    </row>
    <row collapsed="false" customFormat="false" customHeight="true" hidden="false" ht="12.1" outlineLevel="0" r="2886">
      <c r="A2886" s="0" t="str">
        <f aca="false">HYPERLINK("http://dbpedia.org/property/battleHonours")</f>
        <v>http://dbpedia.org/property/battleHonours</v>
      </c>
      <c r="B2886" s="2" t="n">
        <v>0</v>
      </c>
      <c r="C2886" s="0" t="str">
        <f aca="false">HYPERLINK("http://dbpedia.org/sparql?default-graph-uri=http%3A%2F%2Fdbpedia.org&amp;query=select+distinct+%3Fs+%3Fo+where+{%3Fs+%3Chttp%3A%2F%2Fdbpedia.org%2Fproperty%2FbattleHonours%3E+%3Fo}+LIMIT+100&amp;format=text%2Fhtml&amp;timeout=30000&amp;debug=on", "View on DBPedia")</f>
        <v>View on DBPedia</v>
      </c>
    </row>
    <row collapsed="false" customFormat="false" customHeight="true" hidden="false" ht="12.1" outlineLevel="0" r="2887">
      <c r="A2887" s="0" t="str">
        <f aca="false">HYPERLINK("http://dbpedia.org/ontology/sourceCountry")</f>
        <v>http://dbpedia.org/ontology/sourceCountry</v>
      </c>
      <c r="B2887" s="2" t="n">
        <v>0</v>
      </c>
      <c r="C2887" s="0" t="str">
        <f aca="false">HYPERLINK("http://dbpedia.org/sparql?default-graph-uri=http%3A%2F%2Fdbpedia.org&amp;query=select+distinct+%3Fs+%3Fo+where+{%3Fs+%3Chttp%3A%2F%2Fdbpedia.org%2Fontology%2FsourceCountry%3E+%3Fo}+LIMIT+100&amp;format=text%2Fhtml&amp;timeout=30000&amp;debug=on", "View on DBPedia")</f>
        <v>View on DBPedia</v>
      </c>
    </row>
    <row collapsed="false" customFormat="false" customHeight="true" hidden="false" ht="12.1" outlineLevel="0" r="2888">
      <c r="A2888" s="0" t="str">
        <f aca="false">HYPERLINK("http://dbpedia.org/property/footer")</f>
        <v>http://dbpedia.org/property/footer</v>
      </c>
      <c r="B2888" s="2" t="n">
        <v>0</v>
      </c>
      <c r="C2888" s="0" t="str">
        <f aca="false">HYPERLINK("http://dbpedia.org/sparql?default-graph-uri=http%3A%2F%2Fdbpedia.org&amp;query=select+distinct+%3Fs+%3Fo+where+{%3Fs+%3Chttp%3A%2F%2Fdbpedia.org%2Fproperty%2Ffooter%3E+%3Fo}+LIMIT+100&amp;format=text%2Fhtml&amp;timeout=30000&amp;debug=on", "View on DBPedia")</f>
        <v>View on DBPedia</v>
      </c>
    </row>
    <row collapsed="false" customFormat="false" customHeight="true" hidden="false" ht="12.1" outlineLevel="0" r="2889">
      <c r="A2889" s="0" t="str">
        <f aca="false">HYPERLINK("http://dbpedia.org/property/replacedByNames")</f>
        <v>http://dbpedia.org/property/replacedByNames</v>
      </c>
      <c r="B2889" s="2" t="n">
        <v>0</v>
      </c>
      <c r="C2889" s="0" t="str">
        <f aca="false">HYPERLINK("http://dbpedia.org/sparql?default-graph-uri=http%3A%2F%2Fdbpedia.org&amp;query=select+distinct+%3Fs+%3Fo+where+{%3Fs+%3Chttp%3A%2F%2Fdbpedia.org%2Fproperty%2FreplacedByNames%3E+%3Fo}+LIMIT+100&amp;format=text%2Fhtml&amp;timeout=30000&amp;debug=on", "View on DBPedia")</f>
        <v>View on DBPedia</v>
      </c>
    </row>
    <row collapsed="false" customFormat="false" customHeight="true" hidden="false" ht="12.1" outlineLevel="0" r="2890">
      <c r="A2890" s="0" t="str">
        <f aca="false">HYPERLINK("http://dbpedia.org/ontology/militaryUnit")</f>
        <v>http://dbpedia.org/ontology/militaryUnit</v>
      </c>
      <c r="B2890" s="2" t="n">
        <v>0</v>
      </c>
      <c r="C2890" s="0" t="str">
        <f aca="false">HYPERLINK("http://dbpedia.org/sparql?default-graph-uri=http%3A%2F%2Fdbpedia.org&amp;query=select+distinct+%3Fs+%3Fo+where+{%3Fs+%3Chttp%3A%2F%2Fdbpedia.org%2Fontology%2FmilitaryUnit%3E+%3Fo}+LIMIT+100&amp;format=text%2Fhtml&amp;timeout=30000&amp;debug=on", "View on DBPedia")</f>
        <v>View on DBPedia</v>
      </c>
    </row>
    <row collapsed="false" customFormat="false" customHeight="true" hidden="false" ht="12.1" outlineLevel="0" r="2891">
      <c r="A2891" s="0" t="str">
        <f aca="false">HYPERLINK("http://dbpedia.org/ontology/motto")</f>
        <v>http://dbpedia.org/ontology/motto</v>
      </c>
      <c r="B2891" s="2" t="n">
        <v>0</v>
      </c>
      <c r="C2891" s="0" t="str">
        <f aca="false">HYPERLINK("http://dbpedia.org/sparql?default-graph-uri=http%3A%2F%2Fdbpedia.org&amp;query=select+distinct+%3Fs+%3Fo+where+{%3Fs+%3Chttp%3A%2F%2Fdbpedia.org%2Fontology%2Fmotto%3E+%3Fo}+LIMIT+100&amp;format=text%2Fhtml&amp;timeout=30000&amp;debug=on", "View on DBPedia")</f>
        <v>View on DBPedia</v>
      </c>
    </row>
    <row collapsed="false" customFormat="false" customHeight="true" hidden="false" ht="12.1" outlineLevel="0" r="2892">
      <c r="A2892" s="0" t="str">
        <f aca="false">HYPERLINK("http://dbpedia.org/property/territory")</f>
        <v>http://dbpedia.org/property/territory</v>
      </c>
      <c r="B2892" s="2" t="n">
        <v>0</v>
      </c>
      <c r="C2892" s="0" t="str">
        <f aca="false">HYPERLINK("http://dbpedia.org/sparql?default-graph-uri=http%3A%2F%2Fdbpedia.org&amp;query=select+distinct+%3Fs+%3Fo+where+{%3Fs+%3Chttp%3A%2F%2Fdbpedia.org%2Fproperty%2Fterritory%3E+%3Fo}+LIMIT+100&amp;format=text%2Fhtml&amp;timeout=30000&amp;debug=on", "View on DBPedia")</f>
        <v>View on DBPedia</v>
      </c>
    </row>
    <row collapsed="false" customFormat="false" customHeight="true" hidden="false" ht="12.1" outlineLevel="0" r="2893">
      <c r="A2893" s="0" t="str">
        <f aca="false">HYPERLINK("http://dbpedia.org/property/networkName")</f>
        <v>http://dbpedia.org/property/networkName</v>
      </c>
      <c r="B2893" s="2" t="n">
        <v>0</v>
      </c>
      <c r="C2893" s="0" t="str">
        <f aca="false">HYPERLINK("http://dbpedia.org/sparql?default-graph-uri=http%3A%2F%2Fdbpedia.org&amp;query=select+distinct+%3Fs+%3Fo+where+{%3Fs+%3Chttp%3A%2F%2Fdbpedia.org%2Fproperty%2FnetworkName%3E+%3Fo}+LIMIT+100&amp;format=text%2Fhtml&amp;timeout=30000&amp;debug=on", "View on DBPedia")</f>
        <v>View on DBPedia</v>
      </c>
    </row>
    <row collapsed="false" customFormat="false" customHeight="true" hidden="false" ht="12.1" outlineLevel="0" r="2894">
      <c r="A2894" s="0" t="str">
        <f aca="false">HYPERLINK("http://dbpedia.org/property/leaderTitle")</f>
        <v>http://dbpedia.org/property/leaderTitle</v>
      </c>
      <c r="B2894" s="2" t="n">
        <v>0</v>
      </c>
      <c r="C2894" s="0" t="str">
        <f aca="false">HYPERLINK("http://dbpedia.org/sparql?default-graph-uri=http%3A%2F%2Fdbpedia.org&amp;query=select+distinct+%3Fs+%3Fo+where+{%3Fs+%3Chttp%3A%2F%2Fdbpedia.org%2Fproperty%2FleaderTitle%3E+%3Fo}+LIMIT+100&amp;format=text%2Fhtml&amp;timeout=30000&amp;debug=on", "View on DBPedia")</f>
        <v>View on DBPedia</v>
      </c>
    </row>
    <row collapsed="false" customFormat="false" customHeight="true" hidden="false" ht="12.1" outlineLevel="0" r="2895">
      <c r="A2895" s="0" t="str">
        <f aca="false">HYPERLINK("http://dbpedia.org/ontology/publisher")</f>
        <v>http://dbpedia.org/ontology/publisher</v>
      </c>
      <c r="B2895" s="2" t="n">
        <v>0</v>
      </c>
      <c r="C2895" s="0" t="str">
        <f aca="false">HYPERLINK("http://dbpedia.org/sparql?default-graph-uri=http%3A%2F%2Fdbpedia.org&amp;query=select+distinct+%3Fs+%3Fo+where+{%3Fs+%3Chttp%3A%2F%2Fdbpedia.org%2Fontology%2Fpublisher%3E+%3Fo}+LIMIT+100&amp;format=text%2Fhtml&amp;timeout=30000&amp;debug=on", "View on DBPedia")</f>
        <v>View on DBPedia</v>
      </c>
    </row>
    <row collapsed="false" customFormat="false" customHeight="true" hidden="false" ht="12.1" outlineLevel="0" r="2896">
      <c r="A2896" s="0" t="str">
        <f aca="false">HYPERLINK("http://dbpedia.org/property/shipRoute")</f>
        <v>http://dbpedia.org/property/shipRoute</v>
      </c>
      <c r="B2896" s="2" t="n">
        <v>0</v>
      </c>
      <c r="C2896" s="0" t="str">
        <f aca="false">HYPERLINK("http://dbpedia.org/sparql?default-graph-uri=http%3A%2F%2Fdbpedia.org&amp;query=select+distinct+%3Fs+%3Fo+where+{%3Fs+%3Chttp%3A%2F%2Fdbpedia.org%2Fproperty%2FshipRoute%3E+%3Fo}+LIMIT+100&amp;format=text%2Fhtml&amp;timeout=30000&amp;debug=on", "View on DBPedia")</f>
        <v>View on DBPedia</v>
      </c>
    </row>
    <row collapsed="false" customFormat="false" customHeight="true" hidden="false" ht="12.1" outlineLevel="0" r="2897">
      <c r="A2897" s="0" t="str">
        <f aca="false">HYPERLINK("http://dbpedia.org/property/boards")</f>
        <v>http://dbpedia.org/property/boards</v>
      </c>
      <c r="B2897" s="2" t="n">
        <v>0</v>
      </c>
      <c r="C2897" s="0" t="str">
        <f aca="false">HYPERLINK("http://dbpedia.org/sparql?default-graph-uri=http%3A%2F%2Fdbpedia.org&amp;query=select+distinct+%3Fs+%3Fo+where+{%3Fs+%3Chttp%3A%2F%2Fdbpedia.org%2Fproperty%2Fboards%3E+%3Fo}+LIMIT+100&amp;format=text%2Fhtml&amp;timeout=30000&amp;debug=on", "View on DBPedia")</f>
        <v>View on DBPedia</v>
      </c>
    </row>
    <row collapsed="false" customFormat="false" customHeight="true" hidden="false" ht="12.1" outlineLevel="0" r="2898">
      <c r="A2898" s="0" t="str">
        <f aca="false">HYPERLINK("http://dbpedia.org/property/exportPartners")</f>
        <v>http://dbpedia.org/property/exportPartners</v>
      </c>
      <c r="B2898" s="2" t="n">
        <v>0</v>
      </c>
      <c r="C2898" s="0" t="str">
        <f aca="false">HYPERLINK("http://dbpedia.org/sparql?default-graph-uri=http%3A%2F%2Fdbpedia.org&amp;query=select+distinct+%3Fs+%3Fo+where+{%3Fs+%3Chttp%3A%2F%2Fdbpedia.org%2Fproperty%2FexportPartners%3E+%3Fo}+LIMIT+100&amp;format=text%2Fhtml&amp;timeout=30000&amp;debug=on", "View on DBPedia")</f>
        <v>View on DBPedia</v>
      </c>
    </row>
    <row collapsed="false" customFormat="false" customHeight="true" hidden="false" ht="12.1" outlineLevel="0" r="2899">
      <c r="A2899" s="0" t="str">
        <f aca="false">HYPERLINK("http://dbpedia.org/ontology/restingPlace")</f>
        <v>http://dbpedia.org/ontology/restingPlace</v>
      </c>
      <c r="B2899" s="2" t="n">
        <v>0</v>
      </c>
      <c r="C2899" s="0" t="str">
        <f aca="false">HYPERLINK("http://dbpedia.org/sparql?default-graph-uri=http%3A%2F%2Fdbpedia.org&amp;query=select+distinct+%3Fs+%3Fo+where+{%3Fs+%3Chttp%3A%2F%2Fdbpedia.org%2Fontology%2FrestingPlace%3E+%3Fo}+LIMIT+100&amp;format=text%2Fhtml&amp;timeout=30000&amp;debug=on", "View on DBPedia")</f>
        <v>View on DBPedia</v>
      </c>
    </row>
    <row collapsed="false" customFormat="false" customHeight="true" hidden="false" ht="12.1" outlineLevel="0" r="2900">
      <c r="A2900" s="0" t="str">
        <f aca="false">HYPERLINK("http://dbpedia.org/ontology/related")</f>
        <v>http://dbpedia.org/ontology/related</v>
      </c>
      <c r="B2900" s="2" t="n">
        <v>0</v>
      </c>
      <c r="C2900" s="0" t="str">
        <f aca="false">HYPERLINK("http://dbpedia.org/sparql?default-graph-uri=http%3A%2F%2Fdbpedia.org&amp;query=select+distinct+%3Fs+%3Fo+where+{%3Fs+%3Chttp%3A%2F%2Fdbpedia.org%2Fontology%2Frelated%3E+%3Fo}+LIMIT+100&amp;format=text%2Fhtml&amp;timeout=30000&amp;debug=on", "View on DBPedia")</f>
        <v>View on DBPedia</v>
      </c>
    </row>
    <row collapsed="false" customFormat="false" customHeight="true" hidden="false" ht="12.1" outlineLevel="0" r="2901">
      <c r="A2901" s="0" t="str">
        <f aca="false">HYPERLINK("http://dbpedia.org/property/opentheme")</f>
        <v>http://dbpedia.org/property/opentheme</v>
      </c>
      <c r="B2901" s="2" t="n">
        <v>0</v>
      </c>
      <c r="C2901" s="0" t="str">
        <f aca="false">HYPERLINK("http://dbpedia.org/sparql?default-graph-uri=http%3A%2F%2Fdbpedia.org&amp;query=select+distinct+%3Fs+%3Fo+where+{%3Fs+%3Chttp%3A%2F%2Fdbpedia.org%2Fproperty%2Fopentheme%3E+%3Fo}+LIMIT+100&amp;format=text%2Fhtml&amp;timeout=30000&amp;debug=on", "View on DBPedia")</f>
        <v>View on DBPedia</v>
      </c>
    </row>
    <row collapsed="false" customFormat="false" customHeight="true" hidden="false" ht="12.1" outlineLevel="0" r="2902">
      <c r="A2902" s="0" t="str">
        <f aca="false">HYPERLINK("http://dbpedia.org/ontology/commander")</f>
        <v>http://dbpedia.org/ontology/commander</v>
      </c>
      <c r="B2902" s="2" t="n">
        <v>0</v>
      </c>
      <c r="C2902" s="0" t="str">
        <f aca="false">HYPERLINK("http://dbpedia.org/sparql?default-graph-uri=http%3A%2F%2Fdbpedia.org&amp;query=select+distinct+%3Fs+%3Fo+where+{%3Fs+%3Chttp%3A%2F%2Fdbpedia.org%2Fontology%2Fcommander%3E+%3Fo}+LIMIT+100&amp;format=text%2Fhtml&amp;timeout=30000&amp;debug=on", "View on DBPedia")</f>
        <v>View on DBPedia</v>
      </c>
    </row>
    <row collapsed="false" customFormat="false" customHeight="true" hidden="false" ht="12.1" outlineLevel="0" r="2903">
      <c r="A2903" s="0" t="str">
        <f aca="false">HYPERLINK("http://dbpedia.org/property/hq")</f>
        <v>http://dbpedia.org/property/hq</v>
      </c>
      <c r="B2903" s="2" t="n">
        <v>0</v>
      </c>
      <c r="C2903" s="0" t="str">
        <f aca="false">HYPERLINK("http://dbpedia.org/sparql?default-graph-uri=http%3A%2F%2Fdbpedia.org&amp;query=select+distinct+%3Fs+%3Fo+where+{%3Fs+%3Chttp%3A%2F%2Fdbpedia.org%2Fproperty%2Fhq%3E+%3Fo}+LIMIT+100&amp;format=text%2Fhtml&amp;timeout=30000&amp;debug=on", "View on DBPedia")</f>
        <v>View on DBPedia</v>
      </c>
    </row>
    <row collapsed="false" customFormat="false" customHeight="true" hidden="false" ht="12.1" outlineLevel="0" r="2904">
      <c r="A2904" s="0" t="str">
        <f aca="false">HYPERLINK("http://dbpedia.org/property/id")</f>
        <v>http://dbpedia.org/property/id</v>
      </c>
      <c r="B2904" s="2" t="n">
        <v>0</v>
      </c>
      <c r="C2904" s="0" t="str">
        <f aca="false">HYPERLINK("http://dbpedia.org/sparql?default-graph-uri=http%3A%2F%2Fdbpedia.org&amp;query=select+distinct+%3Fs+%3Fo+where+{%3Fs+%3Chttp%3A%2F%2Fdbpedia.org%2Fproperty%2Fid%3E+%3Fo}+LIMIT+100&amp;format=text%2Fhtml&amp;timeout=30000&amp;debug=on", "View on DBPedia")</f>
        <v>View on DBPedia</v>
      </c>
    </row>
    <row collapsed="false" customFormat="false" customHeight="true" hidden="false" ht="12.1" outlineLevel="0" r="2905">
      <c r="A2905" s="0" t="str">
        <f aca="false">HYPERLINK("http://dbpedia.org/ontology/address")</f>
        <v>http://dbpedia.org/ontology/address</v>
      </c>
      <c r="B2905" s="2" t="n">
        <v>0</v>
      </c>
      <c r="C2905" s="0" t="str">
        <f aca="false">HYPERLINK("http://dbpedia.org/sparql?default-graph-uri=http%3A%2F%2Fdbpedia.org&amp;query=select+distinct+%3Fs+%3Fo+where+{%3Fs+%3Chttp%3A%2F%2Fdbpedia.org%2Fontology%2Faddress%3E+%3Fo}+LIMIT+100&amp;format=text%2Fhtml&amp;timeout=30000&amp;debug=on", "View on DBPedia")</f>
        <v>View on DBPedia</v>
      </c>
    </row>
    <row collapsed="false" customFormat="false" customHeight="true" hidden="false" ht="12.1" outlineLevel="0" r="2906">
      <c r="A2906" s="0" t="str">
        <f aca="false">HYPERLINK("http://dbpedia.org/property/combatant")</f>
        <v>http://dbpedia.org/property/combatant</v>
      </c>
      <c r="B2906" s="2" t="n">
        <v>0</v>
      </c>
      <c r="C2906" s="0" t="str">
        <f aca="false">HYPERLINK("http://dbpedia.org/sparql?default-graph-uri=http%3A%2F%2Fdbpedia.org&amp;query=select+distinct+%3Fs+%3Fo+where+{%3Fs+%3Chttp%3A%2F%2Fdbpedia.org%2Fproperty%2Fcombatant%3E+%3Fo}+LIMIT+100&amp;format=text%2Fhtml&amp;timeout=30000&amp;debug=on", "View on DBPedia")</f>
        <v>View on DBPedia</v>
      </c>
    </row>
    <row collapsed="false" customFormat="false" customHeight="true" hidden="false" ht="12.1" outlineLevel="0" r="2907">
      <c r="A2907" s="0" t="str">
        <f aca="false">HYPERLINK("http://dbpedia.org/property/states")</f>
        <v>http://dbpedia.org/property/states</v>
      </c>
      <c r="B2907" s="2" t="n">
        <v>0</v>
      </c>
      <c r="C2907" s="0" t="str">
        <f aca="false">HYPERLINK("http://dbpedia.org/sparql?default-graph-uri=http%3A%2F%2Fdbpedia.org&amp;query=select+distinct+%3Fs+%3Fo+where+{%3Fs+%3Chttp%3A%2F%2Fdbpedia.org%2Fproperty%2Fstates%3E+%3Fo}+LIMIT+100&amp;format=text%2Fhtml&amp;timeout=30000&amp;debug=on", "View on DBPedia")</f>
        <v>View on DBPedia</v>
      </c>
    </row>
    <row collapsed="false" customFormat="false" customHeight="true" hidden="false" ht="12.1" outlineLevel="0" r="2908">
      <c r="A2908" s="0" t="str">
        <f aca="false">HYPERLINK("http://dbpedia.org/property/nationalOrigin")</f>
        <v>http://dbpedia.org/property/nationalOrigin</v>
      </c>
      <c r="B2908" s="2" t="n">
        <v>1</v>
      </c>
      <c r="C2908" s="0" t="str">
        <f aca="false">HYPERLINK("http://dbpedia.org/sparql?default-graph-uri=http%3A%2F%2Fdbpedia.org&amp;query=select+distinct+%3Fs+%3Fo+where+{%3Fs+%3Chttp%3A%2F%2Fdbpedia.org%2Fproperty%2FnationalOrigin%3E+%3Fo}+LIMIT+100&amp;format=text%2Fhtml&amp;timeout=30000&amp;debug=on", "View on DBPedia")</f>
        <v>View on DBPedia</v>
      </c>
    </row>
    <row collapsed="false" customFormat="false" customHeight="true" hidden="false" ht="12.1" outlineLevel="0" r="2909">
      <c r="A2909" s="0" t="str">
        <f aca="false">HYPERLINK("http://dbpedia.org/ontology/militaryRank")</f>
        <v>http://dbpedia.org/ontology/militaryRank</v>
      </c>
      <c r="B2909" s="2" t="n">
        <v>0</v>
      </c>
      <c r="C2909" s="0" t="str">
        <f aca="false">HYPERLINK("http://dbpedia.org/sparql?default-graph-uri=http%3A%2F%2Fdbpedia.org&amp;query=select+distinct+%3Fs+%3Fo+where+{%3Fs+%3Chttp%3A%2F%2Fdbpedia.org%2Fontology%2FmilitaryRank%3E+%3Fo}+LIMIT+100&amp;format=text%2Fhtml&amp;timeout=30000&amp;debug=on", "View on DBPedia")</f>
        <v>View on DBPedia</v>
      </c>
    </row>
    <row collapsed="false" customFormat="false" customHeight="true" hidden="false" ht="12.1" outlineLevel="0" r="2910">
      <c r="A2910" s="0" t="str">
        <f aca="false">HYPERLINK("http://dbpedia.org/ontology/channel")</f>
        <v>http://dbpedia.org/ontology/channel</v>
      </c>
      <c r="B2910" s="2" t="n">
        <v>0</v>
      </c>
      <c r="C2910" s="0" t="str">
        <f aca="false">HYPERLINK("http://dbpedia.org/sparql?default-graph-uri=http%3A%2F%2Fdbpedia.org&amp;query=select+distinct+%3Fs+%3Fo+where+{%3Fs+%3Chttp%3A%2F%2Fdbpedia.org%2Fontology%2Fchannel%3E+%3Fo}+LIMIT+100&amp;format=text%2Fhtml&amp;timeout=30000&amp;debug=on", "View on DBPedia")</f>
        <v>View on DBPedia</v>
      </c>
    </row>
    <row collapsed="false" customFormat="false" customHeight="true" hidden="false" ht="12.1" outlineLevel="0" r="2911">
      <c r="A2911" s="0" t="str">
        <f aca="false">HYPERLINK("http://dbpedia.org/property/titleRepresentative")</f>
        <v>http://dbpedia.org/property/titleRepresentative</v>
      </c>
      <c r="B2911" s="2" t="n">
        <v>0</v>
      </c>
      <c r="C2911" s="0" t="str">
        <f aca="false">HYPERLINK("http://dbpedia.org/sparql?default-graph-uri=http%3A%2F%2Fdbpedia.org&amp;query=select+distinct+%3Fs+%3Fo+where+{%3Fs+%3Chttp%3A%2F%2Fdbpedia.org%2Fproperty%2FtitleRepresentative%3E+%3Fo}+LIMIT+100&amp;format=text%2Fhtml&amp;timeout=30000&amp;debug=on", "View on DBPedia")</f>
        <v>View on DBPedia</v>
      </c>
    </row>
    <row collapsed="false" customFormat="false" customHeight="true" hidden="false" ht="12.1" outlineLevel="0" r="2912">
      <c r="A2912" s="0" t="str">
        <f aca="false">HYPERLINK("http://dbpedia.org/property/secondaryHubs")</f>
        <v>http://dbpedia.org/property/secondaryHubs</v>
      </c>
      <c r="B2912" s="2" t="n">
        <v>0</v>
      </c>
      <c r="C2912" s="0" t="str">
        <f aca="false">HYPERLINK("http://dbpedia.org/sparql?default-graph-uri=http%3A%2F%2Fdbpedia.org&amp;query=select+distinct+%3Fs+%3Fo+where+{%3Fs+%3Chttp%3A%2F%2Fdbpedia.org%2Fproperty%2FsecondaryHubs%3E+%3Fo}+LIMIT+100&amp;format=text%2Fhtml&amp;timeout=30000&amp;debug=on", "View on DBPedia")</f>
        <v>View on DBPedia</v>
      </c>
    </row>
    <row collapsed="false" customFormat="false" customHeight="true" hidden="false" ht="12.1" outlineLevel="0" r="2913">
      <c r="A2913" s="0" t="str">
        <f aca="false">HYPERLINK("http://dbpedia.org/property/moreUsers")</f>
        <v>http://dbpedia.org/property/moreUsers</v>
      </c>
      <c r="B2913" s="2" t="n">
        <v>0</v>
      </c>
      <c r="C2913" s="0" t="str">
        <f aca="false">HYPERLINK("http://dbpedia.org/sparql?default-graph-uri=http%3A%2F%2Fdbpedia.org&amp;query=select+distinct+%3Fs+%3Fo+where+{%3Fs+%3Chttp%3A%2F%2Fdbpedia.org%2Fproperty%2FmoreUsers%3E+%3Fo}+LIMIT+100&amp;format=text%2Fhtml&amp;timeout=30000&amp;debug=on", "View on DBPedia")</f>
        <v>View on DBPedia</v>
      </c>
    </row>
    <row collapsed="false" customFormat="false" customHeight="true" hidden="false" ht="12.1" outlineLevel="0" r="2914">
      <c r="A2914" s="0" t="str">
        <f aca="false">HYPERLINK("http://dbpedia.org/property/rank")</f>
        <v>http://dbpedia.org/property/rank</v>
      </c>
      <c r="B2914" s="2" t="n">
        <v>0</v>
      </c>
      <c r="C2914" s="0" t="str">
        <f aca="false">HYPERLINK("http://dbpedia.org/sparql?default-graph-uri=http%3A%2F%2Fdbpedia.org&amp;query=select+distinct+%3Fs+%3Fo+where+{%3Fs+%3Chttp%3A%2F%2Fdbpedia.org%2Fproperty%2Frank%3E+%3Fo}+LIMIT+100&amp;format=text%2Fhtml&amp;timeout=30000&amp;debug=on", "View on DBPedia")</f>
        <v>View on DBPedia</v>
      </c>
    </row>
    <row collapsed="false" customFormat="false" customHeight="true" hidden="false" ht="12.1" outlineLevel="0" r="2915">
      <c r="A2915" s="0" t="str">
        <f aca="false">HYPERLINK("http://dbpedia.org/ontology/recordedIn")</f>
        <v>http://dbpedia.org/ontology/recordedIn</v>
      </c>
      <c r="B2915" s="2" t="n">
        <v>0</v>
      </c>
      <c r="C2915" s="0" t="str">
        <f aca="false">HYPERLINK("http://dbpedia.org/sparql?default-graph-uri=http%3A%2F%2Fdbpedia.org&amp;query=select+distinct+%3Fs+%3Fo+where+{%3Fs+%3Chttp%3A%2F%2Fdbpedia.org%2Fontology%2FrecordedIn%3E+%3Fo}+LIMIT+100&amp;format=text%2Fhtml&amp;timeout=30000&amp;debug=on", "View on DBPedia")</f>
        <v>View on DBPedia</v>
      </c>
    </row>
    <row collapsed="false" customFormat="false" customHeight="true" hidden="false" ht="12.1" outlineLevel="0" r="2916">
      <c r="A2916" s="0" t="str">
        <f aca="false">HYPERLINK("http://dbpedia.org/ontology/populationPlace")</f>
        <v>http://dbpedia.org/ontology/populationPlace</v>
      </c>
      <c r="B2916" s="2" t="n">
        <v>0</v>
      </c>
      <c r="C2916" s="0" t="str">
        <f aca="false">HYPERLINK("http://dbpedia.org/sparql?default-graph-uri=http%3A%2F%2Fdbpedia.org&amp;query=select+distinct+%3Fs+%3Fo+where+{%3Fs+%3Chttp%3A%2F%2Fdbpedia.org%2Fontology%2FpopulationPlace%3E+%3Fo}+LIMIT+100&amp;format=text%2Fhtml&amp;timeout=30000&amp;debug=on", "View on DBPedia")</f>
        <v>View on DBPedia</v>
      </c>
    </row>
    <row collapsed="false" customFormat="false" customHeight="true" hidden="false" ht="12.1" outlineLevel="0" r="2917">
      <c r="A2917" s="0" t="str">
        <f aca="false">HYPERLINK("http://dbpedia.org/property/studio")</f>
        <v>http://dbpedia.org/property/studio</v>
      </c>
      <c r="B2917" s="2" t="n">
        <v>0</v>
      </c>
      <c r="C2917" s="0" t="str">
        <f aca="false">HYPERLINK("http://dbpedia.org/sparql?default-graph-uri=http%3A%2F%2Fdbpedia.org&amp;query=select+distinct+%3Fs+%3Fo+where+{%3Fs+%3Chttp%3A%2F%2Fdbpedia.org%2Fproperty%2Fstudio%3E+%3Fo}+LIMIT+100&amp;format=text%2Fhtml&amp;timeout=30000&amp;debug=on", "View on DBPedia")</f>
        <v>View on DBPedia</v>
      </c>
    </row>
    <row collapsed="false" customFormat="false" customHeight="true" hidden="false" ht="12.1" outlineLevel="0" r="2918">
      <c r="A2918" s="0" t="str">
        <f aca="false">HYPERLINK("http://dbpedia.org/property/formerNames")</f>
        <v>http://dbpedia.org/property/formerNames</v>
      </c>
      <c r="B2918" s="2" t="n">
        <v>0</v>
      </c>
      <c r="C2918" s="0" t="str">
        <f aca="false">HYPERLINK("http://dbpedia.org/sparql?default-graph-uri=http%3A%2F%2Fdbpedia.org&amp;query=select+distinct+%3Fs+%3Fo+where+{%3Fs+%3Chttp%3A%2F%2Fdbpedia.org%2Fproperty%2FformerNames%3E+%3Fo}+LIMIT+100&amp;format=text%2Fhtml&amp;timeout=30000&amp;debug=on", "View on DBPedia")</f>
        <v>View on DBPedia</v>
      </c>
    </row>
    <row collapsed="false" customFormat="false" customHeight="true" hidden="false" ht="12.1" outlineLevel="0" r="2919">
      <c r="A2919" s="0" t="str">
        <f aca="false">HYPERLINK("http://dbpedia.org/property/legalDeposit")</f>
        <v>http://dbpedia.org/property/legalDeposit</v>
      </c>
      <c r="B2919" s="2" t="n">
        <v>0</v>
      </c>
      <c r="C2919" s="0" t="str">
        <f aca="false">HYPERLINK("http://dbpedia.org/sparql?default-graph-uri=http%3A%2F%2Fdbpedia.org&amp;query=select+distinct+%3Fs+%3Fo+where+{%3Fs+%3Chttp%3A%2F%2Fdbpedia.org%2Fproperty%2FlegalDeposit%3E+%3Fo}+LIMIT+100&amp;format=text%2Fhtml&amp;timeout=30000&amp;debug=on", "View on DBPedia")</f>
        <v>View on DBPedia</v>
      </c>
    </row>
    <row collapsed="false" customFormat="false" customHeight="true" hidden="false" ht="12.1" outlineLevel="0" r="2920">
      <c r="A2920" s="0" t="str">
        <f aca="false">HYPERLINK("http://dbpedia.org/property/importPartners")</f>
        <v>http://dbpedia.org/property/importPartners</v>
      </c>
      <c r="B2920" s="2" t="n">
        <v>0</v>
      </c>
      <c r="C2920" s="0" t="str">
        <f aca="false">HYPERLINK("http://dbpedia.org/sparql?default-graph-uri=http%3A%2F%2Fdbpedia.org&amp;query=select+distinct+%3Fs+%3Fo+where+{%3Fs+%3Chttp%3A%2F%2Fdbpedia.org%2Fproperty%2FimportPartners%3E+%3Fo}+LIMIT+100&amp;format=text%2Fhtml&amp;timeout=30000&amp;debug=on", "View on DBPedia")</f>
        <v>View on DBPedia</v>
      </c>
    </row>
    <row collapsed="false" customFormat="false" customHeight="true" hidden="false" ht="12.1" outlineLevel="0" r="2921">
      <c r="A2921" s="0" t="str">
        <f aca="false">HYPERLINK("http://dbpedia.org/property/presence")</f>
        <v>http://dbpedia.org/property/presence</v>
      </c>
      <c r="B2921" s="2" t="n">
        <v>0</v>
      </c>
      <c r="C2921" s="0" t="str">
        <f aca="false">HYPERLINK("http://dbpedia.org/sparql?default-graph-uri=http%3A%2F%2Fdbpedia.org&amp;query=select+distinct+%3Fs+%3Fo+where+{%3Fs+%3Chttp%3A%2F%2Fdbpedia.org%2Fproperty%2Fpresence%3E+%3Fo}+LIMIT+100&amp;format=text%2Fhtml&amp;timeout=30000&amp;debug=on", "View on DBPedia")</f>
        <v>View on DBPedia</v>
      </c>
    </row>
    <row collapsed="false" customFormat="false" customHeight="true" hidden="false" ht="12.1" outlineLevel="0" r="2922">
      <c r="A2922" s="0" t="str">
        <f aca="false">HYPERLINK("http://dbpedia.org/property/firstRun")</f>
        <v>http://dbpedia.org/property/firstRun</v>
      </c>
      <c r="B2922" s="2" t="n">
        <v>0</v>
      </c>
      <c r="C2922" s="0" t="str">
        <f aca="false">HYPERLINK("http://dbpedia.org/sparql?default-graph-uri=http%3A%2F%2Fdbpedia.org&amp;query=select+distinct+%3Fs+%3Fo+where+{%3Fs+%3Chttp%3A%2F%2Fdbpedia.org%2Fproperty%2FfirstRun%3E+%3Fo}+LIMIT+100&amp;format=text%2Fhtml&amp;timeout=30000&amp;debug=on", "View on DBPedia")</f>
        <v>View on DBPedia</v>
      </c>
    </row>
    <row collapsed="false" customFormat="false" customHeight="true" hidden="false" ht="12.1" outlineLevel="0" r="2923">
      <c r="A2923" s="0" t="str">
        <f aca="false">HYPERLINK("http://dbpedia.org/property/relatives")</f>
        <v>http://dbpedia.org/property/relatives</v>
      </c>
      <c r="B2923" s="2" t="n">
        <v>0</v>
      </c>
      <c r="C2923" s="0" t="str">
        <f aca="false">HYPERLINK("http://dbpedia.org/sparql?default-graph-uri=http%3A%2F%2Fdbpedia.org&amp;query=select+distinct+%3Fs+%3Fo+where+{%3Fs+%3Chttp%3A%2F%2Fdbpedia.org%2Fproperty%2Frelatives%3E+%3Fo}+LIMIT+100&amp;format=text%2Fhtml&amp;timeout=30000&amp;debug=on", "View on DBPedia")</f>
        <v>View on DBPedia</v>
      </c>
    </row>
    <row collapsed="false" customFormat="false" customHeight="true" hidden="false" ht="12.1" outlineLevel="0" r="2924">
      <c r="A2924" s="0" t="str">
        <f aca="false">HYPERLINK("http://dbpedia.org/property/end")</f>
        <v>http://dbpedia.org/property/end</v>
      </c>
      <c r="B2924" s="2" t="n">
        <v>0</v>
      </c>
      <c r="C2924" s="0" t="str">
        <f aca="false">HYPERLINK("http://dbpedia.org/sparql?default-graph-uri=http%3A%2F%2Fdbpedia.org&amp;query=select+distinct+%3Fs+%3Fo+where+{%3Fs+%3Chttp%3A%2F%2Fdbpedia.org%2Fproperty%2Fend%3E+%3Fo}+LIMIT+100&amp;format=text%2Fhtml&amp;timeout=30000&amp;debug=on", "View on DBPedia")</f>
        <v>View on DBPedia</v>
      </c>
    </row>
    <row collapsed="false" customFormat="false" customHeight="true" hidden="false" ht="12.1" outlineLevel="0" r="2925">
      <c r="A2925" s="0" t="str">
        <f aca="false">HYPERLINK("http://dbpedia.org/property/shipFate")</f>
        <v>http://dbpedia.org/property/shipFate</v>
      </c>
      <c r="B2925" s="2" t="n">
        <v>0</v>
      </c>
      <c r="C2925" s="0" t="str">
        <f aca="false">HYPERLINK("http://dbpedia.org/sparql?default-graph-uri=http%3A%2F%2Fdbpedia.org&amp;query=select+distinct+%3Fs+%3Fo+where+{%3Fs+%3Chttp%3A%2F%2Fdbpedia.org%2Fproperty%2FshipFate%3E+%3Fo}+LIMIT+100&amp;format=text%2Fhtml&amp;timeout=30000&amp;debug=on", "View on DBPedia")</f>
        <v>View on DBPedia</v>
      </c>
    </row>
    <row collapsed="false" customFormat="false" customHeight="true" hidden="false" ht="12.1" outlineLevel="0" r="2926">
      <c r="A2926" s="0" t="str">
        <f aca="false">HYPERLINK("http://dbpedia.org/property/onlineChan")</f>
        <v>http://dbpedia.org/property/onlineChan</v>
      </c>
      <c r="B2926" s="2" t="n">
        <v>0</v>
      </c>
      <c r="C2926" s="0" t="str">
        <f aca="false">HYPERLINK("http://dbpedia.org/sparql?default-graph-uri=http%3A%2F%2Fdbpedia.org&amp;query=select+distinct+%3Fs+%3Fo+where+{%3Fs+%3Chttp%3A%2F%2Fdbpedia.org%2Fproperty%2FonlineChan%3E+%3Fo}+LIMIT+100&amp;format=text%2Fhtml&amp;timeout=30000&amp;debug=on", "View on DBPedia")</f>
        <v>View on DBPedia</v>
      </c>
    </row>
    <row collapsed="false" customFormat="false" customHeight="true" hidden="false" ht="12.1" outlineLevel="0" r="2927">
      <c r="A2927" s="0" t="str">
        <f aca="false">HYPERLINK("http://dbpedia.org/property/terrServ")</f>
        <v>http://dbpedia.org/property/terrServ</v>
      </c>
      <c r="B2927" s="2" t="n">
        <v>0</v>
      </c>
      <c r="C2927" s="0" t="str">
        <f aca="false">HYPERLINK("http://dbpedia.org/sparql?default-graph-uri=http%3A%2F%2Fdbpedia.org&amp;query=select+distinct+%3Fs+%3Fo+where+{%3Fs+%3Chttp%3A%2F%2Fdbpedia.org%2Fproperty%2FterrServ%3E+%3Fo}+LIMIT+100&amp;format=text%2Fhtml&amp;timeout=30000&amp;debug=on", "View on DBPedia")</f>
        <v>View on DBPedia</v>
      </c>
    </row>
    <row collapsed="false" customFormat="false" customHeight="true" hidden="false" ht="12.1" outlineLevel="0" r="2928">
      <c r="A2928" s="0" t="str">
        <f aca="false">HYPERLINK("http://dbpedia.org/property/stateParty")</f>
        <v>http://dbpedia.org/property/stateParty</v>
      </c>
      <c r="B2928" s="2" t="n">
        <v>0</v>
      </c>
      <c r="C2928" s="0" t="str">
        <f aca="false">HYPERLINK("http://dbpedia.org/sparql?default-graph-uri=http%3A%2F%2Fdbpedia.org&amp;query=select+distinct+%3Fs+%3Fo+where+{%3Fs+%3Chttp%3A%2F%2Fdbpedia.org%2Fproperty%2FstateParty%3E+%3Fo}+LIMIT+100&amp;format=text%2Fhtml&amp;timeout=30000&amp;debug=on", "View on DBPedia")</f>
        <v>View on DBPedia</v>
      </c>
    </row>
    <row collapsed="false" customFormat="false" customHeight="true" hidden="false" ht="12.1" outlineLevel="0" r="2929">
      <c r="A2929" s="0" t="str">
        <f aca="false">HYPERLINK("http://dbpedia.org/property/restingPlace")</f>
        <v>http://dbpedia.org/property/restingPlace</v>
      </c>
      <c r="B2929" s="2" t="n">
        <v>0</v>
      </c>
      <c r="C2929" s="0" t="str">
        <f aca="false">HYPERLINK("http://dbpedia.org/sparql?default-graph-uri=http%3A%2F%2Fdbpedia.org&amp;query=select+distinct+%3Fs+%3Fo+where+{%3Fs+%3Chttp%3A%2F%2Fdbpedia.org%2Fproperty%2FrestingPlace%3E+%3Fo}+LIMIT+100&amp;format=text%2Fhtml&amp;timeout=30000&amp;debug=on", "View on DBPedia")</f>
        <v>View on DBPedia</v>
      </c>
    </row>
    <row collapsed="false" customFormat="false" customHeight="true" hidden="false" ht="12.1" outlineLevel="0" r="2930">
      <c r="A2930" s="0" t="str">
        <f aca="false">HYPERLINK("http://dbpedia.org/property/venue")</f>
        <v>http://dbpedia.org/property/venue</v>
      </c>
      <c r="B2930" s="2" t="n">
        <v>0</v>
      </c>
      <c r="C2930" s="0" t="str">
        <f aca="false">HYPERLINK("http://dbpedia.org/sparql?default-graph-uri=http%3A%2F%2Fdbpedia.org&amp;query=select+distinct+%3Fs+%3Fo+where+{%3Fs+%3Chttp%3A%2F%2Fdbpedia.org%2Fproperty%2Fvenue%3E+%3Fo}+LIMIT+100&amp;format=text%2Fhtml&amp;timeout=30000&amp;debug=on", "View on DBPedia")</f>
        <v>View on DBPedia</v>
      </c>
    </row>
    <row collapsed="false" customFormat="false" customHeight="true" hidden="false" ht="12.1" outlineLevel="0" r="2931">
      <c r="A2931" s="0" t="str">
        <f aca="false">HYPERLINK("http://dbpedia.org/property/basinCountries")</f>
        <v>http://dbpedia.org/property/basinCountries</v>
      </c>
      <c r="B2931" s="2" t="n">
        <v>0</v>
      </c>
      <c r="C2931" s="0" t="str">
        <f aca="false">HYPERLINK("http://dbpedia.org/sparql?default-graph-uri=http%3A%2F%2Fdbpedia.org&amp;query=select+distinct+%3Fs+%3Fo+where+{%3Fs+%3Chttp%3A%2F%2Fdbpedia.org%2Fproperty%2FbasinCountries%3E+%3Fo}+LIMIT+100&amp;format=text%2Fhtml&amp;timeout=30000&amp;debug=on", "View on DBPedia")</f>
        <v>View on DBPedia</v>
      </c>
    </row>
    <row collapsed="false" customFormat="false" customHeight="true" hidden="false" ht="12.1" outlineLevel="0" r="2932">
      <c r="A2932" s="0" t="str">
        <f aca="false">HYPERLINK("http://dbpedia.org/property/subject")</f>
        <v>http://dbpedia.org/property/subject</v>
      </c>
      <c r="B2932" s="2" t="n">
        <v>0</v>
      </c>
      <c r="C2932" s="0" t="str">
        <f aca="false">HYPERLINK("http://dbpedia.org/sparql?default-graph-uri=http%3A%2F%2Fdbpedia.org&amp;query=select+distinct+%3Fs+%3Fo+where+{%3Fs+%3Chttp%3A%2F%2Fdbpedia.org%2Fproperty%2Fsubject%3E+%3Fo}+LIMIT+100&amp;format=text%2Fhtml&amp;timeout=30000&amp;debug=on", "View on DBPedia")</f>
        <v>View on DBPedia</v>
      </c>
    </row>
    <row collapsed="false" customFormat="false" customHeight="true" hidden="false" ht="12.1" outlineLevel="0" r="2933">
      <c r="A2933" s="0" t="str">
        <f aca="false">HYPERLINK("http://dbpedia.org/property/shipName")</f>
        <v>http://dbpedia.org/property/shipName</v>
      </c>
      <c r="B2933" s="2" t="n">
        <v>0</v>
      </c>
      <c r="C2933" s="0" t="str">
        <f aca="false">HYPERLINK("http://dbpedia.org/sparql?default-graph-uri=http%3A%2F%2Fdbpedia.org&amp;query=select+distinct+%3Fs+%3Fo+where+{%3Fs+%3Chttp%3A%2F%2Fdbpedia.org%2Fproperty%2FshipName%3E+%3Fo}+LIMIT+100&amp;format=text%2Fhtml&amp;timeout=30000&amp;debug=on", "View on DBPedia")</f>
        <v>View on DBPedia</v>
      </c>
    </row>
    <row collapsed="false" customFormat="false" customHeight="true" hidden="false" ht="12.1" outlineLevel="0" r="2934">
      <c r="A2934" s="0" t="str">
        <f aca="false">HYPERLINK("http://dbpedia.org/property/headquartered")</f>
        <v>http://dbpedia.org/property/headquartered</v>
      </c>
      <c r="B2934" s="2" t="n">
        <v>0</v>
      </c>
      <c r="C2934" s="0" t="str">
        <f aca="false">HYPERLINK("http://dbpedia.org/sparql?default-graph-uri=http%3A%2F%2Fdbpedia.org&amp;query=select+distinct+%3Fs+%3Fo+where+{%3Fs+%3Chttp%3A%2F%2Fdbpedia.org%2Fproperty%2Fheadquartered%3E+%3Fo}+LIMIT+100&amp;format=text%2Fhtml&amp;timeout=30000&amp;debug=on", "View on DBPedia")</f>
        <v>View on DBPedia</v>
      </c>
    </row>
    <row collapsed="false" customFormat="false" customHeight="true" hidden="false" ht="12.1" outlineLevel="0" r="2935">
      <c r="A2935" s="0" t="str">
        <f aca="false">HYPERLINK("http://dbpedia.org/property/recorded")</f>
        <v>http://dbpedia.org/property/recorded</v>
      </c>
      <c r="B2935" s="2" t="n">
        <v>0</v>
      </c>
      <c r="C2935" s="0" t="str">
        <f aca="false">HYPERLINK("http://dbpedia.org/sparql?default-graph-uri=http%3A%2F%2Fdbpedia.org&amp;query=select+distinct+%3Fs+%3Fo+where+{%3Fs+%3Chttp%3A%2F%2Fdbpedia.org%2Fproperty%2Frecorded%3E+%3Fo}+LIMIT+100&amp;format=text%2Fhtml&amp;timeout=30000&amp;debug=on", "View on DBPedia")</f>
        <v>View on DBPedia</v>
      </c>
    </row>
    <row collapsed="false" customFormat="false" customHeight="true" hidden="false" ht="12.1" outlineLevel="0" r="2936">
      <c r="A2936" s="0" t="str">
        <f aca="false">HYPERLINK("http://dbpedia.org/ontology/affiliation")</f>
        <v>http://dbpedia.org/ontology/affiliation</v>
      </c>
      <c r="B2936" s="2" t="n">
        <v>0</v>
      </c>
      <c r="C2936" s="0" t="str">
        <f aca="false">HYPERLINK("http://dbpedia.org/sparql?default-graph-uri=http%3A%2F%2Fdbpedia.org&amp;query=select+distinct+%3Fs+%3Fo+where+{%3Fs+%3Chttp%3A%2F%2Fdbpedia.org%2Fontology%2Faffiliation%3E+%3Fo}+LIMIT+100&amp;format=text%2Fhtml&amp;timeout=30000&amp;debug=on", "View on DBPedia")</f>
        <v>View on DBPedia</v>
      </c>
    </row>
    <row collapsed="false" customFormat="false" customHeight="true" hidden="false" ht="12.1" outlineLevel="0" r="2937">
      <c r="A2937" s="0" t="str">
        <f aca="false">HYPERLINK("http://dbpedia.org/property/service")</f>
        <v>http://dbpedia.org/property/service</v>
      </c>
      <c r="B2937" s="2" t="n">
        <v>0</v>
      </c>
      <c r="C2937" s="0" t="str">
        <f aca="false">HYPERLINK("http://dbpedia.org/sparql?default-graph-uri=http%3A%2F%2Fdbpedia.org&amp;query=select+distinct+%3Fs+%3Fo+where+{%3Fs+%3Chttp%3A%2F%2Fdbpedia.org%2Fproperty%2Fservice%3E+%3Fo}+LIMIT+100&amp;format=text%2Fhtml&amp;timeout=30000&amp;debug=on", "View on DBPedia")</f>
        <v>View on DBPedia</v>
      </c>
    </row>
    <row collapsed="false" customFormat="false" customHeight="true" hidden="false" ht="12.1" outlineLevel="0" r="2938">
      <c r="A2938" s="0" t="str">
        <f aca="false">HYPERLINK("http://dbpedia.org/property/regions")</f>
        <v>http://dbpedia.org/property/regions</v>
      </c>
      <c r="B2938" s="2" t="n">
        <v>0</v>
      </c>
      <c r="C2938" s="0" t="str">
        <f aca="false">HYPERLINK("http://dbpedia.org/sparql?default-graph-uri=http%3A%2F%2Fdbpedia.org&amp;query=select+distinct+%3Fs+%3Fo+where+{%3Fs+%3Chttp%3A%2F%2Fdbpedia.org%2Fproperty%2Fregions%3E+%3Fo}+LIMIT+100&amp;format=text%2Fhtml&amp;timeout=30000&amp;debug=on", "View on DBPedia")</f>
        <v>View on DBPedia</v>
      </c>
    </row>
    <row collapsed="false" customFormat="false" customHeight="true" hidden="false" ht="12.1" outlineLevel="0" r="2939">
      <c r="A2939" s="0" t="str">
        <f aca="false">HYPERLINK("http://dbpedia.org/property/reason")</f>
        <v>http://dbpedia.org/property/reason</v>
      </c>
      <c r="B2939" s="2" t="n">
        <v>0</v>
      </c>
      <c r="C2939" s="0" t="str">
        <f aca="false">HYPERLINK("http://dbpedia.org/sparql?default-graph-uri=http%3A%2F%2Fdbpedia.org&amp;query=select+distinct+%3Fs+%3Fo+where+{%3Fs+%3Chttp%3A%2F%2Fdbpedia.org%2Fproperty%2Freason%3E+%3Fo}+LIMIT+100&amp;format=text%2Fhtml&amp;timeout=30000&amp;debug=on", "View on DBPedia")</f>
        <v>View on DBPedia</v>
      </c>
    </row>
    <row collapsed="false" customFormat="false" customHeight="true" hidden="false" ht="12.1" outlineLevel="0" r="2940">
      <c r="A2940" s="0" t="str">
        <f aca="false">HYPERLINK("http://dbpedia.org/property/governingBody")</f>
        <v>http://dbpedia.org/property/governingBody</v>
      </c>
      <c r="B2940" s="2" t="n">
        <v>0</v>
      </c>
      <c r="C2940" s="0" t="str">
        <f aca="false">HYPERLINK("http://dbpedia.org/sparql?default-graph-uri=http%3A%2F%2Fdbpedia.org&amp;query=select+distinct+%3Fs+%3Fo+where+{%3Fs+%3Chttp%3A%2F%2Fdbpedia.org%2Fproperty%2FgoverningBody%3E+%3Fo}+LIMIT+100&amp;format=text%2Fhtml&amp;timeout=30000&amp;debug=on", "View on DBPedia")</f>
        <v>View on DBPedia</v>
      </c>
    </row>
    <row collapsed="false" customFormat="false" customHeight="true" hidden="false" ht="12.1" outlineLevel="0" r="2941">
      <c r="A2941" s="0" t="str">
        <f aca="false">HYPERLINK("http://dbpedia.org/property/customerBase")</f>
        <v>http://dbpedia.org/property/customerBase</v>
      </c>
      <c r="B2941" s="2" t="n">
        <v>0</v>
      </c>
      <c r="C2941" s="0" t="str">
        <f aca="false">HYPERLINK("http://dbpedia.org/sparql?default-graph-uri=http%3A%2F%2Fdbpedia.org&amp;query=select+distinct+%3Fs+%3Fo+where+{%3Fs+%3Chttp%3A%2F%2Fdbpedia.org%2Fproperty%2FcustomerBase%3E+%3Fo}+LIMIT+100&amp;format=text%2Fhtml&amp;timeout=30000&amp;debug=on", "View on DBPedia")</f>
        <v>View on DBPedia</v>
      </c>
    </row>
    <row collapsed="false" customFormat="false" customHeight="true" hidden="false" ht="12.1" outlineLevel="0" r="2942">
      <c r="A2942" s="0" t="str">
        <f aca="false">HYPERLINK("http://dbpedia.org/property/cartridge")</f>
        <v>http://dbpedia.org/property/cartridge</v>
      </c>
      <c r="B2942" s="2" t="n">
        <v>0</v>
      </c>
      <c r="C2942" s="0" t="str">
        <f aca="false">HYPERLINK("http://dbpedia.org/sparql?default-graph-uri=http%3A%2F%2Fdbpedia.org&amp;query=select+distinct+%3Fs+%3Fo+where+{%3Fs+%3Chttp%3A%2F%2Fdbpedia.org%2Fproperty%2Fcartridge%3E+%3Fo}+LIMIT+100&amp;format=text%2Fhtml&amp;timeout=30000&amp;debug=on", "View on DBPedia")</f>
        <v>View on DBPedia</v>
      </c>
    </row>
    <row collapsed="false" customFormat="false" customHeight="true" hidden="false" ht="12.1" outlineLevel="0" r="2943">
      <c r="A2943" s="0" t="str">
        <f aca="false">HYPERLINK("http://dbpedia.org/property/l")</f>
        <v>http://dbpedia.org/property/l</v>
      </c>
      <c r="B2943" s="2" t="n">
        <v>0</v>
      </c>
      <c r="C2943" s="0" t="str">
        <f aca="false">HYPERLINK("http://dbpedia.org/sparql?default-graph-uri=http%3A%2F%2Fdbpedia.org&amp;query=select+distinct+%3Fs+%3Fo+where+{%3Fs+%3Chttp%3A%2F%2Fdbpedia.org%2Fproperty%2Fl%3E+%3Fo}+LIMIT+100&amp;format=text%2Fhtml&amp;timeout=30000&amp;debug=on", "View on DBPedia")</f>
        <v>View on DBPedia</v>
      </c>
    </row>
    <row collapsed="false" customFormat="false" customHeight="true" hidden="false" ht="12.1" outlineLevel="0" r="2944">
      <c r="A2944" s="0" t="str">
        <f aca="false">HYPERLINK("http://dbpedia.org/property/terrChan")</f>
        <v>http://dbpedia.org/property/terrChan</v>
      </c>
      <c r="B2944" s="2" t="n">
        <v>0</v>
      </c>
      <c r="C2944" s="0" t="str">
        <f aca="false">HYPERLINK("http://dbpedia.org/sparql?default-graph-uri=http%3A%2F%2Fdbpedia.org&amp;query=select+distinct+%3Fs+%3Fo+where+{%3Fs+%3Chttp%3A%2F%2Fdbpedia.org%2Fproperty%2FterrChan%3E+%3Fo}+LIMIT+100&amp;format=text%2Fhtml&amp;timeout=30000&amp;debug=on", "View on DBPedia")</f>
        <v>View on DBPedia</v>
      </c>
    </row>
    <row collapsed="false" customFormat="false" customHeight="true" hidden="false" ht="12.1" outlineLevel="0" r="2945">
      <c r="A2945" s="0" t="str">
        <f aca="false">HYPERLINK("http://dbpedia.org/property/iptvServ")</f>
        <v>http://dbpedia.org/property/iptvServ</v>
      </c>
      <c r="B2945" s="2" t="n">
        <v>0</v>
      </c>
      <c r="C2945" s="0" t="str">
        <f aca="false">HYPERLINK("http://dbpedia.org/sparql?default-graph-uri=http%3A%2F%2Fdbpedia.org&amp;query=select+distinct+%3Fs+%3Fo+where+{%3Fs+%3Chttp%3A%2F%2Fdbpedia.org%2Fproperty%2FiptvServ%3E+%3Fo}+LIMIT+100&amp;format=text%2Fhtml&amp;timeout=30000&amp;debug=on", "View on DBPedia")</f>
        <v>View on DBPedia</v>
      </c>
    </row>
    <row collapsed="false" customFormat="false" customHeight="true" hidden="false" ht="12.1" outlineLevel="0" r="2946">
      <c r="A2946" s="0" t="str">
        <f aca="false">HYPERLINK("http://dbpedia.org/property/channel")</f>
        <v>http://dbpedia.org/property/channel</v>
      </c>
      <c r="B2946" s="2" t="n">
        <v>0</v>
      </c>
      <c r="C2946" s="0" t="str">
        <f aca="false">HYPERLINK("http://dbpedia.org/sparql?default-graph-uri=http%3A%2F%2Fdbpedia.org&amp;query=select+distinct+%3Fs+%3Fo+where+{%3Fs+%3Chttp%3A%2F%2Fdbpedia.org%2Fproperty%2Fchannel%3E+%3Fo}+LIMIT+100&amp;format=text%2Fhtml&amp;timeout=30000&amp;debug=on", "View on DBPedia")</f>
        <v>View on DBPedia</v>
      </c>
    </row>
    <row collapsed="false" customFormat="false" customHeight="true" hidden="false" ht="12.1" outlineLevel="0" r="2947">
      <c r="A2947" s="0" t="str">
        <f aca="false">HYPERLINK("http://dbpedia.org/ontology/battleHonours")</f>
        <v>http://dbpedia.org/ontology/battleHonours</v>
      </c>
      <c r="B2947" s="2" t="n">
        <v>0</v>
      </c>
      <c r="C2947" s="0" t="str">
        <f aca="false">HYPERLINK("http://dbpedia.org/sparql?default-graph-uri=http%3A%2F%2Fdbpedia.org&amp;query=select+distinct+%3Fs+%3Fo+where+{%3Fs+%3Chttp%3A%2F%2Fdbpedia.org%2Fontology%2FbattleHonours%3E+%3Fo}+LIMIT+100&amp;format=text%2Fhtml&amp;timeout=30000&amp;debug=on", "View on DBPedia")</f>
        <v>View on DBPedia</v>
      </c>
    </row>
    <row collapsed="false" customFormat="false" customHeight="true" hidden="false" ht="12.1" outlineLevel="0" r="2948">
      <c r="A2948" s="0" t="str">
        <f aca="false">HYPERLINK("http://dbpedia.org/ontology/almaMater")</f>
        <v>http://dbpedia.org/ontology/almaMater</v>
      </c>
      <c r="B2948" s="2" t="n">
        <v>0</v>
      </c>
      <c r="C2948" s="0" t="str">
        <f aca="false">HYPERLINK("http://dbpedia.org/sparql?default-graph-uri=http%3A%2F%2Fdbpedia.org&amp;query=select+distinct+%3Fs+%3Fo+where+{%3Fs+%3Chttp%3A%2F%2Fdbpedia.org%2Fontology%2FalmaMater%3E+%3Fo}+LIMIT+100&amp;format=text%2Fhtml&amp;timeout=30000&amp;debug=on", "View on DBPedia")</f>
        <v>View on DBPedia</v>
      </c>
    </row>
    <row collapsed="false" customFormat="false" customHeight="true" hidden="false" ht="12.1" outlineLevel="0" r="2950">
      <c r="A2950" s="0" t="n">
        <v>618003832</v>
      </c>
      <c r="B2950" s="1" t="s">
        <v>817</v>
      </c>
      <c r="C2950" s="0" t="str">
        <f aca="false">HYPERLINK("http://en.wikipedia.org/wiki/List_of_largest_manufacturing_companies_by_revenue", "View context")</f>
        <v>View context</v>
      </c>
    </row>
    <row collapsed="false" customFormat="false" customHeight="true" hidden="false" ht="12.65" outlineLevel="0" r="2951">
      <c r="A2951" s="0" t="s">
        <v>823</v>
      </c>
      <c r="B2951" s="1" t="s">
        <v>824</v>
      </c>
      <c r="C2951" s="0" t="s">
        <v>825</v>
      </c>
      <c r="D2951" s="0" t="s">
        <v>826</v>
      </c>
      <c r="E2951" s="0" t="s">
        <v>827</v>
      </c>
    </row>
    <row collapsed="false" customFormat="false" customHeight="true" hidden="false" ht="12.1" outlineLevel="0" r="2952">
      <c r="A2952" s="0" t="s">
        <v>828</v>
      </c>
      <c r="B2952" s="1" t="s">
        <v>829</v>
      </c>
      <c r="C2952" s="0" t="s">
        <v>830</v>
      </c>
      <c r="D2952" s="0" t="s">
        <v>831</v>
      </c>
      <c r="E2952" s="0" t="s">
        <v>832</v>
      </c>
    </row>
    <row collapsed="false" customFormat="false" customHeight="true" hidden="false" ht="12.65" outlineLevel="0" r="2953">
      <c r="A2953" s="0" t="s">
        <v>833</v>
      </c>
      <c r="B2953" s="1" t="s">
        <v>834</v>
      </c>
      <c r="C2953" s="0" t="s">
        <v>835</v>
      </c>
      <c r="D2953" s="0" t="s">
        <v>836</v>
      </c>
      <c r="E2953" s="0" t="s">
        <v>837</v>
      </c>
    </row>
    <row collapsed="false" customFormat="false" customHeight="true" hidden="false" ht="12.1" outlineLevel="0" r="2954">
      <c r="A2954" s="0" t="s">
        <v>838</v>
      </c>
      <c r="B2954" s="1" t="s">
        <v>839</v>
      </c>
      <c r="C2954" s="0" t="s">
        <v>840</v>
      </c>
      <c r="D2954" s="0" t="s">
        <v>841</v>
      </c>
      <c r="E2954" s="0" t="s">
        <v>842</v>
      </c>
    </row>
    <row collapsed="false" customFormat="false" customHeight="true" hidden="false" ht="12.1" outlineLevel="0" r="2955">
      <c r="A2955" s="0" t="s">
        <v>843</v>
      </c>
      <c r="B2955" s="1" t="s">
        <v>844</v>
      </c>
      <c r="C2955" s="0" t="s">
        <v>845</v>
      </c>
      <c r="D2955" s="0" t="s">
        <v>846</v>
      </c>
      <c r="E2955" s="0" t="s">
        <v>847</v>
      </c>
    </row>
    <row collapsed="false" customFormat="false" customHeight="true" hidden="false" ht="12.65" outlineLevel="0" r="2956">
      <c r="A2956" s="0" t="s">
        <v>848</v>
      </c>
      <c r="B2956" s="1" t="s">
        <v>849</v>
      </c>
      <c r="C2956" s="0" t="s">
        <v>850</v>
      </c>
      <c r="D2956" s="0" t="s">
        <v>851</v>
      </c>
      <c r="E2956" s="0" t="s">
        <v>852</v>
      </c>
    </row>
    <row collapsed="false" customFormat="false" customHeight="true" hidden="false" ht="12.1" outlineLevel="0" r="2957">
      <c r="A2957" s="0" t="str">
        <f aca="false">HYPERLINK("http://dbpedia.org/property/products")</f>
        <v>http://dbpedia.org/property/products</v>
      </c>
      <c r="B2957" s="2" t="n">
        <v>0.5</v>
      </c>
      <c r="C2957" s="0" t="str">
        <f aca="false">HYPERLINK("http://dbpedia.org/sparql?default-graph-uri=http%3A%2F%2Fdbpedia.org&amp;query=select+distinct+%3Fs+%3Fo+where+{%3Fs+%3Chttp%3A%2F%2Fdbpedia.org%2Fproperty%2Fproducts%3E+%3Fo}+LIMIT+100&amp;format=text%2Fhtml&amp;timeout=30000&amp;debug=on", "View on DBPedia")</f>
        <v>View on DBPedia</v>
      </c>
    </row>
    <row collapsed="false" customFormat="false" customHeight="true" hidden="false" ht="12.1" outlineLevel="0" r="2958">
      <c r="A2958" s="0" t="str">
        <f aca="false">HYPERLINK("http://dbpedia.org/property/industry")</f>
        <v>http://dbpedia.org/property/industry</v>
      </c>
      <c r="B2958" s="2" t="n">
        <v>1</v>
      </c>
      <c r="C2958" s="0" t="str">
        <f aca="false">HYPERLINK("http://dbpedia.org/sparql?default-graph-uri=http%3A%2F%2Fdbpedia.org&amp;query=select+distinct+%3Fs+%3Fo+where+{%3Fs+%3Chttp%3A%2F%2Fdbpedia.org%2Fproperty%2Findustry%3E+%3Fo}+LIMIT+100&amp;format=text%2Fhtml&amp;timeout=30000&amp;debug=on", "View on DBPedia")</f>
        <v>View on DBPedia</v>
      </c>
    </row>
    <row collapsed="false" customFormat="false" customHeight="true" hidden="false" ht="12.1" outlineLevel="0" r="2959">
      <c r="A2959" s="0" t="str">
        <f aca="false">HYPERLINK("http://dbpedia.org/property/companyName")</f>
        <v>http://dbpedia.org/property/companyName</v>
      </c>
      <c r="B2959" s="2" t="n">
        <v>0</v>
      </c>
      <c r="C2959" s="0" t="str">
        <f aca="false">HYPERLINK("http://dbpedia.org/sparql?default-graph-uri=http%3A%2F%2Fdbpedia.org&amp;query=select+distinct+%3Fs+%3Fo+where+{%3Fs+%3Chttp%3A%2F%2Fdbpedia.org%2Fproperty%2FcompanyName%3E+%3Fo}+LIMIT+100&amp;format=text%2Fhtml&amp;timeout=30000&amp;debug=on", "View on DBPedia")</f>
        <v>View on DBPedia</v>
      </c>
    </row>
    <row collapsed="false" customFormat="false" customHeight="true" hidden="false" ht="12.1" outlineLevel="0" r="2960">
      <c r="A2960" s="0" t="str">
        <f aca="false">HYPERLINK("http://xmlns.com/foaf/0.1/name")</f>
        <v>http://xmlns.com/foaf/0.1/name</v>
      </c>
      <c r="B2960" s="2" t="n">
        <v>0</v>
      </c>
      <c r="C2960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2961">
      <c r="A2961" s="0" t="str">
        <f aca="false">HYPERLINK("http://dbpedia.org/ontology/industry")</f>
        <v>http://dbpedia.org/ontology/industry</v>
      </c>
      <c r="B2961" s="2" t="n">
        <v>1</v>
      </c>
      <c r="C2961" s="0" t="str">
        <f aca="false">HYPERLINK("http://dbpedia.org/sparql?default-graph-uri=http%3A%2F%2Fdbpedia.org&amp;query=select+distinct+%3Fs+%3Fo+where+{%3Fs+%3Chttp%3A%2F%2Fdbpedia.org%2Fontology%2Findustry%3E+%3Fo}+LIMIT+100&amp;format=text%2Fhtml&amp;timeout=30000&amp;debug=on", "View on DBPedia")</f>
        <v>View on DBPedia</v>
      </c>
    </row>
    <row collapsed="false" customFormat="false" customHeight="true" hidden="false" ht="12.1" outlineLevel="0" r="2962">
      <c r="A2962" s="0" t="str">
        <f aca="false">HYPERLINK("http://dbpedia.org/property/subsid")</f>
        <v>http://dbpedia.org/property/subsid</v>
      </c>
      <c r="B2962" s="2" t="n">
        <v>0</v>
      </c>
      <c r="C2962" s="0" t="str">
        <f aca="false">HYPERLINK("http://dbpedia.org/sparql?default-graph-uri=http%3A%2F%2Fdbpedia.org&amp;query=select+distinct+%3Fs+%3Fo+where+{%3Fs+%3Chttp%3A%2F%2Fdbpedia.org%2Fproperty%2Fsubsid%3E+%3Fo}+LIMIT+100&amp;format=text%2Fhtml&amp;timeout=30000&amp;debug=on", "View on DBPedia")</f>
        <v>View on DBPedia</v>
      </c>
    </row>
    <row collapsed="false" customFormat="false" customHeight="true" hidden="false" ht="12.1" outlineLevel="0" r="2963">
      <c r="A2963" s="0" t="str">
        <f aca="false">HYPERLINK("http://dbpedia.org/ontology/product")</f>
        <v>http://dbpedia.org/ontology/product</v>
      </c>
      <c r="B2963" s="2" t="n">
        <v>0.5</v>
      </c>
      <c r="C2963" s="0" t="str">
        <f aca="false">HYPERLINK("http://dbpedia.org/sparql?default-graph-uri=http%3A%2F%2Fdbpedia.org&amp;query=select+distinct+%3Fs+%3Fo+where+{%3Fs+%3Chttp%3A%2F%2Fdbpedia.org%2Fontology%2Fproduct%3E+%3Fo}+LIMIT+100&amp;format=text%2Fhtml&amp;timeout=30000&amp;debug=on", "View on DBPedia")</f>
        <v>View on DBPedia</v>
      </c>
    </row>
    <row collapsed="false" customFormat="false" customHeight="true" hidden="false" ht="12.1" outlineLevel="0" r="2964">
      <c r="A2964" s="0" t="str">
        <f aca="false">HYPERLINK("http://dbpedia.org/property/services")</f>
        <v>http://dbpedia.org/property/services</v>
      </c>
      <c r="B2964" s="2" t="n">
        <v>0.5</v>
      </c>
      <c r="C2964" s="0" t="str">
        <f aca="false">HYPERLINK("http://dbpedia.org/sparql?default-graph-uri=http%3A%2F%2Fdbpedia.org&amp;query=select+distinct+%3Fs+%3Fo+where+{%3Fs+%3Chttp%3A%2F%2Fdbpedia.org%2Fproperty%2Fservices%3E+%3Fo}+LIMIT+100&amp;format=text%2Fhtml&amp;timeout=30000&amp;debug=on", "View on DBPedia")</f>
        <v>View on DBPedia</v>
      </c>
    </row>
    <row collapsed="false" customFormat="false" customHeight="true" hidden="false" ht="12.1" outlineLevel="0" r="2965">
      <c r="A2965" s="0" t="str">
        <f aca="false">HYPERLINK("http://dbpedia.org/ontology/subsidiary")</f>
        <v>http://dbpedia.org/ontology/subsidiary</v>
      </c>
      <c r="B2965" s="2" t="n">
        <v>0</v>
      </c>
      <c r="C2965" s="0" t="str">
        <f aca="false">HYPERLINK("http://dbpedia.org/sparql?default-graph-uri=http%3A%2F%2Fdbpedia.org&amp;query=select+distinct+%3Fs+%3Fo+where+{%3Fs+%3Chttp%3A%2F%2Fdbpedia.org%2Fontology%2Fsubsidiary%3E+%3Fo}+LIMIT+100&amp;format=text%2Fhtml&amp;timeout=30000&amp;debug=on", "View on DBPedia")</f>
        <v>View on DBPedia</v>
      </c>
    </row>
    <row collapsed="false" customFormat="false" customHeight="true" hidden="false" ht="12.1" outlineLevel="0" r="2966">
      <c r="A2966" s="0" t="str">
        <f aca="false">HYPERLINK("http://dbpedia.org/property/name")</f>
        <v>http://dbpedia.org/property/name</v>
      </c>
      <c r="B2966" s="2" t="n">
        <v>0</v>
      </c>
      <c r="C2966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2967">
      <c r="A2967" s="0" t="str">
        <f aca="false">HYPERLINK("http://dbpedia.org/property/parent")</f>
        <v>http://dbpedia.org/property/parent</v>
      </c>
      <c r="B2967" s="2" t="n">
        <v>0</v>
      </c>
      <c r="C2967" s="0" t="str">
        <f aca="false">HYPERLINK("http://dbpedia.org/sparql?default-graph-uri=http%3A%2F%2Fdbpedia.org&amp;query=select+distinct+%3Fs+%3Fo+where+{%3Fs+%3Chttp%3A%2F%2Fdbpedia.org%2Fproperty%2Fparent%3E+%3Fo}+LIMIT+100&amp;format=text%2Fhtml&amp;timeout=30000&amp;debug=on", "View on DBPedia")</f>
        <v>View on DBPedia</v>
      </c>
    </row>
    <row collapsed="false" customFormat="false" customHeight="true" hidden="false" ht="12.1" outlineLevel="0" r="2968">
      <c r="A2968" s="0" t="str">
        <f aca="false">HYPERLINK("http://dbpedia.org/ontology/service")</f>
        <v>http://dbpedia.org/ontology/service</v>
      </c>
      <c r="B2968" s="2" t="n">
        <v>0.5</v>
      </c>
      <c r="C2968" s="0" t="str">
        <f aca="false">HYPERLINK("http://dbpedia.org/sparql?default-graph-uri=http%3A%2F%2Fdbpedia.org&amp;query=select+distinct+%3Fs+%3Fo+where+{%3Fs+%3Chttp%3A%2F%2Fdbpedia.org%2Fontology%2Fservice%3E+%3Fo}+LIMIT+100&amp;format=text%2Fhtml&amp;timeout=30000&amp;debug=on", "View on DBPedia")</f>
        <v>View on DBPedia</v>
      </c>
    </row>
    <row collapsed="false" customFormat="false" customHeight="true" hidden="false" ht="12.1" outlineLevel="0" r="2969">
      <c r="A2969" s="0" t="str">
        <f aca="false">HYPERLINK("http://dbpedia.org/property/owner")</f>
        <v>http://dbpedia.org/property/owner</v>
      </c>
      <c r="B2969" s="2" t="n">
        <v>0</v>
      </c>
      <c r="C2969" s="0" t="str">
        <f aca="false">HYPERLINK("http://dbpedia.org/sparql?default-graph-uri=http%3A%2F%2Fdbpedia.org&amp;query=select+distinct+%3Fs+%3Fo+where+{%3Fs+%3Chttp%3A%2F%2Fdbpedia.org%2Fproperty%2Fowner%3E+%3Fo}+LIMIT+100&amp;format=text%2Fhtml&amp;timeout=30000&amp;debug=on", "View on DBPedia")</f>
        <v>View on DBPedia</v>
      </c>
    </row>
    <row collapsed="false" customFormat="false" customHeight="true" hidden="false" ht="12.1" outlineLevel="0" r="2970">
      <c r="A2970" s="0" t="str">
        <f aca="false">HYPERLINK("http://dbpedia.org/property/shortsummary")</f>
        <v>http://dbpedia.org/property/shortsummary</v>
      </c>
      <c r="B2970" s="2" t="n">
        <v>0</v>
      </c>
      <c r="C2970" s="0" t="str">
        <f aca="false">HYPERLINK("http://dbpedia.org/sparql?default-graph-uri=http%3A%2F%2Fdbpedia.org&amp;query=select+distinct+%3Fs+%3Fo+where+{%3Fs+%3Chttp%3A%2F%2Fdbpedia.org%2Fproperty%2Fshortsummary%3E+%3Fo}+LIMIT+100&amp;format=text%2Fhtml&amp;timeout=30000&amp;debug=on", "View on DBPedia")</f>
        <v>View on DBPedia</v>
      </c>
    </row>
    <row collapsed="false" customFormat="false" customHeight="true" hidden="false" ht="12.1" outlineLevel="0" r="2971">
      <c r="A2971" s="0" t="str">
        <f aca="false">HYPERLINK("http://dbpedia.org/property/companyType")</f>
        <v>http://dbpedia.org/property/companyType</v>
      </c>
      <c r="B2971" s="2" t="n">
        <v>0.5</v>
      </c>
      <c r="C2971" s="0" t="str">
        <f aca="false">HYPERLINK("http://dbpedia.org/sparql?default-graph-uri=http%3A%2F%2Fdbpedia.org&amp;query=select+distinct+%3Fs+%3Fo+where+{%3Fs+%3Chttp%3A%2F%2Fdbpedia.org%2Fproperty%2FcompanyType%3E+%3Fo}+LIMIT+100&amp;format=text%2Fhtml&amp;timeout=30000&amp;debug=on", "View on DBPedia")</f>
        <v>View on DBPedia</v>
      </c>
    </row>
    <row collapsed="false" customFormat="false" customHeight="true" hidden="false" ht="12.1" outlineLevel="0" r="2972">
      <c r="A2972" s="0" t="str">
        <f aca="false">HYPERLINK("http://dbpedia.org/property/divisions")</f>
        <v>http://dbpedia.org/property/divisions</v>
      </c>
      <c r="B2972" s="2" t="n">
        <v>0</v>
      </c>
      <c r="C2972" s="0" t="str">
        <f aca="false">HYPERLINK("http://dbpedia.org/sparql?default-graph-uri=http%3A%2F%2Fdbpedia.org&amp;query=select+distinct+%3Fs+%3Fo+where+{%3Fs+%3Chttp%3A%2F%2Fdbpedia.org%2Fproperty%2Fdivisions%3E+%3Fo}+LIMIT+100&amp;format=text%2Fhtml&amp;timeout=30000&amp;debug=on", "View on DBPedia")</f>
        <v>View on DBPedia</v>
      </c>
    </row>
    <row collapsed="false" customFormat="false" customHeight="true" hidden="false" ht="12.1" outlineLevel="0" r="2973">
      <c r="A2973" s="0" t="str">
        <f aca="false">HYPERLINK("http://dbpedia.org/property/fate")</f>
        <v>http://dbpedia.org/property/fate</v>
      </c>
      <c r="B2973" s="2" t="n">
        <v>0</v>
      </c>
      <c r="C2973" s="0" t="str">
        <f aca="false">HYPERLINK("http://dbpedia.org/sparql?default-graph-uri=http%3A%2F%2Fdbpedia.org&amp;query=select+distinct+%3Fs+%3Fo+where+{%3Fs+%3Chttp%3A%2F%2Fdbpedia.org%2Fproperty%2Ffate%3E+%3Fo}+LIMIT+100&amp;format=text%2Fhtml&amp;timeout=30000&amp;debug=on", "View on DBPedia")</f>
        <v>View on DBPedia</v>
      </c>
    </row>
    <row collapsed="false" customFormat="false" customHeight="true" hidden="false" ht="12.1" outlineLevel="0" r="2974">
      <c r="A2974" s="0" t="str">
        <f aca="false">HYPERLINK("http://dbpedia.org/property/caption")</f>
        <v>http://dbpedia.org/property/caption</v>
      </c>
      <c r="B2974" s="2" t="n">
        <v>0</v>
      </c>
      <c r="C2974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2975">
      <c r="A2975" s="0" t="str">
        <f aca="false">HYPERLINK("http://dbpedia.org/ontology/parentCompany")</f>
        <v>http://dbpedia.org/ontology/parentCompany</v>
      </c>
      <c r="B2975" s="2" t="n">
        <v>0</v>
      </c>
      <c r="C2975" s="0" t="str">
        <f aca="false">HYPERLINK("http://dbpedia.org/sparql?default-graph-uri=http%3A%2F%2Fdbpedia.org&amp;query=select+distinct+%3Fs+%3Fo+where+{%3Fs+%3Chttp%3A%2F%2Fdbpedia.org%2Fontology%2FparentCompany%3E+%3Fo}+LIMIT+100&amp;format=text%2Fhtml&amp;timeout=30000&amp;debug=on", "View on DBPedia")</f>
        <v>View on DBPedia</v>
      </c>
    </row>
    <row collapsed="false" customFormat="false" customHeight="true" hidden="false" ht="12.1" outlineLevel="0" r="2976">
      <c r="A2976" s="0" t="str">
        <f aca="false">HYPERLINK("http://dbpedia.org/property/keyPeople")</f>
        <v>http://dbpedia.org/property/keyPeople</v>
      </c>
      <c r="B2976" s="2" t="n">
        <v>0</v>
      </c>
      <c r="C2976" s="0" t="str">
        <f aca="false">HYPERLINK("http://dbpedia.org/sparql?default-graph-uri=http%3A%2F%2Fdbpedia.org&amp;query=select+distinct+%3Fs+%3Fo+where+{%3Fs+%3Chttp%3A%2F%2Fdbpedia.org%2Fproperty%2FkeyPeople%3E+%3Fo}+LIMIT+100&amp;format=text%2Fhtml&amp;timeout=30000&amp;debug=on", "View on DBPedia")</f>
        <v>View on DBPedia</v>
      </c>
    </row>
    <row collapsed="false" customFormat="false" customHeight="true" hidden="false" ht="12.1" outlineLevel="0" r="2977">
      <c r="A2977" s="0" t="str">
        <f aca="false">HYPERLINK("http://dbpedia.org/ontology/fate")</f>
        <v>http://dbpedia.org/ontology/fate</v>
      </c>
      <c r="B2977" s="2" t="n">
        <v>0</v>
      </c>
      <c r="C2977" s="0" t="str">
        <f aca="false">HYPERLINK("http://dbpedia.org/sparql?default-graph-uri=http%3A%2F%2Fdbpedia.org&amp;query=select+distinct+%3Fs+%3Fo+where+{%3Fs+%3Chttp%3A%2F%2Fdbpedia.org%2Fontology%2Ffate%3E+%3Fo}+LIMIT+100&amp;format=text%2Fhtml&amp;timeout=30000&amp;debug=on", "View on DBPedia")</f>
        <v>View on DBPedia</v>
      </c>
    </row>
    <row collapsed="false" customFormat="false" customHeight="true" hidden="false" ht="12.1" outlineLevel="0" r="2978">
      <c r="A2978" s="0" t="str">
        <f aca="false">HYPERLINK("http://dbpedia.org/property/predecessor")</f>
        <v>http://dbpedia.org/property/predecessor</v>
      </c>
      <c r="B2978" s="2" t="n">
        <v>0</v>
      </c>
      <c r="C2978" s="0" t="str">
        <f aca="false">HYPERLINK("http://dbpedia.org/sparql?default-graph-uri=http%3A%2F%2Fdbpedia.org&amp;query=select+distinct+%3Fs+%3Fo+where+{%3Fs+%3Chttp%3A%2F%2Fdbpedia.org%2Fproperty%2Fpredecessor%3E+%3Fo}+LIMIT+100&amp;format=text%2Fhtml&amp;timeout=30000&amp;debug=on", "View on DBPedia")</f>
        <v>View on DBPedia</v>
      </c>
    </row>
    <row collapsed="false" customFormat="false" customHeight="true" hidden="false" ht="12.1" outlineLevel="0" r="2979">
      <c r="A2979" s="0" t="str">
        <f aca="false">HYPERLINK("http://dbpedia.org/property/successor")</f>
        <v>http://dbpedia.org/property/successor</v>
      </c>
      <c r="B2979" s="2" t="n">
        <v>0</v>
      </c>
      <c r="C2979" s="0" t="str">
        <f aca="false">HYPERLINK("http://dbpedia.org/sparql?default-graph-uri=http%3A%2F%2Fdbpedia.org&amp;query=select+distinct+%3Fs+%3Fo+where+{%3Fs+%3Chttp%3A%2F%2Fdbpedia.org%2Fproperty%2Fsuccessor%3E+%3Fo}+LIMIT+100&amp;format=text%2Fhtml&amp;timeout=30000&amp;debug=on", "View on DBPedia")</f>
        <v>View on DBPedia</v>
      </c>
    </row>
    <row collapsed="false" customFormat="false" customHeight="true" hidden="false" ht="12.1" outlineLevel="0" r="2980">
      <c r="A2980" s="0" t="str">
        <f aca="false">HYPERLINK("http://dbpedia.org/property/type")</f>
        <v>http://dbpedia.org/property/type</v>
      </c>
      <c r="B2980" s="2" t="n">
        <v>0</v>
      </c>
      <c r="C2980" s="0" t="str">
        <f aca="false">HYPERLINK("http://dbpedia.org/sparql?default-graph-uri=http%3A%2F%2Fdbpedia.org&amp;query=select+distinct+%3Fs+%3Fo+where+{%3Fs+%3Chttp%3A%2F%2Fdbpedia.org%2Fproperty%2Ftype%3E+%3Fo}+LIMIT+100&amp;format=text%2Fhtml&amp;timeout=30000&amp;debug=on", "View on DBPedia")</f>
        <v>View on DBPedia</v>
      </c>
    </row>
    <row collapsed="false" customFormat="false" customHeight="true" hidden="false" ht="12.1" outlineLevel="0" r="2981">
      <c r="A2981" s="0" t="str">
        <f aca="false">HYPERLINK("http://dbpedia.org/property/occupation")</f>
        <v>http://dbpedia.org/property/occupation</v>
      </c>
      <c r="B2981" s="2" t="n">
        <v>0</v>
      </c>
      <c r="C2981" s="0" t="str">
        <f aca="false">HYPERLINK("http://dbpedia.org/sparql?default-graph-uri=http%3A%2F%2Fdbpedia.org&amp;query=select+distinct+%3Fs+%3Fo+where+{%3Fs+%3Chttp%3A%2F%2Fdbpedia.org%2Fproperty%2Foccupation%3E+%3Fo}+LIMIT+100&amp;format=text%2Fhtml&amp;timeout=30000&amp;debug=on", "View on DBPedia")</f>
        <v>View on DBPedia</v>
      </c>
    </row>
    <row collapsed="false" customFormat="false" customHeight="true" hidden="false" ht="12.1" outlineLevel="0" r="2982">
      <c r="A2982" s="0" t="str">
        <f aca="false">HYPERLINK("http://dbpedia.org/ontology/type")</f>
        <v>http://dbpedia.org/ontology/type</v>
      </c>
      <c r="B2982" s="2" t="n">
        <v>0</v>
      </c>
      <c r="C2982" s="0" t="str">
        <f aca="false">HYPERLINK("http://dbpedia.org/sparql?default-graph-uri=http%3A%2F%2Fdbpedia.org&amp;query=select+distinct+%3Fs+%3Fo+where+{%3Fs+%3Chttp%3A%2F%2Fdbpedia.org%2Fontology%2Ftype%3E+%3Fo}+LIMIT+100&amp;format=text%2Fhtml&amp;timeout=30000&amp;debug=on", "View on DBPedia")</f>
        <v>View on DBPedia</v>
      </c>
    </row>
    <row collapsed="false" customFormat="false" customHeight="true" hidden="false" ht="12.1" outlineLevel="0" r="2983">
      <c r="A2983" s="0" t="str">
        <f aca="false">HYPERLINK("http://dbpedia.org/ontology/owner")</f>
        <v>http://dbpedia.org/ontology/owner</v>
      </c>
      <c r="B2983" s="2" t="n">
        <v>0</v>
      </c>
      <c r="C2983" s="0" t="str">
        <f aca="false">HYPERLINK("http://dbpedia.org/sparql?default-graph-uri=http%3A%2F%2Fdbpedia.org&amp;query=select+distinct+%3Fs+%3Fo+where+{%3Fs+%3Chttp%3A%2F%2Fdbpedia.org%2Fontology%2Fowner%3E+%3Fo}+LIMIT+100&amp;format=text%2Fhtml&amp;timeout=30000&amp;debug=on", "View on DBPedia")</f>
        <v>View on DBPedia</v>
      </c>
    </row>
    <row collapsed="false" customFormat="false" customHeight="true" hidden="false" ht="12.1" outlineLevel="0" r="2984">
      <c r="A2984" s="0" t="str">
        <f aca="false">HYPERLINK("http://dbpedia.org/ontology/keyPerson")</f>
        <v>http://dbpedia.org/ontology/keyPerson</v>
      </c>
      <c r="B2984" s="2" t="n">
        <v>0</v>
      </c>
      <c r="C2984" s="0" t="str">
        <f aca="false">HYPERLINK("http://dbpedia.org/sparql?default-graph-uri=http%3A%2F%2Fdbpedia.org&amp;query=select+distinct+%3Fs+%3Fo+where+{%3Fs+%3Chttp%3A%2F%2Fdbpedia.org%2Fontology%2FkeyPerson%3E+%3Fo}+LIMIT+100&amp;format=text%2Fhtml&amp;timeout=30000&amp;debug=on", "View on DBPedia")</f>
        <v>View on DBPedia</v>
      </c>
    </row>
    <row collapsed="false" customFormat="false" customHeight="true" hidden="false" ht="12.1" outlineLevel="0" r="2985">
      <c r="A2985" s="0" t="str">
        <f aca="false">HYPERLINK("http://dbpedia.org/property/data")</f>
        <v>http://dbpedia.org/property/data</v>
      </c>
      <c r="B2985" s="2" t="n">
        <v>0</v>
      </c>
      <c r="C2985" s="0" t="str">
        <f aca="false">HYPERLINK("http://dbpedia.org/sparql?default-graph-uri=http%3A%2F%2Fdbpedia.org&amp;query=select+distinct+%3Fs+%3Fo+where+{%3Fs+%3Chttp%3A%2F%2Fdbpedia.org%2Fproperty%2Fdata%3E+%3Fo}+LIMIT+100&amp;format=text%2Fhtml&amp;timeout=30000&amp;debug=on", "View on DBPedia")</f>
        <v>View on DBPedia</v>
      </c>
    </row>
    <row collapsed="false" customFormat="false" customHeight="true" hidden="false" ht="12.1" outlineLevel="0" r="2986">
      <c r="A2986" s="0" t="str">
        <f aca="false">HYPERLINK("http://dbpedia.org/ontology/owningCompany")</f>
        <v>http://dbpedia.org/ontology/owningCompany</v>
      </c>
      <c r="B2986" s="2" t="n">
        <v>0</v>
      </c>
      <c r="C2986" s="0" t="str">
        <f aca="false">HYPERLINK("http://dbpedia.org/sparql?default-graph-uri=http%3A%2F%2Fdbpedia.org&amp;query=select+distinct+%3Fs+%3Fo+where+{%3Fs+%3Chttp%3A%2F%2Fdbpedia.org%2Fontology%2FowningCompany%3E+%3Fo}+LIMIT+100&amp;format=text%2Fhtml&amp;timeout=30000&amp;debug=on", "View on DBPedia")</f>
        <v>View on DBPedia</v>
      </c>
    </row>
    <row collapsed="false" customFormat="false" customHeight="true" hidden="false" ht="12.1" outlineLevel="0" r="2987">
      <c r="A2987" s="0" t="str">
        <f aca="false">HYPERLINK("http://dbpedia.org/property/companySlogan")</f>
        <v>http://dbpedia.org/property/companySlogan</v>
      </c>
      <c r="B2987" s="2" t="n">
        <v>0</v>
      </c>
      <c r="C2987" s="0" t="str">
        <f aca="false">HYPERLINK("http://dbpedia.org/sparql?default-graph-uri=http%3A%2F%2Fdbpedia.org&amp;query=select+distinct+%3Fs+%3Fo+where+{%3Fs+%3Chttp%3A%2F%2Fdbpedia.org%2Fproperty%2FcompanySlogan%3E+%3Fo}+LIMIT+100&amp;format=text%2Fhtml&amp;timeout=30000&amp;debug=on", "View on DBPedia")</f>
        <v>View on DBPedia</v>
      </c>
    </row>
    <row collapsed="false" customFormat="false" customHeight="true" hidden="false" ht="12.1" outlineLevel="0" r="2988">
      <c r="A2988" s="0" t="str">
        <f aca="false">HYPERLINK("http://dbpedia.org/property/title")</f>
        <v>http://dbpedia.org/property/title</v>
      </c>
      <c r="B2988" s="2" t="n">
        <v>0</v>
      </c>
      <c r="C2988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2989">
      <c r="A2989" s="0" t="str">
        <f aca="false">HYPERLINK("http://dbpedia.org/property/founder")</f>
        <v>http://dbpedia.org/property/founder</v>
      </c>
      <c r="B2989" s="2" t="n">
        <v>0</v>
      </c>
      <c r="C2989" s="0" t="str">
        <f aca="false">HYPERLINK("http://dbpedia.org/sparql?default-graph-uri=http%3A%2F%2Fdbpedia.org&amp;query=select+distinct+%3Fs+%3Fo+where+{%3Fs+%3Chttp%3A%2F%2Fdbpedia.org%2Fproperty%2Ffounder%3E+%3Fo}+LIMIT+100&amp;format=text%2Fhtml&amp;timeout=30000&amp;debug=on", "View on DBPedia")</f>
        <v>View on DBPedia</v>
      </c>
    </row>
    <row collapsed="false" customFormat="false" customHeight="true" hidden="false" ht="12.1" outlineLevel="0" r="2990">
      <c r="A2990" s="0" t="str">
        <f aca="false">HYPERLINK("http://dbpedia.org/property/genre")</f>
        <v>http://dbpedia.org/property/genre</v>
      </c>
      <c r="B2990" s="2" t="n">
        <v>0</v>
      </c>
      <c r="C2990" s="0" t="str">
        <f aca="false">HYPERLINK("http://dbpedia.org/sparql?default-graph-uri=http%3A%2F%2Fdbpedia.org&amp;query=select+distinct+%3Fs+%3Fo+where+{%3Fs+%3Chttp%3A%2F%2Fdbpedia.org%2Fproperty%2Fgenre%3E+%3Fo}+LIMIT+100&amp;format=text%2Fhtml&amp;timeout=30000&amp;debug=on", "View on DBPedia")</f>
        <v>View on DBPedia</v>
      </c>
    </row>
    <row collapsed="false" customFormat="false" customHeight="true" hidden="false" ht="12.1" outlineLevel="0" r="2991">
      <c r="A2991" s="0" t="str">
        <f aca="false">HYPERLINK("http://dbpedia.org/ontology/successor")</f>
        <v>http://dbpedia.org/ontology/successor</v>
      </c>
      <c r="B2991" s="2" t="n">
        <v>0</v>
      </c>
      <c r="C2991" s="0" t="str">
        <f aca="false">HYPERLINK("http://dbpedia.org/sparql?default-graph-uri=http%3A%2F%2Fdbpedia.org&amp;query=select+distinct+%3Fs+%3Fo+where+{%3Fs+%3Chttp%3A%2F%2Fdbpedia.org%2Fontology%2Fsuccessor%3E+%3Fo}+LIMIT+100&amp;format=text%2Fhtml&amp;timeout=30000&amp;debug=on", "View on DBPedia")</f>
        <v>View on DBPedia</v>
      </c>
    </row>
    <row collapsed="false" customFormat="false" customHeight="true" hidden="false" ht="12.1" outlineLevel="0" r="2992">
      <c r="A2992" s="0" t="str">
        <f aca="false">HYPERLINK("http://dbpedia.org/ontology/knownFor")</f>
        <v>http://dbpedia.org/ontology/knownFor</v>
      </c>
      <c r="B2992" s="2" t="n">
        <v>0</v>
      </c>
      <c r="C2992" s="0" t="str">
        <f aca="false">HYPERLINK("http://dbpedia.org/sparql?default-graph-uri=http%3A%2F%2Fdbpedia.org&amp;query=select+distinct+%3Fs+%3Fo+where+{%3Fs+%3Chttp%3A%2F%2Fdbpedia.org%2Fontology%2FknownFor%3E+%3Fo}+LIMIT+100&amp;format=text%2Fhtml&amp;timeout=30000&amp;debug=on", "View on DBPedia")</f>
        <v>View on DBPedia</v>
      </c>
    </row>
    <row collapsed="false" customFormat="false" customHeight="true" hidden="false" ht="12.1" outlineLevel="0" r="2993">
      <c r="A2993" s="0" t="str">
        <f aca="false">HYPERLINK("http://dbpedia.org/property/purpose")</f>
        <v>http://dbpedia.org/property/purpose</v>
      </c>
      <c r="B2993" s="2" t="n">
        <v>0</v>
      </c>
      <c r="C2993" s="0" t="str">
        <f aca="false">HYPERLINK("http://dbpedia.org/sparql?default-graph-uri=http%3A%2F%2Fdbpedia.org&amp;query=select+distinct+%3Fs+%3Fo+where+{%3Fs+%3Chttp%3A%2F%2Fdbpedia.org%2Fproperty%2Fpurpose%3E+%3Fo}+LIMIT+100&amp;format=text%2Fhtml&amp;timeout=30000&amp;debug=on", "View on DBPedia")</f>
        <v>View on DBPedia</v>
      </c>
    </row>
    <row collapsed="false" customFormat="false" customHeight="true" hidden="false" ht="12.1" outlineLevel="0" r="2994">
      <c r="A2994" s="0" t="str">
        <f aca="false">HYPERLINK("http://dbpedia.org/property/footnotes")</f>
        <v>http://dbpedia.org/property/footnotes</v>
      </c>
      <c r="B2994" s="2" t="n">
        <v>0</v>
      </c>
      <c r="C2994" s="0" t="str">
        <f aca="false">HYPERLINK("http://dbpedia.org/sparql?default-graph-uri=http%3A%2F%2Fdbpedia.org&amp;query=select+distinct+%3Fs+%3Fo+where+{%3Fs+%3Chttp%3A%2F%2Fdbpedia.org%2Fproperty%2Ffootnotes%3E+%3Fo}+LIMIT+100&amp;format=text%2Fhtml&amp;timeout=30000&amp;debug=on", "View on DBPedia")</f>
        <v>View on DBPedia</v>
      </c>
    </row>
    <row collapsed="false" customFormat="false" customHeight="true" hidden="false" ht="12.1" outlineLevel="0" r="2995">
      <c r="A2995" s="0" t="str">
        <f aca="false">HYPERLINK("http://dbpedia.org/ontology/purpose")</f>
        <v>http://dbpedia.org/ontology/purpose</v>
      </c>
      <c r="B2995" s="2" t="n">
        <v>0</v>
      </c>
      <c r="C2995" s="0" t="str">
        <f aca="false">HYPERLINK("http://dbpedia.org/sparql?default-graph-uri=http%3A%2F%2Fdbpedia.org&amp;query=select+distinct+%3Fs+%3Fo+where+{%3Fs+%3Chttp%3A%2F%2Fdbpedia.org%2Fontology%2Fpurpose%3E+%3Fo}+LIMIT+100&amp;format=text%2Fhtml&amp;timeout=30000&amp;debug=on", "View on DBPedia")</f>
        <v>View on DBPedia</v>
      </c>
    </row>
    <row collapsed="false" customFormat="false" customHeight="true" hidden="false" ht="12.1" outlineLevel="0" r="2996">
      <c r="A2996" s="0" t="str">
        <f aca="false">HYPERLINK("http://dbpedia.org/ontology/occupation")</f>
        <v>http://dbpedia.org/ontology/occupation</v>
      </c>
      <c r="B2996" s="2" t="n">
        <v>0</v>
      </c>
      <c r="C2996" s="0" t="str">
        <f aca="false">HYPERLINK("http://dbpedia.org/sparql?default-graph-uri=http%3A%2F%2Fdbpedia.org&amp;query=select+distinct+%3Fs+%3Fo+where+{%3Fs+%3Chttp%3A%2F%2Fdbpedia.org%2Fontology%2Foccupation%3E+%3Fo}+LIMIT+100&amp;format=text%2Fhtml&amp;timeout=30000&amp;debug=on", "View on DBPedia")</f>
        <v>View on DBPedia</v>
      </c>
    </row>
    <row collapsed="false" customFormat="false" customHeight="true" hidden="false" ht="12.1" outlineLevel="0" r="2997">
      <c r="A2997" s="0" t="str">
        <f aca="false">HYPERLINK("http://dbpedia.org/ontology/predecessor")</f>
        <v>http://dbpedia.org/ontology/predecessor</v>
      </c>
      <c r="B2997" s="2" t="n">
        <v>0</v>
      </c>
      <c r="C2997" s="0" t="str">
        <f aca="false">HYPERLINK("http://dbpedia.org/sparql?default-graph-uri=http%3A%2F%2Fdbpedia.org&amp;query=select+distinct+%3Fs+%3Fo+where+{%3Fs+%3Chttp%3A%2F%2Fdbpedia.org%2Fontology%2Fpredecessor%3E+%3Fo}+LIMIT+100&amp;format=text%2Fhtml&amp;timeout=30000&amp;debug=on", "View on DBPedia")</f>
        <v>View on DBPedia</v>
      </c>
    </row>
    <row collapsed="false" customFormat="false" customHeight="true" hidden="false" ht="12.1" outlineLevel="0" r="2998">
      <c r="A2998" s="0" t="str">
        <f aca="false">HYPERLINK("http://dbpedia.org/property/slogan")</f>
        <v>http://dbpedia.org/property/slogan</v>
      </c>
      <c r="B2998" s="2" t="n">
        <v>0</v>
      </c>
      <c r="C2998" s="0" t="str">
        <f aca="false">HYPERLINK("http://dbpedia.org/sparql?default-graph-uri=http%3A%2F%2Fdbpedia.org&amp;query=select+distinct+%3Fs+%3Fo+where+{%3Fs+%3Chttp%3A%2F%2Fdbpedia.org%2Fproperty%2Fslogan%3E+%3Fo}+LIMIT+100&amp;format=text%2Fhtml&amp;timeout=30000&amp;debug=on", "View on DBPedia")</f>
        <v>View on DBPedia</v>
      </c>
    </row>
    <row collapsed="false" customFormat="false" customHeight="true" hidden="false" ht="12.1" outlineLevel="0" r="2999">
      <c r="A2999" s="0" t="str">
        <f aca="false">HYPERLINK("http://dbpedia.org/property/shortDescription")</f>
        <v>http://dbpedia.org/property/shortDescription</v>
      </c>
      <c r="B2999" s="2" t="n">
        <v>0</v>
      </c>
      <c r="C2999" s="0" t="str">
        <f aca="false">HYPERLINK("http://dbpedia.org/sparql?default-graph-uri=http%3A%2F%2Fdbpedia.org&amp;query=select+distinct+%3Fs+%3Fo+where+{%3Fs+%3Chttp%3A%2F%2Fdbpedia.org%2Fproperty%2FshortDescription%3E+%3Fo}+LIMIT+100&amp;format=text%2Fhtml&amp;timeout=30000&amp;debug=on", "View on DBPedia")</f>
        <v>View on DBPedia</v>
      </c>
    </row>
    <row collapsed="false" customFormat="false" customHeight="true" hidden="false" ht="12.1" outlineLevel="0" r="3000">
      <c r="A3000" s="0" t="str">
        <f aca="false">HYPERLINK("http://dbpedia.org/ontology/genre")</f>
        <v>http://dbpedia.org/ontology/genre</v>
      </c>
      <c r="B3000" s="2" t="n">
        <v>0</v>
      </c>
      <c r="C3000" s="0" t="str">
        <f aca="false">HYPERLINK("http://dbpedia.org/sparql?default-graph-uri=http%3A%2F%2Fdbpedia.org&amp;query=select+distinct+%3Fs+%3Fo+where+{%3Fs+%3Chttp%3A%2F%2Fdbpedia.org%2Fontology%2Fgenre%3E+%3Fo}+LIMIT+100&amp;format=text%2Fhtml&amp;timeout=30000&amp;debug=on", "View on DBPedia")</f>
        <v>View on DBPedia</v>
      </c>
    </row>
    <row collapsed="false" customFormat="false" customHeight="true" hidden="false" ht="12.1" outlineLevel="0" r="3001">
      <c r="A3001" s="0" t="str">
        <f aca="false">HYPERLINK("http://dbpedia.org/property/knownFor")</f>
        <v>http://dbpedia.org/property/knownFor</v>
      </c>
      <c r="B3001" s="2" t="n">
        <v>0</v>
      </c>
      <c r="C3001" s="0" t="str">
        <f aca="false">HYPERLINK("http://dbpedia.org/sparql?default-graph-uri=http%3A%2F%2Fdbpedia.org&amp;query=select+distinct+%3Fs+%3Fo+where+{%3Fs+%3Chttp%3A%2F%2Fdbpedia.org%2Fproperty%2FknownFor%3E+%3Fo}+LIMIT+100&amp;format=text%2Fhtml&amp;timeout=30000&amp;debug=on", "View on DBPedia")</f>
        <v>View on DBPedia</v>
      </c>
    </row>
    <row collapsed="false" customFormat="false" customHeight="true" hidden="false" ht="12.1" outlineLevel="0" r="3002">
      <c r="A3002" s="0" t="str">
        <f aca="false">HYPERLINK("http://dbpedia.org/property/areaServed")</f>
        <v>http://dbpedia.org/property/areaServed</v>
      </c>
      <c r="B3002" s="2" t="n">
        <v>0</v>
      </c>
      <c r="C3002" s="0" t="str">
        <f aca="false">HYPERLINK("http://dbpedia.org/sparql?default-graph-uri=http%3A%2F%2Fdbpedia.org&amp;query=select+distinct+%3Fs+%3Fo+where+{%3Fs+%3Chttp%3A%2F%2Fdbpedia.org%2Fproperty%2FareaServed%3E+%3Fo}+LIMIT+100&amp;format=text%2Fhtml&amp;timeout=30000&amp;debug=on", "View on DBPedia")</f>
        <v>View on DBPedia</v>
      </c>
    </row>
    <row collapsed="false" customFormat="false" customHeight="true" hidden="false" ht="12.1" outlineLevel="0" r="3003">
      <c r="A3003" s="0" t="str">
        <f aca="false">HYPERLINK("http://dbpedia.org/ontology/division")</f>
        <v>http://dbpedia.org/ontology/division</v>
      </c>
      <c r="B3003" s="2" t="n">
        <v>0</v>
      </c>
      <c r="C3003" s="0" t="str">
        <f aca="false">HYPERLINK("http://dbpedia.org/sparql?default-graph-uri=http%3A%2F%2Fdbpedia.org&amp;query=select+distinct+%3Fs+%3Fo+where+{%3Fs+%3Chttp%3A%2F%2Fdbpedia.org%2Fontology%2Fdivision%3E+%3Fo}+LIMIT+100&amp;format=text%2Fhtml&amp;timeout=30000&amp;debug=on", "View on DBPedia")</f>
        <v>View on DBPedia</v>
      </c>
    </row>
    <row collapsed="false" customFormat="false" customHeight="true" hidden="false" ht="12.1" outlineLevel="0" r="3004">
      <c r="A3004" s="0" t="str">
        <f aca="false">HYPERLINK("http://dbpedia.org/property/affiliations")</f>
        <v>http://dbpedia.org/property/affiliations</v>
      </c>
      <c r="B3004" s="2" t="n">
        <v>0</v>
      </c>
      <c r="C3004" s="0" t="str">
        <f aca="false">HYPERLINK("http://dbpedia.org/sparql?default-graph-uri=http%3A%2F%2Fdbpedia.org&amp;query=select+distinct+%3Fs+%3Fo+where+{%3Fs+%3Chttp%3A%2F%2Fdbpedia.org%2Fproperty%2Faffiliations%3E+%3Fo}+LIMIT+100&amp;format=text%2Fhtml&amp;timeout=30000&amp;debug=on", "View on DBPedia")</f>
        <v>View on DBPedia</v>
      </c>
    </row>
    <row collapsed="false" customFormat="false" customHeight="true" hidden="false" ht="12.1" outlineLevel="0" r="3005">
      <c r="A3005" s="0" t="str">
        <f aca="false">HYPERLINK("http://dbpedia.org/ontology/foundedBy")</f>
        <v>http://dbpedia.org/ontology/foundedBy</v>
      </c>
      <c r="B3005" s="2" t="n">
        <v>0</v>
      </c>
      <c r="C3005" s="0" t="str">
        <f aca="false">HYPERLINK("http://dbpedia.org/sparql?default-graph-uri=http%3A%2F%2Fdbpedia.org&amp;query=select+distinct+%3Fs+%3Fo+where+{%3Fs+%3Chttp%3A%2F%2Fdbpedia.org%2Fontology%2FfoundedBy%3E+%3Fo}+LIMIT+100&amp;format=text%2Fhtml&amp;timeout=30000&amp;debug=on", "View on DBPedia")</f>
        <v>View on DBPedia</v>
      </c>
    </row>
    <row collapsed="false" customFormat="false" customHeight="true" hidden="false" ht="12.1" outlineLevel="0" r="3006">
      <c r="A3006" s="0" t="str">
        <f aca="false">HYPERLINK("http://dbpedia.org/property/branche")</f>
        <v>http://dbpedia.org/property/branche</v>
      </c>
      <c r="B3006" s="2" t="n">
        <v>0</v>
      </c>
      <c r="C3006" s="0" t="str">
        <f aca="false">HYPERLINK("http://dbpedia.org/sparql?default-graph-uri=http%3A%2F%2Fdbpedia.org&amp;query=select+distinct+%3Fs+%3Fo+where+{%3Fs+%3Chttp%3A%2F%2Fdbpedia.org%2Fproperty%2Fbranche%3E+%3Fo}+LIMIT+100&amp;format=text%2Fhtml&amp;timeout=30000&amp;debug=on", "View on DBPedia")</f>
        <v>View on DBPedia</v>
      </c>
    </row>
    <row collapsed="false" customFormat="false" customHeight="true" hidden="false" ht="12.1" outlineLevel="0" r="3007">
      <c r="A3007" s="0" t="str">
        <f aca="false">HYPERLINK("http://dbpedia.org/property/location")</f>
        <v>http://dbpedia.org/property/location</v>
      </c>
      <c r="B3007" s="2" t="n">
        <v>0</v>
      </c>
      <c r="C3007" s="0" t="str">
        <f aca="false">HYPERLINK("http://dbpedia.org/sparql?default-graph-uri=http%3A%2F%2Fdbpedia.org&amp;query=select+distinct+%3Fs+%3Fo+where+{%3Fs+%3Chttp%3A%2F%2Fdbpedia.org%2Fproperty%2Flocation%3E+%3Fo}+LIMIT+100&amp;format=text%2Fhtml&amp;timeout=30000&amp;debug=on", "View on DBPedia")</f>
        <v>View on DBPedia</v>
      </c>
    </row>
    <row collapsed="false" customFormat="false" customHeight="true" hidden="false" ht="12.1" outlineLevel="0" r="3008">
      <c r="A3008" s="0" t="str">
        <f aca="false">HYPERLINK("http://dbpedia.org/property/markets")</f>
        <v>http://dbpedia.org/property/markets</v>
      </c>
      <c r="B3008" s="2" t="n">
        <v>0</v>
      </c>
      <c r="C3008" s="0" t="str">
        <f aca="false">HYPERLINK("http://dbpedia.org/sparql?default-graph-uri=http%3A%2F%2Fdbpedia.org&amp;query=select+distinct+%3Fs+%3Fo+where+{%3Fs+%3Chttp%3A%2F%2Fdbpedia.org%2Fproperty%2Fmarkets%3E+%3Fo}+LIMIT+100&amp;format=text%2Fhtml&amp;timeout=30000&amp;debug=on", "View on DBPedia")</f>
        <v>View on DBPedia</v>
      </c>
    </row>
    <row collapsed="false" customFormat="false" customHeight="true" hidden="false" ht="12.1" outlineLevel="0" r="3009">
      <c r="A3009" s="0" t="str">
        <f aca="false">HYPERLINK("http://dbpedia.org/property/industries")</f>
        <v>http://dbpedia.org/property/industries</v>
      </c>
      <c r="B3009" s="2" t="n">
        <v>1</v>
      </c>
      <c r="C3009" s="0" t="str">
        <f aca="false">HYPERLINK("http://dbpedia.org/sparql?default-graph-uri=http%3A%2F%2Fdbpedia.org&amp;query=select+distinct+%3Fs+%3Fo+where+{%3Fs+%3Chttp%3A%2F%2Fdbpedia.org%2Fproperty%2Findustries%3E+%3Fo}+LIMIT+100&amp;format=text%2Fhtml&amp;timeout=30000&amp;debug=on", "View on DBPedia")</f>
        <v>View on DBPedia</v>
      </c>
    </row>
    <row collapsed="false" customFormat="false" customHeight="true" hidden="false" ht="12.1" outlineLevel="0" r="3010">
      <c r="A3010" s="0" t="str">
        <f aca="false">HYPERLINK("http://dbpedia.org/ontology/membership")</f>
        <v>http://dbpedia.org/ontology/membership</v>
      </c>
      <c r="B3010" s="2" t="n">
        <v>0</v>
      </c>
      <c r="C3010" s="0" t="str">
        <f aca="false">HYPERLINK("http://dbpedia.org/sparql?default-graph-uri=http%3A%2F%2Fdbpedia.org&amp;query=select+distinct+%3Fs+%3Fo+where+{%3Fs+%3Chttp%3A%2F%2Fdbpedia.org%2Fontology%2Fmembership%3E+%3Fo}+LIMIT+100&amp;format=text%2Fhtml&amp;timeout=30000&amp;debug=on", "View on DBPedia")</f>
        <v>View on DBPedia</v>
      </c>
    </row>
    <row collapsed="false" customFormat="false" customHeight="true" hidden="false" ht="12.1" outlineLevel="0" r="3011">
      <c r="A3011" s="0" t="str">
        <f aca="false">HYPERLINK("http://dbpedia.org/ontology/affiliation")</f>
        <v>http://dbpedia.org/ontology/affiliation</v>
      </c>
      <c r="B3011" s="2" t="n">
        <v>0</v>
      </c>
      <c r="C3011" s="0" t="str">
        <f aca="false">HYPERLINK("http://dbpedia.org/sparql?default-graph-uri=http%3A%2F%2Fdbpedia.org&amp;query=select+distinct+%3Fs+%3Fo+where+{%3Fs+%3Chttp%3A%2F%2Fdbpedia.org%2Fontology%2Faffiliation%3E+%3Fo}+LIMIT+100&amp;format=text%2Fhtml&amp;timeout=30000&amp;debug=on", "View on DBPedia")</f>
        <v>View on DBPedia</v>
      </c>
    </row>
    <row collapsed="false" customFormat="false" customHeight="true" hidden="false" ht="12.1" outlineLevel="0" r="3012">
      <c r="A3012" s="0" t="str">
        <f aca="false">HYPERLINK("http://dbpedia.org/property/imageCaption")</f>
        <v>http://dbpedia.org/property/imageCaption</v>
      </c>
      <c r="B3012" s="2" t="n">
        <v>0</v>
      </c>
      <c r="C3012" s="0" t="str">
        <f aca="false">HYPERLINK("http://dbpedia.org/sparql?default-graph-uri=http%3A%2F%2Fdbpedia.org&amp;query=select+distinct+%3Fs+%3Fo+where+{%3Fs+%3Chttp%3A%2F%2Fdbpedia.org%2Fproperty%2FimageCaption%3E+%3Fo}+LIMIT+100&amp;format=text%2Fhtml&amp;timeout=30000&amp;debug=on", "View on DBPedia")</f>
        <v>View on DBPedia</v>
      </c>
    </row>
    <row collapsed="false" customFormat="false" customHeight="true" hidden="false" ht="12.1" outlineLevel="0" r="3013">
      <c r="A3013" s="0" t="str">
        <f aca="false">HYPERLINK("http://dbpedia.org/property/practiceAreas")</f>
        <v>http://dbpedia.org/property/practiceAreas</v>
      </c>
      <c r="B3013" s="2" t="n">
        <v>0</v>
      </c>
      <c r="C3013" s="0" t="str">
        <f aca="false">HYPERLINK("http://dbpedia.org/sparql?default-graph-uri=http%3A%2F%2Fdbpedia.org&amp;query=select+distinct+%3Fs+%3Fo+where+{%3Fs+%3Chttp%3A%2F%2Fdbpedia.org%2Fproperty%2FpracticeAreas%3E+%3Fo}+LIMIT+100&amp;format=text%2Fhtml&amp;timeout=30000&amp;debug=on", "View on DBPedia")</f>
        <v>View on DBPedia</v>
      </c>
    </row>
    <row collapsed="false" customFormat="false" customHeight="true" hidden="false" ht="12.1" outlineLevel="0" r="3014">
      <c r="A3014" s="0" t="str">
        <f aca="false">HYPERLINK("http://dbpedia.org/property/col")</f>
        <v>http://dbpedia.org/property/col</v>
      </c>
      <c r="B3014" s="2" t="n">
        <v>0</v>
      </c>
      <c r="C3014" s="0" t="str">
        <f aca="false">HYPERLINK("http://dbpedia.org/sparql?default-graph-uri=http%3A%2F%2Fdbpedia.org&amp;query=select+distinct+%3Fs+%3Fo+where+{%3Fs+%3Chttp%3A%2F%2Fdbpedia.org%2Fproperty%2Fcol%3E+%3Fo}+LIMIT+100&amp;format=text%2Fhtml&amp;timeout=30000&amp;debug=on", "View on DBPedia")</f>
        <v>View on DBPedia</v>
      </c>
    </row>
    <row collapsed="false" customFormat="false" customHeight="true" hidden="false" ht="12.1" outlineLevel="0" r="3015">
      <c r="A3015" s="0" t="str">
        <f aca="false">HYPERLINK("http://dbpedia.org/property/membership")</f>
        <v>http://dbpedia.org/property/membership</v>
      </c>
      <c r="B3015" s="2" t="n">
        <v>0</v>
      </c>
      <c r="C3015" s="0" t="str">
        <f aca="false">HYPERLINK("http://dbpedia.org/sparql?default-graph-uri=http%3A%2F%2Fdbpedia.org&amp;query=select+distinct+%3Fs+%3Fo+where+{%3Fs+%3Chttp%3A%2F%2Fdbpedia.org%2Fproperty%2Fmembership%3E+%3Fo}+LIMIT+100&amp;format=text%2Fhtml&amp;timeout=30000&amp;debug=on", "View on DBPedia")</f>
        <v>View on DBPedia</v>
      </c>
    </row>
    <row collapsed="false" customFormat="false" customHeight="true" hidden="false" ht="12.1" outlineLevel="0" r="3016">
      <c r="A3016" s="0" t="str">
        <f aca="false">HYPERLINK("http://dbpedia.org/property/notableSponsor(s)_")</f>
        <v>http://dbpedia.org/property/notableSponsor(s)_</v>
      </c>
      <c r="B3016" s="2" t="n">
        <v>0</v>
      </c>
      <c r="C3016" s="0" t="str">
        <f aca="false">HYPERLINK("http://dbpedia.org/sparql?default-graph-uri=http%3A%2F%2Fdbpedia.org&amp;query=select+distinct+%3Fs+%3Fo+where+{%3Fs+%3Chttp%3A%2F%2Fdbpedia.org%2Fproperty%2FnotableSponsor%28s%29_%3E+%3Fo}+LIMIT+100&amp;format=text%2Fhtml&amp;timeout=30000&amp;debug=on", "View on DBPedia")</f>
        <v>View on DBPedia</v>
      </c>
    </row>
    <row collapsed="false" customFormat="false" customHeight="true" hidden="false" ht="12.1" outlineLevel="0" r="3017">
      <c r="A3017" s="0" t="str">
        <f aca="false">HYPERLINK("http://dbpedia.org/property/business")</f>
        <v>http://dbpedia.org/property/business</v>
      </c>
      <c r="B3017" s="2" t="n">
        <v>0</v>
      </c>
      <c r="C3017" s="0" t="str">
        <f aca="false">HYPERLINK("http://dbpedia.org/sparql?default-graph-uri=http%3A%2F%2Fdbpedia.org&amp;query=select+distinct+%3Fs+%3Fo+where+{%3Fs+%3Chttp%3A%2F%2Fdbpedia.org%2Fproperty%2Fbusiness%3E+%3Fo}+LIMIT+100&amp;format=text%2Fhtml&amp;timeout=30000&amp;debug=on", "View on DBPedia")</f>
        <v>View on DBPedia</v>
      </c>
    </row>
    <row collapsed="false" customFormat="false" customHeight="true" hidden="false" ht="12.1" outlineLevel="0" r="3018">
      <c r="A3018" s="0" t="str">
        <f aca="false">HYPERLINK("http://dbpedia.org/property/parentCompany")</f>
        <v>http://dbpedia.org/property/parentCompany</v>
      </c>
      <c r="B3018" s="2" t="n">
        <v>0</v>
      </c>
      <c r="C3018" s="0" t="str">
        <f aca="false">HYPERLINK("http://dbpedia.org/sparql?default-graph-uri=http%3A%2F%2Fdbpedia.org&amp;query=select+distinct+%3Fs+%3Fo+where+{%3Fs+%3Chttp%3A%2F%2Fdbpedia.org%2Fproperty%2FparentCompany%3E+%3Fo}+LIMIT+100&amp;format=text%2Fhtml&amp;timeout=30000&amp;debug=on", "View on DBPedia")</f>
        <v>View on DBPedia</v>
      </c>
    </row>
    <row collapsed="false" customFormat="false" customHeight="true" hidden="false" ht="12.1" outlineLevel="0" r="3019">
      <c r="A3019" s="0" t="str">
        <f aca="false">HYPERLINK("http://dbpedia.org/property/quote")</f>
        <v>http://dbpedia.org/property/quote</v>
      </c>
      <c r="B3019" s="2" t="n">
        <v>0</v>
      </c>
      <c r="C3019" s="0" t="str">
        <f aca="false">HYPERLINK("http://dbpedia.org/sparql?default-graph-uri=http%3A%2F%2Fdbpedia.org&amp;query=select+distinct+%3Fs+%3Fo+where+{%3Fs+%3Chttp%3A%2F%2Fdbpedia.org%2Fproperty%2Fquote%3E+%3Fo}+LIMIT+100&amp;format=text%2Fhtml&amp;timeout=30000&amp;debug=on", "View on DBPedia")</f>
        <v>View on DBPedia</v>
      </c>
    </row>
    <row collapsed="false" customFormat="false" customHeight="true" hidden="false" ht="12.1" outlineLevel="0" r="3020">
      <c r="A3020" s="0" t="str">
        <f aca="false">HYPERLINK("http://dbpedia.org/property/homepage")</f>
        <v>http://dbpedia.org/property/homepage</v>
      </c>
      <c r="B3020" s="2" t="n">
        <v>0</v>
      </c>
      <c r="C3020" s="0" t="str">
        <f aca="false">HYPERLINK("http://dbpedia.org/sparql?default-graph-uri=http%3A%2F%2Fdbpedia.org&amp;query=select+distinct+%3Fs+%3Fo+where+{%3Fs+%3Chttp%3A%2F%2Fdbpedia.org%2Fproperty%2Fhomepage%3E+%3Fo}+LIMIT+100&amp;format=text%2Fhtml&amp;timeout=30000&amp;debug=on", "View on DBPedia")</f>
        <v>View on DBPedia</v>
      </c>
    </row>
    <row collapsed="false" customFormat="false" customHeight="true" hidden="false" ht="12.1" outlineLevel="0" r="3021">
      <c r="A3021" s="0" t="str">
        <f aca="false">HYPERLINK("http://dbpedia.org/ontology/manufacturer")</f>
        <v>http://dbpedia.org/ontology/manufacturer</v>
      </c>
      <c r="B3021" s="2" t="n">
        <v>0</v>
      </c>
      <c r="C3021" s="0" t="str">
        <f aca="false">HYPERLINK("http://dbpedia.org/sparql?default-graph-uri=http%3A%2F%2Fdbpedia.org&amp;query=select+distinct+%3Fs+%3Fo+where+{%3Fs+%3Chttp%3A%2F%2Fdbpedia.org%2Fontology%2Fmanufacturer%3E+%3Fo}+LIMIT+100&amp;format=text%2Fhtml&amp;timeout=30000&amp;debug=on", "View on DBPedia")</f>
        <v>View on DBPedia</v>
      </c>
    </row>
    <row collapsed="false" customFormat="false" customHeight="true" hidden="false" ht="12.1" outlineLevel="0" r="3022">
      <c r="A3022" s="0" t="str">
        <f aca="false">HYPERLINK("http://dbpedia.org/property/image")</f>
        <v>http://dbpedia.org/property/image</v>
      </c>
      <c r="B3022" s="2" t="n">
        <v>0</v>
      </c>
      <c r="C3022" s="0" t="str">
        <f aca="false">HYPERLINK("http://dbpedia.org/sparql?default-graph-uri=http%3A%2F%2Fdbpedia.org&amp;query=select+distinct+%3Fs+%3Fo+where+{%3Fs+%3Chttp%3A%2F%2Fdbpedia.org%2Fproperty%2Fimage%3E+%3Fo}+LIMIT+100&amp;format=text%2Fhtml&amp;timeout=30000&amp;debug=on", "View on DBPedia")</f>
        <v>View on DBPedia</v>
      </c>
    </row>
    <row collapsed="false" customFormat="false" customHeight="true" hidden="false" ht="12.1" outlineLevel="0" r="3023">
      <c r="A3023" s="0" t="str">
        <f aca="false">HYPERLINK("http://dbpedia.org/ontology/foundationPlace")</f>
        <v>http://dbpedia.org/ontology/foundationPlace</v>
      </c>
      <c r="B3023" s="2" t="n">
        <v>0</v>
      </c>
      <c r="C3023" s="0" t="str">
        <f aca="false">HYPERLINK("http://dbpedia.org/sparql?default-graph-uri=http%3A%2F%2Fdbpedia.org&amp;query=select+distinct+%3Fs+%3Fo+where+{%3Fs+%3Chttp%3A%2F%2Fdbpedia.org%2Fontology%2FfoundationPlace%3E+%3Fo}+LIMIT+100&amp;format=text%2Fhtml&amp;timeout=30000&amp;debug=on", "View on DBPedia")</f>
        <v>View on DBPedia</v>
      </c>
    </row>
    <row collapsed="false" customFormat="false" customHeight="true" hidden="false" ht="12.1" outlineLevel="0" r="3024">
      <c r="A3024" s="0" t="str">
        <f aca="false">HYPERLINK("http://dbpedia.org/property/episodeList")</f>
        <v>http://dbpedia.org/property/episodeList</v>
      </c>
      <c r="B3024" s="2" t="n">
        <v>0</v>
      </c>
      <c r="C3024" s="0" t="str">
        <f aca="false">HYPERLINK("http://dbpedia.org/sparql?default-graph-uri=http%3A%2F%2Fdbpedia.org&amp;query=select+distinct+%3Fs+%3Fo+where+{%3Fs+%3Chttp%3A%2F%2Fdbpedia.org%2Fproperty%2FepisodeList%3E+%3Fo}+LIMIT+100&amp;format=text%2Fhtml&amp;timeout=30000&amp;debug=on", "View on DBPedia")</f>
        <v>View on DBPedia</v>
      </c>
    </row>
    <row collapsed="false" customFormat="false" customHeight="true" hidden="false" ht="12.1" outlineLevel="0" r="3025">
      <c r="A3025" s="0" t="str">
        <f aca="false">HYPERLINK("http://dbpedia.org/property/shipFate")</f>
        <v>http://dbpedia.org/property/shipFate</v>
      </c>
      <c r="B3025" s="2" t="n">
        <v>0</v>
      </c>
      <c r="C3025" s="0" t="str">
        <f aca="false">HYPERLINK("http://dbpedia.org/sparql?default-graph-uri=http%3A%2F%2Fdbpedia.org&amp;query=select+distinct+%3Fs+%3Fo+where+{%3Fs+%3Chttp%3A%2F%2Fdbpedia.org%2Fproperty%2FshipFate%3E+%3Fo}+LIMIT+100&amp;format=text%2Fhtml&amp;timeout=30000&amp;debug=on", "View on DBPedia")</f>
        <v>View on DBPedia</v>
      </c>
    </row>
    <row collapsed="false" customFormat="false" customHeight="true" hidden="false" ht="12.1" outlineLevel="0" r="3026">
      <c r="A3026" s="0" t="str">
        <f aca="false">HYPERLINK("http://dbpedia.org/property/buildingType")</f>
        <v>http://dbpedia.org/property/buildingType</v>
      </c>
      <c r="B3026" s="2" t="n">
        <v>0</v>
      </c>
      <c r="C3026" s="0" t="str">
        <f aca="false">HYPERLINK("http://dbpedia.org/sparql?default-graph-uri=http%3A%2F%2Fdbpedia.org&amp;query=select+distinct+%3Fs+%3Fo+where+{%3Fs+%3Chttp%3A%2F%2Fdbpedia.org%2Fproperty%2FbuildingType%3E+%3Fo}+LIMIT+100&amp;format=text%2Fhtml&amp;timeout=30000&amp;debug=on", "View on DBPedia")</f>
        <v>View on DBPedia</v>
      </c>
    </row>
    <row collapsed="false" customFormat="false" customHeight="true" hidden="false" ht="12.1" outlineLevel="0" r="3027">
      <c r="A3027" s="0" t="str">
        <f aca="false">HYPERLINK("http://dbpedia.org/property/product")</f>
        <v>http://dbpedia.org/property/product</v>
      </c>
      <c r="B3027" s="2" t="n">
        <v>0</v>
      </c>
      <c r="C3027" s="0" t="str">
        <f aca="false">HYPERLINK("http://dbpedia.org/sparql?default-graph-uri=http%3A%2F%2Fdbpedia.org&amp;query=select+distinct+%3Fs+%3Fo+where+{%3Fs+%3Chttp%3A%2F%2Fdbpedia.org%2Fproperty%2Fproduct%3E+%3Fo}+LIMIT+100&amp;format=text%2Fhtml&amp;timeout=30000&amp;debug=on", "View on DBPedia")</f>
        <v>View on DBPedia</v>
      </c>
    </row>
    <row collapsed="false" customFormat="false" customHeight="true" hidden="false" ht="12.1" outlineLevel="0" r="3028">
      <c r="A3028" s="0" t="str">
        <f aca="false">HYPERLINK("http://dbpedia.org/property/publisher")</f>
        <v>http://dbpedia.org/property/publisher</v>
      </c>
      <c r="B3028" s="2" t="n">
        <v>0</v>
      </c>
      <c r="C3028" s="0" t="str">
        <f aca="false">HYPERLINK("http://dbpedia.org/sparql?default-graph-uri=http%3A%2F%2Fdbpedia.org&amp;query=select+distinct+%3Fs+%3Fo+where+{%3Fs+%3Chttp%3A%2F%2Fdbpedia.org%2Fproperty%2Fpublisher%3E+%3Fo}+LIMIT+100&amp;format=text%2Fhtml&amp;timeout=30000&amp;debug=on", "View on DBPedia")</f>
        <v>View on DBPedia</v>
      </c>
    </row>
    <row collapsed="false" customFormat="false" customHeight="true" hidden="false" ht="12.1" outlineLevel="0" r="3029">
      <c r="A3029" s="0" t="str">
        <f aca="false">HYPERLINK("http://dbpedia.org/property/currentProducts")</f>
        <v>http://dbpedia.org/property/currentProducts</v>
      </c>
      <c r="B3029" s="2" t="n">
        <v>0</v>
      </c>
      <c r="C3029" s="0" t="str">
        <f aca="false">HYPERLINK("http://dbpedia.org/sparql?default-graph-uri=http%3A%2F%2Fdbpedia.org&amp;query=select+distinct+%3Fs+%3Fo+where+{%3Fs+%3Chttp%3A%2F%2Fdbpedia.org%2Fproperty%2FcurrentProducts%3E+%3Fo}+LIMIT+100&amp;format=text%2Fhtml&amp;timeout=30000&amp;debug=on", "View on DBPedia")</f>
        <v>View on DBPedia</v>
      </c>
    </row>
    <row collapsed="false" customFormat="false" customHeight="true" hidden="false" ht="12.1" outlineLevel="0" r="3030">
      <c r="A3030" s="0" t="str">
        <f aca="false">HYPERLINK("http://dbpedia.org/property/locationCity")</f>
        <v>http://dbpedia.org/property/locationCity</v>
      </c>
      <c r="B3030" s="2" t="n">
        <v>0</v>
      </c>
      <c r="C3030" s="0" t="str">
        <f aca="false">HYPERLINK("http://dbpedia.org/sparql?default-graph-uri=http%3A%2F%2Fdbpedia.org&amp;query=select+distinct+%3Fs+%3Fo+where+{%3Fs+%3Chttp%3A%2F%2Fdbpedia.org%2Fproperty%2FlocationCity%3E+%3Fo}+LIMIT+100&amp;format=text%2Fhtml&amp;timeout=30000&amp;debug=on", "View on DBPedia")</f>
        <v>View on DBPedia</v>
      </c>
    </row>
    <row collapsed="false" customFormat="false" customHeight="true" hidden="false" ht="12.1" outlineLevel="0" r="3031">
      <c r="A3031" s="0" t="str">
        <f aca="false">HYPERLINK("http://dbpedia.org/property/sights")</f>
        <v>http://dbpedia.org/property/sights</v>
      </c>
      <c r="B3031" s="2" t="n">
        <v>0</v>
      </c>
      <c r="C3031" s="0" t="str">
        <f aca="false">HYPERLINK("http://dbpedia.org/sparql?default-graph-uri=http%3A%2F%2Fdbpedia.org&amp;query=select+distinct+%3Fs+%3Fo+where+{%3Fs+%3Chttp%3A%2F%2Fdbpedia.org%2Fproperty%2Fsights%3E+%3Fo}+LIMIT+100&amp;format=text%2Fhtml&amp;timeout=30000&amp;debug=on", "View on DBPedia")</f>
        <v>View on DBPedia</v>
      </c>
    </row>
    <row collapsed="false" customFormat="false" customHeight="true" hidden="false" ht="12.1" outlineLevel="0" r="3032">
      <c r="A3032" s="0" t="str">
        <f aca="false">HYPERLINK("http://dbpedia.org/property/exportGoods")</f>
        <v>http://dbpedia.org/property/exportGoods</v>
      </c>
      <c r="B3032" s="2" t="n">
        <v>0</v>
      </c>
      <c r="C3032" s="0" t="str">
        <f aca="false">HYPERLINK("http://dbpedia.org/sparql?default-graph-uri=http%3A%2F%2Fdbpedia.org&amp;query=select+distinct+%3Fs+%3Fo+where+{%3Fs+%3Chttp%3A%2F%2Fdbpedia.org%2Fproperty%2FexportGoods%3E+%3Fo}+LIMIT+100&amp;format=text%2Fhtml&amp;timeout=30000&amp;debug=on", "View on DBPedia")</f>
        <v>View on DBPedia</v>
      </c>
    </row>
    <row collapsed="false" customFormat="false" customHeight="true" hidden="false" ht="12.1" outlineLevel="0" r="3033">
      <c r="A3033" s="0" t="str">
        <f aca="false">HYPERLINK("http://dbpedia.org/property/starring")</f>
        <v>http://dbpedia.org/property/starring</v>
      </c>
      <c r="B3033" s="2" t="n">
        <v>0</v>
      </c>
      <c r="C3033" s="0" t="str">
        <f aca="false">HYPERLINK("http://dbpedia.org/sparql?default-graph-uri=http%3A%2F%2Fdbpedia.org&amp;query=select+distinct+%3Fs+%3Fo+where+{%3Fs+%3Chttp%3A%2F%2Fdbpedia.org%2Fproperty%2Fstarring%3E+%3Fo}+LIMIT+100&amp;format=text%2Fhtml&amp;timeout=30000&amp;debug=on", "View on DBPedia")</f>
        <v>View on DBPedia</v>
      </c>
    </row>
    <row collapsed="false" customFormat="false" customHeight="true" hidden="false" ht="12.1" outlineLevel="0" r="3034">
      <c r="A3034" s="0" t="str">
        <f aca="false">HYPERLINK("http://dbpedia.org/ontology/location")</f>
        <v>http://dbpedia.org/ontology/location</v>
      </c>
      <c r="B3034" s="2" t="n">
        <v>0</v>
      </c>
      <c r="C3034" s="0" t="str">
        <f aca="false">HYPERLINK("http://dbpedia.org/sparql?default-graph-uri=http%3A%2F%2Fdbpedia.org&amp;query=select+distinct+%3Fs+%3Fo+where+{%3Fs+%3Chttp%3A%2F%2Fdbpedia.org%2Fontology%2Flocation%3E+%3Fo}+LIMIT+100&amp;format=text%2Fhtml&amp;timeout=30000&amp;debug=on", "View on DBPedia")</f>
        <v>View on DBPedia</v>
      </c>
    </row>
    <row collapsed="false" customFormat="false" customHeight="true" hidden="false" ht="12.1" outlineLevel="0" r="3035">
      <c r="A3035" s="0" t="str">
        <f aca="false">HYPERLINK("http://dbpedia.org/ontology/starring")</f>
        <v>http://dbpedia.org/ontology/starring</v>
      </c>
      <c r="B3035" s="2" t="n">
        <v>0</v>
      </c>
      <c r="C3035" s="0" t="str">
        <f aca="false">HYPERLINK("http://dbpedia.org/sparql?default-graph-uri=http%3A%2F%2Fdbpedia.org&amp;query=select+distinct+%3Fs+%3Fo+where+{%3Fs+%3Chttp%3A%2F%2Fdbpedia.org%2Fontology%2Fstarring%3E+%3Fo}+LIMIT+100&amp;format=text%2Fhtml&amp;timeout=30000&amp;debug=on", "View on DBPedia")</f>
        <v>View on DBPedia</v>
      </c>
    </row>
    <row collapsed="false" customFormat="false" customHeight="true" hidden="false" ht="12.1" outlineLevel="0" r="3036">
      <c r="A3036" s="0" t="str">
        <f aca="false">HYPERLINK("http://dbpedia.org/property/manufacturer")</f>
        <v>http://dbpedia.org/property/manufacturer</v>
      </c>
      <c r="B3036" s="2" t="n">
        <v>0</v>
      </c>
      <c r="C3036" s="0" t="str">
        <f aca="false">HYPERLINK("http://dbpedia.org/sparql?default-graph-uri=http%3A%2F%2Fdbpedia.org&amp;query=select+distinct+%3Fs+%3Fo+where+{%3Fs+%3Chttp%3A%2F%2Fdbpedia.org%2Fproperty%2Fmanufacturer%3E+%3Fo}+LIMIT+100&amp;format=text%2Fhtml&amp;timeout=30000&amp;debug=on", "View on DBPedia")</f>
        <v>View on DBPedia</v>
      </c>
    </row>
    <row collapsed="false" customFormat="false" customHeight="true" hidden="false" ht="12.1" outlineLevel="0" r="3037">
      <c r="A3037" s="0" t="str">
        <f aca="false">HYPERLINK("http://dbpedia.org/property/foundation")</f>
        <v>http://dbpedia.org/property/foundation</v>
      </c>
      <c r="B3037" s="2" t="n">
        <v>0</v>
      </c>
      <c r="C3037" s="0" t="str">
        <f aca="false">HYPERLINK("http://dbpedia.org/sparql?default-graph-uri=http%3A%2F%2Fdbpedia.org&amp;query=select+distinct+%3Fs+%3Fo+where+{%3Fs+%3Chttp%3A%2F%2Fdbpedia.org%2Fproperty%2Ffoundation%3E+%3Fo}+LIMIT+100&amp;format=text%2Fhtml&amp;timeout=30000&amp;debug=on", "View on DBPedia")</f>
        <v>View on DBPedia</v>
      </c>
    </row>
    <row collapsed="false" customFormat="false" customHeight="true" hidden="false" ht="12.1" outlineLevel="0" r="3038">
      <c r="A3038" s="0" t="str">
        <f aca="false">HYPERLINK("http://dbpedia.org/property/blankdetails")</f>
        <v>http://dbpedia.org/property/blankdetails</v>
      </c>
      <c r="B3038" s="2" t="n">
        <v>0</v>
      </c>
      <c r="C3038" s="0" t="str">
        <f aca="false">HYPERLINK("http://dbpedia.org/sparql?default-graph-uri=http%3A%2F%2Fdbpedia.org&amp;query=select+distinct+%3Fs+%3Fo+where+{%3Fs+%3Chttp%3A%2F%2Fdbpedia.org%2Fproperty%2Fblankdetails%3E+%3Fo}+LIMIT+100&amp;format=text%2Fhtml&amp;timeout=30000&amp;debug=on", "View on DBPedia")</f>
        <v>View on DBPedia</v>
      </c>
    </row>
    <row collapsed="false" customFormat="false" customHeight="true" hidden="false" ht="12.1" outlineLevel="0" r="3039">
      <c r="A3039" s="0" t="str">
        <f aca="false">HYPERLINK("http://dbpedia.org/property/id")</f>
        <v>http://dbpedia.org/property/id</v>
      </c>
      <c r="B3039" s="2" t="n">
        <v>0</v>
      </c>
      <c r="C3039" s="0" t="str">
        <f aca="false">HYPERLINK("http://dbpedia.org/sparql?default-graph-uri=http%3A%2F%2Fdbpedia.org&amp;query=select+distinct+%3Fs+%3Fo+where+{%3Fs+%3Chttp%3A%2F%2Fdbpedia.org%2Fproperty%2Fid%3E+%3Fo}+LIMIT+100&amp;format=text%2Fhtml&amp;timeout=30000&amp;debug=on", "View on DBPedia")</f>
        <v>View on DBPedia</v>
      </c>
    </row>
    <row collapsed="false" customFormat="false" customHeight="true" hidden="false" ht="12.1" outlineLevel="0" r="3040">
      <c r="A3040" s="0" t="str">
        <f aca="false">HYPERLINK("http://dbpedia.org/property/association")</f>
        <v>http://dbpedia.org/property/association</v>
      </c>
      <c r="B3040" s="2" t="n">
        <v>0</v>
      </c>
      <c r="C3040" s="0" t="str">
        <f aca="false">HYPERLINK("http://dbpedia.org/sparql?default-graph-uri=http%3A%2F%2Fdbpedia.org&amp;query=select+distinct+%3Fs+%3Fo+where+{%3Fs+%3Chttp%3A%2F%2Fdbpedia.org%2Fproperty%2Fassociation%3E+%3Fo}+LIMIT+100&amp;format=text%2Fhtml&amp;timeout=30000&amp;debug=on", "View on DBPedia")</f>
        <v>View on DBPedia</v>
      </c>
    </row>
    <row collapsed="false" customFormat="false" customHeight="true" hidden="false" ht="12.1" outlineLevel="0" r="3041">
      <c r="A3041" s="0" t="str">
        <f aca="false">HYPERLINK("http://dbpedia.org/ontology/status")</f>
        <v>http://dbpedia.org/ontology/status</v>
      </c>
      <c r="B3041" s="2" t="n">
        <v>0</v>
      </c>
      <c r="C3041" s="0" t="str">
        <f aca="false">HYPERLINK("http://dbpedia.org/sparql?default-graph-uri=http%3A%2F%2Fdbpedia.org&amp;query=select+distinct+%3Fs+%3Fo+where+{%3Fs+%3Chttp%3A%2F%2Fdbpedia.org%2Fontology%2Fstatus%3E+%3Fo}+LIMIT+100&amp;format=text%2Fhtml&amp;timeout=30000&amp;debug=on", "View on DBPedia")</f>
        <v>View on DBPedia</v>
      </c>
    </row>
    <row collapsed="false" customFormat="false" customHeight="true" hidden="false" ht="12.1" outlineLevel="0" r="3042">
      <c r="A3042" s="0" t="str">
        <f aca="false">HYPERLINK("http://dbpedia.org/property/distributor")</f>
        <v>http://dbpedia.org/property/distributor</v>
      </c>
      <c r="B3042" s="2" t="n">
        <v>0</v>
      </c>
      <c r="C3042" s="0" t="str">
        <f aca="false">HYPERLINK("http://dbpedia.org/sparql?default-graph-uri=http%3A%2F%2Fdbpedia.org&amp;query=select+distinct+%3Fs+%3Fo+where+{%3Fs+%3Chttp%3A%2F%2Fdbpedia.org%2Fproperty%2Fdistributor%3E+%3Fo}+LIMIT+100&amp;format=text%2Fhtml&amp;timeout=30000&amp;debug=on", "View on DBPedia")</f>
        <v>View on DBPedia</v>
      </c>
    </row>
    <row collapsed="false" customFormat="false" customHeight="true" hidden="false" ht="12.1" outlineLevel="0" r="3043">
      <c r="A3043" s="0" t="str">
        <f aca="false">HYPERLINK("http://dbpedia.org/property/carbody")</f>
        <v>http://dbpedia.org/property/carbody</v>
      </c>
      <c r="B3043" s="2" t="n">
        <v>0</v>
      </c>
      <c r="C3043" s="0" t="str">
        <f aca="false">HYPERLINK("http://dbpedia.org/sparql?default-graph-uri=http%3A%2F%2Fdbpedia.org&amp;query=select+distinct+%3Fs+%3Fo+where+{%3Fs+%3Chttp%3A%2F%2Fdbpedia.org%2Fproperty%2Fcarbody%3E+%3Fo}+LIMIT+100&amp;format=text%2Fhtml&amp;timeout=30000&amp;debug=on", "View on DBPedia")</f>
        <v>View on DBPedia</v>
      </c>
    </row>
    <row collapsed="false" customFormat="false" customHeight="true" hidden="false" ht="12.1" outlineLevel="0" r="3044">
      <c r="A3044" s="0" t="str">
        <f aca="false">HYPERLINK("http://dbpedia.org/property/englishtitle")</f>
        <v>http://dbpedia.org/property/englishtitle</v>
      </c>
      <c r="B3044" s="2" t="n">
        <v>0</v>
      </c>
      <c r="C3044" s="0" t="str">
        <f aca="false">HYPERLINK("http://dbpedia.org/sparql?default-graph-uri=http%3A%2F%2Fdbpedia.org&amp;query=select+distinct+%3Fs+%3Fo+where+{%3Fs+%3Chttp%3A%2F%2Fdbpedia.org%2Fproperty%2Fenglishtitle%3E+%3Fo}+LIMIT+100&amp;format=text%2Fhtml&amp;timeout=30000&amp;debug=on", "View on DBPedia")</f>
        <v>View on DBPedia</v>
      </c>
    </row>
    <row collapsed="false" customFormat="false" customHeight="true" hidden="false" ht="12.1" outlineLevel="0" r="3046">
      <c r="A3046" s="0" t="n">
        <v>2122702641</v>
      </c>
      <c r="B3046" s="1" t="s">
        <v>853</v>
      </c>
      <c r="C3046" s="0" t="str">
        <f aca="false">HYPERLINK("http://en.wikipedia.org/wiki/List_of_Presidents_of_the_United_States", "View context")</f>
        <v>View context</v>
      </c>
    </row>
    <row collapsed="false" customFormat="false" customHeight="true" hidden="false" ht="12.1" outlineLevel="0" r="3047">
      <c r="A3047" s="0" t="s">
        <v>854</v>
      </c>
      <c r="B3047" s="1" t="s">
        <v>855</v>
      </c>
      <c r="C3047" s="0" t="s">
        <v>856</v>
      </c>
      <c r="D3047" s="0" t="s">
        <v>857</v>
      </c>
      <c r="E3047" s="0" t="s">
        <v>858</v>
      </c>
    </row>
    <row collapsed="false" customFormat="false" customHeight="true" hidden="false" ht="12.1" outlineLevel="0" r="3048">
      <c r="A3048" s="0" t="str">
        <f aca="false">HYPERLINK("http://dbpedia.org/property/party")</f>
        <v>http://dbpedia.org/property/party</v>
      </c>
      <c r="B3048" s="2" t="n">
        <v>1</v>
      </c>
      <c r="C3048" s="0" t="str">
        <f aca="false">HYPERLINK("http://dbpedia.org/sparql?default-graph-uri=http%3A%2F%2Fdbpedia.org&amp;query=select+distinct+%3Fs+%3Fo+where+{%3Fs+%3Chttp%3A%2F%2Fdbpedia.org%2Fproperty%2Fparty%3E+%3Fo}+LIMIT+100&amp;format=text%2Fhtml&amp;timeout=30000&amp;debug=on", "View on DBPedia")</f>
        <v>View on DBPedia</v>
      </c>
    </row>
    <row collapsed="false" customFormat="false" customHeight="true" hidden="false" ht="12.1" outlineLevel="0" r="3049">
      <c r="A3049" s="0" t="str">
        <f aca="false">HYPERLINK("http://dbpedia.org/ontology/party")</f>
        <v>http://dbpedia.org/ontology/party</v>
      </c>
      <c r="B3049" s="2" t="n">
        <v>1</v>
      </c>
      <c r="C3049" s="0" t="str">
        <f aca="false">HYPERLINK("http://dbpedia.org/sparql?default-graph-uri=http%3A%2F%2Fdbpedia.org&amp;query=select+distinct+%3Fs+%3Fo+where+{%3Fs+%3Chttp%3A%2F%2Fdbpedia.org%2Fontology%2Fparty%3E+%3Fo}+LIMIT+100&amp;format=text%2Fhtml&amp;timeout=30000&amp;debug=on", "View on DBPedia")</f>
        <v>View on DBPedia</v>
      </c>
    </row>
    <row collapsed="false" customFormat="false" customHeight="true" hidden="false" ht="12.1" outlineLevel="0" r="3050">
      <c r="A3050" s="0" t="str">
        <f aca="false">HYPERLINK("http://dbpedia.org/property/title")</f>
        <v>http://dbpedia.org/property/title</v>
      </c>
      <c r="B3050" s="2" t="n">
        <v>0</v>
      </c>
      <c r="C3050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3051">
      <c r="A3051" s="0" t="str">
        <f aca="false">HYPERLINK("http://xmlns.com/foaf/0.1/name")</f>
        <v>http://xmlns.com/foaf/0.1/name</v>
      </c>
      <c r="B3051" s="2" t="n">
        <v>0</v>
      </c>
      <c r="C3051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3052">
      <c r="A3052" s="0" t="str">
        <f aca="false">HYPERLINK("http://dbpedia.org/property/minister1Party")</f>
        <v>http://dbpedia.org/property/minister1Party</v>
      </c>
      <c r="B3052" s="2" t="n">
        <v>0</v>
      </c>
      <c r="C3052" s="0" t="str">
        <f aca="false">HYPERLINK("http://dbpedia.org/sparql?default-graph-uri=http%3A%2F%2Fdbpedia.org&amp;query=select+distinct+%3Fs+%3Fo+where+{%3Fs+%3Chttp%3A%2F%2Fdbpedia.org%2Fproperty%2Fminister1Party%3E+%3Fo}+LIMIT+100&amp;format=text%2Fhtml&amp;timeout=30000&amp;debug=on", "View on DBPedia")</f>
        <v>View on DBPedia</v>
      </c>
    </row>
    <row collapsed="false" customFormat="false" customHeight="true" hidden="false" ht="12.1" outlineLevel="0" r="3053">
      <c r="A3053" s="0" t="str">
        <f aca="false">HYPERLINK("http://dbpedia.org/ontology/country")</f>
        <v>http://dbpedia.org/ontology/country</v>
      </c>
      <c r="B3053" s="2" t="n">
        <v>0</v>
      </c>
      <c r="C3053" s="0" t="str">
        <f aca="false">HYPERLINK("http://dbpedia.org/sparql?default-graph-uri=http%3A%2F%2Fdbpedia.org&amp;query=select+distinct+%3Fs+%3Fo+where+{%3Fs+%3Chttp%3A%2F%2Fdbpedia.org%2Fontology%2Fcountry%3E+%3Fo}+LIMIT+100&amp;format=text%2Fhtml&amp;timeout=30000&amp;debug=on", "View on DBPedia")</f>
        <v>View on DBPedia</v>
      </c>
    </row>
    <row collapsed="false" customFormat="false" customHeight="true" hidden="false" ht="12.1" outlineLevel="0" r="3054">
      <c r="A3054" s="0" t="str">
        <f aca="false">HYPERLINK("http://dbpedia.org/property/quote")</f>
        <v>http://dbpedia.org/property/quote</v>
      </c>
      <c r="B3054" s="2" t="n">
        <v>0</v>
      </c>
      <c r="C3054" s="0" t="str">
        <f aca="false">HYPERLINK("http://dbpedia.org/sparql?default-graph-uri=http%3A%2F%2Fdbpedia.org&amp;query=select+distinct+%3Fs+%3Fo+where+{%3Fs+%3Chttp%3A%2F%2Fdbpedia.org%2Fproperty%2Fquote%3E+%3Fo}+LIMIT+100&amp;format=text%2Fhtml&amp;timeout=30000&amp;debug=on", "View on DBPedia")</f>
        <v>View on DBPedia</v>
      </c>
    </row>
    <row collapsed="false" customFormat="false" customHeight="true" hidden="false" ht="12.1" outlineLevel="0" r="3055">
      <c r="A3055" s="0" t="str">
        <f aca="false">HYPERLINK("http://dbpedia.org/property/caption")</f>
        <v>http://dbpedia.org/property/caption</v>
      </c>
      <c r="B3055" s="2" t="n">
        <v>0</v>
      </c>
      <c r="C3055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3056">
      <c r="A3056" s="0" t="str">
        <f aca="false">HYPERLINK("http://dbpedia.org/ontology/office")</f>
        <v>http://dbpedia.org/ontology/office</v>
      </c>
      <c r="B3056" s="2" t="n">
        <v>0</v>
      </c>
      <c r="C3056" s="0" t="str">
        <f aca="false">HYPERLINK("http://dbpedia.org/sparql?default-graph-uri=http%3A%2F%2Fdbpedia.org&amp;query=select+distinct+%3Fs+%3Fo+where+{%3Fs+%3Chttp%3A%2F%2Fdbpedia.org%2Fontology%2Foffice%3E+%3Fo}+LIMIT+100&amp;format=text%2Fhtml&amp;timeout=30000&amp;debug=on", "View on DBPedia")</f>
        <v>View on DBPedia</v>
      </c>
    </row>
    <row collapsed="false" customFormat="false" customHeight="true" hidden="false" ht="12.1" outlineLevel="0" r="3057">
      <c r="A3057" s="0" t="str">
        <f aca="false">HYPERLINK("http://dbpedia.org/ontology/otherParty")</f>
        <v>http://dbpedia.org/ontology/otherParty</v>
      </c>
      <c r="B3057" s="2" t="n">
        <v>0.5</v>
      </c>
      <c r="C3057" s="0" t="str">
        <f aca="false">HYPERLINK("http://dbpedia.org/sparql?default-graph-uri=http%3A%2F%2Fdbpedia.org&amp;query=select+distinct+%3Fs+%3Fo+where+{%3Fs+%3Chttp%3A%2F%2Fdbpedia.org%2Fontology%2FotherParty%3E+%3Fo}+LIMIT+100&amp;format=text%2Fhtml&amp;timeout=30000&amp;debug=on", "View on DBPedia")</f>
        <v>View on DBPedia</v>
      </c>
    </row>
    <row collapsed="false" customFormat="false" customHeight="true" hidden="false" ht="12.1" outlineLevel="0" r="3058">
      <c r="A3058" s="0" t="str">
        <f aca="false">HYPERLINK("http://dbpedia.org/property/afterParty")</f>
        <v>http://dbpedia.org/property/afterParty</v>
      </c>
      <c r="B3058" s="2" t="n">
        <v>0.5</v>
      </c>
      <c r="C3058" s="0" t="str">
        <f aca="false">HYPERLINK("http://dbpedia.org/sparql?default-graph-uri=http%3A%2F%2Fdbpedia.org&amp;query=select+distinct+%3Fs+%3Fo+where+{%3Fs+%3Chttp%3A%2F%2Fdbpedia.org%2Fproperty%2FafterParty%3E+%3Fo}+LIMIT+100&amp;format=text%2Fhtml&amp;timeout=30000&amp;debug=on", "View on DBPedia")</f>
        <v>View on DBPedia</v>
      </c>
    </row>
    <row collapsed="false" customFormat="false" customHeight="true" hidden="false" ht="12.1" outlineLevel="0" r="3059">
      <c r="A3059" s="0" t="str">
        <f aca="false">HYPERLINK("http://dbpedia.org/property/politicalGroups")</f>
        <v>http://dbpedia.org/property/politicalGroups</v>
      </c>
      <c r="B3059" s="2" t="n">
        <v>0.5</v>
      </c>
      <c r="C3059" s="0" t="str">
        <f aca="false">HYPERLINK("http://dbpedia.org/sparql?default-graph-uri=http%3A%2F%2Fdbpedia.org&amp;query=select+distinct+%3Fs+%3Fo+where+{%3Fs+%3Chttp%3A%2F%2Fdbpedia.org%2Fproperty%2FpoliticalGroups%3E+%3Fo}+LIMIT+100&amp;format=text%2Fhtml&amp;timeout=30000&amp;debug=on", "View on DBPedia")</f>
        <v>View on DBPedia</v>
      </c>
    </row>
    <row collapsed="false" customFormat="false" customHeight="true" hidden="false" ht="12.1" outlineLevel="0" r="3060">
      <c r="A3060" s="0" t="str">
        <f aca="false">HYPERLINK("http://dbpedia.org/property/allegiance")</f>
        <v>http://dbpedia.org/property/allegiance</v>
      </c>
      <c r="B3060" s="2" t="n">
        <v>0</v>
      </c>
      <c r="C3060" s="0" t="str">
        <f aca="false">HYPERLINK("http://dbpedia.org/sparql?default-graph-uri=http%3A%2F%2Fdbpedia.org&amp;query=select+distinct+%3Fs+%3Fo+where+{%3Fs+%3Chttp%3A%2F%2Fdbpedia.org%2Fproperty%2Fallegiance%3E+%3Fo}+LIMIT+100&amp;format=text%2Fhtml&amp;timeout=30000&amp;debug=on", "View on DBPedia")</f>
        <v>View on DBPedia</v>
      </c>
    </row>
    <row collapsed="false" customFormat="false" customHeight="true" hidden="false" ht="12.1" outlineLevel="0" r="3061">
      <c r="A3061" s="0" t="str">
        <f aca="false">HYPERLINK("http://dbpedia.org/ontology/politicalPartyInLegislature")</f>
        <v>http://dbpedia.org/ontology/politicalPartyInLegislature</v>
      </c>
      <c r="B3061" s="2" t="n">
        <v>0.5</v>
      </c>
      <c r="C3061" s="0" t="str">
        <f aca="false">HYPERLINK("http://dbpedia.org/sparql?default-graph-uri=http%3A%2F%2Fdbpedia.org&amp;query=select+distinct+%3Fs+%3Fo+where+{%3Fs+%3Chttp%3A%2F%2Fdbpedia.org%2Fontology%2FpoliticalPartyInLegislature%3E+%3Fo}+LIMIT+100&amp;format=text%2Fhtml&amp;timeout=30000&amp;debug=on", "View on DBPedia")</f>
        <v>View on DBPedia</v>
      </c>
    </row>
    <row collapsed="false" customFormat="false" customHeight="true" hidden="false" ht="12.1" outlineLevel="0" r="3062">
      <c r="A3062" s="0" t="str">
        <f aca="false">HYPERLINK("http://dbpedia.org/property/shortDescription")</f>
        <v>http://dbpedia.org/property/shortDescription</v>
      </c>
      <c r="B3062" s="2" t="n">
        <v>0</v>
      </c>
      <c r="C3062" s="0" t="str">
        <f aca="false">HYPERLINK("http://dbpedia.org/sparql?default-graph-uri=http%3A%2F%2Fdbpedia.org&amp;query=select+distinct+%3Fs+%3Fo+where+{%3Fs+%3Chttp%3A%2F%2Fdbpedia.org%2Fproperty%2FshortDescription%3E+%3Fo}+LIMIT+100&amp;format=text%2Fhtml&amp;timeout=30000&amp;debug=on", "View on DBPedia")</f>
        <v>View on DBPedia</v>
      </c>
    </row>
    <row collapsed="false" customFormat="false" customHeight="true" hidden="false" ht="12.1" outlineLevel="0" r="3063">
      <c r="A3063" s="0" t="str">
        <f aca="false">HYPERLINK("http://dbpedia.org/property/otherparty")</f>
        <v>http://dbpedia.org/property/otherparty</v>
      </c>
      <c r="B3063" s="2" t="n">
        <v>0</v>
      </c>
      <c r="C3063" s="0" t="str">
        <f aca="false">HYPERLINK("http://dbpedia.org/sparql?default-graph-uri=http%3A%2F%2Fdbpedia.org&amp;query=select+distinct+%3Fs+%3Fo+where+{%3Fs+%3Chttp%3A%2F%2Fdbpedia.org%2Fproperty%2Fotherparty%3E+%3Fo}+LIMIT+100&amp;format=text%2Fhtml&amp;timeout=30000&amp;debug=on", "View on DBPedia")</f>
        <v>View on DBPedia</v>
      </c>
    </row>
    <row collapsed="false" customFormat="false" customHeight="true" hidden="false" ht="12.1" outlineLevel="0" r="3064">
      <c r="A3064" s="0" t="str">
        <f aca="false">HYPERLINK("http://dbpedia.org/ontology/politicalPartyOfLeader")</f>
        <v>http://dbpedia.org/ontology/politicalPartyOfLeader</v>
      </c>
      <c r="B3064" s="2" t="n">
        <v>1</v>
      </c>
      <c r="C3064" s="0" t="str">
        <f aca="false">HYPERLINK("http://dbpedia.org/sparql?default-graph-uri=http%3A%2F%2Fdbpedia.org&amp;query=select+distinct+%3Fs+%3Fo+where+{%3Fs+%3Chttp%3A%2F%2Fdbpedia.org%2Fontology%2FpoliticalPartyOfLeader%3E+%3Fo}+LIMIT+100&amp;format=text%2Fhtml&amp;timeout=30000&amp;debug=on", "View on DBPedia")</f>
        <v>View on DBPedia</v>
      </c>
    </row>
    <row collapsed="false" customFormat="false" customHeight="true" hidden="false" ht="12.1" outlineLevel="0" r="3065">
      <c r="A3065" s="0" t="str">
        <f aca="false">HYPERLINK("http://dbpedia.org/property/loser")</f>
        <v>http://dbpedia.org/property/loser</v>
      </c>
      <c r="B3065" s="2" t="n">
        <v>0.5</v>
      </c>
      <c r="C3065" s="0" t="str">
        <f aca="false">HYPERLINK("http://dbpedia.org/sparql?default-graph-uri=http%3A%2F%2Fdbpedia.org&amp;query=select+distinct+%3Fs+%3Fo+where+{%3Fs+%3Chttp%3A%2F%2Fdbpedia.org%2Fproperty%2Floser%3E+%3Fo}+LIMIT+100&amp;format=text%2Fhtml&amp;timeout=30000&amp;debug=on", "View on DBPedia")</f>
        <v>View on DBPedia</v>
      </c>
    </row>
    <row collapsed="false" customFormat="false" customHeight="true" hidden="false" ht="12.1" outlineLevel="0" r="3066">
      <c r="A3066" s="0" t="str">
        <f aca="false">HYPERLINK("http://dbpedia.org/property/name")</f>
        <v>http://dbpedia.org/property/name</v>
      </c>
      <c r="B3066" s="2" t="n">
        <v>0</v>
      </c>
      <c r="C3066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3067">
      <c r="A3067" s="0" t="str">
        <f aca="false">HYPERLINK("http://dbpedia.org/property/office")</f>
        <v>http://dbpedia.org/property/office</v>
      </c>
      <c r="B3067" s="2" t="n">
        <v>0</v>
      </c>
      <c r="C3067" s="0" t="str">
        <f aca="false">HYPERLINK("http://dbpedia.org/sparql?default-graph-uri=http%3A%2F%2Fdbpedia.org&amp;query=select+distinct+%3Fs+%3Fo+where+{%3Fs+%3Chttp%3A%2F%2Fdbpedia.org%2Fproperty%2Foffice%3E+%3Fo}+LIMIT+100&amp;format=text%2Fhtml&amp;timeout=30000&amp;debug=on", "View on DBPedia")</f>
        <v>View on DBPedia</v>
      </c>
    </row>
    <row collapsed="false" customFormat="false" customHeight="true" hidden="false" ht="12.1" outlineLevel="0" r="3068">
      <c r="A3068" s="0" t="str">
        <f aca="false">HYPERLINK("http://dbpedia.org/property/beforeParty")</f>
        <v>http://dbpedia.org/property/beforeParty</v>
      </c>
      <c r="B3068" s="2" t="n">
        <v>0</v>
      </c>
      <c r="C3068" s="0" t="str">
        <f aca="false">HYPERLINK("http://dbpedia.org/sparql?default-graph-uri=http%3A%2F%2Fdbpedia.org&amp;query=select+distinct+%3Fs+%3Fo+where+{%3Fs+%3Chttp%3A%2F%2Fdbpedia.org%2Fproperty%2FbeforeParty%3E+%3Fo}+LIMIT+100&amp;format=text%2Fhtml&amp;timeout=30000&amp;debug=on", "View on DBPedia")</f>
        <v>View on DBPedia</v>
      </c>
    </row>
    <row collapsed="false" customFormat="false" customHeight="true" hidden="false" ht="12.1" outlineLevel="0" r="3069">
      <c r="A3069" s="0" t="str">
        <f aca="false">HYPERLINK("http://dbpedia.org/property/politicalParty")</f>
        <v>http://dbpedia.org/property/politicalParty</v>
      </c>
      <c r="B3069" s="2" t="n">
        <v>1</v>
      </c>
      <c r="C3069" s="0" t="str">
        <f aca="false">HYPERLINK("http://dbpedia.org/sparql?default-graph-uri=http%3A%2F%2Fdbpedia.org&amp;query=select+distinct+%3Fs+%3Fo+where+{%3Fs+%3Chttp%3A%2F%2Fdbpedia.org%2Fproperty%2FpoliticalParty%3E+%3Fo}+LIMIT+100&amp;format=text%2Fhtml&amp;timeout=30000&amp;debug=on", "View on DBPedia")</f>
        <v>View on DBPedia</v>
      </c>
    </row>
    <row collapsed="false" customFormat="false" customHeight="true" hidden="false" ht="12.1" outlineLevel="0" r="3070">
      <c r="A3070" s="0" t="str">
        <f aca="false">HYPERLINK("http://dbpedia.org/property/winner")</f>
        <v>http://dbpedia.org/property/winner</v>
      </c>
      <c r="B3070" s="2" t="n">
        <v>0.5</v>
      </c>
      <c r="C3070" s="0" t="str">
        <f aca="false">HYPERLINK("http://dbpedia.org/sparql?default-graph-uri=http%3A%2F%2Fdbpedia.org&amp;query=select+distinct+%3Fs+%3Fo+where+{%3Fs+%3Chttp%3A%2F%2Fdbpedia.org%2Fproperty%2Fwinner%3E+%3Fo}+LIMIT+100&amp;format=text%2Fhtml&amp;timeout=30000&amp;debug=on", "View on DBPedia")</f>
        <v>View on DBPedia</v>
      </c>
    </row>
    <row collapsed="false" customFormat="false" customHeight="true" hidden="false" ht="12.1" outlineLevel="0" r="3071">
      <c r="A3071" s="0" t="str">
        <f aca="false">HYPERLINK("http://dbpedia.org/property/laterwork")</f>
        <v>http://dbpedia.org/property/laterwork</v>
      </c>
      <c r="B3071" s="2" t="n">
        <v>0</v>
      </c>
      <c r="C3071" s="0" t="str">
        <f aca="false">HYPERLINK("http://dbpedia.org/sparql?default-graph-uri=http%3A%2F%2Fdbpedia.org&amp;query=select+distinct+%3Fs+%3Fo+where+{%3Fs+%3Chttp%3A%2F%2Fdbpedia.org%2Fproperty%2Flaterwork%3E+%3Fo}+LIMIT+100&amp;format=text%2Fhtml&amp;timeout=30000&amp;debug=on", "View on DBPedia")</f>
        <v>View on DBPedia</v>
      </c>
    </row>
    <row collapsed="false" customFormat="false" customHeight="true" hidden="false" ht="12.1" outlineLevel="0" r="3072">
      <c r="A3072" s="0" t="str">
        <f aca="false">HYPERLINK("http://dbpedia.org/property/agencyType")</f>
        <v>http://dbpedia.org/property/agencyType</v>
      </c>
      <c r="B3072" s="2" t="n">
        <v>0</v>
      </c>
      <c r="C3072" s="0" t="str">
        <f aca="false">HYPERLINK("http://dbpedia.org/sparql?default-graph-uri=http%3A%2F%2Fdbpedia.org&amp;query=select+distinct+%3Fs+%3Fo+where+{%3Fs+%3Chttp%3A%2F%2Fdbpedia.org%2Fproperty%2FagencyType%3E+%3Fo}+LIMIT+100&amp;format=text%2Fhtml&amp;timeout=30000&amp;debug=on", "View on DBPedia")</f>
        <v>View on DBPedia</v>
      </c>
    </row>
    <row collapsed="false" customFormat="false" customHeight="true" hidden="false" ht="12.1" outlineLevel="0" r="3073">
      <c r="A3073" s="0" t="str">
        <f aca="false">HYPERLINK("http://dbpedia.org/property/birthPlace")</f>
        <v>http://dbpedia.org/property/birthPlace</v>
      </c>
      <c r="B3073" s="2" t="n">
        <v>0</v>
      </c>
      <c r="C3073" s="0" t="str">
        <f aca="false">HYPERLINK("http://dbpedia.org/sparql?default-graph-uri=http%3A%2F%2Fdbpedia.org&amp;query=select+distinct+%3Fs+%3Fo+where+{%3Fs+%3Chttp%3A%2F%2Fdbpedia.org%2Fproperty%2FbirthPlace%3E+%3Fo}+LIMIT+100&amp;format=text%2Fhtml&amp;timeout=30000&amp;debug=on", "View on DBPedia")</f>
        <v>View on DBPedia</v>
      </c>
    </row>
    <row collapsed="false" customFormat="false" customHeight="true" hidden="false" ht="12.1" outlineLevel="0" r="3074">
      <c r="A3074" s="0" t="str">
        <f aca="false">HYPERLINK("http://dbpedia.org/property/knownFor")</f>
        <v>http://dbpedia.org/property/knownFor</v>
      </c>
      <c r="B3074" s="2" t="n">
        <v>0</v>
      </c>
      <c r="C3074" s="0" t="str">
        <f aca="false">HYPERLINK("http://dbpedia.org/sparql?default-graph-uri=http%3A%2F%2Fdbpedia.org&amp;query=select+distinct+%3Fs+%3Fo+where+{%3Fs+%3Chttp%3A%2F%2Fdbpedia.org%2Fproperty%2FknownFor%3E+%3Fo}+LIMIT+100&amp;format=text%2Fhtml&amp;timeout=30000&amp;debug=on", "View on DBPedia")</f>
        <v>View on DBPedia</v>
      </c>
    </row>
    <row collapsed="false" customFormat="false" customHeight="true" hidden="false" ht="12.1" outlineLevel="0" r="3075">
      <c r="A3075" s="0" t="str">
        <f aca="false">HYPERLINK("http://dbpedia.org/property/body")</f>
        <v>http://dbpedia.org/property/body</v>
      </c>
      <c r="B3075" s="2" t="n">
        <v>0</v>
      </c>
      <c r="C3075" s="0" t="str">
        <f aca="false">HYPERLINK("http://dbpedia.org/sparql?default-graph-uri=http%3A%2F%2Fdbpedia.org&amp;query=select+distinct+%3Fs+%3Fo+where+{%3Fs+%3Chttp%3A%2F%2Fdbpedia.org%2Fproperty%2Fbody%3E+%3Fo}+LIMIT+100&amp;format=text%2Fhtml&amp;timeout=30000&amp;debug=on", "View on DBPedia")</f>
        <v>View on DBPedia</v>
      </c>
    </row>
    <row collapsed="false" customFormat="false" customHeight="true" hidden="false" ht="12.1" outlineLevel="0" r="3076">
      <c r="A3076" s="0" t="str">
        <f aca="false">HYPERLINK("http://dbpedia.org/ontology/deathPlace")</f>
        <v>http://dbpedia.org/ontology/deathPlace</v>
      </c>
      <c r="B3076" s="2" t="n">
        <v>0</v>
      </c>
      <c r="C3076" s="0" t="str">
        <f aca="false">HYPERLINK("http://dbpedia.org/sparql?default-graph-uri=http%3A%2F%2Fdbpedia.org&amp;query=select+distinct+%3Fs+%3Fo+where+{%3Fs+%3Chttp%3A%2F%2Fdbpedia.org%2Fontology%2FdeathPlace%3E+%3Fo}+LIMIT+100&amp;format=text%2Fhtml&amp;timeout=30000&amp;debug=on", "View on DBPedia")</f>
        <v>View on DBPedia</v>
      </c>
    </row>
    <row collapsed="false" customFormat="false" customHeight="true" hidden="false" ht="12.1" outlineLevel="0" r="3077">
      <c r="A3077" s="0" t="str">
        <f aca="false">HYPERLINK("http://dbpedia.org/property/successor")</f>
        <v>http://dbpedia.org/property/successor</v>
      </c>
      <c r="B3077" s="2" t="n">
        <v>0</v>
      </c>
      <c r="C3077" s="0" t="str">
        <f aca="false">HYPERLINK("http://dbpedia.org/sparql?default-graph-uri=http%3A%2F%2Fdbpedia.org&amp;query=select+distinct+%3Fs+%3Fo+where+{%3Fs+%3Chttp%3A%2F%2Fdbpedia.org%2Fproperty%2Fsuccessor%3E+%3Fo}+LIMIT+100&amp;format=text%2Fhtml&amp;timeout=30000&amp;debug=on", "View on DBPedia")</f>
        <v>View on DBPedia</v>
      </c>
    </row>
    <row collapsed="false" customFormat="false" customHeight="true" hidden="false" ht="12.1" outlineLevel="0" r="3078">
      <c r="A3078" s="0" t="str">
        <f aca="false">HYPERLINK("http://dbpedia.org/ontology/parentOrganisation")</f>
        <v>http://dbpedia.org/ontology/parentOrganisation</v>
      </c>
      <c r="B3078" s="2" t="n">
        <v>0</v>
      </c>
      <c r="C3078" s="0" t="str">
        <f aca="false">HYPERLINK("http://dbpedia.org/sparql?default-graph-uri=http%3A%2F%2Fdbpedia.org&amp;query=select+distinct+%3Fs+%3Fo+where+{%3Fs+%3Chttp%3A%2F%2Fdbpedia.org%2Fontology%2FparentOrganisation%3E+%3Fo}+LIMIT+100&amp;format=text%2Fhtml&amp;timeout=30000&amp;debug=on", "View on DBPedia")</f>
        <v>View on DBPedia</v>
      </c>
    </row>
    <row collapsed="false" customFormat="false" customHeight="true" hidden="false" ht="12.1" outlineLevel="0" r="3079">
      <c r="A3079" s="0" t="str">
        <f aca="false">HYPERLINK("http://dbpedia.org/property/organizationName")</f>
        <v>http://dbpedia.org/property/organizationName</v>
      </c>
      <c r="B3079" s="2" t="n">
        <v>0</v>
      </c>
      <c r="C3079" s="0" t="str">
        <f aca="false">HYPERLINK("http://dbpedia.org/sparql?default-graph-uri=http%3A%2F%2Fdbpedia.org&amp;query=select+distinct+%3Fs+%3Fo+where+{%3Fs+%3Chttp%3A%2F%2Fdbpedia.org%2Fproperty%2ForganizationName%3E+%3Fo}+LIMIT+100&amp;format=text%2Fhtml&amp;timeout=30000&amp;debug=on", "View on DBPedia")</f>
        <v>View on DBPedia</v>
      </c>
    </row>
    <row collapsed="false" customFormat="false" customHeight="true" hidden="false" ht="12.1" outlineLevel="0" r="3080">
      <c r="A3080" s="0" t="str">
        <f aca="false">HYPERLINK("http://dbpedia.org/property/order")</f>
        <v>http://dbpedia.org/property/order</v>
      </c>
      <c r="B3080" s="2" t="n">
        <v>0</v>
      </c>
      <c r="C3080" s="0" t="str">
        <f aca="false">HYPERLINK("http://dbpedia.org/sparql?default-graph-uri=http%3A%2F%2Fdbpedia.org&amp;query=select+distinct+%3Fs+%3Fo+where+{%3Fs+%3Chttp%3A%2F%2Fdbpedia.org%2Fproperty%2Forder%3E+%3Fo}+LIMIT+100&amp;format=text%2Fhtml&amp;timeout=30000&amp;debug=on", "View on DBPedia")</f>
        <v>View on DBPedia</v>
      </c>
    </row>
    <row collapsed="false" customFormat="false" customHeight="true" hidden="false" ht="12.1" outlineLevel="0" r="3081">
      <c r="A3081" s="0" t="str">
        <f aca="false">HYPERLINK("http://dbpedia.org/ontology/birthPlace")</f>
        <v>http://dbpedia.org/ontology/birthPlace</v>
      </c>
      <c r="B3081" s="2" t="n">
        <v>0</v>
      </c>
      <c r="C3081" s="0" t="str">
        <f aca="false">HYPERLINK("http://dbpedia.org/sparql?default-graph-uri=http%3A%2F%2Fdbpedia.org&amp;query=select+distinct+%3Fs+%3Fo+where+{%3Fs+%3Chttp%3A%2F%2Fdbpedia.org%2Fontology%2FbirthPlace%3E+%3Fo}+LIMIT+100&amp;format=text%2Fhtml&amp;timeout=30000&amp;debug=on", "View on DBPedia")</f>
        <v>View on DBPedia</v>
      </c>
    </row>
    <row collapsed="false" customFormat="false" customHeight="true" hidden="false" ht="12.1" outlineLevel="0" r="3082">
      <c r="A3082" s="0" t="str">
        <f aca="false">HYPERLINK("http://dbpedia.org/property/minister2Party")</f>
        <v>http://dbpedia.org/property/minister2Party</v>
      </c>
      <c r="B3082" s="2" t="n">
        <v>0</v>
      </c>
      <c r="C3082" s="0" t="str">
        <f aca="false">HYPERLINK("http://dbpedia.org/sparql?default-graph-uri=http%3A%2F%2Fdbpedia.org&amp;query=select+distinct+%3Fs+%3Fo+where+{%3Fs+%3Chttp%3A%2F%2Fdbpedia.org%2Fproperty%2Fminister2Party%3E+%3Fo}+LIMIT+100&amp;format=text%2Fhtml&amp;timeout=30000&amp;debug=on", "View on DBPedia")</f>
        <v>View on DBPedia</v>
      </c>
    </row>
    <row collapsed="false" customFormat="false" customHeight="true" hidden="false" ht="12.1" outlineLevel="0" r="3083">
      <c r="A3083" s="0" t="str">
        <f aca="false">HYPERLINK("http://dbpedia.org/property/data")</f>
        <v>http://dbpedia.org/property/data</v>
      </c>
      <c r="B3083" s="2" t="n">
        <v>0</v>
      </c>
      <c r="C3083" s="0" t="str">
        <f aca="false">HYPERLINK("http://dbpedia.org/sparql?default-graph-uri=http%3A%2F%2Fdbpedia.org&amp;query=select+distinct+%3Fs+%3Fo+where+{%3Fs+%3Chttp%3A%2F%2Fdbpedia.org%2Fproperty%2Fdata%3E+%3Fo}+LIMIT+100&amp;format=text%2Fhtml&amp;timeout=30000&amp;debug=on", "View on DBPedia")</f>
        <v>View on DBPedia</v>
      </c>
    </row>
    <row collapsed="false" customFormat="false" customHeight="true" hidden="false" ht="12.1" outlineLevel="0" r="3084">
      <c r="A3084" s="0" t="str">
        <f aca="false">HYPERLINK("http://dbpedia.org/ontology/orderInOffice")</f>
        <v>http://dbpedia.org/ontology/orderInOffice</v>
      </c>
      <c r="B3084" s="2" t="n">
        <v>0</v>
      </c>
      <c r="C3084" s="0" t="str">
        <f aca="false">HYPERLINK("http://dbpedia.org/sparql?default-graph-uri=http%3A%2F%2Fdbpedia.org&amp;query=select+distinct+%3Fs+%3Fo+where+{%3Fs+%3Chttp%3A%2F%2Fdbpedia.org%2Fontology%2ForderInOffice%3E+%3Fo}+LIMIT+100&amp;format=text%2Fhtml&amp;timeout=30000&amp;debug=on", "View on DBPedia")</f>
        <v>View on DBPedia</v>
      </c>
    </row>
    <row collapsed="false" customFormat="false" customHeight="true" hidden="false" ht="12.1" outlineLevel="0" r="3085">
      <c r="A3085" s="0" t="str">
        <f aca="false">HYPERLINK("http://dbpedia.org/property/placeOfBirth")</f>
        <v>http://dbpedia.org/property/placeOfBirth</v>
      </c>
      <c r="B3085" s="2" t="n">
        <v>0</v>
      </c>
      <c r="C3085" s="0" t="str">
        <f aca="false">HYPERLINK("http://dbpedia.org/sparql?default-graph-uri=http%3A%2F%2Fdbpedia.org&amp;query=select+distinct+%3Fs+%3Fo+where+{%3Fs+%3Chttp%3A%2F%2Fdbpedia.org%2Fproperty%2FplaceOfBirth%3E+%3Fo}+LIMIT+100&amp;format=text%2Fhtml&amp;timeout=30000&amp;debug=on", "View on DBPedia")</f>
        <v>View on DBPedia</v>
      </c>
    </row>
    <row collapsed="false" customFormat="false" customHeight="true" hidden="false" ht="12.1" outlineLevel="0" r="3086">
      <c r="A3086" s="0" t="str">
        <f aca="false">HYPERLINK("http://dbpedia.org/property/nationality")</f>
        <v>http://dbpedia.org/property/nationality</v>
      </c>
      <c r="B3086" s="2" t="n">
        <v>0</v>
      </c>
      <c r="C3086" s="0" t="str">
        <f aca="false">HYPERLINK("http://dbpedia.org/sparql?default-graph-uri=http%3A%2F%2Fdbpedia.org&amp;query=select+distinct+%3Fs+%3Fo+where+{%3Fs+%3Chttp%3A%2F%2Fdbpedia.org%2Fproperty%2Fnationality%3E+%3Fo}+LIMIT+100&amp;format=text%2Fhtml&amp;timeout=30000&amp;debug=on", "View on DBPedia")</f>
        <v>View on DBPedia</v>
      </c>
    </row>
    <row collapsed="false" customFormat="false" customHeight="true" hidden="false" ht="12.1" outlineLevel="0" r="3087">
      <c r="A3087" s="0" t="str">
        <f aca="false">HYPERLINK("http://dbpedia.org/property/leader")</f>
        <v>http://dbpedia.org/property/leader</v>
      </c>
      <c r="B3087" s="2" t="n">
        <v>0</v>
      </c>
      <c r="C3087" s="0" t="str">
        <f aca="false">HYPERLINK("http://dbpedia.org/sparql?default-graph-uri=http%3A%2F%2Fdbpedia.org&amp;query=select+distinct+%3Fs+%3Fo+where+{%3Fs+%3Chttp%3A%2F%2Fdbpedia.org%2Fproperty%2Fleader%3E+%3Fo}+LIMIT+100&amp;format=text%2Fhtml&amp;timeout=30000&amp;debug=on", "View on DBPedia")</f>
        <v>View on DBPedia</v>
      </c>
    </row>
    <row collapsed="false" customFormat="false" customHeight="true" hidden="false" ht="12.1" outlineLevel="0" r="3088">
      <c r="A3088" s="0" t="str">
        <f aca="false">HYPERLINK("http://dbpedia.org/property/insigniacaption")</f>
        <v>http://dbpedia.org/property/insigniacaption</v>
      </c>
      <c r="B3088" s="2" t="n">
        <v>0</v>
      </c>
      <c r="C3088" s="0" t="str">
        <f aca="false">HYPERLINK("http://dbpedia.org/sparql?default-graph-uri=http%3A%2F%2Fdbpedia.org&amp;query=select+distinct+%3Fs+%3Fo+where+{%3Fs+%3Chttp%3A%2F%2Fdbpedia.org%2Fproperty%2Finsigniacaption%3E+%3Fo}+LIMIT+100&amp;format=text%2Fhtml&amp;timeout=30000&amp;debug=on", "View on DBPedia")</f>
        <v>View on DBPedia</v>
      </c>
    </row>
    <row collapsed="false" customFormat="false" customHeight="true" hidden="false" ht="12.1" outlineLevel="0" r="3089">
      <c r="A3089" s="0" t="str">
        <f aca="false">HYPERLINK("http://dbpedia.org/property/country")</f>
        <v>http://dbpedia.org/property/country</v>
      </c>
      <c r="B3089" s="2" t="n">
        <v>0</v>
      </c>
      <c r="C3089" s="0" t="str">
        <f aca="false">HYPERLINK("http://dbpedia.org/sparql?default-graph-uri=http%3A%2F%2Fdbpedia.org&amp;query=select+distinct+%3Fs+%3Fo+where+{%3Fs+%3Chttp%3A%2F%2Fdbpedia.org%2Fproperty%2Fcountry%3E+%3Fo}+LIMIT+100&amp;format=text%2Fhtml&amp;timeout=30000&amp;debug=on", "View on DBPedia")</f>
        <v>View on DBPedia</v>
      </c>
    </row>
    <row collapsed="false" customFormat="false" customHeight="true" hidden="false" ht="12.1" outlineLevel="0" r="3090">
      <c r="A3090" s="0" t="str">
        <f aca="false">HYPERLINK("http://dbpedia.org/property/placeOfDeath")</f>
        <v>http://dbpedia.org/property/placeOfDeath</v>
      </c>
      <c r="B3090" s="2" t="n">
        <v>0</v>
      </c>
      <c r="C3090" s="0" t="str">
        <f aca="false">HYPERLINK("http://dbpedia.org/sparql?default-graph-uri=http%3A%2F%2Fdbpedia.org&amp;query=select+distinct+%3Fs+%3Fo+where+{%3Fs+%3Chttp%3A%2F%2Fdbpedia.org%2Fproperty%2FplaceOfDeath%3E+%3Fo}+LIMIT+100&amp;format=text%2Fhtml&amp;timeout=30000&amp;debug=on", "View on DBPedia")</f>
        <v>View on DBPedia</v>
      </c>
    </row>
    <row collapsed="false" customFormat="false" customHeight="true" hidden="false" ht="12.1" outlineLevel="0" r="3091">
      <c r="A3091" s="0" t="str">
        <f aca="false">HYPERLINK("http://dbpedia.org/property/event")</f>
        <v>http://dbpedia.org/property/event</v>
      </c>
      <c r="B3091" s="2" t="n">
        <v>0</v>
      </c>
      <c r="C3091" s="0" t="str">
        <f aca="false">HYPERLINK("http://dbpedia.org/sparql?default-graph-uri=http%3A%2F%2Fdbpedia.org&amp;query=select+distinct+%3Fs+%3Fo+where+{%3Fs+%3Chttp%3A%2F%2Fdbpedia.org%2Fproperty%2Fevent%3E+%3Fo}+LIMIT+100&amp;format=text%2Fhtml&amp;timeout=30000&amp;debug=on", "View on DBPedia")</f>
        <v>View on DBPedia</v>
      </c>
    </row>
    <row collapsed="false" customFormat="false" customHeight="true" hidden="false" ht="12.1" outlineLevel="0" r="3092">
      <c r="A3092" s="0" t="str">
        <f aca="false">HYPERLINK("http://dbpedia.org/property/preceding")</f>
        <v>http://dbpedia.org/property/preceding</v>
      </c>
      <c r="B3092" s="2" t="n">
        <v>0</v>
      </c>
      <c r="C3092" s="0" t="str">
        <f aca="false">HYPERLINK("http://dbpedia.org/sparql?default-graph-uri=http%3A%2F%2Fdbpedia.org&amp;query=select+distinct+%3Fs+%3Fo+where+{%3Fs+%3Chttp%3A%2F%2Fdbpedia.org%2Fproperty%2Fpreceding%3E+%3Fo}+LIMIT+100&amp;format=text%2Fhtml&amp;timeout=30000&amp;debug=on", "View on DBPedia")</f>
        <v>View on DBPedia</v>
      </c>
    </row>
    <row collapsed="false" customFormat="false" customHeight="true" hidden="false" ht="12.1" outlineLevel="0" r="3093">
      <c r="A3093" s="0" t="str">
        <f aca="false">HYPERLINK("http://dbpedia.org/property/source")</f>
        <v>http://dbpedia.org/property/source</v>
      </c>
      <c r="B3093" s="2" t="n">
        <v>0</v>
      </c>
      <c r="C3093" s="0" t="str">
        <f aca="false">HYPERLINK("http://dbpedia.org/sparql?default-graph-uri=http%3A%2F%2Fdbpedia.org&amp;query=select+distinct+%3Fs+%3Fo+where+{%3Fs+%3Chttp%3A%2F%2Fdbpedia.org%2Fproperty%2Fsource%3E+%3Fo}+LIMIT+100&amp;format=text%2Fhtml&amp;timeout=30000&amp;debug=on", "View on DBPedia")</f>
        <v>View on DBPedia</v>
      </c>
    </row>
    <row collapsed="false" customFormat="false" customHeight="true" hidden="false" ht="12.1" outlineLevel="0" r="3094">
      <c r="A3094" s="0" t="str">
        <f aca="false">HYPERLINK("http://dbpedia.org/property/label")</f>
        <v>http://dbpedia.org/property/label</v>
      </c>
      <c r="B3094" s="2" t="n">
        <v>0</v>
      </c>
      <c r="C3094" s="0" t="str">
        <f aca="false">HYPERLINK("http://dbpedia.org/sparql?default-graph-uri=http%3A%2F%2Fdbpedia.org&amp;query=select+distinct+%3Fs+%3Fo+where+{%3Fs+%3Chttp%3A%2F%2Fdbpedia.org%2Fproperty%2Flabel%3E+%3Fo}+LIMIT+100&amp;format=text%2Fhtml&amp;timeout=30000&amp;debug=on", "View on DBPedia")</f>
        <v>View on DBPedia</v>
      </c>
    </row>
    <row collapsed="false" customFormat="false" customHeight="true" hidden="false" ht="12.1" outlineLevel="0" r="3095">
      <c r="A3095" s="0" t="str">
        <f aca="false">HYPERLINK("http://dbpedia.org/property/previous")</f>
        <v>http://dbpedia.org/property/previous</v>
      </c>
      <c r="B3095" s="2" t="n">
        <v>0</v>
      </c>
      <c r="C3095" s="0" t="str">
        <f aca="false">HYPERLINK("http://dbpedia.org/sparql?default-graph-uri=http%3A%2F%2Fdbpedia.org&amp;query=select+distinct+%3Fs+%3Fo+where+{%3Fs+%3Chttp%3A%2F%2Fdbpedia.org%2Fproperty%2Fprevious%3E+%3Fo}+LIMIT+100&amp;format=text%2Fhtml&amp;timeout=30000&amp;debug=on", "View on DBPedia")</f>
        <v>View on DBPedia</v>
      </c>
    </row>
    <row collapsed="false" customFormat="false" customHeight="true" hidden="false" ht="12.1" outlineLevel="0" r="3096">
      <c r="A3096" s="0" t="str">
        <f aca="false">HYPERLINK("http://dbpedia.org/property/as")</f>
        <v>http://dbpedia.org/property/as</v>
      </c>
      <c r="B3096" s="2" t="n">
        <v>0</v>
      </c>
      <c r="C3096" s="0" t="str">
        <f aca="false">HYPERLINK("http://dbpedia.org/sparql?default-graph-uri=http%3A%2F%2Fdbpedia.org&amp;query=select+distinct+%3Fs+%3Fo+where+{%3Fs+%3Chttp%3A%2F%2Fdbpedia.org%2Fproperty%2Fas%3E+%3Fo}+LIMIT+100&amp;format=text%2Fhtml&amp;timeout=30000&amp;debug=on", "View on DBPedia")</f>
        <v>View on DBPedia</v>
      </c>
    </row>
    <row collapsed="false" customFormat="false" customHeight="true" hidden="false" ht="12.1" outlineLevel="0" r="3097">
      <c r="A3097" s="0" t="str">
        <f aca="false">HYPERLINK("http://dbpedia.org/property/seats4Title")</f>
        <v>http://dbpedia.org/property/seats4Title</v>
      </c>
      <c r="B3097" s="2" t="n">
        <v>0</v>
      </c>
      <c r="C3097" s="0" t="str">
        <f aca="false">HYPERLINK("http://dbpedia.org/sparql?default-graph-uri=http%3A%2F%2Fdbpedia.org&amp;query=select+distinct+%3Fs+%3Fo+where+{%3Fs+%3Chttp%3A%2F%2Fdbpedia.org%2Fproperty%2Fseats4Title%3E+%3Fo}+LIMIT+100&amp;format=text%2Fhtml&amp;timeout=30000&amp;debug=on", "View on DBPedia")</f>
        <v>View on DBPedia</v>
      </c>
    </row>
    <row collapsed="false" customFormat="false" customHeight="true" hidden="false" ht="12.1" outlineLevel="0" r="3098">
      <c r="A3098" s="0" t="str">
        <f aca="false">HYPERLINK("http://dbpedia.org/property/commonName")</f>
        <v>http://dbpedia.org/property/commonName</v>
      </c>
      <c r="B3098" s="2" t="n">
        <v>0</v>
      </c>
      <c r="C3098" s="0" t="str">
        <f aca="false">HYPERLINK("http://dbpedia.org/sparql?default-graph-uri=http%3A%2F%2Fdbpedia.org&amp;query=select+distinct+%3Fs+%3Fo+where+{%3Fs+%3Chttp%3A%2F%2Fdbpedia.org%2Fproperty%2FcommonName%3E+%3Fo}+LIMIT+100&amp;format=text%2Fhtml&amp;timeout=30000&amp;debug=on", "View on DBPedia")</f>
        <v>View on DBPedia</v>
      </c>
    </row>
    <row collapsed="false" customFormat="false" customHeight="true" hidden="false" ht="12.1" outlineLevel="0" r="3099">
      <c r="A3099" s="0" t="str">
        <f aca="false">HYPERLINK("http://dbpedia.org/property/text")</f>
        <v>http://dbpedia.org/property/text</v>
      </c>
      <c r="B3099" s="2" t="n">
        <v>0</v>
      </c>
      <c r="C3099" s="0" t="str">
        <f aca="false">HYPERLINK("http://dbpedia.org/sparql?default-graph-uri=http%3A%2F%2Fdbpedia.org&amp;query=select+distinct+%3Fs+%3Fo+where+{%3Fs+%3Chttp%3A%2F%2Fdbpedia.org%2Fproperty%2Ftext%3E+%3Fo}+LIMIT+100&amp;format=text%2Fhtml&amp;timeout=30000&amp;debug=on", "View on DBPedia")</f>
        <v>View on DBPedia</v>
      </c>
    </row>
    <row collapsed="false" customFormat="false" customHeight="true" hidden="false" ht="12.1" outlineLevel="0" r="3100">
      <c r="A3100" s="0" t="str">
        <f aca="false">HYPERLINK("http://dbpedia.org/property/superseding")</f>
        <v>http://dbpedia.org/property/superseding</v>
      </c>
      <c r="B3100" s="2" t="n">
        <v>0</v>
      </c>
      <c r="C3100" s="0" t="str">
        <f aca="false">HYPERLINK("http://dbpedia.org/sparql?default-graph-uri=http%3A%2F%2Fdbpedia.org&amp;query=select+distinct+%3Fs+%3Fo+where+{%3Fs+%3Chttp%3A%2F%2Fdbpedia.org%2Fproperty%2Fsuperseding%3E+%3Fo}+LIMIT+100&amp;format=text%2Fhtml&amp;timeout=30000&amp;debug=on", "View on DBPedia")</f>
        <v>View on DBPedia</v>
      </c>
    </row>
    <row collapsed="false" customFormat="false" customHeight="true" hidden="false" ht="12.1" outlineLevel="0" r="3101">
      <c r="A3101" s="0" t="str">
        <f aca="false">HYPERLINK("http://dbpedia.org/ontology/ideology")</f>
        <v>http://dbpedia.org/ontology/ideology</v>
      </c>
      <c r="B3101" s="2" t="n">
        <v>0</v>
      </c>
      <c r="C3101" s="0" t="str">
        <f aca="false">HYPERLINK("http://dbpedia.org/sparql?default-graph-uri=http%3A%2F%2Fdbpedia.org&amp;query=select+distinct+%3Fs+%3Fo+where+{%3Fs+%3Chttp%3A%2F%2Fdbpedia.org%2Fontology%2Fideology%3E+%3Fo}+LIMIT+100&amp;format=text%2Fhtml&amp;timeout=30000&amp;debug=on", "View on DBPedia")</f>
        <v>View on DBPedia</v>
      </c>
    </row>
    <row collapsed="false" customFormat="false" customHeight="true" hidden="false" ht="12.1" outlineLevel="0" r="3102">
      <c r="A3102" s="0" t="str">
        <f aca="false">HYPERLINK("http://dbpedia.org/property/ideology")</f>
        <v>http://dbpedia.org/property/ideology</v>
      </c>
      <c r="B3102" s="2" t="n">
        <v>0</v>
      </c>
      <c r="C3102" s="0" t="str">
        <f aca="false">HYPERLINK("http://dbpedia.org/sparql?default-graph-uri=http%3A%2F%2Fdbpedia.org&amp;query=select+distinct+%3Fs+%3Fo+where+{%3Fs+%3Chttp%3A%2F%2Fdbpedia.org%2Fproperty%2Fideology%3E+%3Fo}+LIMIT+100&amp;format=text%2Fhtml&amp;timeout=30000&amp;debug=on", "View on DBPedia")</f>
        <v>View on DBPedia</v>
      </c>
    </row>
    <row collapsed="false" customFormat="false" customHeight="true" hidden="false" ht="12.1" outlineLevel="0" r="3103">
      <c r="A3103" s="0" t="str">
        <f aca="false">HYPERLINK("http://dbpedia.org/property/nameEnglish")</f>
        <v>http://dbpedia.org/property/nameEnglish</v>
      </c>
      <c r="B3103" s="2" t="n">
        <v>0</v>
      </c>
      <c r="C3103" s="0" t="str">
        <f aca="false">HYPERLINK("http://dbpedia.org/sparql?default-graph-uri=http%3A%2F%2Fdbpedia.org&amp;query=select+distinct+%3Fs+%3Fo+where+{%3Fs+%3Chttp%3A%2F%2Fdbpedia.org%2Fproperty%2FnameEnglish%3E+%3Fo}+LIMIT+100&amp;format=text%2Fhtml&amp;timeout=30000&amp;debug=on", "View on DBPedia")</f>
        <v>View on DBPedia</v>
      </c>
    </row>
    <row collapsed="false" customFormat="false" customHeight="true" hidden="false" ht="12.1" outlineLevel="0" r="3104">
      <c r="A3104" s="0" t="str">
        <f aca="false">HYPERLINK("http://dbpedia.org/property/deathPlace")</f>
        <v>http://dbpedia.org/property/deathPlace</v>
      </c>
      <c r="B3104" s="2" t="n">
        <v>0</v>
      </c>
      <c r="C3104" s="0" t="str">
        <f aca="false">HYPERLINK("http://dbpedia.org/sparql?default-graph-uri=http%3A%2F%2Fdbpedia.org&amp;query=select+distinct+%3Fs+%3Fo+where+{%3Fs+%3Chttp%3A%2F%2Fdbpedia.org%2Fproperty%2FdeathPlace%3E+%3Fo}+LIMIT+100&amp;format=text%2Fhtml&amp;timeout=30000&amp;debug=on", "View on DBPedia")</f>
        <v>View on DBPedia</v>
      </c>
    </row>
    <row collapsed="false" customFormat="false" customHeight="true" hidden="false" ht="12.1" outlineLevel="0" r="3105">
      <c r="A3105" s="0" t="str">
        <f aca="false">HYPERLINK("http://dbpedia.org/property/occupation")</f>
        <v>http://dbpedia.org/property/occupation</v>
      </c>
      <c r="B3105" s="2" t="n">
        <v>0</v>
      </c>
      <c r="C3105" s="0" t="str">
        <f aca="false">HYPERLINK("http://dbpedia.org/sparql?default-graph-uri=http%3A%2F%2Fdbpedia.org&amp;query=select+distinct+%3Fs+%3Fo+where+{%3Fs+%3Chttp%3A%2F%2Fdbpedia.org%2Fproperty%2Foccupation%3E+%3Fo}+LIMIT+100&amp;format=text%2Fhtml&amp;timeout=30000&amp;debug=on", "View on DBPedia")</f>
        <v>View on DBPedia</v>
      </c>
    </row>
    <row collapsed="false" customFormat="false" customHeight="true" hidden="false" ht="12.1" outlineLevel="0" r="3106">
      <c r="A3106" s="0" t="str">
        <f aca="false">HYPERLINK("http://dbpedia.org/property/predecessor")</f>
        <v>http://dbpedia.org/property/predecessor</v>
      </c>
      <c r="B3106" s="2" t="n">
        <v>0</v>
      </c>
      <c r="C3106" s="0" t="str">
        <f aca="false">HYPERLINK("http://dbpedia.org/sparql?default-graph-uri=http%3A%2F%2Fdbpedia.org&amp;query=select+distinct+%3Fs+%3Fo+where+{%3Fs+%3Chttp%3A%2F%2Fdbpedia.org%2Fproperty%2Fpredecessor%3E+%3Fo}+LIMIT+100&amp;format=text%2Fhtml&amp;timeout=30000&amp;debug=on", "View on DBPedia")</f>
        <v>View on DBPedia</v>
      </c>
    </row>
    <row collapsed="false" customFormat="false" customHeight="true" hidden="false" ht="12.1" outlineLevel="0" r="3107">
      <c r="A3107" s="0" t="str">
        <f aca="false">HYPERLINK("http://dbpedia.org/property/pGroups")</f>
        <v>http://dbpedia.org/property/pGroups</v>
      </c>
      <c r="B3107" s="2" t="n">
        <v>0</v>
      </c>
      <c r="C3107" s="0" t="str">
        <f aca="false">HYPERLINK("http://dbpedia.org/sparql?default-graph-uri=http%3A%2F%2Fdbpedia.org&amp;query=select+distinct+%3Fs+%3Fo+where+{%3Fs+%3Chttp%3A%2F%2Fdbpedia.org%2Fproperty%2FpGroups%3E+%3Fo}+LIMIT+100&amp;format=text%2Fhtml&amp;timeout=30000&amp;debug=on", "View on DBPedia")</f>
        <v>View on DBPedia</v>
      </c>
    </row>
    <row collapsed="false" customFormat="false" customHeight="true" hidden="false" ht="12.1" outlineLevel="0" r="3108">
      <c r="A3108" s="0" t="str">
        <f aca="false">HYPERLINK("http://dbpedia.org/ontology/allegiance")</f>
        <v>http://dbpedia.org/ontology/allegiance</v>
      </c>
      <c r="B3108" s="2" t="n">
        <v>0</v>
      </c>
      <c r="C3108" s="0" t="str">
        <f aca="false">HYPERLINK("http://dbpedia.org/sparql?default-graph-uri=http%3A%2F%2Fdbpedia.org&amp;query=select+distinct+%3Fs+%3Fo+where+{%3Fs+%3Chttp%3A%2F%2Fdbpedia.org%2Fontology%2Fallegiance%3E+%3Fo}+LIMIT+100&amp;format=text%2Fhtml&amp;timeout=30000&amp;debug=on", "View on DBPedia")</f>
        <v>View on DBPedia</v>
      </c>
    </row>
    <row collapsed="false" customFormat="false" customHeight="true" hidden="false" ht="12.1" outlineLevel="0" r="3109">
      <c r="A3109" s="0" t="str">
        <f aca="false">HYPERLINK("http://dbpedia.org/property/agencyName")</f>
        <v>http://dbpedia.org/property/agencyName</v>
      </c>
      <c r="B3109" s="2" t="n">
        <v>0</v>
      </c>
      <c r="C3109" s="0" t="str">
        <f aca="false">HYPERLINK("http://dbpedia.org/sparql?default-graph-uri=http%3A%2F%2Fdbpedia.org&amp;query=select+distinct+%3Fs+%3Fo+where+{%3Fs+%3Chttp%3A%2F%2Fdbpedia.org%2Fproperty%2FagencyName%3E+%3Fo}+LIMIT+100&amp;format=text%2Fhtml&amp;timeout=30000&amp;debug=on", "View on DBPedia")</f>
        <v>View on DBPedia</v>
      </c>
    </row>
    <row collapsed="false" customFormat="false" customHeight="true" hidden="false" ht="12.1" outlineLevel="0" r="3110">
      <c r="A3110" s="0" t="str">
        <f aca="false">HYPERLINK("http://dbpedia.org/property/appointer")</f>
        <v>http://dbpedia.org/property/appointer</v>
      </c>
      <c r="B3110" s="2" t="n">
        <v>0</v>
      </c>
      <c r="C3110" s="0" t="str">
        <f aca="false">HYPERLINK("http://dbpedia.org/sparql?default-graph-uri=http%3A%2F%2Fdbpedia.org&amp;query=select+distinct+%3Fs+%3Fo+where+{%3Fs+%3Chttp%3A%2F%2Fdbpedia.org%2Fproperty%2Fappointer%3E+%3Fo}+LIMIT+100&amp;format=text%2Fhtml&amp;timeout=30000&amp;debug=on", "View on DBPedia")</f>
        <v>View on DBPedia</v>
      </c>
    </row>
    <row collapsed="false" customFormat="false" customHeight="true" hidden="false" ht="12.1" outlineLevel="0" r="3111">
      <c r="A3111" s="0" t="str">
        <f aca="false">HYPERLINK("http://dbpedia.org/property/insignia")</f>
        <v>http://dbpedia.org/property/insignia</v>
      </c>
      <c r="B3111" s="2" t="n">
        <v>0</v>
      </c>
      <c r="C3111" s="0" t="str">
        <f aca="false">HYPERLINK("http://dbpedia.org/sparql?default-graph-uri=http%3A%2F%2Fdbpedia.org&amp;query=select+distinct+%3Fs+%3Fo+where+{%3Fs+%3Chttp%3A%2F%2Fdbpedia.org%2Fproperty%2Finsignia%3E+%3Fo}+LIMIT+100&amp;format=text%2Fhtml&amp;timeout=30000&amp;debug=on", "View on DBPedia")</f>
        <v>View on DBPedia</v>
      </c>
    </row>
    <row collapsed="false" customFormat="false" customHeight="true" hidden="false" ht="12.1" outlineLevel="0" r="3112">
      <c r="A3112" s="0" t="str">
        <f aca="false">HYPERLINK("http://dbpedia.org/ontology/religion")</f>
        <v>http://dbpedia.org/ontology/religion</v>
      </c>
      <c r="B3112" s="2" t="n">
        <v>0</v>
      </c>
      <c r="C3112" s="0" t="str">
        <f aca="false">HYPERLINK("http://dbpedia.org/sparql?default-graph-uri=http%3A%2F%2Fdbpedia.org&amp;query=select+distinct+%3Fs+%3Fo+where+{%3Fs+%3Chttp%3A%2F%2Fdbpedia.org%2Fontology%2Freligion%3E+%3Fo}+LIMIT+100&amp;format=text%2Fhtml&amp;timeout=30000&amp;debug=on", "View on DBPedia")</f>
        <v>View on DBPedia</v>
      </c>
    </row>
    <row collapsed="false" customFormat="false" customHeight="true" hidden="false" ht="12.1" outlineLevel="0" r="3113">
      <c r="A3113" s="0" t="str">
        <f aca="false">HYPERLINK("http://dbpedia.org/property/below")</f>
        <v>http://dbpedia.org/property/below</v>
      </c>
      <c r="B3113" s="2" t="n">
        <v>0</v>
      </c>
      <c r="C3113" s="0" t="str">
        <f aca="false">HYPERLINK("http://dbpedia.org/sparql?default-graph-uri=http%3A%2F%2Fdbpedia.org&amp;query=select+distinct+%3Fs+%3Fo+where+{%3Fs+%3Chttp%3A%2F%2Fdbpedia.org%2Fproperty%2Fbelow%3E+%3Fo}+LIMIT+100&amp;format=text%2Fhtml&amp;timeout=30000&amp;debug=on", "View on DBPedia")</f>
        <v>View on DBPedia</v>
      </c>
    </row>
    <row collapsed="false" customFormat="false" customHeight="true" hidden="false" ht="12.1" outlineLevel="0" r="3114">
      <c r="A3114" s="0" t="str">
        <f aca="false">HYPERLINK("http://dbpedia.org/property/after")</f>
        <v>http://dbpedia.org/property/after</v>
      </c>
      <c r="B3114" s="2" t="n">
        <v>0</v>
      </c>
      <c r="C3114" s="0" t="str">
        <f aca="false">HYPERLINK("http://dbpedia.org/sparql?default-graph-uri=http%3A%2F%2Fdbpedia.org&amp;query=select+distinct+%3Fs+%3Fo+where+{%3Fs+%3Chttp%3A%2F%2Fdbpedia.org%2Fproperty%2Fafter%3E+%3Fo}+LIMIT+100&amp;format=text%2Fhtml&amp;timeout=30000&amp;debug=on", "View on DBPedia")</f>
        <v>View on DBPedia</v>
      </c>
    </row>
    <row collapsed="false" customFormat="false" customHeight="true" hidden="false" ht="12.1" outlineLevel="0" r="3115">
      <c r="A3115" s="0" t="str">
        <f aca="false">HYPERLINK("http://dbpedia.org/ontology/occupation")</f>
        <v>http://dbpedia.org/ontology/occupation</v>
      </c>
      <c r="B3115" s="2" t="n">
        <v>0</v>
      </c>
      <c r="C3115" s="0" t="str">
        <f aca="false">HYPERLINK("http://dbpedia.org/sparql?default-graph-uri=http%3A%2F%2Fdbpedia.org&amp;query=select+distinct+%3Fs+%3Fo+where+{%3Fs+%3Chttp%3A%2F%2Fdbpedia.org%2Fontology%2Foccupation%3E+%3Fo}+LIMIT+100&amp;format=text%2Fhtml&amp;timeout=30000&amp;debug=on", "View on DBPedia")</f>
        <v>View on DBPedia</v>
      </c>
    </row>
    <row collapsed="false" customFormat="false" customHeight="true" hidden="false" ht="12.1" outlineLevel="0" r="3116">
      <c r="A3116" s="0" t="str">
        <f aca="false">HYPERLINK("http://dbpedia.org/property/succeding")</f>
        <v>http://dbpedia.org/property/succeding</v>
      </c>
      <c r="B3116" s="2" t="n">
        <v>0</v>
      </c>
      <c r="C3116" s="0" t="str">
        <f aca="false">HYPERLINK("http://dbpedia.org/sparql?default-graph-uri=http%3A%2F%2Fdbpedia.org&amp;query=select+distinct+%3Fs+%3Fo+where+{%3Fs+%3Chttp%3A%2F%2Fdbpedia.org%2Fproperty%2Fsucceding%3E+%3Fo}+LIMIT+100&amp;format=text%2Fhtml&amp;timeout=30000&amp;debug=on", "View on DBPedia")</f>
        <v>View on DBPedia</v>
      </c>
    </row>
    <row collapsed="false" customFormat="false" customHeight="true" hidden="false" ht="12.1" outlineLevel="0" r="3117">
      <c r="A3117" s="0" t="str">
        <f aca="false">HYPERLINK("http://dbpedia.org/property/eventStart")</f>
        <v>http://dbpedia.org/property/eventStart</v>
      </c>
      <c r="B3117" s="2" t="n">
        <v>0</v>
      </c>
      <c r="C3117" s="0" t="str">
        <f aca="false">HYPERLINK("http://dbpedia.org/sparql?default-graph-uri=http%3A%2F%2Fdbpedia.org&amp;query=select+distinct+%3Fs+%3Fo+where+{%3Fs+%3Chttp%3A%2F%2Fdbpedia.org%2Fproperty%2FeventStart%3E+%3Fo}+LIMIT+100&amp;format=text%2Fhtml&amp;timeout=30000&amp;debug=on", "View on DBPedia")</f>
        <v>View on DBPedia</v>
      </c>
    </row>
    <row collapsed="false" customFormat="false" customHeight="true" hidden="false" ht="12.1" outlineLevel="0" r="3118">
      <c r="A3118" s="0" t="str">
        <f aca="false">HYPERLINK("http://dbpedia.org/property/motive")</f>
        <v>http://dbpedia.org/property/motive</v>
      </c>
      <c r="B3118" s="2" t="n">
        <v>0</v>
      </c>
      <c r="C3118" s="0" t="str">
        <f aca="false">HYPERLINK("http://dbpedia.org/sparql?default-graph-uri=http%3A%2F%2Fdbpedia.org&amp;query=select+distinct+%3Fs+%3Fo+where+{%3Fs+%3Chttp%3A%2F%2Fdbpedia.org%2Fproperty%2Fmotive%3E+%3Fo}+LIMIT+100&amp;format=text%2Fhtml&amp;timeout=30000&amp;debug=on", "View on DBPedia")</f>
        <v>View on DBPedia</v>
      </c>
    </row>
    <row collapsed="false" customFormat="false" customHeight="true" hidden="false" ht="12.1" outlineLevel="0" r="3119">
      <c r="A3119" s="0" t="str">
        <f aca="false">HYPERLINK("http://dbpedia.org/property/fields")</f>
        <v>http://dbpedia.org/property/fields</v>
      </c>
      <c r="B3119" s="2" t="n">
        <v>0</v>
      </c>
      <c r="C3119" s="0" t="str">
        <f aca="false">HYPERLINK("http://dbpedia.org/sparql?default-graph-uri=http%3A%2F%2Fdbpedia.org&amp;query=select+distinct+%3Fs+%3Fo+where+{%3Fs+%3Chttp%3A%2F%2Fdbpedia.org%2Fproperty%2Ffields%3E+%3Fo}+LIMIT+100&amp;format=text%2Fhtml&amp;timeout=30000&amp;debug=on", "View on DBPedia")</f>
        <v>View on DBPedia</v>
      </c>
    </row>
    <row collapsed="false" customFormat="false" customHeight="true" hidden="false" ht="12.1" outlineLevel="0" r="3120">
      <c r="A3120" s="0" t="str">
        <f aca="false">HYPERLINK("http://dbpedia.org/ontology/militaryCommand")</f>
        <v>http://dbpedia.org/ontology/militaryCommand</v>
      </c>
      <c r="B3120" s="2" t="n">
        <v>0</v>
      </c>
      <c r="C3120" s="0" t="str">
        <f aca="false">HYPERLINK("http://dbpedia.org/sparql?default-graph-uri=http%3A%2F%2Fdbpedia.org&amp;query=select+distinct+%3Fs+%3Fo+where+{%3Fs+%3Chttp%3A%2F%2Fdbpedia.org%2Fontology%2FmilitaryCommand%3E+%3Fo}+LIMIT+100&amp;format=text%2Fhtml&amp;timeout=30000&amp;debug=on", "View on DBPedia")</f>
        <v>View on DBPedia</v>
      </c>
    </row>
    <row collapsed="false" customFormat="false" customHeight="true" hidden="false" ht="12.1" outlineLevel="0" r="3121">
      <c r="A3121" s="0" t="str">
        <f aca="false">HYPERLINK("http://dbpedia.org/ontology/type")</f>
        <v>http://dbpedia.org/ontology/type</v>
      </c>
      <c r="B3121" s="2" t="n">
        <v>0</v>
      </c>
      <c r="C3121" s="0" t="str">
        <f aca="false">HYPERLINK("http://dbpedia.org/sparql?default-graph-uri=http%3A%2F%2Fdbpedia.org&amp;query=select+distinct+%3Fs+%3Fo+where+{%3Fs+%3Chttp%3A%2F%2Fdbpedia.org%2Fontology%2Ftype%3E+%3Fo}+LIMIT+100&amp;format=text%2Fhtml&amp;timeout=30000&amp;debug=on", "View on DBPedia")</f>
        <v>View on DBPedia</v>
      </c>
    </row>
    <row collapsed="false" customFormat="false" customHeight="true" hidden="false" ht="12.1" outlineLevel="0" r="3122">
      <c r="A3122" s="0" t="str">
        <f aca="false">HYPERLINK("http://dbpedia.org/property/child4Agency")</f>
        <v>http://dbpedia.org/property/child4Agency</v>
      </c>
      <c r="B3122" s="2" t="n">
        <v>0</v>
      </c>
      <c r="C3122" s="0" t="str">
        <f aca="false">HYPERLINK("http://dbpedia.org/sparql?default-graph-uri=http%3A%2F%2Fdbpedia.org&amp;query=select+distinct+%3Fs+%3Fo+where+{%3Fs+%3Chttp%3A%2F%2Fdbpedia.org%2Fproperty%2Fchild4Agency%3E+%3Fo}+LIMIT+100&amp;format=text%2Fhtml&amp;timeout=30000&amp;debug=on", "View on DBPedia")</f>
        <v>View on DBPedia</v>
      </c>
    </row>
    <row collapsed="false" customFormat="false" customHeight="true" hidden="false" ht="12.1" outlineLevel="0" r="3123">
      <c r="A3123" s="0" t="str">
        <f aca="false">HYPERLINK("http://dbpedia.org/property/location")</f>
        <v>http://dbpedia.org/property/location</v>
      </c>
      <c r="B3123" s="2" t="n">
        <v>0</v>
      </c>
      <c r="C3123" s="0" t="str">
        <f aca="false">HYPERLINK("http://dbpedia.org/sparql?default-graph-uri=http%3A%2F%2Fdbpedia.org&amp;query=select+distinct+%3Fs+%3Fo+where+{%3Fs+%3Chttp%3A%2F%2Fdbpedia.org%2Fproperty%2Flocation%3E+%3Fo}+LIMIT+100&amp;format=text%2Fhtml&amp;timeout=30000&amp;debug=on", "View on DBPedia")</f>
        <v>View on DBPedia</v>
      </c>
    </row>
    <row collapsed="false" customFormat="false" customHeight="true" hidden="false" ht="12.1" outlineLevel="0" r="3124">
      <c r="A3124" s="0" t="str">
        <f aca="false">HYPERLINK("http://dbpedia.org/property/battles")</f>
        <v>http://dbpedia.org/property/battles</v>
      </c>
      <c r="B3124" s="2" t="n">
        <v>0</v>
      </c>
      <c r="C3124" s="0" t="str">
        <f aca="false">HYPERLINK("http://dbpedia.org/sparql?default-graph-uri=http%3A%2F%2Fdbpedia.org&amp;query=select+distinct+%3Fs+%3Fo+where+{%3Fs+%3Chttp%3A%2F%2Fdbpedia.org%2Fproperty%2Fbattles%3E+%3Fo}+LIMIT+100&amp;format=text%2Fhtml&amp;timeout=30000&amp;debug=on", "View on DBPedia")</f>
        <v>View on DBPedia</v>
      </c>
    </row>
    <row collapsed="false" customFormat="false" customHeight="true" hidden="false" ht="12.1" outlineLevel="0" r="3125">
      <c r="A3125" s="0" t="str">
        <f aca="false">HYPERLINK("http://dbpedia.org/property/before")</f>
        <v>http://dbpedia.org/property/before</v>
      </c>
      <c r="B3125" s="2" t="n">
        <v>0</v>
      </c>
      <c r="C3125" s="0" t="str">
        <f aca="false">HYPERLINK("http://dbpedia.org/sparql?default-graph-uri=http%3A%2F%2Fdbpedia.org&amp;query=select+distinct+%3Fs+%3Fo+where+{%3Fs+%3Chttp%3A%2F%2Fdbpedia.org%2Fproperty%2Fbefore%3E+%3Fo}+LIMIT+100&amp;format=text%2Fhtml&amp;timeout=30000&amp;debug=on", "View on DBPedia")</f>
        <v>View on DBPedia</v>
      </c>
    </row>
    <row collapsed="false" customFormat="false" customHeight="true" hidden="false" ht="12.1" outlineLevel="0" r="3126">
      <c r="A3126" s="0" t="str">
        <f aca="false">HYPERLINK("http://dbpedia.org/property/establishedEvent")</f>
        <v>http://dbpedia.org/property/establishedEvent</v>
      </c>
      <c r="B3126" s="2" t="n">
        <v>0</v>
      </c>
      <c r="C3126" s="0" t="str">
        <f aca="false">HYPERLINK("http://dbpedia.org/sparql?default-graph-uri=http%3A%2F%2Fdbpedia.org&amp;query=select+distinct+%3Fs+%3Fo+where+{%3Fs+%3Chttp%3A%2F%2Fdbpedia.org%2Fproperty%2FestablishedEvent%3E+%3Fo}+LIMIT+100&amp;format=text%2Fhtml&amp;timeout=30000&amp;debug=on", "View on DBPedia")</f>
        <v>View on DBPedia</v>
      </c>
    </row>
    <row collapsed="false" customFormat="false" customHeight="true" hidden="false" ht="12.1" outlineLevel="0" r="3127">
      <c r="A3127" s="0" t="str">
        <f aca="false">HYPERLINK("http://dbpedia.org/property/architecture")</f>
        <v>http://dbpedia.org/property/architecture</v>
      </c>
      <c r="B3127" s="2" t="n">
        <v>0</v>
      </c>
      <c r="C3127" s="0" t="str">
        <f aca="false">HYPERLINK("http://dbpedia.org/sparql?default-graph-uri=http%3A%2F%2Fdbpedia.org&amp;query=select+distinct+%3Fs+%3Fo+where+{%3Fs+%3Chttp%3A%2F%2Fdbpedia.org%2Fproperty%2Farchitecture%3E+%3Fo}+LIMIT+100&amp;format=text%2Fhtml&amp;timeout=30000&amp;debug=on", "View on DBPedia")</f>
        <v>View on DBPedia</v>
      </c>
    </row>
    <row collapsed="false" customFormat="false" customHeight="true" hidden="false" ht="12.1" outlineLevel="0" r="3128">
      <c r="A3128" s="0" t="str">
        <f aca="false">HYPERLINK("http://dbpedia.org/property/war")</f>
        <v>http://dbpedia.org/property/war</v>
      </c>
      <c r="B3128" s="2" t="n">
        <v>0</v>
      </c>
      <c r="C3128" s="0" t="str">
        <f aca="false">HYPERLINK("http://dbpedia.org/sparql?default-graph-uri=http%3A%2F%2Fdbpedia.org&amp;query=select+distinct+%3Fs+%3Fo+where+{%3Fs+%3Chttp%3A%2F%2Fdbpedia.org%2Fproperty%2Fwar%3E+%3Fo}+LIMIT+100&amp;format=text%2Fhtml&amp;timeout=30000&amp;debug=on", "View on DBPedia")</f>
        <v>View on DBPedia</v>
      </c>
    </row>
    <row collapsed="false" customFormat="false" customHeight="true" hidden="false" ht="12.1" outlineLevel="0" r="3129">
      <c r="A3129" s="0" t="str">
        <f aca="false">HYPERLINK("http://dbpedia.org/ontology/knownFor")</f>
        <v>http://dbpedia.org/ontology/knownFor</v>
      </c>
      <c r="B3129" s="2" t="n">
        <v>0</v>
      </c>
      <c r="C3129" s="0" t="str">
        <f aca="false">HYPERLINK("http://dbpedia.org/sparql?default-graph-uri=http%3A%2F%2Fdbpedia.org&amp;query=select+distinct+%3Fs+%3Fo+where+{%3Fs+%3Chttp%3A%2F%2Fdbpedia.org%2Fontology%2FknownFor%3E+%3Fo}+LIMIT+100&amp;format=text%2Fhtml&amp;timeout=30000&amp;debug=on", "View on DBPedia")</f>
        <v>View on DBPedia</v>
      </c>
    </row>
    <row collapsed="false" customFormat="false" customHeight="true" hidden="false" ht="12.1" outlineLevel="0" r="3130">
      <c r="A3130" s="0" t="str">
        <f aca="false">HYPERLINK("http://dbpedia.org/property/branch")</f>
        <v>http://dbpedia.org/property/branch</v>
      </c>
      <c r="B3130" s="2" t="n">
        <v>0</v>
      </c>
      <c r="C3130" s="0" t="str">
        <f aca="false">HYPERLINK("http://dbpedia.org/sparql?default-graph-uri=http%3A%2F%2Fdbpedia.org&amp;query=select+distinct+%3Fs+%3Fo+where+{%3Fs+%3Chttp%3A%2F%2Fdbpedia.org%2Fproperty%2Fbranch%3E+%3Fo}+LIMIT+100&amp;format=text%2Fhtml&amp;timeout=30000&amp;debug=on", "View on DBPedia")</f>
        <v>View on DBPedia</v>
      </c>
    </row>
    <row collapsed="false" customFormat="false" customHeight="true" hidden="false" ht="12.1" outlineLevel="0" r="3131">
      <c r="A3131" s="0" t="str">
        <f aca="false">HYPERLINK("http://dbpedia.org/ontology/isPartOf")</f>
        <v>http://dbpedia.org/ontology/isPartOf</v>
      </c>
      <c r="B3131" s="2" t="n">
        <v>0</v>
      </c>
      <c r="C3131" s="0" t="str">
        <f aca="false">HYPERLINK("http://dbpedia.org/sparql?default-graph-uri=http%3A%2F%2Fdbpedia.org&amp;query=select+distinct+%3Fs+%3Fo+where+{%3Fs+%3Chttp%3A%2F%2Fdbpedia.org%2Fontology%2FisPartOf%3E+%3Fo}+LIMIT+100&amp;format=text%2Fhtml&amp;timeout=30000&amp;debug=on", "View on DBPedia")</f>
        <v>View on DBPedia</v>
      </c>
    </row>
    <row collapsed="false" customFormat="false" customHeight="true" hidden="false" ht="12.1" outlineLevel="0" r="3132">
      <c r="A3132" s="0" t="str">
        <f aca="false">HYPERLINK("http://dbpedia.org/ontology/influenced")</f>
        <v>http://dbpedia.org/ontology/influenced</v>
      </c>
      <c r="B3132" s="2" t="n">
        <v>0</v>
      </c>
      <c r="C3132" s="0" t="str">
        <f aca="false">HYPERLINK("http://dbpedia.org/sparql?default-graph-uri=http%3A%2F%2Fdbpedia.org&amp;query=select+distinct+%3Fs+%3Fo+where+{%3Fs+%3Chttp%3A%2F%2Fdbpedia.org%2Fontology%2Finfluenced%3E+%3Fo}+LIMIT+100&amp;format=text%2Fhtml&amp;timeout=30000&amp;debug=on", "View on DBPedia")</f>
        <v>View on DBPedia</v>
      </c>
    </row>
    <row collapsed="false" customFormat="false" customHeight="true" hidden="false" ht="12.1" outlineLevel="0" r="3133">
      <c r="A3133" s="0" t="str">
        <f aca="false">HYPERLINK("http://dbpedia.org/property/footer")</f>
        <v>http://dbpedia.org/property/footer</v>
      </c>
      <c r="B3133" s="2" t="n">
        <v>0</v>
      </c>
      <c r="C3133" s="0" t="str">
        <f aca="false">HYPERLINK("http://dbpedia.org/sparql?default-graph-uri=http%3A%2F%2Fdbpedia.org&amp;query=select+distinct+%3Fs+%3Fo+where+{%3Fs+%3Chttp%3A%2F%2Fdbpedia.org%2Fproperty%2Ffooter%3E+%3Fo}+LIMIT+100&amp;format=text%2Fhtml&amp;timeout=30000&amp;debug=on", "View on DBPedia")</f>
        <v>View on DBPedia</v>
      </c>
    </row>
    <row collapsed="false" customFormat="false" customHeight="true" hidden="false" ht="12.1" outlineLevel="0" r="3134">
      <c r="A3134" s="0" t="str">
        <f aca="false">HYPERLINK("http://dbpedia.org/property/allies")</f>
        <v>http://dbpedia.org/property/allies</v>
      </c>
      <c r="B3134" s="2" t="n">
        <v>0</v>
      </c>
      <c r="C3134" s="0" t="str">
        <f aca="false">HYPERLINK("http://dbpedia.org/sparql?default-graph-uri=http%3A%2F%2Fdbpedia.org&amp;query=select+distinct+%3Fs+%3Fo+where+{%3Fs+%3Chttp%3A%2F%2Fdbpedia.org%2Fproperty%2Fallies%3E+%3Fo}+LIMIT+100&amp;format=text%2Fhtml&amp;timeout=30000&amp;debug=on", "View on DBPedia")</f>
        <v>View on DBPedia</v>
      </c>
    </row>
    <row collapsed="false" customFormat="false" customHeight="true" hidden="false" ht="12.1" outlineLevel="0" r="3135">
      <c r="A3135" s="0" t="str">
        <f aca="false">HYPERLINK("http://dbpedia.org/property/overviewbody")</f>
        <v>http://dbpedia.org/property/overviewbody</v>
      </c>
      <c r="B3135" s="2" t="n">
        <v>0</v>
      </c>
      <c r="C3135" s="0" t="str">
        <f aca="false">HYPERLINK("http://dbpedia.org/sparql?default-graph-uri=http%3A%2F%2Fdbpedia.org&amp;query=select+distinct+%3Fs+%3Fo+where+{%3Fs+%3Chttp%3A%2F%2Fdbpedia.org%2Fproperty%2Foverviewbody%3E+%3Fo}+LIMIT+100&amp;format=text%2Fhtml&amp;timeout=30000&amp;debug=on", "View on DBPedia")</f>
        <v>View on DBPedia</v>
      </c>
    </row>
    <row collapsed="false" customFormat="false" customHeight="true" hidden="false" ht="12.1" outlineLevel="0" r="3136">
      <c r="A3136" s="0" t="str">
        <f aca="false">HYPERLINK("http://dbpedia.org/property/seats2Title")</f>
        <v>http://dbpedia.org/property/seats2Title</v>
      </c>
      <c r="B3136" s="2" t="n">
        <v>0</v>
      </c>
      <c r="C3136" s="0" t="str">
        <f aca="false">HYPERLINK("http://dbpedia.org/sparql?default-graph-uri=http%3A%2F%2Fdbpedia.org&amp;query=select+distinct+%3Fs+%3Fo+where+{%3Fs+%3Chttp%3A%2F%2Fdbpedia.org%2Fproperty%2Fseats2Title%3E+%3Fo}+LIMIT+100&amp;format=text%2Fhtml&amp;timeout=30000&amp;debug=on", "View on DBPedia")</f>
        <v>View on DBPedia</v>
      </c>
    </row>
    <row collapsed="false" customFormat="false" customHeight="true" hidden="false" ht="12.1" outlineLevel="0" r="3137">
      <c r="A3137" s="0" t="str">
        <f aca="false">HYPERLINK("http://dbpedia.org/property/patch")</f>
        <v>http://dbpedia.org/property/patch</v>
      </c>
      <c r="B3137" s="2" t="n">
        <v>0</v>
      </c>
      <c r="C3137" s="0" t="str">
        <f aca="false">HYPERLINK("http://dbpedia.org/sparql?default-graph-uri=http%3A%2F%2Fdbpedia.org&amp;query=select+distinct+%3Fs+%3Fo+where+{%3Fs+%3Chttp%3A%2F%2Fdbpedia.org%2Fproperty%2Fpatch%3E+%3Fo}+LIMIT+100&amp;format=text%2Fhtml&amp;timeout=30000&amp;debug=on", "View on DBPedia")</f>
        <v>View on DBPedia</v>
      </c>
    </row>
    <row collapsed="false" customFormat="false" customHeight="true" hidden="false" ht="12.1" outlineLevel="0" r="3138">
      <c r="A3138" s="0" t="str">
        <f aca="false">HYPERLINK("http://dbpedia.org/property/ribbon")</f>
        <v>http://dbpedia.org/property/ribbon</v>
      </c>
      <c r="B3138" s="2" t="n">
        <v>0</v>
      </c>
      <c r="C3138" s="0" t="str">
        <f aca="false">HYPERLINK("http://dbpedia.org/sparql?default-graph-uri=http%3A%2F%2Fdbpedia.org&amp;query=select+distinct+%3Fs+%3Fo+where+{%3Fs+%3Chttp%3A%2F%2Fdbpedia.org%2Fproperty%2Fribbon%3E+%3Fo}+LIMIT+100&amp;format=text%2Fhtml&amp;timeout=30000&amp;debug=on", "View on DBPedia")</f>
        <v>View on DBPedia</v>
      </c>
    </row>
    <row collapsed="false" customFormat="false" customHeight="true" hidden="false" ht="12.1" outlineLevel="0" r="3139">
      <c r="A3139" s="0" t="str">
        <f aca="false">HYPERLINK("http://dbpedia.org/property/imageCoat")</f>
        <v>http://dbpedia.org/property/imageCoat</v>
      </c>
      <c r="B3139" s="2" t="n">
        <v>0</v>
      </c>
      <c r="C3139" s="0" t="str">
        <f aca="false">HYPERLINK("http://dbpedia.org/sparql?default-graph-uri=http%3A%2F%2Fdbpedia.org&amp;query=select+distinct+%3Fs+%3Fo+where+{%3Fs+%3Chttp%3A%2F%2Fdbpedia.org%2Fproperty%2FimageCoat%3E+%3Fo}+LIMIT+100&amp;format=text%2Fhtml&amp;timeout=30000&amp;debug=on", "View on DBPedia")</f>
        <v>View on DBPedia</v>
      </c>
    </row>
    <row collapsed="false" customFormat="false" customHeight="true" hidden="false" ht="12.1" outlineLevel="0" r="3140">
      <c r="A3140" s="0" t="str">
        <f aca="false">HYPERLINK("http://dbpedia.org/property/conventionalLongName")</f>
        <v>http://dbpedia.org/property/conventionalLongName</v>
      </c>
      <c r="B3140" s="2" t="n">
        <v>0</v>
      </c>
      <c r="C3140" s="0" t="str">
        <f aca="false">HYPERLINK("http://dbpedia.org/sparql?default-graph-uri=http%3A%2F%2Fdbpedia.org&amp;query=select+distinct+%3Fs+%3Fo+where+{%3Fs+%3Chttp%3A%2F%2Fdbpedia.org%2Fproperty%2FconventionalLongName%3E+%3Fo}+LIMIT+100&amp;format=text%2Fhtml&amp;timeout=30000&amp;debug=on", "View on DBPedia")</f>
        <v>View on DBPedia</v>
      </c>
    </row>
    <row collapsed="false" customFormat="false" customHeight="true" hidden="false" ht="12.1" outlineLevel="0" r="3141">
      <c r="A3141" s="0" t="str">
        <f aca="false">HYPERLINK("http://dbpedia.org/property/purpose")</f>
        <v>http://dbpedia.org/property/purpose</v>
      </c>
      <c r="B3141" s="2" t="n">
        <v>0</v>
      </c>
      <c r="C3141" s="0" t="str">
        <f aca="false">HYPERLINK("http://dbpedia.org/sparql?default-graph-uri=http%3A%2F%2Fdbpedia.org&amp;query=select+distinct+%3Fs+%3Fo+where+{%3Fs+%3Chttp%3A%2F%2Fdbpedia.org%2Fproperty%2Fpurpose%3E+%3Fo}+LIMIT+100&amp;format=text%2Fhtml&amp;timeout=30000&amp;debug=on", "View on DBPedia")</f>
        <v>View on DBPedia</v>
      </c>
    </row>
    <row collapsed="false" customFormat="false" customHeight="true" hidden="false" ht="12.1" outlineLevel="0" r="3142">
      <c r="A3142" s="0" t="str">
        <f aca="false">HYPERLINK("http://dbpedia.org/ontology/battle")</f>
        <v>http://dbpedia.org/ontology/battle</v>
      </c>
      <c r="B3142" s="2" t="n">
        <v>0</v>
      </c>
      <c r="C3142" s="0" t="str">
        <f aca="false">HYPERLINK("http://dbpedia.org/sparql?default-graph-uri=http%3A%2F%2Fdbpedia.org&amp;query=select+distinct+%3Fs+%3Fo+where+{%3Fs+%3Chttp%3A%2F%2Fdbpedia.org%2Fontology%2Fbattle%3E+%3Fo}+LIMIT+100&amp;format=text%2Fhtml&amp;timeout=30000&amp;debug=on", "View on DBPedia")</f>
        <v>View on DBPedia</v>
      </c>
    </row>
    <row collapsed="false" customFormat="false" customHeight="true" hidden="false" ht="12.1" outlineLevel="0" r="3143">
      <c r="A3143" s="0" t="str">
        <f aca="false">HYPERLINK("http://dbpedia.org/property/countryName")</f>
        <v>http://dbpedia.org/property/countryName</v>
      </c>
      <c r="B3143" s="2" t="n">
        <v>0</v>
      </c>
      <c r="C3143" s="0" t="str">
        <f aca="false">HYPERLINK("http://dbpedia.org/sparql?default-graph-uri=http%3A%2F%2Fdbpedia.org&amp;query=select+distinct+%3Fs+%3Fo+where+{%3Fs+%3Chttp%3A%2F%2Fdbpedia.org%2Fproperty%2FcountryName%3E+%3Fo}+LIMIT+100&amp;format=text%2Fhtml&amp;timeout=30000&amp;debug=on", "View on DBPedia")</f>
        <v>View on DBPedia</v>
      </c>
    </row>
    <row collapsed="false" customFormat="false" customHeight="true" hidden="false" ht="12.1" outlineLevel="0" r="3144">
      <c r="A3144" s="0" t="str">
        <f aca="false">HYPERLINK("http://dbpedia.org/property/governmentType")</f>
        <v>http://dbpedia.org/property/governmentType</v>
      </c>
      <c r="B3144" s="2" t="n">
        <v>0</v>
      </c>
      <c r="C3144" s="0" t="str">
        <f aca="false">HYPERLINK("http://dbpedia.org/sparql?default-graph-uri=http%3A%2F%2Fdbpedia.org&amp;query=select+distinct+%3Fs+%3Fo+where+{%3Fs+%3Chttp%3A%2F%2Fdbpedia.org%2Fproperty%2FgovernmentType%3E+%3Fo}+LIMIT+100&amp;format=text%2Fhtml&amp;timeout=30000&amp;debug=on", "View on DBPedia")</f>
        <v>View on DBPedia</v>
      </c>
    </row>
    <row collapsed="false" customFormat="false" customHeight="true" hidden="false" ht="12.1" outlineLevel="0" r="3145">
      <c r="A3145" s="0" t="str">
        <f aca="false">HYPERLINK("http://dbpedia.org/property/documentName")</f>
        <v>http://dbpedia.org/property/documentName</v>
      </c>
      <c r="B3145" s="2" t="n">
        <v>0</v>
      </c>
      <c r="C3145" s="0" t="str">
        <f aca="false">HYPERLINK("http://dbpedia.org/sparql?default-graph-uri=http%3A%2F%2Fdbpedia.org&amp;query=select+distinct+%3Fs+%3Fo+where+{%3Fs+%3Chttp%3A%2F%2Fdbpedia.org%2Fproperty%2FdocumentName%3E+%3Fo}+LIMIT+100&amp;format=text%2Fhtml&amp;timeout=30000&amp;debug=on", "View on DBPedia")</f>
        <v>View on DBPedia</v>
      </c>
    </row>
    <row collapsed="false" customFormat="false" customHeight="true" hidden="false" ht="12.1" outlineLevel="0" r="3146">
      <c r="A3146" s="0" t="str">
        <f aca="false">HYPERLINK("http://dbpedia.org/ontology/motto")</f>
        <v>http://dbpedia.org/ontology/motto</v>
      </c>
      <c r="B3146" s="2" t="n">
        <v>0</v>
      </c>
      <c r="C3146" s="0" t="str">
        <f aca="false">HYPERLINK("http://dbpedia.org/sparql?default-graph-uri=http%3A%2F%2Fdbpedia.org&amp;query=select+distinct+%3Fs+%3Fo+where+{%3Fs+%3Chttp%3A%2F%2Fdbpedia.org%2Fontology%2Fmotto%3E+%3Fo}+LIMIT+100&amp;format=text%2Fhtml&amp;timeout=30000&amp;debug=on", "View on DBPedia")</f>
        <v>View on DBPedia</v>
      </c>
    </row>
    <row collapsed="false" customFormat="false" customHeight="true" hidden="false" ht="12.1" outlineLevel="0" r="3147">
      <c r="A3147" s="0" t="str">
        <f aca="false">HYPERLINK("http://dbpedia.org/property/awards")</f>
        <v>http://dbpedia.org/property/awards</v>
      </c>
      <c r="B3147" s="2" t="n">
        <v>0</v>
      </c>
      <c r="C3147" s="0" t="str">
        <f aca="false">HYPERLINK("http://dbpedia.org/sparql?default-graph-uri=http%3A%2F%2Fdbpedia.org&amp;query=select+distinct+%3Fs+%3Fo+where+{%3Fs+%3Chttp%3A%2F%2Fdbpedia.org%2Fproperty%2Fawards%3E+%3Fo}+LIMIT+100&amp;format=text%2Fhtml&amp;timeout=30000&amp;debug=on", "View on DBPedia")</f>
        <v>View on DBPedia</v>
      </c>
    </row>
    <row collapsed="false" customFormat="false" customHeight="true" hidden="false" ht="12.1" outlineLevel="0" r="3148">
      <c r="A3148" s="0" t="str">
        <f aca="false">HYPERLINK("http://dbpedia.org/property/susperps")</f>
        <v>http://dbpedia.org/property/susperps</v>
      </c>
      <c r="B3148" s="2" t="n">
        <v>0</v>
      </c>
      <c r="C3148" s="0" t="str">
        <f aca="false">HYPERLINK("http://dbpedia.org/sparql?default-graph-uri=http%3A%2F%2Fdbpedia.org&amp;query=select+distinct+%3Fs+%3Fo+where+{%3Fs+%3Chttp%3A%2F%2Fdbpedia.org%2Fproperty%2Fsusperps%3E+%3Fo}+LIMIT+100&amp;format=text%2Fhtml&amp;timeout=30000&amp;debug=on", "View on DBPedia")</f>
        <v>View on DBPedia</v>
      </c>
    </row>
    <row collapsed="false" customFormat="false" customHeight="true" hidden="false" ht="12.1" outlineLevel="0" r="3149">
      <c r="A3149" s="0" t="str">
        <f aca="false">HYPERLINK("http://dbpedia.org/ontology/membership")</f>
        <v>http://dbpedia.org/ontology/membership</v>
      </c>
      <c r="B3149" s="2" t="n">
        <v>0</v>
      </c>
      <c r="C3149" s="0" t="str">
        <f aca="false">HYPERLINK("http://dbpedia.org/sparql?default-graph-uri=http%3A%2F%2Fdbpedia.org&amp;query=select+distinct+%3Fs+%3Fo+where+{%3Fs+%3Chttp%3A%2F%2Fdbpedia.org%2Fontology%2Fmembership%3E+%3Fo}+LIMIT+100&amp;format=text%2Fhtml&amp;timeout=30000&amp;debug=on", "View on DBPedia")</f>
        <v>View on DBPedia</v>
      </c>
    </row>
    <row collapsed="false" customFormat="false" customHeight="true" hidden="false" ht="12.1" outlineLevel="0" r="3150">
      <c r="A3150" s="0" t="str">
        <f aca="false">HYPERLINK("http://dbpedia.org/property/commands")</f>
        <v>http://dbpedia.org/property/commands</v>
      </c>
      <c r="B3150" s="2" t="n">
        <v>0</v>
      </c>
      <c r="C3150" s="0" t="str">
        <f aca="false">HYPERLINK("http://dbpedia.org/sparql?default-graph-uri=http%3A%2F%2Fdbpedia.org&amp;query=select+distinct+%3Fs+%3Fo+where+{%3Fs+%3Chttp%3A%2F%2Fdbpedia.org%2Fproperty%2Fcommands%3E+%3Fo}+LIMIT+100&amp;format=text%2Fhtml&amp;timeout=30000&amp;debug=on", "View on DBPedia")</f>
        <v>View on DBPedia</v>
      </c>
    </row>
    <row collapsed="false" customFormat="false" customHeight="true" hidden="false" ht="12.1" outlineLevel="0" r="3151">
      <c r="A3151" s="0" t="str">
        <f aca="false">HYPERLINK("http://dbpedia.org/ontology/nationality")</f>
        <v>http://dbpedia.org/ontology/nationality</v>
      </c>
      <c r="B3151" s="2" t="n">
        <v>0</v>
      </c>
      <c r="C3151" s="0" t="str">
        <f aca="false">HYPERLINK("http://dbpedia.org/sparql?default-graph-uri=http%3A%2F%2Fdbpedia.org&amp;query=select+distinct+%3Fs+%3Fo+where+{%3Fs+%3Chttp%3A%2F%2Fdbpedia.org%2Fontology%2Fnationality%3E+%3Fo}+LIMIT+100&amp;format=text%2Fhtml&amp;timeout=30000&amp;debug=on", "View on DBPedia")</f>
        <v>View on DBPedia</v>
      </c>
    </row>
    <row collapsed="false" customFormat="false" customHeight="true" hidden="false" ht="12.1" outlineLevel="0" r="3152">
      <c r="A3152" s="0" t="str">
        <f aca="false">HYPERLINK("http://dbpedia.org/property/mission")</f>
        <v>http://dbpedia.org/property/mission</v>
      </c>
      <c r="B3152" s="2" t="n">
        <v>0</v>
      </c>
      <c r="C3152" s="0" t="str">
        <f aca="false">HYPERLINK("http://dbpedia.org/sparql?default-graph-uri=http%3A%2F%2Fdbpedia.org&amp;query=select+distinct+%3Fs+%3Fo+where+{%3Fs+%3Chttp%3A%2F%2Fdbpedia.org%2Fproperty%2Fmission%3E+%3Fo}+LIMIT+100&amp;format=text%2Fhtml&amp;timeout=30000&amp;debug=on", "View on DBPedia")</f>
        <v>View on DBPedia</v>
      </c>
    </row>
    <row collapsed="false" customFormat="false" customHeight="true" hidden="false" ht="12.1" outlineLevel="0" r="3153">
      <c r="A3153" s="0" t="str">
        <f aca="false">HYPERLINK("http://dbpedia.org/ontology/leaderParty")</f>
        <v>http://dbpedia.org/ontology/leaderParty</v>
      </c>
      <c r="B3153" s="2" t="n">
        <v>0</v>
      </c>
      <c r="C3153" s="0" t="str">
        <f aca="false">HYPERLINK("http://dbpedia.org/sparql?default-graph-uri=http%3A%2F%2Fdbpedia.org&amp;query=select+distinct+%3Fs+%3Fo+where+{%3Fs+%3Chttp%3A%2F%2Fdbpedia.org%2Fontology%2FleaderParty%3E+%3Fo}+LIMIT+100&amp;format=text%2Fhtml&amp;timeout=30000&amp;debug=on", "View on DBPedia")</f>
        <v>View on DBPedia</v>
      </c>
    </row>
    <row collapsed="false" customFormat="false" customHeight="true" hidden="false" ht="12.1" outlineLevel="0" r="3154">
      <c r="A3154" s="0" t="str">
        <f aca="false">HYPERLINK("http://dbpedia.org/property/leaderTitle")</f>
        <v>http://dbpedia.org/property/leaderTitle</v>
      </c>
      <c r="B3154" s="2" t="n">
        <v>0</v>
      </c>
      <c r="C3154" s="0" t="str">
        <f aca="false">HYPERLINK("http://dbpedia.org/sparql?default-graph-uri=http%3A%2F%2Fdbpedia.org&amp;query=select+distinct+%3Fs+%3Fo+where+{%3Fs+%3Chttp%3A%2F%2Fdbpedia.org%2Fproperty%2FleaderTitle%3E+%3Fo}+LIMIT+100&amp;format=text%2Fhtml&amp;timeout=30000&amp;debug=on", "View on DBPedia")</f>
        <v>View on DBPedia</v>
      </c>
    </row>
    <row collapsed="false" customFormat="false" customHeight="true" hidden="false" ht="12.1" outlineLevel="0" r="3155">
      <c r="A3155" s="0" t="str">
        <f aca="false">HYPERLINK("http://dbpedia.org/property/affiliations")</f>
        <v>http://dbpedia.org/property/affiliations</v>
      </c>
      <c r="B3155" s="2" t="n">
        <v>0</v>
      </c>
      <c r="C3155" s="0" t="str">
        <f aca="false">HYPERLINK("http://dbpedia.org/sparql?default-graph-uri=http%3A%2F%2Fdbpedia.org&amp;query=select+distinct+%3Fs+%3Fo+where+{%3Fs+%3Chttp%3A%2F%2Fdbpedia.org%2Fproperty%2Faffiliations%3E+%3Fo}+LIMIT+100&amp;format=text%2Fhtml&amp;timeout=30000&amp;debug=on", "View on DBPedia")</f>
        <v>View on DBPedia</v>
      </c>
    </row>
    <row collapsed="false" customFormat="false" customHeight="true" hidden="false" ht="12.1" outlineLevel="0" r="3156">
      <c r="A3156" s="0" t="str">
        <f aca="false">HYPERLINK("http://dbpedia.org/property/patchcaption")</f>
        <v>http://dbpedia.org/property/patchcaption</v>
      </c>
      <c r="B3156" s="2" t="n">
        <v>0</v>
      </c>
      <c r="C3156" s="0" t="str">
        <f aca="false">HYPERLINK("http://dbpedia.org/sparql?default-graph-uri=http%3A%2F%2Fdbpedia.org&amp;query=select+distinct+%3Fs+%3Fo+where+{%3Fs+%3Chttp%3A%2F%2Fdbpedia.org%2Fproperty%2Fpatchcaption%3E+%3Fo}+LIMIT+100&amp;format=text%2Fhtml&amp;timeout=30000&amp;debug=on", "View on DBPedia")</f>
        <v>View on DBPedia</v>
      </c>
    </row>
    <row collapsed="false" customFormat="false" customHeight="true" hidden="false" ht="12.1" outlineLevel="0" r="3157">
      <c r="A3157" s="0" t="str">
        <f aca="false">HYPERLINK("http://dbpedia.org/ontology/childOrganisation")</f>
        <v>http://dbpedia.org/ontology/childOrganisation</v>
      </c>
      <c r="B3157" s="2" t="n">
        <v>0</v>
      </c>
      <c r="C3157" s="0" t="str">
        <f aca="false">HYPERLINK("http://dbpedia.org/sparql?default-graph-uri=http%3A%2F%2Fdbpedia.org&amp;query=select+distinct+%3Fs+%3Fo+where+{%3Fs+%3Chttp%3A%2F%2Fdbpedia.org%2Fontology%2FchildOrganisation%3E+%3Fo}+LIMIT+100&amp;format=text%2Fhtml&amp;timeout=30000&amp;debug=on", "View on DBPedia")</f>
        <v>View on DBPedia</v>
      </c>
    </row>
    <row collapsed="false" customFormat="false" customHeight="true" hidden="false" ht="12.1" outlineLevel="0" r="3158">
      <c r="A3158" s="0" t="str">
        <f aca="false">HYPERLINK("http://dbpedia.org/property/designation2Partof")</f>
        <v>http://dbpedia.org/property/designation2Partof</v>
      </c>
      <c r="B3158" s="2" t="n">
        <v>0</v>
      </c>
      <c r="C3158" s="0" t="str">
        <f aca="false">HYPERLINK("http://dbpedia.org/sparql?default-graph-uri=http%3A%2F%2Fdbpedia.org&amp;query=select+distinct+%3Fs+%3Fo+where+{%3Fs+%3Chttp%3A%2F%2Fdbpedia.org%2Fproperty%2Fdesignation2Partof%3E+%3Fo}+LIMIT+100&amp;format=text%2Fhtml&amp;timeout=30000&amp;debug=on", "View on DBPedia")</f>
        <v>View on DBPedia</v>
      </c>
    </row>
    <row collapsed="false" customFormat="false" customHeight="true" hidden="false" ht="12.1" outlineLevel="0" r="3159">
      <c r="A3159" s="0" t="str">
        <f aca="false">HYPERLINK("http://dbpedia.org/property/influenced")</f>
        <v>http://dbpedia.org/property/influenced</v>
      </c>
      <c r="B3159" s="2" t="n">
        <v>0</v>
      </c>
      <c r="C3159" s="0" t="str">
        <f aca="false">HYPERLINK("http://dbpedia.org/sparql?default-graph-uri=http%3A%2F%2Fdbpedia.org&amp;query=select+distinct+%3Fs+%3Fo+where+{%3Fs+%3Chttp%3A%2F%2Fdbpedia.org%2Fproperty%2Finfluenced%3E+%3Fo}+LIMIT+100&amp;format=text%2Fhtml&amp;timeout=30000&amp;debug=on", "View on DBPedia")</f>
        <v>View on DBPedia</v>
      </c>
    </row>
    <row collapsed="false" customFormat="false" customHeight="true" hidden="false" ht="12.1" outlineLevel="0" r="3160">
      <c r="A3160" s="0" t="str">
        <f aca="false">HYPERLINK("http://dbpedia.org/property/legislature")</f>
        <v>http://dbpedia.org/property/legislature</v>
      </c>
      <c r="B3160" s="2" t="n">
        <v>0.5</v>
      </c>
      <c r="C3160" s="0" t="str">
        <f aca="false">HYPERLINK("http://dbpedia.org/sparql?default-graph-uri=http%3A%2F%2Fdbpedia.org&amp;query=select+distinct+%3Fs+%3Fo+where+{%3Fs+%3Chttp%3A%2F%2Fdbpedia.org%2Fproperty%2Flegislature%3E+%3Fo}+LIMIT+100&amp;format=text%2Fhtml&amp;timeout=30000&amp;debug=on", "View on DBPedia")</f>
        <v>View on DBPedia</v>
      </c>
    </row>
    <row collapsed="false" customFormat="false" customHeight="true" hidden="false" ht="12.1" outlineLevel="0" r="3161">
      <c r="A3161" s="0" t="str">
        <f aca="false">HYPERLINK("http://dbpedia.org/property/history")</f>
        <v>http://dbpedia.org/property/history</v>
      </c>
      <c r="B3161" s="2" t="n">
        <v>0</v>
      </c>
      <c r="C3161" s="0" t="str">
        <f aca="false">HYPERLINK("http://dbpedia.org/sparql?default-graph-uri=http%3A%2F%2Fdbpedia.org&amp;query=select+distinct+%3Fs+%3Fo+where+{%3Fs+%3Chttp%3A%2F%2Fdbpedia.org%2Fproperty%2Fhistory%3E+%3Fo}+LIMIT+100&amp;format=text%2Fhtml&amp;timeout=30000&amp;debug=on", "View on DBPedia")</f>
        <v>View on DBPedia</v>
      </c>
    </row>
    <row collapsed="false" customFormat="false" customHeight="true" hidden="false" ht="12.1" outlineLevel="0" r="3162">
      <c r="A3162" s="0" t="str">
        <f aca="false">HYPERLINK("http://dbpedia.org/ontology/militaryBranch")</f>
        <v>http://dbpedia.org/ontology/militaryBranch</v>
      </c>
      <c r="B3162" s="2" t="n">
        <v>0</v>
      </c>
      <c r="C3162" s="0" t="str">
        <f aca="false">HYPERLINK("http://dbpedia.org/sparql?default-graph-uri=http%3A%2F%2Fdbpedia.org&amp;query=select+distinct+%3Fs+%3Fo+where+{%3Fs+%3Chttp%3A%2F%2Fdbpedia.org%2Fontology%2FmilitaryBranch%3E+%3Fo}+LIMIT+100&amp;format=text%2Fhtml&amp;timeout=30000&amp;debug=on", "View on DBPedia")</f>
        <v>View on DBPedia</v>
      </c>
    </row>
    <row collapsed="false" customFormat="false" customHeight="true" hidden="false" ht="12.1" outlineLevel="0" r="3163">
      <c r="A3163" s="0" t="str">
        <f aca="false">HYPERLINK("http://dbpedia.org/ontology/formerName")</f>
        <v>http://dbpedia.org/ontology/formerName</v>
      </c>
      <c r="B3163" s="2" t="n">
        <v>0</v>
      </c>
      <c r="C3163" s="0" t="str">
        <f aca="false">HYPERLINK("http://dbpedia.org/sparql?default-graph-uri=http%3A%2F%2Fdbpedia.org&amp;query=select+distinct+%3Fs+%3Fo+where+{%3Fs+%3Chttp%3A%2F%2Fdbpedia.org%2Fontology%2FformerName%3E+%3Fo}+LIMIT+100&amp;format=text%2Fhtml&amp;timeout=30000&amp;debug=on", "View on DBPedia")</f>
        <v>View on DBPedia</v>
      </c>
    </row>
    <row collapsed="false" customFormat="false" customHeight="true" hidden="false" ht="12.1" outlineLevel="0" r="3164">
      <c r="A3164" s="0" t="str">
        <f aca="false">HYPERLINK("http://dbpedia.org/property/subdivname")</f>
        <v>http://dbpedia.org/property/subdivname</v>
      </c>
      <c r="B3164" s="2" t="n">
        <v>0</v>
      </c>
      <c r="C3164" s="0" t="str">
        <f aca="false">HYPERLINK("http://dbpedia.org/sparql?default-graph-uri=http%3A%2F%2Fdbpedia.org&amp;query=select+distinct+%3Fs+%3Fo+where+{%3Fs+%3Chttp%3A%2F%2Fdbpedia.org%2Fproperty%2Fsubdivname%3E+%3Fo}+LIMIT+100&amp;format=text%2Fhtml&amp;timeout=30000&amp;debug=on", "View on DBPedia")</f>
        <v>View on DBPedia</v>
      </c>
    </row>
    <row collapsed="false" customFormat="false" customHeight="true" hidden="false" ht="12.1" outlineLevel="0" r="3165">
      <c r="A3165" s="0" t="str">
        <f aca="false">HYPERLINK("http://dbpedia.org/property/minister1Name")</f>
        <v>http://dbpedia.org/property/minister1Name</v>
      </c>
      <c r="B3165" s="2" t="n">
        <v>0</v>
      </c>
      <c r="C3165" s="0" t="str">
        <f aca="false">HYPERLINK("http://dbpedia.org/sparql?default-graph-uri=http%3A%2F%2Fdbpedia.org&amp;query=select+distinct+%3Fs+%3Fo+where+{%3Fs+%3Chttp%3A%2F%2Fdbpedia.org%2Fproperty%2Fminister1Name%3E+%3Fo}+LIMIT+100&amp;format=text%2Fhtml&amp;timeout=30000&amp;debug=on", "View on DBPedia")</f>
        <v>View on DBPedia</v>
      </c>
    </row>
    <row collapsed="false" customFormat="false" customHeight="true" hidden="false" ht="12.1" outlineLevel="0" r="3166">
      <c r="A3166" s="0" t="str">
        <f aca="false">HYPERLINK("http://dbpedia.org/property/imageMap")</f>
        <v>http://dbpedia.org/property/imageMap</v>
      </c>
      <c r="B3166" s="2" t="n">
        <v>0</v>
      </c>
      <c r="C3166" s="0" t="str">
        <f aca="false">HYPERLINK("http://dbpedia.org/sparql?default-graph-uri=http%3A%2F%2Fdbpedia.org&amp;query=select+distinct+%3Fs+%3Fo+where+{%3Fs+%3Chttp%3A%2F%2Fdbpedia.org%2Fproperty%2FimageMap%3E+%3Fo}+LIMIT+100&amp;format=text%2Fhtml&amp;timeout=30000&amp;debug=on", "View on DBPedia")</f>
        <v>View on DBPedia</v>
      </c>
    </row>
    <row collapsed="false" customFormat="false" customHeight="true" hidden="false" ht="12.1" outlineLevel="0" r="3167">
      <c r="A3167" s="0" t="str">
        <f aca="false">HYPERLINK("http://dbpedia.org/ontology/location")</f>
        <v>http://dbpedia.org/ontology/location</v>
      </c>
      <c r="B3167" s="2" t="n">
        <v>0</v>
      </c>
      <c r="C3167" s="0" t="str">
        <f aca="false">HYPERLINK("http://dbpedia.org/sparql?default-graph-uri=http%3A%2F%2Fdbpedia.org&amp;query=select+distinct+%3Fs+%3Fo+where+{%3Fs+%3Chttp%3A%2F%2Fdbpedia.org%2Fontology%2Flocation%3E+%3Fo}+LIMIT+100&amp;format=text%2Fhtml&amp;timeout=30000&amp;debug=on", "View on DBPedia")</f>
        <v>View on DBPedia</v>
      </c>
    </row>
    <row collapsed="false" customFormat="false" customHeight="true" hidden="false" ht="12.1" outlineLevel="0" r="3168">
      <c r="A3168" s="0" t="str">
        <f aca="false">HYPERLINK("http://dbpedia.org/property/leader1Name")</f>
        <v>http://dbpedia.org/property/leader1Name</v>
      </c>
      <c r="B3168" s="2" t="n">
        <v>0</v>
      </c>
      <c r="C3168" s="0" t="str">
        <f aca="false">HYPERLINK("http://dbpedia.org/sparql?default-graph-uri=http%3A%2F%2Fdbpedia.org&amp;query=select+distinct+%3Fs+%3Fo+where+{%3Fs+%3Chttp%3A%2F%2Fdbpedia.org%2Fproperty%2Fleader1Name%3E+%3Fo}+LIMIT+100&amp;format=text%2Fhtml&amp;timeout=30000&amp;debug=on", "View on DBPedia")</f>
        <v>View on DBPedia</v>
      </c>
    </row>
    <row collapsed="false" customFormat="false" customHeight="true" hidden="false" ht="12.1" outlineLevel="0" r="3169">
      <c r="A3169" s="0" t="str">
        <f aca="false">HYPERLINK("http://dbpedia.org/property/meetingPlace")</f>
        <v>http://dbpedia.org/property/meetingPlace</v>
      </c>
      <c r="B3169" s="2" t="n">
        <v>0</v>
      </c>
      <c r="C3169" s="0" t="str">
        <f aca="false">HYPERLINK("http://dbpedia.org/sparql?default-graph-uri=http%3A%2F%2Fdbpedia.org&amp;query=select+distinct+%3Fs+%3Fo+where+{%3Fs+%3Chttp%3A%2F%2Fdbpedia.org%2Fproperty%2FmeetingPlace%3E+%3Fo}+LIMIT+100&amp;format=text%2Fhtml&amp;timeout=30000&amp;debug=on", "View on DBPedia")</f>
        <v>View on DBPedia</v>
      </c>
    </row>
    <row collapsed="false" customFormat="false" customHeight="true" hidden="false" ht="12.1" outlineLevel="0" r="3170">
      <c r="A3170" s="0" t="str">
        <f aca="false">HYPERLINK("http://dbpedia.org/property/image")</f>
        <v>http://dbpedia.org/property/image</v>
      </c>
      <c r="B3170" s="2" t="n">
        <v>0</v>
      </c>
      <c r="C3170" s="0" t="str">
        <f aca="false">HYPERLINK("http://dbpedia.org/sparql?default-graph-uri=http%3A%2F%2Fdbpedia.org&amp;query=select+distinct+%3Fs+%3Fo+where+{%3Fs+%3Chttp%3A%2F%2Fdbpedia.org%2Fproperty%2Fimage%3E+%3Fo}+LIMIT+100&amp;format=text%2Fhtml&amp;timeout=30000&amp;debug=on", "View on DBPedia")</f>
        <v>View on DBPedia</v>
      </c>
    </row>
    <row collapsed="false" customFormat="false" customHeight="true" hidden="false" ht="12.1" outlineLevel="0" r="3171">
      <c r="A3171" s="0" t="str">
        <f aca="false">HYPERLINK("http://dbpedia.org/property/ratio")</f>
        <v>http://dbpedia.org/property/ratio</v>
      </c>
      <c r="B3171" s="2" t="n">
        <v>0</v>
      </c>
      <c r="C3171" s="0" t="str">
        <f aca="false">HYPERLINK("http://dbpedia.org/sparql?default-graph-uri=http%3A%2F%2Fdbpedia.org&amp;query=select+distinct+%3Fs+%3Fo+where+{%3Fs+%3Chttp%3A%2F%2Fdbpedia.org%2Fproperty%2Fratio%3E+%3Fo}+LIMIT+100&amp;format=text%2Fhtml&amp;timeout=30000&amp;debug=on", "View on DBPedia")</f>
        <v>View on DBPedia</v>
      </c>
    </row>
    <row collapsed="false" customFormat="false" customHeight="true" hidden="false" ht="12.1" outlineLevel="0" r="3172">
      <c r="A3172" s="0" t="str">
        <f aca="false">HYPERLINK("http://dbpedia.org/ontology/affiliation")</f>
        <v>http://dbpedia.org/ontology/affiliation</v>
      </c>
      <c r="B3172" s="2" t="n">
        <v>0</v>
      </c>
      <c r="C3172" s="0" t="str">
        <f aca="false">HYPERLINK("http://dbpedia.org/sparql?default-graph-uri=http%3A%2F%2Fdbpedia.org&amp;query=select+distinct+%3Fs+%3Fo+where+{%3Fs+%3Chttp%3A%2F%2Fdbpedia.org%2Fontology%2Faffiliation%3E+%3Fo}+LIMIT+100&amp;format=text%2Fhtml&amp;timeout=30000&amp;debug=on", "View on DBPedia")</f>
        <v>View on DBPedia</v>
      </c>
    </row>
    <row collapsed="false" customFormat="false" customHeight="true" hidden="false" ht="12.1" outlineLevel="0" r="3173">
      <c r="A3173" s="0" t="str">
        <f aca="false">HYPERLINK("http://dbpedia.org/property/sovereigntyType")</f>
        <v>http://dbpedia.org/property/sovereigntyType</v>
      </c>
      <c r="B3173" s="2" t="n">
        <v>0</v>
      </c>
      <c r="C3173" s="0" t="str">
        <f aca="false">HYPERLINK("http://dbpedia.org/sparql?default-graph-uri=http%3A%2F%2Fdbpedia.org&amp;query=select+distinct+%3Fs+%3Fo+where+{%3Fs+%3Chttp%3A%2F%2Fdbpedia.org%2Fproperty%2FsovereigntyType%3E+%3Fo}+LIMIT+100&amp;format=text%2Fhtml&amp;timeout=30000&amp;debug=on", "View on DBPedia")</f>
        <v>View on DBPedia</v>
      </c>
    </row>
    <row collapsed="false" customFormat="false" customHeight="true" hidden="false" ht="12.1" outlineLevel="0" r="3174">
      <c r="A3174" s="0" t="str">
        <f aca="false">HYPERLINK("http://dbpedia.org/property/seal")</f>
        <v>http://dbpedia.org/property/seal</v>
      </c>
      <c r="B3174" s="2" t="n">
        <v>0</v>
      </c>
      <c r="C3174" s="0" t="str">
        <f aca="false">HYPERLINK("http://dbpedia.org/sparql?default-graph-uri=http%3A%2F%2Fdbpedia.org&amp;query=select+distinct+%3Fs+%3Fo+where+{%3Fs+%3Chttp%3A%2F%2Fdbpedia.org%2Fproperty%2Fseal%3E+%3Fo}+LIMIT+100&amp;format=text%2Fhtml&amp;timeout=30000&amp;debug=on", "View on DBPedia")</f>
        <v>View on DBPedia</v>
      </c>
    </row>
    <row collapsed="false" customFormat="false" customHeight="true" hidden="false" ht="12.1" outlineLevel="0" r="3175">
      <c r="A3175" s="0" t="str">
        <f aca="false">HYPERLINK("http://dbpedia.org/property/residence")</f>
        <v>http://dbpedia.org/property/residence</v>
      </c>
      <c r="B3175" s="2" t="n">
        <v>0</v>
      </c>
      <c r="C3175" s="0" t="str">
        <f aca="false">HYPERLINK("http://dbpedia.org/sparql?default-graph-uri=http%3A%2F%2Fdbpedia.org&amp;query=select+distinct+%3Fs+%3Fo+where+{%3Fs+%3Chttp%3A%2F%2Fdbpedia.org%2Fproperty%2Fresidence%3E+%3Fo}+LIMIT+100&amp;format=text%2Fhtml&amp;timeout=30000&amp;debug=on", "View on DBPedia")</f>
        <v>View on DBPedia</v>
      </c>
    </row>
    <row collapsed="false" customFormat="false" customHeight="true" hidden="false" ht="12.1" outlineLevel="0" r="3176">
      <c r="A3176" s="0" t="str">
        <f aca="false">HYPERLINK("http://dbpedia.org/ontology/formerBroadcastNetwork")</f>
        <v>http://dbpedia.org/ontology/formerBroadcastNetwork</v>
      </c>
      <c r="B3176" s="2" t="n">
        <v>0</v>
      </c>
      <c r="C3176" s="0" t="str">
        <f aca="false">HYPERLINK("http://dbpedia.org/sparql?default-graph-uri=http%3A%2F%2Fdbpedia.org&amp;query=select+distinct+%3Fs+%3Fo+where+{%3Fs+%3Chttp%3A%2F%2Fdbpedia.org%2Fontology%2FformerBroadcastNetwork%3E+%3Fo}+LIMIT+100&amp;format=text%2Fhtml&amp;timeout=30000&amp;debug=on", "View on DBPedia")</f>
        <v>View on DBPedia</v>
      </c>
    </row>
    <row collapsed="false" customFormat="false" customHeight="true" hidden="false" ht="12.1" outlineLevel="0" r="3177">
      <c r="A3177" s="0" t="str">
        <f aca="false">HYPERLINK("http://dbpedia.org/property/area")</f>
        <v>http://dbpedia.org/property/area</v>
      </c>
      <c r="B3177" s="2" t="n">
        <v>0</v>
      </c>
      <c r="C3177" s="0" t="str">
        <f aca="false">HYPERLINK("http://dbpedia.org/sparql?default-graph-uri=http%3A%2F%2Fdbpedia.org&amp;query=select+distinct+%3Fs+%3Fo+where+{%3Fs+%3Chttp%3A%2F%2Fdbpedia.org%2Fproperty%2Farea%3E+%3Fo}+LIMIT+100&amp;format=text%2Fhtml&amp;timeout=30000&amp;debug=on", "View on DBPedia")</f>
        <v>View on DBPedia</v>
      </c>
    </row>
    <row collapsed="false" customFormat="false" customHeight="true" hidden="false" ht="12.1" outlineLevel="0" r="3178">
      <c r="A3178" s="0" t="str">
        <f aca="false">HYPERLINK("http://dbpedia.org/property/comp")</f>
        <v>http://dbpedia.org/property/comp</v>
      </c>
      <c r="B3178" s="2" t="n">
        <v>0</v>
      </c>
      <c r="C3178" s="0" t="str">
        <f aca="false">HYPERLINK("http://dbpedia.org/sparql?default-graph-uri=http%3A%2F%2Fdbpedia.org&amp;query=select+distinct+%3Fs+%3Fo+where+{%3Fs+%3Chttp%3A%2F%2Fdbpedia.org%2Fproperty%2Fcomp%3E+%3Fo}+LIMIT+100&amp;format=text%2Fhtml&amp;timeout=30000&amp;debug=on", "View on DBPedia")</f>
        <v>View on DBPedia</v>
      </c>
    </row>
    <row collapsed="false" customFormat="false" customHeight="true" hidden="false" ht="12.1" outlineLevel="0" r="3179">
      <c r="A3179" s="0" t="str">
        <f aca="false">HYPERLINK("http://dbpedia.org/property/briefDescription")</f>
        <v>http://dbpedia.org/property/briefDescription</v>
      </c>
      <c r="B3179" s="2" t="n">
        <v>0</v>
      </c>
      <c r="C3179" s="0" t="str">
        <f aca="false">HYPERLINK("http://dbpedia.org/sparql?default-graph-uri=http%3A%2F%2Fdbpedia.org&amp;query=select+distinct+%3Fs+%3Fo+where+{%3Fs+%3Chttp%3A%2F%2Fdbpedia.org%2Fproperty%2FbriefDescription%3E+%3Fo}+LIMIT+100&amp;format=text%2Fhtml&amp;timeout=30000&amp;debug=on", "View on DBPedia")</f>
        <v>View on DBPedia</v>
      </c>
    </row>
    <row collapsed="false" customFormat="false" customHeight="true" hidden="false" ht="12.1" outlineLevel="0" r="3180">
      <c r="A3180" s="0" t="str">
        <f aca="false">HYPERLINK("http://dbpedia.org/property/legaljuris")</f>
        <v>http://dbpedia.org/property/legaljuris</v>
      </c>
      <c r="B3180" s="2" t="n">
        <v>0</v>
      </c>
      <c r="C3180" s="0" t="str">
        <f aca="false">HYPERLINK("http://dbpedia.org/sparql?default-graph-uri=http%3A%2F%2Fdbpedia.org&amp;query=select+distinct+%3Fs+%3Fo+where+{%3Fs+%3Chttp%3A%2F%2Fdbpedia.org%2Fproperty%2Flegaljuris%3E+%3Fo}+LIMIT+100&amp;format=text%2Fhtml&amp;timeout=30000&amp;debug=on", "View on DBPedia")</f>
        <v>View on DBPedia</v>
      </c>
    </row>
    <row collapsed="false" customFormat="false" customHeight="true" hidden="false" ht="12.1" outlineLevel="0" r="3181">
      <c r="A3181" s="0" t="str">
        <f aca="false">HYPERLINK("http://dbpedia.org/property/seats3Title")</f>
        <v>http://dbpedia.org/property/seats3Title</v>
      </c>
      <c r="B3181" s="2" t="n">
        <v>0</v>
      </c>
      <c r="C3181" s="0" t="str">
        <f aca="false">HYPERLINK("http://dbpedia.org/sparql?default-graph-uri=http%3A%2F%2Fdbpedia.org&amp;query=select+distinct+%3Fs+%3Fo+where+{%3Fs+%3Chttp%3A%2F%2Fdbpedia.org%2Fproperty%2Fseats3Title%3E+%3Fo}+LIMIT+100&amp;format=text%2Fhtml&amp;timeout=30000&amp;debug=on", "View on DBPedia")</f>
        <v>View on DBPedia</v>
      </c>
    </row>
    <row collapsed="false" customFormat="false" customHeight="true" hidden="false" ht="12.1" outlineLevel="0" r="3182">
      <c r="A3182" s="0" t="str">
        <f aca="false">HYPERLINK("http://dbpedia.org/property/parentAgency")</f>
        <v>http://dbpedia.org/property/parentAgency</v>
      </c>
      <c r="B3182" s="2" t="n">
        <v>0</v>
      </c>
      <c r="C3182" s="0" t="str">
        <f aca="false">HYPERLINK("http://dbpedia.org/sparql?default-graph-uri=http%3A%2F%2Fdbpedia.org&amp;query=select+distinct+%3Fs+%3Fo+where+{%3Fs+%3Chttp%3A%2F%2Fdbpedia.org%2Fproperty%2FparentAgency%3E+%3Fo}+LIMIT+100&amp;format=text%2Fhtml&amp;timeout=30000&amp;debug=on", "View on DBPedia")</f>
        <v>View on DBPedia</v>
      </c>
    </row>
    <row collapsed="false" customFormat="false" customHeight="true" hidden="false" ht="12.1" outlineLevel="0" r="3183">
      <c r="A3183" s="0" t="str">
        <f aca="false">HYPERLINK("http://dbpedia.org/property/eventEnd")</f>
        <v>http://dbpedia.org/property/eventEnd</v>
      </c>
      <c r="B3183" s="2" t="n">
        <v>0</v>
      </c>
      <c r="C3183" s="0" t="str">
        <f aca="false">HYPERLINK("http://dbpedia.org/sparql?default-graph-uri=http%3A%2F%2Fdbpedia.org&amp;query=select+distinct+%3Fs+%3Fo+where+{%3Fs+%3Chttp%3A%2F%2Fdbpedia.org%2Fproperty%2FeventEnd%3E+%3Fo}+LIMIT+100&amp;format=text%2Fhtml&amp;timeout=30000&amp;debug=on", "View on DBPedia")</f>
        <v>View on DBPedia</v>
      </c>
    </row>
    <row collapsed="false" customFormat="false" customHeight="true" hidden="false" ht="12.1" outlineLevel="0" r="3184">
      <c r="A3184" s="0" t="str">
        <f aca="false">HYPERLINK("http://dbpedia.org/property/imageCaption")</f>
        <v>http://dbpedia.org/property/imageCaption</v>
      </c>
      <c r="B3184" s="2" t="n">
        <v>0</v>
      </c>
      <c r="C3184" s="0" t="str">
        <f aca="false">HYPERLINK("http://dbpedia.org/sparql?default-graph-uri=http%3A%2F%2Fdbpedia.org&amp;query=select+distinct+%3Fs+%3Fo+where+{%3Fs+%3Chttp%3A%2F%2Fdbpedia.org%2Fproperty%2FimageCaption%3E+%3Fo}+LIMIT+100&amp;format=text%2Fhtml&amp;timeout=30000&amp;debug=on", "View on DBPedia")</f>
        <v>View on DBPedia</v>
      </c>
    </row>
    <row collapsed="false" customFormat="false" customHeight="true" hidden="false" ht="12.1" outlineLevel="0" r="3185">
      <c r="A3185" s="0" t="str">
        <f aca="false">HYPERLINK("http://dbpedia.org/property/agencyname")</f>
        <v>http://dbpedia.org/property/agencyname</v>
      </c>
      <c r="B3185" s="2" t="n">
        <v>0</v>
      </c>
      <c r="C3185" s="0" t="str">
        <f aca="false">HYPERLINK("http://dbpedia.org/sparql?default-graph-uri=http%3A%2F%2Fdbpedia.org&amp;query=select+distinct+%3Fs+%3Fo+where+{%3Fs+%3Chttp%3A%2F%2Fdbpedia.org%2Fproperty%2Fagencyname%3E+%3Fo}+LIMIT+100&amp;format=text%2Fhtml&amp;timeout=30000&amp;debug=on", "View on DBPedia")</f>
        <v>View on DBPedia</v>
      </c>
    </row>
    <row collapsed="false" customFormat="false" customHeight="true" hidden="false" ht="12.1" outlineLevel="0" r="3186">
      <c r="A3186" s="0" t="str">
        <f aca="false">HYPERLINK("http://dbpedia.org/property/flagS")</f>
        <v>http://dbpedia.org/property/flagS</v>
      </c>
      <c r="B3186" s="2" t="n">
        <v>0</v>
      </c>
      <c r="C3186" s="0" t="str">
        <f aca="false">HYPERLINK("http://dbpedia.org/sparql?default-graph-uri=http%3A%2F%2Fdbpedia.org&amp;query=select+distinct+%3Fs+%3Fo+where+{%3Fs+%3Chttp%3A%2F%2Fdbpedia.org%2Fproperty%2FflagS%3E+%3Fo}+LIMIT+100&amp;format=text%2Fhtml&amp;timeout=30000&amp;debug=on", "View on DBPedia")</f>
        <v>View on DBPedia</v>
      </c>
    </row>
    <row collapsed="false" customFormat="false" customHeight="true" hidden="false" ht="12.1" outlineLevel="0" r="3187">
      <c r="A3187" s="0" t="str">
        <f aca="false">HYPERLINK("http://dbpedia.org/property/companyType")</f>
        <v>http://dbpedia.org/property/companyType</v>
      </c>
      <c r="B3187" s="2" t="n">
        <v>0</v>
      </c>
      <c r="C3187" s="0" t="str">
        <f aca="false">HYPERLINK("http://dbpedia.org/sparql?default-graph-uri=http%3A%2F%2Fdbpedia.org&amp;query=select+distinct+%3Fs+%3Fo+where+{%3Fs+%3Chttp%3A%2F%2Fdbpedia.org%2Fproperty%2FcompanyType%3E+%3Fo}+LIMIT+100&amp;format=text%2Fhtml&amp;timeout=30000&amp;debug=on", "View on DBPedia")</f>
        <v>View on DBPedia</v>
      </c>
    </row>
    <row collapsed="false" customFormat="false" customHeight="true" hidden="false" ht="12.1" outlineLevel="0" r="3188">
      <c r="A3188" s="0" t="str">
        <f aca="false">HYPERLINK("http://dbpedia.org/property/type")</f>
        <v>http://dbpedia.org/property/type</v>
      </c>
      <c r="B3188" s="2" t="n">
        <v>0</v>
      </c>
      <c r="C3188" s="0" t="str">
        <f aca="false">HYPERLINK("http://dbpedia.org/sparql?default-graph-uri=http%3A%2F%2Fdbpedia.org&amp;query=select+distinct+%3Fs+%3Fo+where+{%3Fs+%3Chttp%3A%2F%2Fdbpedia.org%2Fproperty%2Ftype%3E+%3Fo}+LIMIT+100&amp;format=text%2Fhtml&amp;timeout=30000&amp;debug=on", "View on DBPedia")</f>
        <v>View on DBPedia</v>
      </c>
    </row>
    <row collapsed="false" customFormat="false" customHeight="true" hidden="false" ht="12.1" outlineLevel="0" r="3189">
      <c r="A3189" s="0" t="str">
        <f aca="false">HYPERLINK("http://dbpedia.org/property/citizenship")</f>
        <v>http://dbpedia.org/property/citizenship</v>
      </c>
      <c r="B3189" s="2" t="n">
        <v>0</v>
      </c>
      <c r="C3189" s="0" t="str">
        <f aca="false">HYPERLINK("http://dbpedia.org/sparql?default-graph-uri=http%3A%2F%2Fdbpedia.org&amp;query=select+distinct+%3Fs+%3Fo+where+{%3Fs+%3Chttp%3A%2F%2Fdbpedia.org%2Fproperty%2Fcitizenship%3E+%3Fo}+LIMIT+100&amp;format=text%2Fhtml&amp;timeout=30000&amp;debug=on", "View on DBPedia")</f>
        <v>View on DBPedia</v>
      </c>
    </row>
    <row collapsed="false" customFormat="false" customHeight="true" hidden="false" ht="12.1" outlineLevel="0" r="3190">
      <c r="A3190" s="0" t="str">
        <f aca="false">HYPERLINK("http://dbpedia.org/property/reason")</f>
        <v>http://dbpedia.org/property/reason</v>
      </c>
      <c r="B3190" s="2" t="n">
        <v>0</v>
      </c>
      <c r="C3190" s="0" t="str">
        <f aca="false">HYPERLINK("http://dbpedia.org/sparql?default-graph-uri=http%3A%2F%2Fdbpedia.org&amp;query=select+distinct+%3Fs+%3Fo+where+{%3Fs+%3Chttp%3A%2F%2Fdbpedia.org%2Fproperty%2Freason%3E+%3Fo}+LIMIT+100&amp;format=text%2Fhtml&amp;timeout=30000&amp;debug=on", "View on DBPedia")</f>
        <v>View on DBPedia</v>
      </c>
    </row>
    <row collapsed="false" customFormat="false" customHeight="true" hidden="false" ht="12.1" outlineLevel="0" r="3191">
      <c r="A3191" s="0" t="str">
        <f aca="false">HYPERLINK("http://dbpedia.org/ontology/award")</f>
        <v>http://dbpedia.org/ontology/award</v>
      </c>
      <c r="B3191" s="2" t="n">
        <v>0</v>
      </c>
      <c r="C3191" s="0" t="str">
        <f aca="false">HYPERLINK("http://dbpedia.org/sparql?default-graph-uri=http%3A%2F%2Fdbpedia.org&amp;query=select+distinct+%3Fs+%3Fo+where+{%3Fs+%3Chttp%3A%2F%2Fdbpedia.org%2Fontology%2Faward%3E+%3Fo}+LIMIT+100&amp;format=text%2Fhtml&amp;timeout=30000&amp;debug=on", "View on DBPedia")</f>
        <v>View on DBPedia</v>
      </c>
    </row>
    <row collapsed="false" customFormat="false" customHeight="true" hidden="false" ht="12.1" outlineLevel="0" r="3192">
      <c r="A3192" s="0" t="str">
        <f aca="false">HYPERLINK("http://dbpedia.org/property/formerNames")</f>
        <v>http://dbpedia.org/property/formerNames</v>
      </c>
      <c r="B3192" s="2" t="n">
        <v>0</v>
      </c>
      <c r="C3192" s="0" t="str">
        <f aca="false">HYPERLINK("http://dbpedia.org/sparql?default-graph-uri=http%3A%2F%2Fdbpedia.org&amp;query=select+distinct+%3Fs+%3Fo+where+{%3Fs+%3Chttp%3A%2F%2Fdbpedia.org%2Fproperty%2FformerNames%3E+%3Fo}+LIMIT+100&amp;format=text%2Fhtml&amp;timeout=30000&amp;debug=on", "View on DBPedia")</f>
        <v>View on DBPedia</v>
      </c>
    </row>
    <row collapsed="false" customFormat="false" customHeight="true" hidden="false" ht="12.1" outlineLevel="0" r="3193">
      <c r="A3193" s="0" t="str">
        <f aca="false">HYPERLINK("http://dbpedia.org/property/leaderParty")</f>
        <v>http://dbpedia.org/property/leaderParty</v>
      </c>
      <c r="B3193" s="2" t="n">
        <v>0</v>
      </c>
      <c r="C3193" s="0" t="str">
        <f aca="false">HYPERLINK("http://dbpedia.org/sparql?default-graph-uri=http%3A%2F%2Fdbpedia.org&amp;query=select+distinct+%3Fs+%3Fo+where+{%3Fs+%3Chttp%3A%2F%2Fdbpedia.org%2Fproperty%2FleaderParty%3E+%3Fo}+LIMIT+100&amp;format=text%2Fhtml&amp;timeout=30000&amp;debug=on", "View on DBPedia")</f>
        <v>View on DBPedia</v>
      </c>
    </row>
    <row collapsed="false" customFormat="false" customHeight="true" hidden="false" ht="12.1" outlineLevel="0" r="3194">
      <c r="A3194" s="0" t="str">
        <f aca="false">HYPERLINK("http://dbpedia.org/property/religion")</f>
        <v>http://dbpedia.org/property/religion</v>
      </c>
      <c r="B3194" s="2" t="n">
        <v>0</v>
      </c>
      <c r="C3194" s="0" t="str">
        <f aca="false">HYPERLINK("http://dbpedia.org/sparql?default-graph-uri=http%3A%2F%2Fdbpedia.org&amp;query=select+distinct+%3Fs+%3Fo+where+{%3Fs+%3Chttp%3A%2F%2Fdbpedia.org%2Fproperty%2Freligion%3E+%3Fo}+LIMIT+100&amp;format=text%2Fhtml&amp;timeout=30000&amp;debug=on", "View on DBPedia")</f>
        <v>View on DBPedia</v>
      </c>
    </row>
    <row collapsed="false" customFormat="false" customHeight="true" hidden="false" ht="12.1" outlineLevel="0" r="3195">
      <c r="A3195" s="0" t="str">
        <f aca="false">HYPERLINK("http://dbpedia.org/ontology/longName")</f>
        <v>http://dbpedia.org/ontology/longName</v>
      </c>
      <c r="B3195" s="2" t="n">
        <v>0</v>
      </c>
      <c r="C3195" s="0" t="str">
        <f aca="false">HYPERLINK("http://dbpedia.org/sparql?default-graph-uri=http%3A%2F%2Fdbpedia.org&amp;query=select+distinct+%3Fs+%3Fo+where+{%3Fs+%3Chttp%3A%2F%2Fdbpedia.org%2Fontology%2FlongName%3E+%3Fo}+LIMIT+100&amp;format=text%2Fhtml&amp;timeout=30000&amp;debug=on", "View on DBPedia")</f>
        <v>View on DBPedia</v>
      </c>
    </row>
    <row collapsed="false" customFormat="false" customHeight="true" hidden="false" ht="12.1" outlineLevel="0" r="3196">
      <c r="A3196" s="0" t="str">
        <f aca="false">HYPERLINK("http://dbpedia.org/property/leaderName")</f>
        <v>http://dbpedia.org/property/leaderName</v>
      </c>
      <c r="B3196" s="2" t="n">
        <v>0</v>
      </c>
      <c r="C3196" s="0" t="str">
        <f aca="false">HYPERLINK("http://dbpedia.org/sparql?default-graph-uri=http%3A%2F%2Fdbpedia.org&amp;query=select+distinct+%3Fs+%3Fo+where+{%3Fs+%3Chttp%3A%2F%2Fdbpedia.org%2Fproperty%2FleaderName%3E+%3Fo}+LIMIT+100&amp;format=text%2Fhtml&amp;timeout=30000&amp;debug=on", "View on DBPedia")</f>
        <v>View on DBPedia</v>
      </c>
    </row>
    <row collapsed="false" customFormat="false" customHeight="true" hidden="false" ht="12.1" outlineLevel="0" r="3197">
      <c r="A3197" s="0" t="str">
        <f aca="false">HYPERLINK("http://dbpedia.org/property/p")</f>
        <v>http://dbpedia.org/property/p</v>
      </c>
      <c r="B3197" s="2" t="n">
        <v>0</v>
      </c>
      <c r="C3197" s="0" t="str">
        <f aca="false">HYPERLINK("http://dbpedia.org/sparql?default-graph-uri=http%3A%2F%2Fdbpedia.org&amp;query=select+distinct+%3Fs+%3Fo+where+{%3Fs+%3Chttp%3A%2F%2Fdbpedia.org%2Fproperty%2Fp%3E+%3Fo}+LIMIT+100&amp;format=text%2Fhtml&amp;timeout=30000&amp;debug=on", "View on DBPedia")</f>
        <v>View on DBPedia</v>
      </c>
    </row>
    <row collapsed="false" customFormat="false" customHeight="true" hidden="false" ht="12.1" outlineLevel="0" r="3198">
      <c r="A3198" s="0" t="str">
        <f aca="false">HYPERLINK("http://dbpedia.org/property/motives")</f>
        <v>http://dbpedia.org/property/motives</v>
      </c>
      <c r="B3198" s="2" t="n">
        <v>0</v>
      </c>
      <c r="C3198" s="0" t="str">
        <f aca="false">HYPERLINK("http://dbpedia.org/sparql?default-graph-uri=http%3A%2F%2Fdbpedia.org&amp;query=select+distinct+%3Fs+%3Fo+where+{%3Fs+%3Chttp%3A%2F%2Fdbpedia.org%2Fproperty%2Fmotives%3E+%3Fo}+LIMIT+100&amp;format=text%2Fhtml&amp;timeout=30000&amp;debug=on", "View on DBPedia")</f>
        <v>View on DBPedia</v>
      </c>
    </row>
    <row collapsed="false" customFormat="false" customHeight="true" hidden="false" ht="12.1" outlineLevel="0" r="3199">
      <c r="A3199" s="0" t="str">
        <f aca="false">HYPERLINK("http://dbpedia.org/property/s")</f>
        <v>http://dbpedia.org/property/s</v>
      </c>
      <c r="B3199" s="2" t="n">
        <v>0</v>
      </c>
      <c r="C3199" s="0" t="str">
        <f aca="false">HYPERLINK("http://dbpedia.org/sparql?default-graph-uri=http%3A%2F%2Fdbpedia.org&amp;query=select+distinct+%3Fs+%3Fo+where+{%3Fs+%3Chttp%3A%2F%2Fdbpedia.org%2Fproperty%2Fs%3E+%3Fo}+LIMIT+100&amp;format=text%2Fhtml&amp;timeout=30000&amp;debug=on", "View on DBPedia")</f>
        <v>View on DBPedia</v>
      </c>
    </row>
    <row collapsed="false" customFormat="false" customHeight="true" hidden="false" ht="12.1" outlineLevel="0" r="3200">
      <c r="A3200" s="0" t="str">
        <f aca="false">HYPERLINK("http://dbpedia.org/property/operatingSystem")</f>
        <v>http://dbpedia.org/property/operatingSystem</v>
      </c>
      <c r="B3200" s="2" t="n">
        <v>0</v>
      </c>
      <c r="C3200" s="0" t="str">
        <f aca="false">HYPERLINK("http://dbpedia.org/sparql?default-graph-uri=http%3A%2F%2Fdbpedia.org&amp;query=select+distinct+%3Fs+%3Fo+where+{%3Fs+%3Chttp%3A%2F%2Fdbpedia.org%2Fproperty%2FoperatingSystem%3E+%3Fo}+LIMIT+100&amp;format=text%2Fhtml&amp;timeout=30000&amp;debug=on", "View on DBPedia")</f>
        <v>View on DBPedia</v>
      </c>
    </row>
    <row collapsed="false" customFormat="false" customHeight="true" hidden="false" ht="12.1" outlineLevel="0" r="3201">
      <c r="A3201" s="0" t="str">
        <f aca="false">HYPERLINK("http://dbpedia.org/ontology/stateOfOrigin")</f>
        <v>http://dbpedia.org/ontology/stateOfOrigin</v>
      </c>
      <c r="B3201" s="2" t="n">
        <v>0</v>
      </c>
      <c r="C3201" s="0" t="str">
        <f aca="false">HYPERLINK("http://dbpedia.org/sparql?default-graph-uri=http%3A%2F%2Fdbpedia.org&amp;query=select+distinct+%3Fs+%3Fo+where+{%3Fs+%3Chttp%3A%2F%2Fdbpedia.org%2Fontology%2FstateOfOrigin%3E+%3Fo}+LIMIT+100&amp;format=text%2Fhtml&amp;timeout=30000&amp;debug=on", "View on DBPedia")</f>
        <v>View on DBPedia</v>
      </c>
    </row>
    <row collapsed="false" customFormat="false" customHeight="true" hidden="false" ht="12.1" outlineLevel="0" r="3202">
      <c r="A3202" s="0" t="str">
        <f aca="false">HYPERLINK("http://dbpedia.org/property/jurisdiction")</f>
        <v>http://dbpedia.org/property/jurisdiction</v>
      </c>
      <c r="B3202" s="2" t="n">
        <v>0</v>
      </c>
      <c r="C3202" s="0" t="str">
        <f aca="false">HYPERLINK("http://dbpedia.org/sparql?default-graph-uri=http%3A%2F%2Fdbpedia.org&amp;query=select+distinct+%3Fs+%3Fo+where+{%3Fs+%3Chttp%3A%2F%2Fdbpedia.org%2Fproperty%2Fjurisdiction%3E+%3Fo}+LIMIT+100&amp;format=text%2Fhtml&amp;timeout=30000&amp;debug=on", "View on DBPedia")</f>
        <v>View on DBPedia</v>
      </c>
    </row>
    <row collapsed="false" customFormat="false" customHeight="true" hidden="false" ht="12.1" outlineLevel="0" r="3203">
      <c r="A3203" s="0" t="str">
        <f aca="false">HYPERLINK("http://dbpedia.org/ontology/successor")</f>
        <v>http://dbpedia.org/ontology/successor</v>
      </c>
      <c r="B3203" s="2" t="n">
        <v>0</v>
      </c>
      <c r="C3203" s="0" t="str">
        <f aca="false">HYPERLINK("http://dbpedia.org/sparql?default-graph-uri=http%3A%2F%2Fdbpedia.org&amp;query=select+distinct+%3Fs+%3Fo+where+{%3Fs+%3Chttp%3A%2F%2Fdbpedia.org%2Fontology%2Fsuccessor%3E+%3Fo}+LIMIT+100&amp;format=text%2Fhtml&amp;timeout=30000&amp;debug=on", "View on DBPedia")</f>
        <v>View on DBPedia</v>
      </c>
    </row>
    <row collapsed="false" customFormat="false" customHeight="true" hidden="false" ht="12.1" outlineLevel="0" r="3204">
      <c r="A3204" s="0" t="str">
        <f aca="false">HYPERLINK("http://dbpedia.org/property/missionstatement")</f>
        <v>http://dbpedia.org/property/missionstatement</v>
      </c>
      <c r="B3204" s="2" t="n">
        <v>0</v>
      </c>
      <c r="C3204" s="0" t="str">
        <f aca="false">HYPERLINK("http://dbpedia.org/sparql?default-graph-uri=http%3A%2F%2Fdbpedia.org&amp;query=select+distinct+%3Fs+%3Fo+where+{%3Fs+%3Chttp%3A%2F%2Fdbpedia.org%2Fproperty%2Fmissionstatement%3E+%3Fo}+LIMIT+100&amp;format=text%2Fhtml&amp;timeout=30000&amp;debug=on", "View on DBPedia")</f>
        <v>View on DBPedia</v>
      </c>
    </row>
    <row collapsed="false" customFormat="false" customHeight="true" hidden="false" ht="12.1" outlineLevel="0" r="3205">
      <c r="A3205" s="0" t="str">
        <f aca="false">HYPERLINK("http://dbpedia.org/property/header")</f>
        <v>http://dbpedia.org/property/header</v>
      </c>
      <c r="B3205" s="2" t="n">
        <v>0</v>
      </c>
      <c r="C3205" s="0" t="str">
        <f aca="false">HYPERLINK("http://dbpedia.org/sparql?default-graph-uri=http%3A%2F%2Fdbpedia.org&amp;query=select+distinct+%3Fs+%3Fo+where+{%3Fs+%3Chttp%3A%2F%2Fdbpedia.org%2Fproperty%2Fheader%3E+%3Fo}+LIMIT+100&amp;format=text%2Fhtml&amp;timeout=30000&amp;debug=on", "View on DBPedia")</f>
        <v>View on DBPedia</v>
      </c>
    </row>
    <row collapsed="false" customFormat="false" customHeight="true" hidden="false" ht="12.1" outlineLevel="0" r="3206">
      <c r="A3206" s="0" t="str">
        <f aca="false">HYPERLINK("http://dbpedia.org/ontology/legislativePeriodName")</f>
        <v>http://dbpedia.org/ontology/legislativePeriodName</v>
      </c>
      <c r="B3206" s="2" t="n">
        <v>0</v>
      </c>
      <c r="C3206" s="0" t="str">
        <f aca="false">HYPERLINK("http://dbpedia.org/sparql?default-graph-uri=http%3A%2F%2Fdbpedia.org&amp;query=select+distinct+%3Fs+%3Fo+where+{%3Fs+%3Chttp%3A%2F%2Fdbpedia.org%2Fontology%2FlegislativePeriodName%3E+%3Fo}+LIMIT+100&amp;format=text%2Fhtml&amp;timeout=30000&amp;debug=on", "View on DBPedia")</f>
        <v>View on DBPedia</v>
      </c>
    </row>
    <row collapsed="false" customFormat="false" customHeight="true" hidden="false" ht="12.1" outlineLevel="0" r="3207">
      <c r="A3207" s="0" t="str">
        <f aca="false">HYPERLINK("http://dbpedia.org/property/legend1title")</f>
        <v>http://dbpedia.org/property/legend1title</v>
      </c>
      <c r="B3207" s="2" t="n">
        <v>0</v>
      </c>
      <c r="C3207" s="0" t="str">
        <f aca="false">HYPERLINK("http://dbpedia.org/sparql?default-graph-uri=http%3A%2F%2Fdbpedia.org&amp;query=select+distinct+%3Fs+%3Fo+where+{%3Fs+%3Chttp%3A%2F%2Fdbpedia.org%2Fproperty%2Flegend1title%3E+%3Fo}+LIMIT+100&amp;format=text%2Fhtml&amp;timeout=30000&amp;debug=on", "View on DBPedia")</f>
        <v>View on DBPedia</v>
      </c>
    </row>
    <row collapsed="false" customFormat="false" customHeight="true" hidden="false" ht="12.1" outlineLevel="0" r="3208">
      <c r="A3208" s="0" t="str">
        <f aca="false">HYPERLINK("http://dbpedia.org/ontology/status")</f>
        <v>http://dbpedia.org/ontology/status</v>
      </c>
      <c r="B3208" s="2" t="n">
        <v>0</v>
      </c>
      <c r="C3208" s="0" t="str">
        <f aca="false">HYPERLINK("http://dbpedia.org/sparql?default-graph-uri=http%3A%2F%2Fdbpedia.org&amp;query=select+distinct+%3Fs+%3Fo+where+{%3Fs+%3Chttp%3A%2F%2Fdbpedia.org%2Fontology%2Fstatus%3E+%3Fo}+LIMIT+100&amp;format=text%2Fhtml&amp;timeout=30000&amp;debug=on", "View on DBPedia")</f>
        <v>View on DBPedia</v>
      </c>
    </row>
    <row collapsed="false" customFormat="false" customHeight="true" hidden="false" ht="12.1" outlineLevel="0" r="3209">
      <c r="A3209" s="0" t="str">
        <f aca="false">HYPERLINK("http://dbpedia.org/property/chief4Position")</f>
        <v>http://dbpedia.org/property/chief4Position</v>
      </c>
      <c r="B3209" s="2" t="n">
        <v>0</v>
      </c>
      <c r="C3209" s="0" t="str">
        <f aca="false">HYPERLINK("http://dbpedia.org/sparql?default-graph-uri=http%3A%2F%2Fdbpedia.org&amp;query=select+distinct+%3Fs+%3Fo+where+{%3Fs+%3Chttp%3A%2F%2Fdbpedia.org%2Fproperty%2Fchief4Position%3E+%3Fo}+LIMIT+100&amp;format=text%2Fhtml&amp;timeout=30000&amp;debug=on", "View on DBPedia")</f>
        <v>View on DBPedia</v>
      </c>
    </row>
    <row collapsed="false" customFormat="false" customHeight="true" hidden="false" ht="12.1" outlineLevel="0" r="3210">
      <c r="A3210" s="0" t="str">
        <f aca="false">HYPERLINK("http://dbpedia.org/ontology/address")</f>
        <v>http://dbpedia.org/ontology/address</v>
      </c>
      <c r="B3210" s="2" t="n">
        <v>0</v>
      </c>
      <c r="C3210" s="0" t="str">
        <f aca="false">HYPERLINK("http://dbpedia.org/sparql?default-graph-uri=http%3A%2F%2Fdbpedia.org&amp;query=select+distinct+%3Fs+%3Fo+where+{%3Fs+%3Chttp%3A%2F%2Fdbpedia.org%2Fontology%2Faddress%3E+%3Fo}+LIMIT+100&amp;format=text%2Fhtml&amp;timeout=30000&amp;debug=on", "View on DBPedia")</f>
        <v>View on DBPedia</v>
      </c>
    </row>
    <row collapsed="false" customFormat="false" customHeight="true" hidden="false" ht="12.1" outlineLevel="0" r="3211">
      <c r="A3211" s="0" t="str">
        <f aca="false">HYPERLINK("http://dbpedia.org/property/headquarters")</f>
        <v>http://dbpedia.org/property/headquarters</v>
      </c>
      <c r="B3211" s="2" t="n">
        <v>0</v>
      </c>
      <c r="C3211" s="0" t="str">
        <f aca="false">HYPERLINK("http://dbpedia.org/sparql?default-graph-uri=http%3A%2F%2Fdbpedia.org&amp;query=select+distinct+%3Fs+%3Fo+where+{%3Fs+%3Chttp%3A%2F%2Fdbpedia.org%2Fproperty%2Fheadquarters%3E+%3Fo}+LIMIT+100&amp;format=text%2Fhtml&amp;timeout=30000&amp;debug=on", "View on DBPedia")</f>
        <v>View on DBPedia</v>
      </c>
    </row>
    <row collapsed="false" customFormat="false" customHeight="true" hidden="false" ht="12.1" outlineLevel="0" r="3212">
      <c r="A3212" s="0" t="str">
        <f aca="false">HYPERLINK("http://dbpedia.org/ontology/leader")</f>
        <v>http://dbpedia.org/ontology/leader</v>
      </c>
      <c r="B3212" s="2" t="n">
        <v>0</v>
      </c>
      <c r="C3212" s="0" t="str">
        <f aca="false">HYPERLINK("http://dbpedia.org/sparql?default-graph-uri=http%3A%2F%2Fdbpedia.org&amp;query=select+distinct+%3Fs+%3Fo+where+{%3Fs+%3Chttp%3A%2F%2Fdbpedia.org%2Fontology%2Fleader%3E+%3Fo}+LIMIT+100&amp;format=text%2Fhtml&amp;timeout=30000&amp;debug=on", "View on DBPedia")</f>
        <v>View on DBPedia</v>
      </c>
    </row>
    <row collapsed="false" customFormat="false" customHeight="true" hidden="false" ht="12.1" outlineLevel="0" r="3213">
      <c r="A3213" s="0" t="str">
        <f aca="false">HYPERLINK("http://dbpedia.org/ontology/leaderName")</f>
        <v>http://dbpedia.org/ontology/leaderName</v>
      </c>
      <c r="B3213" s="2" t="n">
        <v>0</v>
      </c>
      <c r="C3213" s="0" t="str">
        <f aca="false">HYPERLINK("http://dbpedia.org/sparql?default-graph-uri=http%3A%2F%2Fdbpedia.org&amp;query=select+distinct+%3Fs+%3Fo+where+{%3Fs+%3Chttp%3A%2F%2Fdbpedia.org%2Fontology%2FleaderName%3E+%3Fo}+LIMIT+100&amp;format=text%2Fhtml&amp;timeout=30000&amp;debug=on", "View on DBPedia")</f>
        <v>View on DBPedia</v>
      </c>
    </row>
    <row collapsed="false" customFormat="false" customHeight="true" hidden="false" ht="12.1" outlineLevel="0" r="3214">
      <c r="A3214" s="0" t="str">
        <f aca="false">HYPERLINK("http://dbpedia.org/ontology/headquarter")</f>
        <v>http://dbpedia.org/ontology/headquarter</v>
      </c>
      <c r="B3214" s="2" t="n">
        <v>0</v>
      </c>
      <c r="C3214" s="0" t="str">
        <f aca="false">HYPERLINK("http://dbpedia.org/sparql?default-graph-uri=http%3A%2F%2Fdbpedia.org&amp;query=select+distinct+%3Fs+%3Fo+where+{%3Fs+%3Chttp%3A%2F%2Fdbpedia.org%2Fontology%2Fheadquarter%3E+%3Fo}+LIMIT+100&amp;format=text%2Fhtml&amp;timeout=30000&amp;debug=on", "View on DBPedia")</f>
        <v>View on DBPedia</v>
      </c>
    </row>
    <row collapsed="false" customFormat="false" customHeight="true" hidden="false" ht="12.1" outlineLevel="0" r="3215">
      <c r="A3215" s="0" t="str">
        <f aca="false">HYPERLINK("http://dbpedia.org/property/commonname")</f>
        <v>http://dbpedia.org/property/commonname</v>
      </c>
      <c r="B3215" s="2" t="n">
        <v>0</v>
      </c>
      <c r="C3215" s="0" t="str">
        <f aca="false">HYPERLINK("http://dbpedia.org/sparql?default-graph-uri=http%3A%2F%2Fdbpedia.org&amp;query=select+distinct+%3Fs+%3Fo+where+{%3Fs+%3Chttp%3A%2F%2Fdbpedia.org%2Fproperty%2Fcommonname%3E+%3Fo}+LIMIT+100&amp;format=text%2Fhtml&amp;timeout=30000&amp;debug=on", "View on DBPedia")</f>
        <v>View on DBPedia</v>
      </c>
    </row>
    <row collapsed="false" customFormat="false" customHeight="true" hidden="false" ht="12.1" outlineLevel="0" r="3216">
      <c r="A3216" s="0" t="str">
        <f aca="false">HYPERLINK("http://dbpedia.org/property/organizationMotto")</f>
        <v>http://dbpedia.org/property/organizationMotto</v>
      </c>
      <c r="B3216" s="2" t="n">
        <v>0</v>
      </c>
      <c r="C3216" s="0" t="str">
        <f aca="false">HYPERLINK("http://dbpedia.org/sparql?default-graph-uri=http%3A%2F%2Fdbpedia.org&amp;query=select+distinct+%3Fs+%3Fo+where+{%3Fs+%3Chttp%3A%2F%2Fdbpedia.org%2Fproperty%2ForganizationMotto%3E+%3Fo}+LIMIT+100&amp;format=text%2Fhtml&amp;timeout=30000&amp;debug=on", "View on DBPedia")</f>
        <v>View on DBPedia</v>
      </c>
    </row>
    <row collapsed="false" customFormat="false" customHeight="true" hidden="false" ht="12.1" outlineLevel="0" r="3217">
      <c r="A3217" s="0" t="str">
        <f aca="false">HYPERLINK("http://dbpedia.org/property/seats5Title")</f>
        <v>http://dbpedia.org/property/seats5Title</v>
      </c>
      <c r="B3217" s="2" t="n">
        <v>0</v>
      </c>
      <c r="C3217" s="0" t="str">
        <f aca="false">HYPERLINK("http://dbpedia.org/sparql?default-graph-uri=http%3A%2F%2Fdbpedia.org&amp;query=select+distinct+%3Fs+%3Fo+where+{%3Fs+%3Chttp%3A%2F%2Fdbpedia.org%2Fproperty%2Fseats5Title%3E+%3Fo}+LIMIT+100&amp;format=text%2Fhtml&amp;timeout=30000&amp;debug=on", "View on DBPedia")</f>
        <v>View on DBPedia</v>
      </c>
    </row>
    <row collapsed="false" customFormat="false" customHeight="true" hidden="false" ht="12.1" outlineLevel="0" r="3218">
      <c r="A3218" s="0" t="str">
        <f aca="false">HYPERLINK("http://dbpedia.org/property/partof")</f>
        <v>http://dbpedia.org/property/partof</v>
      </c>
      <c r="B3218" s="2" t="n">
        <v>0</v>
      </c>
      <c r="C3218" s="0" t="str">
        <f aca="false">HYPERLINK("http://dbpedia.org/sparql?default-graph-uri=http%3A%2F%2Fdbpedia.org&amp;query=select+distinct+%3Fs+%3Fo+where+{%3Fs+%3Chttp%3A%2F%2Fdbpedia.org%2Fproperty%2Fpartof%3E+%3Fo}+LIMIT+100&amp;format=text%2Fhtml&amp;timeout=30000&amp;debug=on", "View on DBPedia")</f>
        <v>View on DBPedia</v>
      </c>
    </row>
    <row collapsed="false" customFormat="false" customHeight="true" hidden="false" ht="12.1" outlineLevel="0" r="3219">
      <c r="A3219" s="0" t="str">
        <f aca="false">HYPERLINK("http://dbpedia.org/property/chief1Position")</f>
        <v>http://dbpedia.org/property/chief1Position</v>
      </c>
      <c r="B3219" s="2" t="n">
        <v>0</v>
      </c>
      <c r="C3219" s="0" t="str">
        <f aca="false">HYPERLINK("http://dbpedia.org/sparql?default-graph-uri=http%3A%2F%2Fdbpedia.org&amp;query=select+distinct+%3Fs+%3Fo+where+{%3Fs+%3Chttp%3A%2F%2Fdbpedia.org%2Fproperty%2Fchief1Position%3E+%3Fo}+LIMIT+100&amp;format=text%2Fhtml&amp;timeout=30000&amp;debug=on", "View on DBPedia")</f>
        <v>View on DBPedia</v>
      </c>
    </row>
    <row collapsed="false" customFormat="false" customHeight="true" hidden="false" ht="12.1" outlineLevel="0" r="3220">
      <c r="A3220" s="0" t="str">
        <f aca="false">HYPERLINK("http://dbpedia.org/property/oppositionParty")</f>
        <v>http://dbpedia.org/property/oppositionParty</v>
      </c>
      <c r="B3220" s="2" t="n">
        <v>0</v>
      </c>
      <c r="C3220" s="0" t="str">
        <f aca="false">HYPERLINK("http://dbpedia.org/sparql?default-graph-uri=http%3A%2F%2Fdbpedia.org&amp;query=select+distinct+%3Fs+%3Fo+where+{%3Fs+%3Chttp%3A%2F%2Fdbpedia.org%2Fproperty%2FoppositionParty%3E+%3Fo}+LIMIT+100&amp;format=text%2Fhtml&amp;timeout=30000&amp;debug=on", "View on DBPedia")</f>
        <v>View on DBPedia</v>
      </c>
    </row>
    <row collapsed="false" customFormat="false" customHeight="true" hidden="false" ht="12.1" outlineLevel="0" r="3221">
      <c r="A3221" s="0" t="str">
        <f aca="false">HYPERLINK("http://dbpedia.org/ontology/purpose")</f>
        <v>http://dbpedia.org/ontology/purpose</v>
      </c>
      <c r="B3221" s="2" t="n">
        <v>0</v>
      </c>
      <c r="C3221" s="0" t="str">
        <f aca="false">HYPERLINK("http://dbpedia.org/sparql?default-graph-uri=http%3A%2F%2Fdbpedia.org&amp;query=select+distinct+%3Fs+%3Fo+where+{%3Fs+%3Chttp%3A%2F%2Fdbpedia.org%2Fontology%2Fpurpose%3E+%3Fo}+LIMIT+100&amp;format=text%2Fhtml&amp;timeout=30000&amp;debug=on", "View on DBPedia")</f>
        <v>View on DBPedia</v>
      </c>
    </row>
    <row collapsed="false" customFormat="false" customHeight="true" hidden="false" ht="12.1" outlineLevel="0" r="3222">
      <c r="A3222" s="0" t="str">
        <f aca="false">HYPERLINK("http://dbpedia.org/property/motto")</f>
        <v>http://dbpedia.org/property/motto</v>
      </c>
      <c r="B3222" s="2" t="n">
        <v>0</v>
      </c>
      <c r="C3222" s="0" t="str">
        <f aca="false">HYPERLINK("http://dbpedia.org/sparql?default-graph-uri=http%3A%2F%2Fdbpedia.org&amp;query=select+distinct+%3Fs+%3Fo+where+{%3Fs+%3Chttp%3A%2F%2Fdbpedia.org%2Fproperty%2Fmotto%3E+%3Fo}+LIMIT+100&amp;format=text%2Fhtml&amp;timeout=30000&amp;debug=on", "View on DBPedia")</f>
        <v>View on DBPedia</v>
      </c>
    </row>
    <row collapsed="false" customFormat="false" customHeight="true" hidden="false" ht="12.1" outlineLevel="0" r="3223">
      <c r="A3223" s="0" t="str">
        <f aca="false">HYPERLINK("http://dbpedia.org/ontology/jurisdiction")</f>
        <v>http://dbpedia.org/ontology/jurisdiction</v>
      </c>
      <c r="B3223" s="2" t="n">
        <v>0</v>
      </c>
      <c r="C3223" s="0" t="str">
        <f aca="false">HYPERLINK("http://dbpedia.org/sparql?default-graph-uri=http%3A%2F%2Fdbpedia.org&amp;query=select+distinct+%3Fs+%3Fo+where+{%3Fs+%3Chttp%3A%2F%2Fdbpedia.org%2Fontology%2Fjurisdiction%3E+%3Fo}+LIMIT+100&amp;format=text%2Fhtml&amp;timeout=30000&amp;debug=on", "View on DBPedia")</f>
        <v>View on DBPedia</v>
      </c>
    </row>
    <row collapsed="false" customFormat="false" customHeight="true" hidden="false" ht="12.1" outlineLevel="0" r="3224">
      <c r="A3224" s="0" t="str">
        <f aca="false">HYPERLINK("http://dbpedia.org/property/branches")</f>
        <v>http://dbpedia.org/property/branches</v>
      </c>
      <c r="B3224" s="2" t="n">
        <v>0</v>
      </c>
      <c r="C3224" s="0" t="str">
        <f aca="false">HYPERLINK("http://dbpedia.org/sparql?default-graph-uri=http%3A%2F%2Fdbpedia.org&amp;query=select+distinct+%3Fs+%3Fo+where+{%3Fs+%3Chttp%3A%2F%2Fdbpedia.org%2Fproperty%2Fbranches%3E+%3Fo}+LIMIT+100&amp;format=text%2Fhtml&amp;timeout=30000&amp;debug=on", "View on DBPedia")</f>
        <v>View on DBPedia</v>
      </c>
    </row>
    <row collapsed="false" customFormat="false" customHeight="true" hidden="false" ht="12.1" outlineLevel="0" r="3225">
      <c r="A3225" s="0" t="str">
        <f aca="false">HYPERLINK("http://dbpedia.org/property/imageFlag")</f>
        <v>http://dbpedia.org/property/imageFlag</v>
      </c>
      <c r="B3225" s="2" t="n">
        <v>0</v>
      </c>
      <c r="C3225" s="0" t="str">
        <f aca="false">HYPERLINK("http://dbpedia.org/sparql?default-graph-uri=http%3A%2F%2Fdbpedia.org&amp;query=select+distinct+%3Fs+%3Fo+where+{%3Fs+%3Chttp%3A%2F%2Fdbpedia.org%2Fproperty%2FimageFlag%3E+%3Fo}+LIMIT+100&amp;format=text%2Fhtml&amp;timeout=30000&amp;debug=on", "View on DBPedia")</f>
        <v>View on DBPedia</v>
      </c>
    </row>
    <row collapsed="false" customFormat="false" customHeight="true" hidden="false" ht="12.1" outlineLevel="0" r="3226">
      <c r="A3226" s="0" t="str">
        <f aca="false">HYPERLINK("http://dbpedia.org/property/col")</f>
        <v>http://dbpedia.org/property/col</v>
      </c>
      <c r="B3226" s="2" t="n">
        <v>0</v>
      </c>
      <c r="C3226" s="0" t="str">
        <f aca="false">HYPERLINK("http://dbpedia.org/sparql?default-graph-uri=http%3A%2F%2Fdbpedia.org&amp;query=select+distinct+%3Fs+%3Fo+where+{%3Fs+%3Chttp%3A%2F%2Fdbpedia.org%2Fproperty%2Fcol%3E+%3Fo}+LIMIT+100&amp;format=text%2Fhtml&amp;timeout=30000&amp;debug=on", "View on DBPedia")</f>
        <v>View on DBPedia</v>
      </c>
    </row>
    <row collapsed="false" customFormat="false" customHeight="true" hidden="false" ht="12.1" outlineLevel="0" r="3227">
      <c r="A3227" s="0" t="str">
        <f aca="false">HYPERLINK("http://dbpedia.org/property/imageMapCaption")</f>
        <v>http://dbpedia.org/property/imageMapCaption</v>
      </c>
      <c r="B3227" s="2" t="n">
        <v>0</v>
      </c>
      <c r="C3227" s="0" t="str">
        <f aca="false">HYPERLINK("http://dbpedia.org/sparql?default-graph-uri=http%3A%2F%2Fdbpedia.org&amp;query=select+distinct+%3Fs+%3Fo+where+{%3Fs+%3Chttp%3A%2F%2Fdbpedia.org%2Fproperty%2FimageMapCaption%3E+%3Fo}+LIMIT+100&amp;format=text%2Fhtml&amp;timeout=30000&amp;debug=on", "View on DBPedia")</f>
        <v>View on DBPedia</v>
      </c>
    </row>
    <row collapsed="false" customFormat="false" customHeight="true" hidden="false" ht="12.1" outlineLevel="0" r="3228">
      <c r="A3228" s="0" t="str">
        <f aca="false">HYPERLINK("http://dbpedia.org/property/formerAffiliations")</f>
        <v>http://dbpedia.org/property/formerAffiliations</v>
      </c>
      <c r="B3228" s="2" t="n">
        <v>0</v>
      </c>
      <c r="C3228" s="0" t="str">
        <f aca="false">HYPERLINK("http://dbpedia.org/sparql?default-graph-uri=http%3A%2F%2Fdbpedia.org&amp;query=select+distinct+%3Fs+%3Fo+where+{%3Fs+%3Chttp%3A%2F%2Fdbpedia.org%2Fproperty%2FformerAffiliations%3E+%3Fo}+LIMIT+100&amp;format=text%2Fhtml&amp;timeout=30000&amp;debug=on", "View on DBPedia")</f>
        <v>View on DBPedia</v>
      </c>
    </row>
    <row collapsed="false" customFormat="false" customHeight="true" hidden="false" ht="12.1" outlineLevel="0" r="3229">
      <c r="A3229" s="0" t="str">
        <f aca="false">HYPERLINK("http://dbpedia.org/property/movement")</f>
        <v>http://dbpedia.org/property/movement</v>
      </c>
      <c r="B3229" s="2" t="n">
        <v>0</v>
      </c>
      <c r="C3229" s="0" t="str">
        <f aca="false">HYPERLINK("http://dbpedia.org/sparql?default-graph-uri=http%3A%2F%2Fdbpedia.org&amp;query=select+distinct+%3Fs+%3Fo+where+{%3Fs+%3Chttp%3A%2F%2Fdbpedia.org%2Fproperty%2Fmovement%3E+%3Fo}+LIMIT+100&amp;format=text%2Fhtml&amp;timeout=30000&amp;debug=on", "View on DBPedia")</f>
        <v>View on DBPedia</v>
      </c>
    </row>
    <row collapsed="false" customFormat="false" customHeight="true" hidden="false" ht="12.1" outlineLevel="0" r="3230">
      <c r="A3230" s="0" t="str">
        <f aca="false">HYPERLINK("http://dbpedia.org/property/status")</f>
        <v>http://dbpedia.org/property/status</v>
      </c>
      <c r="B3230" s="2" t="n">
        <v>0</v>
      </c>
      <c r="C3230" s="0" t="str">
        <f aca="false">HYPERLINK("http://dbpedia.org/sparql?default-graph-uri=http%3A%2F%2Fdbpedia.org&amp;query=select+distinct+%3Fs+%3Fo+where+{%3Fs+%3Chttp%3A%2F%2Fdbpedia.org%2Fproperty%2Fstatus%3E+%3Fo}+LIMIT+100&amp;format=text%2Fhtml&amp;timeout=30000&amp;debug=on", "View on DBPedia")</f>
        <v>View on DBPedia</v>
      </c>
    </row>
    <row collapsed="false" customFormat="false" customHeight="true" hidden="false" ht="12.1" outlineLevel="0" r="3231">
      <c r="A3231" s="0" t="str">
        <f aca="false">HYPERLINK("http://dbpedia.org/property/politicalView")</f>
        <v>http://dbpedia.org/property/politicalView</v>
      </c>
      <c r="B3231" s="2" t="n">
        <v>0.5</v>
      </c>
      <c r="C3231" s="0" t="str">
        <f aca="false">HYPERLINK("http://dbpedia.org/sparql?default-graph-uri=http%3A%2F%2Fdbpedia.org&amp;query=select+distinct+%3Fs+%3Fo+where+{%3Fs+%3Chttp%3A%2F%2Fdbpedia.org%2Fproperty%2FpoliticalView%3E+%3Fo}+LIMIT+100&amp;format=text%2Fhtml&amp;timeout=30000&amp;debug=on", "View on DBPedia")</f>
        <v>View on DBPedia</v>
      </c>
    </row>
    <row collapsed="false" customFormat="false" customHeight="true" hidden="false" ht="12.1" outlineLevel="0" r="3232">
      <c r="A3232" s="0" t="str">
        <f aca="false">HYPERLINK("http://dbpedia.org/property/membership")</f>
        <v>http://dbpedia.org/property/membership</v>
      </c>
      <c r="B3232" s="2" t="n">
        <v>0</v>
      </c>
      <c r="C3232" s="0" t="str">
        <f aca="false">HYPERLINK("http://dbpedia.org/sparql?default-graph-uri=http%3A%2F%2Fdbpedia.org&amp;query=select+distinct+%3Fs+%3Fo+where+{%3Fs+%3Chttp%3A%2F%2Fdbpedia.org%2Fproperty%2Fmembership%3E+%3Fo}+LIMIT+100&amp;format=text%2Fhtml&amp;timeout=30000&amp;debug=on", "View on DBPedia")</f>
        <v>View on DBPedia</v>
      </c>
    </row>
    <row collapsed="false" customFormat="false" customHeight="true" hidden="false" ht="12.1" outlineLevel="0" r="3233">
      <c r="A3233" s="0" t="str">
        <f aca="false">HYPERLINK("http://dbpedia.org/property/minister3Party")</f>
        <v>http://dbpedia.org/property/minister3Party</v>
      </c>
      <c r="B3233" s="2" t="n">
        <v>0</v>
      </c>
      <c r="C3233" s="0" t="str">
        <f aca="false">HYPERLINK("http://dbpedia.org/sparql?default-graph-uri=http%3A%2F%2Fdbpedia.org&amp;query=select+distinct+%3Fs+%3Fo+where+{%3Fs+%3Chttp%3A%2F%2Fdbpedia.org%2Fproperty%2Fminister3Party%3E+%3Fo}+LIMIT+100&amp;format=text%2Fhtml&amp;timeout=30000&amp;debug=on", "View on DBPedia")</f>
        <v>View on DBPedia</v>
      </c>
    </row>
    <row collapsed="false" customFormat="false" customHeight="true" hidden="false" ht="12.1" outlineLevel="0" r="3235">
      <c r="A3235" s="0" t="n">
        <v>1973672910</v>
      </c>
      <c r="B3235" s="1" t="s">
        <v>853</v>
      </c>
      <c r="C3235" s="0" t="str">
        <f aca="false">HYPERLINK("http://en.wikipedia.org/wiki/List_of_Presidents_of_the_United_States", "View context")</f>
        <v>View context</v>
      </c>
    </row>
    <row collapsed="false" customFormat="false" customHeight="true" hidden="false" ht="12.1" outlineLevel="0" r="3236">
      <c r="A3236" s="0" t="n">
        <v>1824</v>
      </c>
      <c r="B3236" s="1" t="n">
        <v>1828</v>
      </c>
      <c r="C3236" s="0" t="n">
        <v>1789</v>
      </c>
      <c r="D3236" s="0" t="n">
        <v>1832</v>
      </c>
      <c r="E3236" s="0" t="n">
        <v>1836</v>
      </c>
    </row>
    <row collapsed="false" customFormat="false" customHeight="true" hidden="false" ht="12.1" outlineLevel="0" r="3237">
      <c r="A3237" s="0" t="n">
        <v>1840</v>
      </c>
      <c r="B3237" s="1" t="n">
        <v>1844</v>
      </c>
      <c r="C3237" s="0" t="n">
        <v>1848</v>
      </c>
      <c r="D3237" s="0" t="n">
        <v>1852</v>
      </c>
      <c r="E3237" s="0" t="n">
        <v>1856</v>
      </c>
    </row>
    <row collapsed="false" customFormat="false" customHeight="true" hidden="false" ht="12.1" outlineLevel="0" r="3238">
      <c r="A3238" s="0" t="n">
        <v>1860</v>
      </c>
      <c r="B3238" s="1" t="n">
        <v>1864</v>
      </c>
      <c r="C3238" s="0" t="n">
        <v>1868</v>
      </c>
      <c r="D3238" s="0" t="n">
        <v>1792</v>
      </c>
      <c r="E3238" s="0" t="n">
        <v>1872</v>
      </c>
    </row>
    <row collapsed="false" customFormat="false" customHeight="true" hidden="false" ht="12.1" outlineLevel="0" r="3239">
      <c r="A3239" s="0" t="n">
        <v>1876</v>
      </c>
      <c r="B3239" s="1" t="n">
        <v>1880</v>
      </c>
      <c r="C3239" s="0" t="n">
        <v>1884</v>
      </c>
      <c r="D3239" s="0" t="n">
        <v>1888</v>
      </c>
      <c r="E3239" s="0" t="n">
        <v>1892</v>
      </c>
    </row>
    <row collapsed="false" customFormat="false" customHeight="true" hidden="false" ht="12.1" outlineLevel="0" r="3240">
      <c r="A3240" s="0" t="n">
        <v>1896</v>
      </c>
      <c r="B3240" s="1" t="n">
        <v>1900</v>
      </c>
      <c r="C3240" s="0" t="n">
        <v>1904</v>
      </c>
      <c r="D3240" s="0" t="n">
        <v>1908</v>
      </c>
      <c r="E3240" s="0" t="n">
        <v>1796</v>
      </c>
    </row>
    <row collapsed="false" customFormat="false" customHeight="true" hidden="false" ht="12.1" outlineLevel="0" r="3241">
      <c r="A3241" s="0" t="n">
        <v>1912</v>
      </c>
      <c r="B3241" s="1" t="n">
        <v>1916</v>
      </c>
      <c r="C3241" s="0" t="n">
        <v>1920</v>
      </c>
      <c r="D3241" s="0" t="n">
        <v>1924</v>
      </c>
      <c r="E3241" s="0" t="n">
        <v>1928</v>
      </c>
    </row>
    <row collapsed="false" customFormat="false" customHeight="true" hidden="false" ht="12.1" outlineLevel="0" r="3242">
      <c r="A3242" s="0" t="n">
        <v>1932</v>
      </c>
      <c r="B3242" s="1" t="n">
        <v>1936</v>
      </c>
      <c r="C3242" s="0" t="n">
        <v>1940</v>
      </c>
      <c r="D3242" s="0" t="n">
        <v>1944</v>
      </c>
      <c r="E3242" s="0" t="n">
        <v>1948</v>
      </c>
    </row>
    <row collapsed="false" customFormat="false" customHeight="true" hidden="false" ht="12.1" outlineLevel="0" r="3243">
      <c r="A3243" s="0" t="n">
        <v>1800</v>
      </c>
      <c r="B3243" s="1" t="n">
        <v>1952</v>
      </c>
      <c r="C3243" s="0" t="n">
        <v>1956</v>
      </c>
      <c r="D3243" s="0" t="n">
        <v>1960</v>
      </c>
      <c r="E3243" s="0" t="n">
        <v>1964</v>
      </c>
    </row>
    <row collapsed="false" customFormat="false" customHeight="true" hidden="false" ht="12.1" outlineLevel="0" r="3244">
      <c r="A3244" s="0" t="n">
        <v>1968</v>
      </c>
      <c r="B3244" s="1" t="n">
        <v>1972</v>
      </c>
      <c r="C3244" s="0" t="n">
        <v>1976</v>
      </c>
      <c r="D3244" s="0" t="n">
        <v>1980</v>
      </c>
      <c r="E3244" s="0" t="n">
        <v>1984</v>
      </c>
    </row>
    <row collapsed="false" customFormat="false" customHeight="true" hidden="false" ht="12.1" outlineLevel="0" r="3245">
      <c r="A3245" s="0" t="n">
        <v>1988</v>
      </c>
      <c r="B3245" s="1" t="n">
        <v>1804</v>
      </c>
      <c r="C3245" s="0" t="n">
        <v>1992</v>
      </c>
      <c r="D3245" s="0" t="n">
        <v>1996</v>
      </c>
      <c r="E3245" s="0" t="n">
        <v>2000</v>
      </c>
    </row>
    <row collapsed="false" customFormat="false" customHeight="true" hidden="false" ht="12.1" outlineLevel="0" r="3246">
      <c r="A3246" s="0" t="n">
        <v>2004</v>
      </c>
      <c r="B3246" s="1" t="n">
        <v>2008</v>
      </c>
      <c r="C3246" s="0" t="n">
        <v>2012</v>
      </c>
      <c r="D3246" s="0" t="n">
        <v>1808</v>
      </c>
      <c r="E3246" s="0" t="n">
        <v>1812</v>
      </c>
    </row>
    <row collapsed="false" customFormat="false" customHeight="true" hidden="false" ht="12.1" outlineLevel="0" r="3247">
      <c r="A3247" s="0" t="n">
        <v>1816</v>
      </c>
      <c r="B3247" s="1" t="n">
        <v>1820</v>
      </c>
    </row>
    <row collapsed="false" customFormat="false" customHeight="true" hidden="false" ht="12.1" outlineLevel="0" r="3248">
      <c r="A3248" s="0" t="str">
        <f aca="false">HYPERLINK("http://dbpedia.org/property/years")</f>
        <v>http://dbpedia.org/property/years</v>
      </c>
      <c r="B3248" s="2" t="n">
        <v>0.5</v>
      </c>
      <c r="C3248" s="0" t="str">
        <f aca="false">HYPERLINK("http://dbpedia.org/sparql?default-graph-uri=http%3A%2F%2Fdbpedia.org&amp;query=select+distinct+%3Fs+%3Fo+where+{%3Fs+%3Chttp%3A%2F%2Fdbpedia.org%2Fproperty%2Fyears%3E+%3Fo}+LIMIT+100&amp;format=text%2Fhtml&amp;timeout=30000&amp;debug=on", "View on DBPedia")</f>
        <v>View on DBPedia</v>
      </c>
    </row>
    <row collapsed="false" customFormat="false" customHeight="true" hidden="false" ht="12.1" outlineLevel="0" r="3249">
      <c r="A3249" s="0" t="str">
        <f aca="false">HYPERLINK("http://dbpedia.org/ontology/formationYear")</f>
        <v>http://dbpedia.org/ontology/formationYear</v>
      </c>
      <c r="B3249" s="2" t="n">
        <v>1</v>
      </c>
      <c r="C3249" s="0" t="str">
        <f aca="false">HYPERLINK("http://dbpedia.org/sparql?default-graph-uri=http%3A%2F%2Fdbpedia.org&amp;query=select+distinct+%3Fs+%3Fo+where+{%3Fs+%3Chttp%3A%2F%2Fdbpedia.org%2Fontology%2FformationYear%3E+%3Fo}+LIMIT+100&amp;format=text%2Fhtml&amp;timeout=30000&amp;debug=on", "View on DBPedia")</f>
        <v>View on DBPedia</v>
      </c>
    </row>
    <row collapsed="false" customFormat="false" customHeight="true" hidden="false" ht="12.1" outlineLevel="0" r="3250">
      <c r="A3250" s="0" t="str">
        <f aca="false">HYPERLINK("http://dbpedia.org/property/dateOfBirth")</f>
        <v>http://dbpedia.org/property/dateOfBirth</v>
      </c>
      <c r="B3250" s="2" t="n">
        <v>0</v>
      </c>
      <c r="C3250" s="0" t="str">
        <f aca="false">HYPERLINK("http://dbpedia.org/sparql?default-graph-uri=http%3A%2F%2Fdbpedia.org&amp;query=select+distinct+%3Fs+%3Fo+where+{%3Fs+%3Chttp%3A%2F%2Fdbpedia.org%2Fproperty%2FdateOfBirth%3E+%3Fo}+LIMIT+100&amp;format=text%2Fhtml&amp;timeout=30000&amp;debug=on", "View on DBPedia")</f>
        <v>View on DBPedia</v>
      </c>
    </row>
    <row collapsed="false" customFormat="false" customHeight="true" hidden="false" ht="12.1" outlineLevel="0" r="3251">
      <c r="A3251" s="0" t="str">
        <f aca="false">HYPERLINK("http://dbpedia.org/property/dateOfDeath")</f>
        <v>http://dbpedia.org/property/dateOfDeath</v>
      </c>
      <c r="B3251" s="2" t="n">
        <v>0</v>
      </c>
      <c r="C3251" s="0" t="str">
        <f aca="false">HYPERLINK("http://dbpedia.org/sparql?default-graph-uri=http%3A%2F%2Fdbpedia.org&amp;query=select+distinct+%3Fs+%3Fo+where+{%3Fs+%3Chttp%3A%2F%2Fdbpedia.org%2Fproperty%2FdateOfDeath%3E+%3Fo}+LIMIT+100&amp;format=text%2Fhtml&amp;timeout=30000&amp;debug=on", "View on DBPedia")</f>
        <v>View on DBPedia</v>
      </c>
    </row>
    <row collapsed="false" customFormat="false" customHeight="true" hidden="false" ht="12.1" outlineLevel="0" r="3252">
      <c r="A3252" s="0" t="str">
        <f aca="false">HYPERLINK("http://dbpedia.org/ontology/activeYearsEndDate")</f>
        <v>http://dbpedia.org/ontology/activeYearsEndDate</v>
      </c>
      <c r="B3252" s="2" t="n">
        <v>0</v>
      </c>
      <c r="C3252" s="0" t="str">
        <f aca="false">HYPERLINK("http://dbpedia.org/sparql?default-graph-uri=http%3A%2F%2Fdbpedia.org&amp;query=select+distinct+%3Fs+%3Fo+where+{%3Fs+%3Chttp%3A%2F%2Fdbpedia.org%2Fontology%2FactiveYearsEndDate%3E+%3Fo}+LIMIT+100&amp;format=text%2Fhtml&amp;timeout=30000&amp;debug=on", "View on DBPedia")</f>
        <v>View on DBPedia</v>
      </c>
    </row>
    <row collapsed="false" customFormat="false" customHeight="true" hidden="false" ht="12.1" outlineLevel="0" r="3253">
      <c r="A3253" s="0" t="str">
        <f aca="false">HYPERLINK("http://dbpedia.org/property/birthDate")</f>
        <v>http://dbpedia.org/property/birthDate</v>
      </c>
      <c r="B3253" s="2" t="n">
        <v>0</v>
      </c>
      <c r="C3253" s="0" t="str">
        <f aca="false">HYPERLINK("http://dbpedia.org/sparql?default-graph-uri=http%3A%2F%2Fdbpedia.org&amp;query=select+distinct+%3Fs+%3Fo+where+{%3Fs+%3Chttp%3A%2F%2Fdbpedia.org%2Fproperty%2FbirthDate%3E+%3Fo}+LIMIT+100&amp;format=text%2Fhtml&amp;timeout=30000&amp;debug=on", "View on DBPedia")</f>
        <v>View on DBPedia</v>
      </c>
    </row>
    <row collapsed="false" customFormat="false" customHeight="true" hidden="false" ht="12.1" outlineLevel="0" r="3254">
      <c r="A3254" s="0" t="str">
        <f aca="false">HYPERLINK("http://dbpedia.org/ontology/birthDate")</f>
        <v>http://dbpedia.org/ontology/birthDate</v>
      </c>
      <c r="B3254" s="2" t="n">
        <v>0</v>
      </c>
      <c r="C3254" s="0" t="str">
        <f aca="false">HYPERLINK("http://dbpedia.org/sparql?default-graph-uri=http%3A%2F%2Fdbpedia.org&amp;query=select+distinct+%3Fs+%3Fo+where+{%3Fs+%3Chttp%3A%2F%2Fdbpedia.org%2Fontology%2FbirthDate%3E+%3Fo}+LIMIT+100&amp;format=text%2Fhtml&amp;timeout=30000&amp;debug=on", "View on DBPedia")</f>
        <v>View on DBPedia</v>
      </c>
    </row>
    <row collapsed="false" customFormat="false" customHeight="true" hidden="false" ht="12.1" outlineLevel="0" r="3255">
      <c r="A3255" s="0" t="str">
        <f aca="false">HYPERLINK("http://dbpedia.org/property/formed")</f>
        <v>http://dbpedia.org/property/formed</v>
      </c>
      <c r="B3255" s="2" t="n">
        <v>1</v>
      </c>
      <c r="C3255" s="0" t="str">
        <f aca="false">HYPERLINK("http://dbpedia.org/sparql?default-graph-uri=http%3A%2F%2Fdbpedia.org&amp;query=select+distinct+%3Fs+%3Fo+where+{%3Fs+%3Chttp%3A%2F%2Fdbpedia.org%2Fproperty%2Fformed%3E+%3Fo}+LIMIT+100&amp;format=text%2Fhtml&amp;timeout=30000&amp;debug=on", "View on DBPedia")</f>
        <v>View on DBPedia</v>
      </c>
    </row>
    <row collapsed="false" customFormat="false" customHeight="true" hidden="false" ht="12.1" outlineLevel="0" r="3256">
      <c r="A3256" s="0" t="str">
        <f aca="false">HYPERLINK("http://dbpedia.org/property/termStart")</f>
        <v>http://dbpedia.org/property/termStart</v>
      </c>
      <c r="B3256" s="2" t="n">
        <v>0</v>
      </c>
      <c r="C3256" s="0" t="str">
        <f aca="false">HYPERLINK("http://dbpedia.org/sparql?default-graph-uri=http%3A%2F%2Fdbpedia.org&amp;query=select+distinct+%3Fs+%3Fo+where+{%3Fs+%3Chttp%3A%2F%2Fdbpedia.org%2Fproperty%2FtermStart%3E+%3Fo}+LIMIT+100&amp;format=text%2Fhtml&amp;timeout=30000&amp;debug=on", "View on DBPedia")</f>
        <v>View on DBPedia</v>
      </c>
    </row>
    <row collapsed="false" customFormat="false" customHeight="true" hidden="false" ht="12.1" outlineLevel="0" r="3257">
      <c r="A3257" s="0" t="str">
        <f aca="false">HYPERLINK("http://dbpedia.org/property/deathDate")</f>
        <v>http://dbpedia.org/property/deathDate</v>
      </c>
      <c r="B3257" s="2" t="n">
        <v>0</v>
      </c>
      <c r="C3257" s="0" t="str">
        <f aca="false">HYPERLINK("http://dbpedia.org/sparql?default-graph-uri=http%3A%2F%2Fdbpedia.org&amp;query=select+distinct+%3Fs+%3Fo+where+{%3Fs+%3Chttp%3A%2F%2Fdbpedia.org%2Fproperty%2FdeathDate%3E+%3Fo}+LIMIT+100&amp;format=text%2Fhtml&amp;timeout=30000&amp;debug=on", "View on DBPedia")</f>
        <v>View on DBPedia</v>
      </c>
    </row>
    <row collapsed="false" customFormat="false" customHeight="true" hidden="false" ht="12.1" outlineLevel="0" r="3258">
      <c r="A3258" s="0" t="str">
        <f aca="false">HYPERLINK("http://dbpedia.org/ontology/deathDate")</f>
        <v>http://dbpedia.org/ontology/deathDate</v>
      </c>
      <c r="B3258" s="2" t="n">
        <v>0</v>
      </c>
      <c r="C3258" s="0" t="str">
        <f aca="false">HYPERLINK("http://dbpedia.org/sparql?default-graph-uri=http%3A%2F%2Fdbpedia.org&amp;query=select+distinct+%3Fs+%3Fo+where+{%3Fs+%3Chttp%3A%2F%2Fdbpedia.org%2Fontology%2FdeathDate%3E+%3Fo}+LIMIT+100&amp;format=text%2Fhtml&amp;timeout=30000&amp;debug=on", "View on DBPedia")</f>
        <v>View on DBPedia</v>
      </c>
    </row>
    <row collapsed="false" customFormat="false" customHeight="true" hidden="false" ht="12.1" outlineLevel="0" r="3259">
      <c r="A3259" s="0" t="str">
        <f aca="false">HYPERLINK("http://dbpedia.org/property/built")</f>
        <v>http://dbpedia.org/property/built</v>
      </c>
      <c r="B3259" s="2" t="n">
        <v>0</v>
      </c>
      <c r="C3259" s="0" t="str">
        <f aca="false">HYPERLINK("http://dbpedia.org/sparql?default-graph-uri=http%3A%2F%2Fdbpedia.org&amp;query=select+distinct+%3Fs+%3Fo+where+{%3Fs+%3Chttp%3A%2F%2Fdbpedia.org%2Fproperty%2Fbuilt%3E+%3Fo}+LIMIT+100&amp;format=text%2Fhtml&amp;timeout=30000&amp;debug=on", "View on DBPedia")</f>
        <v>View on DBPedia</v>
      </c>
    </row>
    <row collapsed="false" customFormat="false" customHeight="true" hidden="false" ht="12.1" outlineLevel="0" r="3260">
      <c r="A3260" s="0" t="str">
        <f aca="false">HYPERLINK("http://dbpedia.org/ontology/activeYearsStartDate")</f>
        <v>http://dbpedia.org/ontology/activeYearsStartDate</v>
      </c>
      <c r="B3260" s="2" t="n">
        <v>0</v>
      </c>
      <c r="C3260" s="0" t="str">
        <f aca="false">HYPERLINK("http://dbpedia.org/sparql?default-graph-uri=http%3A%2F%2Fdbpedia.org&amp;query=select+distinct+%3Fs+%3Fo+where+{%3Fs+%3Chttp%3A%2F%2Fdbpedia.org%2Fontology%2FactiveYearsStartDate%3E+%3Fo}+LIMIT+100&amp;format=text%2Fhtml&amp;timeout=30000&amp;debug=on", "View on DBPedia")</f>
        <v>View on DBPedia</v>
      </c>
    </row>
    <row collapsed="false" customFormat="false" customHeight="true" hidden="false" ht="12.1" outlineLevel="0" r="3261">
      <c r="A3261" s="0" t="str">
        <f aca="false">HYPERLINK("http://dbpedia.org/ontology/foundingYear")</f>
        <v>http://dbpedia.org/ontology/foundingYear</v>
      </c>
      <c r="B3261" s="2" t="n">
        <v>0</v>
      </c>
      <c r="C3261" s="0" t="str">
        <f aca="false">HYPERLINK("http://dbpedia.org/sparql?default-graph-uri=http%3A%2F%2Fdbpedia.org&amp;query=select+distinct+%3Fs+%3Fo+where+{%3Fs+%3Chttp%3A%2F%2Fdbpedia.org%2Fontology%2FfoundingYear%3E+%3Fo}+LIMIT+100&amp;format=text%2Fhtml&amp;timeout=30000&amp;debug=on", "View on DBPedia")</f>
        <v>View on DBPedia</v>
      </c>
    </row>
    <row collapsed="false" customFormat="false" customHeight="true" hidden="false" ht="12.1" outlineLevel="0" r="3262">
      <c r="A3262" s="0" t="str">
        <f aca="false">HYPERLINK("http://dbpedia.org/property/termEnd")</f>
        <v>http://dbpedia.org/property/termEnd</v>
      </c>
      <c r="B3262" s="2" t="n">
        <v>0</v>
      </c>
      <c r="C3262" s="0" t="str">
        <f aca="false">HYPERLINK("http://dbpedia.org/sparql?default-graph-uri=http%3A%2F%2Fdbpedia.org&amp;query=select+distinct+%3Fs+%3Fo+where+{%3Fs+%3Chttp%3A%2F%2Fdbpedia.org%2Fproperty%2FtermEnd%3E+%3Fo}+LIMIT+100&amp;format=text%2Fhtml&amp;timeout=30000&amp;debug=on", "View on DBPedia")</f>
        <v>View on DBPedia</v>
      </c>
    </row>
    <row collapsed="false" customFormat="false" customHeight="true" hidden="false" ht="12.1" outlineLevel="0" r="3263">
      <c r="A3263" s="0" t="str">
        <f aca="false">HYPERLINK("http://dbpedia.org/property/completionDate")</f>
        <v>http://dbpedia.org/property/completionDate</v>
      </c>
      <c r="B3263" s="2" t="n">
        <v>0</v>
      </c>
      <c r="C3263" s="0" t="str">
        <f aca="false">HYPERLINK("http://dbpedia.org/sparql?default-graph-uri=http%3A%2F%2Fdbpedia.org&amp;query=select+distinct+%3Fs+%3Fo+where+{%3Fs+%3Chttp%3A%2F%2Fdbpedia.org%2Fproperty%2FcompletionDate%3E+%3Fo}+LIMIT+100&amp;format=text%2Fhtml&amp;timeout=30000&amp;debug=on", "View on DBPedia")</f>
        <v>View on DBPedia</v>
      </c>
    </row>
    <row collapsed="false" customFormat="false" customHeight="true" hidden="false" ht="12.1" outlineLevel="0" r="3264">
      <c r="A3264" s="0" t="str">
        <f aca="false">HYPERLINK("http://dbpedia.org/ontology/birthYear")</f>
        <v>http://dbpedia.org/ontology/birthYear</v>
      </c>
      <c r="B3264" s="2" t="n">
        <v>0</v>
      </c>
      <c r="C3264" s="0" t="str">
        <f aca="false">HYPERLINK("http://dbpedia.org/sparql?default-graph-uri=http%3A%2F%2Fdbpedia.org&amp;query=select+distinct+%3Fs+%3Fo+where+{%3Fs+%3Chttp%3A%2F%2Fdbpedia.org%2Fontology%2FbirthYear%3E+%3Fo}+LIMIT+100&amp;format=text%2Fhtml&amp;timeout=30000&amp;debug=on", "View on DBPedia")</f>
        <v>View on DBPedia</v>
      </c>
    </row>
    <row collapsed="false" customFormat="false" customHeight="true" hidden="false" ht="12.1" outlineLevel="0" r="3265">
      <c r="A3265" s="0" t="str">
        <f aca="false">HYPERLINK("http://dbpedia.org/ontology/yearOfConstruction")</f>
        <v>http://dbpedia.org/ontology/yearOfConstruction</v>
      </c>
      <c r="B3265" s="2" t="n">
        <v>0</v>
      </c>
      <c r="C3265" s="0" t="str">
        <f aca="false">HYPERLINK("http://dbpedia.org/sparql?default-graph-uri=http%3A%2F%2Fdbpedia.org&amp;query=select+distinct+%3Fs+%3Fo+where+{%3Fs+%3Chttp%3A%2F%2Fdbpedia.org%2Fontology%2FyearOfConstruction%3E+%3Fo}+LIMIT+100&amp;format=text%2Fhtml&amp;timeout=30000&amp;debug=on", "View on DBPedia")</f>
        <v>View on DBPedia</v>
      </c>
    </row>
    <row collapsed="false" customFormat="false" customHeight="true" hidden="false" ht="12.1" outlineLevel="0" r="3266">
      <c r="A3266" s="0" t="str">
        <f aca="false">HYPERLINK("http://dbpedia.org/property/formation")</f>
        <v>http://dbpedia.org/property/formation</v>
      </c>
      <c r="B3266" s="2" t="n">
        <v>0</v>
      </c>
      <c r="C3266" s="0" t="str">
        <f aca="false">HYPERLINK("http://dbpedia.org/sparql?default-graph-uri=http%3A%2F%2Fdbpedia.org&amp;query=select+distinct+%3Fs+%3Fo+where+{%3Fs+%3Chttp%3A%2F%2Fdbpedia.org%2Fproperty%2Fformation%3E+%3Fo}+LIMIT+100&amp;format=text%2Fhtml&amp;timeout=30000&amp;debug=on", "View on DBPedia")</f>
        <v>View on DBPedia</v>
      </c>
    </row>
    <row collapsed="false" customFormat="false" customHeight="true" hidden="false" ht="12.1" outlineLevel="0" r="3267">
      <c r="A3267" s="0" t="str">
        <f aca="false">HYPERLINK("http://dbpedia.org/ontology/formationDate")</f>
        <v>http://dbpedia.org/ontology/formationDate</v>
      </c>
      <c r="B3267" s="2" t="n">
        <v>0</v>
      </c>
      <c r="C3267" s="0" t="str">
        <f aca="false">HYPERLINK("http://dbpedia.org/sparql?default-graph-uri=http%3A%2F%2Fdbpedia.org&amp;query=select+distinct+%3Fs+%3Fo+where+{%3Fs+%3Chttp%3A%2F%2Fdbpedia.org%2Fontology%2FformationDate%3E+%3Fo}+LIMIT+100&amp;format=text%2Fhtml&amp;timeout=30000&amp;debug=on", "View on DBPedia")</f>
        <v>View on DBPedia</v>
      </c>
    </row>
    <row collapsed="false" customFormat="false" customHeight="true" hidden="false" ht="12.1" outlineLevel="0" r="3268">
      <c r="A3268" s="0" t="str">
        <f aca="false">HYPERLINK("http://dbpedia.org/property/foundation")</f>
        <v>http://dbpedia.org/property/foundation</v>
      </c>
      <c r="B3268" s="2" t="n">
        <v>0</v>
      </c>
      <c r="C3268" s="0" t="str">
        <f aca="false">HYPERLINK("http://dbpedia.org/sparql?default-graph-uri=http%3A%2F%2Fdbpedia.org&amp;query=select+distinct+%3Fs+%3Fo+where+{%3Fs+%3Chttp%3A%2F%2Fdbpedia.org%2Fproperty%2Ffoundation%3E+%3Fo}+LIMIT+100&amp;format=text%2Fhtml&amp;timeout=30000&amp;debug=on", "View on DBPedia")</f>
        <v>View on DBPedia</v>
      </c>
    </row>
    <row collapsed="false" customFormat="false" customHeight="true" hidden="false" ht="12.1" outlineLevel="0" r="3269">
      <c r="A3269" s="0" t="str">
        <f aca="false">HYPERLINK("http://dbpedia.org/property/est")</f>
        <v>http://dbpedia.org/property/est</v>
      </c>
      <c r="B3269" s="2" t="n">
        <v>0</v>
      </c>
      <c r="C3269" s="0" t="str">
        <f aca="false">HYPERLINK("http://dbpedia.org/sparql?default-graph-uri=http%3A%2F%2Fdbpedia.org&amp;query=select+distinct+%3Fs+%3Fo+where+{%3Fs+%3Chttp%3A%2F%2Fdbpedia.org%2Fproperty%2Fest%3E+%3Fo}+LIMIT+100&amp;format=text%2Fhtml&amp;timeout=30000&amp;debug=on", "View on DBPedia")</f>
        <v>View on DBPedia</v>
      </c>
    </row>
    <row collapsed="false" customFormat="false" customHeight="true" hidden="false" ht="12.1" outlineLevel="0" r="3270">
      <c r="A3270" s="0" t="str">
        <f aca="false">HYPERLINK("http://dbpedia.org/property/founded")</f>
        <v>http://dbpedia.org/property/founded</v>
      </c>
      <c r="B3270" s="2" t="n">
        <v>0</v>
      </c>
      <c r="C3270" s="0" t="str">
        <f aca="false">HYPERLINK("http://dbpedia.org/sparql?default-graph-uri=http%3A%2F%2Fdbpedia.org&amp;query=select+distinct+%3Fs+%3Fo+where+{%3Fs+%3Chttp%3A%2F%2Fdbpedia.org%2Fproperty%2Ffounded%3E+%3Fo}+LIMIT+100&amp;format=text%2Fhtml&amp;timeout=30000&amp;debug=on", "View on DBPedia")</f>
        <v>View on DBPedia</v>
      </c>
    </row>
    <row collapsed="false" customFormat="false" customHeight="true" hidden="false" ht="12.1" outlineLevel="0" r="3271">
      <c r="A3271" s="0" t="str">
        <f aca="false">HYPERLINK("http://dbpedia.org/property/established")</f>
        <v>http://dbpedia.org/property/established</v>
      </c>
      <c r="B3271" s="2" t="n">
        <v>0</v>
      </c>
      <c r="C3271" s="0" t="str">
        <f aca="false">HYPERLINK("http://dbpedia.org/sparql?default-graph-uri=http%3A%2F%2Fdbpedia.org&amp;query=select+distinct+%3Fs+%3Fo+where+{%3Fs+%3Chttp%3A%2F%2Fdbpedia.org%2Fproperty%2Festablished%3E+%3Fo}+LIMIT+100&amp;format=text%2Fhtml&amp;timeout=30000&amp;debug=on", "View on DBPedia")</f>
        <v>View on DBPedia</v>
      </c>
    </row>
    <row collapsed="false" customFormat="false" customHeight="true" hidden="false" ht="12.1" outlineLevel="0" r="3272">
      <c r="A3272" s="0" t="str">
        <f aca="false">HYPERLINK("http://dbpedia.org/property/caption")</f>
        <v>http://dbpedia.org/property/caption</v>
      </c>
      <c r="B3272" s="2" t="n">
        <v>0</v>
      </c>
      <c r="C3272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3273">
      <c r="A3273" s="0" t="str">
        <f aca="false">HYPERLINK("http://dbpedia.org/property/term")</f>
        <v>http://dbpedia.org/property/term</v>
      </c>
      <c r="B3273" s="2" t="n">
        <v>0</v>
      </c>
      <c r="C3273" s="0" t="str">
        <f aca="false">HYPERLINK("http://dbpedia.org/sparql?default-graph-uri=http%3A%2F%2Fdbpedia.org&amp;query=select+distinct+%3Fs+%3Fo+where+{%3Fs+%3Chttp%3A%2F%2Fdbpedia.org%2Fproperty%2Fterm%3E+%3Fo}+LIMIT+100&amp;format=text%2Fhtml&amp;timeout=30000&amp;debug=on", "View on DBPedia")</f>
        <v>View on DBPedia</v>
      </c>
    </row>
    <row collapsed="false" customFormat="false" customHeight="true" hidden="false" ht="12.1" outlineLevel="0" r="3274">
      <c r="A3274" s="0" t="str">
        <f aca="false">HYPERLINK("http://dbpedia.org/property/borndied")</f>
        <v>http://dbpedia.org/property/borndied</v>
      </c>
      <c r="B3274" s="2" t="n">
        <v>0</v>
      </c>
      <c r="C3274" s="0" t="str">
        <f aca="false">HYPERLINK("http://dbpedia.org/sparql?default-graph-uri=http%3A%2F%2Fdbpedia.org&amp;query=select+distinct+%3Fs+%3Fo+where+{%3Fs+%3Chttp%3A%2F%2Fdbpedia.org%2Fproperty%2Fborndied%3E+%3Fo}+LIMIT+100&amp;format=text%2Fhtml&amp;timeout=30000&amp;debug=on", "View on DBPedia")</f>
        <v>View on DBPedia</v>
      </c>
    </row>
    <row collapsed="false" customFormat="false" customHeight="true" hidden="false" ht="12.1" outlineLevel="0" r="3275">
      <c r="A3275" s="0" t="str">
        <f aca="false">HYPERLINK("http://dbpedia.org/ontology/deathYear")</f>
        <v>http://dbpedia.org/ontology/deathYear</v>
      </c>
      <c r="B3275" s="2" t="n">
        <v>0</v>
      </c>
      <c r="C3275" s="0" t="str">
        <f aca="false">HYPERLINK("http://dbpedia.org/sparql?default-graph-uri=http%3A%2F%2Fdbpedia.org&amp;query=select+distinct+%3Fs+%3Fo+where+{%3Fs+%3Chttp%3A%2F%2Fdbpedia.org%2Fontology%2FdeathYear%3E+%3Fo}+LIMIT+100&amp;format=text%2Fhtml&amp;timeout=30000&amp;debug=on", "View on DBPedia")</f>
        <v>View on DBPedia</v>
      </c>
    </row>
    <row collapsed="false" customFormat="false" customHeight="true" hidden="false" ht="12.1" outlineLevel="0" r="3276">
      <c r="A3276" s="0" t="str">
        <f aca="false">HYPERLINK("http://dbpedia.org/property/serviceyears")</f>
        <v>http://dbpedia.org/property/serviceyears</v>
      </c>
      <c r="B3276" s="2" t="n">
        <v>0</v>
      </c>
      <c r="C3276" s="0" t="str">
        <f aca="false">HYPERLINK("http://dbpedia.org/sparql?default-graph-uri=http%3A%2F%2Fdbpedia.org&amp;query=select+distinct+%3Fs+%3Fo+where+{%3Fs+%3Chttp%3A%2F%2Fdbpedia.org%2Fproperty%2Fserviceyears%3E+%3Fo}+LIMIT+100&amp;format=text%2Fhtml&amp;timeout=30000&amp;debug=on", "View on DBPedia")</f>
        <v>View on DBPedia</v>
      </c>
    </row>
    <row collapsed="false" customFormat="false" customHeight="true" hidden="false" ht="12.1" outlineLevel="0" r="3277">
      <c r="A3277" s="0" t="str">
        <f aca="false">HYPERLINK("http://dbpedia.org/ontology/serviceStartYear")</f>
        <v>http://dbpedia.org/ontology/serviceStartYear</v>
      </c>
      <c r="B3277" s="2" t="n">
        <v>0</v>
      </c>
      <c r="C3277" s="0" t="str">
        <f aca="false">HYPERLINK("http://dbpedia.org/sparql?default-graph-uri=http%3A%2F%2Fdbpedia.org&amp;query=select+distinct+%3Fs+%3Fo+where+{%3Fs+%3Chttp%3A%2F%2Fdbpedia.org%2Fontology%2FserviceStartYear%3E+%3Fo}+LIMIT+100&amp;format=text%2Fhtml&amp;timeout=30000&amp;debug=on", "View on DBPedia")</f>
        <v>View on DBPedia</v>
      </c>
    </row>
    <row collapsed="false" customFormat="false" customHeight="true" hidden="false" ht="12.1" outlineLevel="0" r="3278">
      <c r="A3278" s="0" t="str">
        <f aca="false">HYPERLINK("http://dbpedia.org/ontology/foundingDate")</f>
        <v>http://dbpedia.org/ontology/foundingDate</v>
      </c>
      <c r="B3278" s="2" t="n">
        <v>0</v>
      </c>
      <c r="C3278" s="0" t="str">
        <f aca="false">HYPERLINK("http://dbpedia.org/sparql?default-graph-uri=http%3A%2F%2Fdbpedia.org&amp;query=select+distinct+%3Fs+%3Fo+where+{%3Fs+%3Chttp%3A%2F%2Fdbpedia.org%2Fontology%2FfoundingDate%3E+%3Fo}+LIMIT+100&amp;format=text%2Fhtml&amp;timeout=30000&amp;debug=on", "View on DBPedia")</f>
        <v>View on DBPedia</v>
      </c>
    </row>
    <row collapsed="false" customFormat="false" customHeight="true" hidden="false" ht="12.1" outlineLevel="0" r="3279">
      <c r="A3279" s="0" t="str">
        <f aca="false">HYPERLINK("http://dbpedia.org/property/startDate")</f>
        <v>http://dbpedia.org/property/startDate</v>
      </c>
      <c r="B3279" s="2" t="n">
        <v>0</v>
      </c>
      <c r="C3279" s="0" t="str">
        <f aca="false">HYPERLINK("http://dbpedia.org/sparql?default-graph-uri=http%3A%2F%2Fdbpedia.org&amp;query=select+distinct+%3Fs+%3Fo+where+{%3Fs+%3Chttp%3A%2F%2Fdbpedia.org%2Fproperty%2FstartDate%3E+%3Fo}+LIMIT+100&amp;format=text%2Fhtml&amp;timeout=30000&amp;debug=on", "View on DBPedia")</f>
        <v>View on DBPedia</v>
      </c>
    </row>
    <row collapsed="false" customFormat="false" customHeight="true" hidden="false" ht="12.1" outlineLevel="0" r="3280">
      <c r="A3280" s="0" t="str">
        <f aca="false">HYPERLINK("http://dbpedia.org/property/formedyear")</f>
        <v>http://dbpedia.org/property/formedyear</v>
      </c>
      <c r="B3280" s="2" t="n">
        <v>0</v>
      </c>
      <c r="C3280" s="0" t="str">
        <f aca="false">HYPERLINK("http://dbpedia.org/sparql?default-graph-uri=http%3A%2F%2Fdbpedia.org&amp;query=select+distinct+%3Fs+%3Fo+where+{%3Fs+%3Chttp%3A%2F%2Fdbpedia.org%2Fproperty%2Fformedyear%3E+%3Fo}+LIMIT+100&amp;format=text%2Fhtml&amp;timeout=30000&amp;debug=on", "View on DBPedia")</f>
        <v>View on DBPedia</v>
      </c>
    </row>
    <row collapsed="false" customFormat="false" customHeight="true" hidden="false" ht="12.1" outlineLevel="0" r="3281">
      <c r="A3281" s="0" t="str">
        <f aca="false">HYPERLINK("http://dbpedia.org/property/year")</f>
        <v>http://dbpedia.org/property/year</v>
      </c>
      <c r="B3281" s="2" t="n">
        <v>0</v>
      </c>
      <c r="C3281" s="0" t="str">
        <f aca="false">HYPERLINK("http://dbpedia.org/sparql?default-graph-uri=http%3A%2F%2Fdbpedia.org&amp;query=select+distinct+%3Fs+%3Fo+where+{%3Fs+%3Chttp%3A%2F%2Fdbpedia.org%2Fproperty%2Fyear%3E+%3Fo}+LIMIT+100&amp;format=text%2Fhtml&amp;timeout=30000&amp;debug=on", "View on DBPedia")</f>
        <v>View on DBPedia</v>
      </c>
    </row>
    <row collapsed="false" customFormat="false" customHeight="true" hidden="false" ht="12.1" outlineLevel="0" r="3282">
      <c r="A3282" s="0" t="str">
        <f aca="false">HYPERLINK("http://dbpedia.org/ontology/activeYearsStartYear")</f>
        <v>http://dbpedia.org/ontology/activeYearsStartYear</v>
      </c>
      <c r="B3282" s="2" t="n">
        <v>0</v>
      </c>
      <c r="C3282" s="0" t="str">
        <f aca="false">HYPERLINK("http://dbpedia.org/sparql?default-graph-uri=http%3A%2F%2Fdbpedia.org&amp;query=select+distinct+%3Fs+%3Fo+where+{%3Fs+%3Chttp%3A%2F%2Fdbpedia.org%2Fontology%2FactiveYearsStartYear%3E+%3Fo}+LIMIT+100&amp;format=text%2Fhtml&amp;timeout=30000&amp;debug=on", "View on DBPedia")</f>
        <v>View on DBPedia</v>
      </c>
    </row>
    <row collapsed="false" customFormat="false" customHeight="true" hidden="false" ht="12.1" outlineLevel="0" r="3283">
      <c r="A3283" s="0" t="str">
        <f aca="false">HYPERLINK("http://dbpedia.org/ontology/serviceEndYear")</f>
        <v>http://dbpedia.org/ontology/serviceEndYear</v>
      </c>
      <c r="B3283" s="2" t="n">
        <v>0</v>
      </c>
      <c r="C3283" s="0" t="str">
        <f aca="false">HYPERLINK("http://dbpedia.org/sparql?default-graph-uri=http%3A%2F%2Fdbpedia.org&amp;query=select+distinct+%3Fs+%3Fo+where+{%3Fs+%3Chttp%3A%2F%2Fdbpedia.org%2Fontology%2FserviceEndYear%3E+%3Fo}+LIMIT+100&amp;format=text%2Fhtml&amp;timeout=30000&amp;debug=on", "View on DBPedia")</f>
        <v>View on DBPedia</v>
      </c>
    </row>
    <row collapsed="false" customFormat="false" customHeight="true" hidden="false" ht="12.1" outlineLevel="0" r="3284">
      <c r="A3284" s="0" t="str">
        <f aca="false">HYPERLINK("http://dbpedia.org/property/data")</f>
        <v>http://dbpedia.org/property/data</v>
      </c>
      <c r="B3284" s="2" t="n">
        <v>0</v>
      </c>
      <c r="C3284" s="0" t="str">
        <f aca="false">HYPERLINK("http://dbpedia.org/sparql?default-graph-uri=http%3A%2F%2Fdbpedia.org&amp;query=select+distinct+%3Fs+%3Fo+where+{%3Fs+%3Chttp%3A%2F%2Fdbpedia.org%2Fproperty%2Fdata%3E+%3Fo}+LIMIT+100&amp;format=text%2Fhtml&amp;timeout=30000&amp;debug=on", "View on DBPedia")</f>
        <v>View on DBPedia</v>
      </c>
    </row>
    <row collapsed="false" customFormat="false" customHeight="true" hidden="false" ht="12.1" outlineLevel="0" r="3285">
      <c r="A3285" s="0" t="str">
        <f aca="false">HYPERLINK("http://dbpedia.org/property/votes")</f>
        <v>http://dbpedia.org/property/votes</v>
      </c>
      <c r="B3285" s="2" t="n">
        <v>0</v>
      </c>
      <c r="C3285" s="0" t="str">
        <f aca="false">HYPERLINK("http://dbpedia.org/sparql?default-graph-uri=http%3A%2F%2Fdbpedia.org&amp;query=select+distinct+%3Fs+%3Fo+where+{%3Fs+%3Chttp%3A%2F%2Fdbpedia.org%2Fproperty%2Fvotes%3E+%3Fo}+LIMIT+100&amp;format=text%2Fhtml&amp;timeout=30000&amp;debug=on", "View on DBPedia")</f>
        <v>View on DBPedia</v>
      </c>
    </row>
    <row collapsed="false" customFormat="false" customHeight="true" hidden="false" ht="12.1" outlineLevel="0" r="3286">
      <c r="A3286" s="0" t="str">
        <f aca="false">HYPERLINK("http://dbpedia.org/property/start")</f>
        <v>http://dbpedia.org/property/start</v>
      </c>
      <c r="B3286" s="2" t="n">
        <v>0.5</v>
      </c>
      <c r="C3286" s="0" t="str">
        <f aca="false">HYPERLINK("http://dbpedia.org/sparql?default-graph-uri=http%3A%2F%2Fdbpedia.org&amp;query=select+distinct+%3Fs+%3Fo+where+{%3Fs+%3Chttp%3A%2F%2Fdbpedia.org%2Fproperty%2Fstart%3E+%3Fo}+LIMIT+100&amp;format=text%2Fhtml&amp;timeout=30000&amp;debug=on", "View on DBPedia")</f>
        <v>View on DBPedia</v>
      </c>
    </row>
    <row collapsed="false" customFormat="false" customHeight="true" hidden="false" ht="12.1" outlineLevel="0" r="3287">
      <c r="A3287" s="0" t="str">
        <f aca="false">HYPERLINK("http://dbpedia.org/property/yearsActive")</f>
        <v>http://dbpedia.org/property/yearsActive</v>
      </c>
      <c r="B3287" s="2" t="n">
        <v>0</v>
      </c>
      <c r="C3287" s="0" t="str">
        <f aca="false">HYPERLINK("http://dbpedia.org/sparql?default-graph-uri=http%3A%2F%2Fdbpedia.org&amp;query=select+distinct+%3Fs+%3Fo+where+{%3Fs+%3Chttp%3A%2F%2Fdbpedia.org%2Fproperty%2FyearsActive%3E+%3Fo}+LIMIT+100&amp;format=text%2Fhtml&amp;timeout=30000&amp;debug=on", "View on DBPedia")</f>
        <v>View on DBPedia</v>
      </c>
    </row>
    <row collapsed="false" customFormat="false" customHeight="true" hidden="false" ht="12.1" outlineLevel="0" r="3288">
      <c r="A3288" s="0" t="str">
        <f aca="false">HYPERLINK("http://dbpedia.org/property/seniorTerm")</f>
        <v>http://dbpedia.org/property/seniorTerm</v>
      </c>
      <c r="B3288" s="2" t="n">
        <v>0</v>
      </c>
      <c r="C3288" s="0" t="str">
        <f aca="false">HYPERLINK("http://dbpedia.org/sparql?default-graph-uri=http%3A%2F%2Fdbpedia.org&amp;query=select+distinct+%3Fs+%3Fo+where+{%3Fs+%3Chttp%3A%2F%2Fdbpedia.org%2Fproperty%2FseniorTerm%3E+%3Fo}+LIMIT+100&amp;format=text%2Fhtml&amp;timeout=30000&amp;debug=on", "View on DBPedia")</f>
        <v>View on DBPedia</v>
      </c>
    </row>
    <row collapsed="false" customFormat="false" customHeight="true" hidden="false" ht="12.1" outlineLevel="0" r="3289">
      <c r="A3289" s="0" t="str">
        <f aca="false">HYPERLINK("http://dbpedia.org/property/establishedDate")</f>
        <v>http://dbpedia.org/property/establishedDate</v>
      </c>
      <c r="B3289" s="2" t="n">
        <v>0</v>
      </c>
      <c r="C3289" s="0" t="str">
        <f aca="false">HYPERLINK("http://dbpedia.org/sparql?default-graph-uri=http%3A%2F%2Fdbpedia.org&amp;query=select+distinct+%3Fs+%3Fo+where+{%3Fs+%3Chttp%3A%2F%2Fdbpedia.org%2Fproperty%2FestablishedDate%3E+%3Fo}+LIMIT+100&amp;format=text%2Fhtml&amp;timeout=30000&amp;debug=on", "View on DBPedia")</f>
        <v>View on DBPedia</v>
      </c>
    </row>
    <row collapsed="false" customFormat="false" customHeight="true" hidden="false" ht="12.1" outlineLevel="0" r="3290">
      <c r="A3290" s="0" t="str">
        <f aca="false">HYPERLINK("http://dbpedia.org/property/fifaAffiliation")</f>
        <v>http://dbpedia.org/property/fifaAffiliation</v>
      </c>
      <c r="B3290" s="2" t="n">
        <v>0</v>
      </c>
      <c r="C3290" s="0" t="str">
        <f aca="false">HYPERLINK("http://dbpedia.org/sparql?default-graph-uri=http%3A%2F%2Fdbpedia.org&amp;query=select+distinct+%3Fs+%3Fo+where+{%3Fs+%3Chttp%3A%2F%2Fdbpedia.org%2Fproperty%2FfifaAffiliation%3E+%3Fo}+LIMIT+100&amp;format=text%2Fhtml&amp;timeout=30000&amp;debug=on", "View on DBPedia")</f>
        <v>View on DBPedia</v>
      </c>
    </row>
    <row collapsed="false" customFormat="false" customHeight="true" hidden="false" ht="12.1" outlineLevel="0" r="3291">
      <c r="A3291" s="0" t="str">
        <f aca="false">HYPERLINK("http://dbpedia.org/property/title")</f>
        <v>http://dbpedia.org/property/title</v>
      </c>
      <c r="B3291" s="2" t="n">
        <v>0</v>
      </c>
      <c r="C3291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3292">
      <c r="A3292" s="0" t="str">
        <f aca="false">HYPERLINK("http://dbpedia.org/property/chiefTerm")</f>
        <v>http://dbpedia.org/property/chiefTerm</v>
      </c>
      <c r="B3292" s="2" t="n">
        <v>0</v>
      </c>
      <c r="C3292" s="0" t="str">
        <f aca="false">HYPERLINK("http://dbpedia.org/sparql?default-graph-uri=http%3A%2F%2Fdbpedia.org&amp;query=select+distinct+%3Fs+%3Fo+where+{%3Fs+%3Chttp%3A%2F%2Fdbpedia.org%2Fproperty%2FchiefTerm%3E+%3Fo}+LIMIT+100&amp;format=text%2Fhtml&amp;timeout=30000&amp;debug=on", "View on DBPedia")</f>
        <v>View on DBPedia</v>
      </c>
    </row>
    <row collapsed="false" customFormat="false" customHeight="true" hidden="false" ht="12.1" outlineLevel="0" r="3293">
      <c r="A3293" s="0" t="str">
        <f aca="false">HYPERLINK("http://dbpedia.org/property/dissolved")</f>
        <v>http://dbpedia.org/property/dissolved</v>
      </c>
      <c r="B3293" s="2" t="n">
        <v>0</v>
      </c>
      <c r="C3293" s="0" t="str">
        <f aca="false">HYPERLINK("http://dbpedia.org/sparql?default-graph-uri=http%3A%2F%2Fdbpedia.org&amp;query=select+distinct+%3Fs+%3Fo+where+{%3Fs+%3Chttp%3A%2F%2Fdbpedia.org%2Fproperty%2Fdissolved%3E+%3Fo}+LIMIT+100&amp;format=text%2Fhtml&amp;timeout=30000&amp;debug=on", "View on DBPedia")</f>
        <v>View on DBPedia</v>
      </c>
    </row>
    <row collapsed="false" customFormat="false" customHeight="true" hidden="false" ht="12.1" outlineLevel="0" r="3294">
      <c r="A3294" s="0" t="str">
        <f aca="false">HYPERLINK("http://dbpedia.org/property/date")</f>
        <v>http://dbpedia.org/property/date</v>
      </c>
      <c r="B3294" s="2" t="n">
        <v>0</v>
      </c>
      <c r="C3294" s="0" t="str">
        <f aca="false">HYPERLINK("http://dbpedia.org/sparql?default-graph-uri=http%3A%2F%2Fdbpedia.org&amp;query=select+distinct+%3Fs+%3Fo+where+{%3Fs+%3Chttp%3A%2F%2Fdbpedia.org%2Fproperty%2Fdate%3E+%3Fo}+LIMIT+100&amp;format=text%2Fhtml&amp;timeout=30000&amp;debug=on", "View on DBPedia")</f>
        <v>View on DBPedia</v>
      </c>
    </row>
    <row collapsed="false" customFormat="false" customHeight="true" hidden="false" ht="12.1" outlineLevel="0" r="3295">
      <c r="A3295" s="0" t="str">
        <f aca="false">HYPERLINK("http://dbpedia.org/ontology/openingDate")</f>
        <v>http://dbpedia.org/ontology/openingDate</v>
      </c>
      <c r="B3295" s="2" t="n">
        <v>0</v>
      </c>
      <c r="C3295" s="0" t="str">
        <f aca="false">HYPERLINK("http://dbpedia.org/sparql?default-graph-uri=http%3A%2F%2Fdbpedia.org&amp;query=select+distinct+%3Fs+%3Fo+where+{%3Fs+%3Chttp%3A%2F%2Fdbpedia.org%2Fontology%2FopeningDate%3E+%3Fo}+LIMIT+100&amp;format=text%2Fhtml&amp;timeout=30000&amp;debug=on", "View on DBPedia")</f>
        <v>View on DBPedia</v>
      </c>
    </row>
    <row collapsed="false" customFormat="false" customHeight="true" hidden="false" ht="12.1" outlineLevel="0" r="3296">
      <c r="A3296" s="0" t="str">
        <f aca="false">HYPERLINK("http://dbpedia.org/ontology/extinctionYear")</f>
        <v>http://dbpedia.org/ontology/extinctionYear</v>
      </c>
      <c r="B3296" s="2" t="n">
        <v>0</v>
      </c>
      <c r="C3296" s="0" t="str">
        <f aca="false">HYPERLINK("http://dbpedia.org/sparql?default-graph-uri=http%3A%2F%2Fdbpedia.org&amp;query=select+distinct+%3Fs+%3Fo+where+{%3Fs+%3Chttp%3A%2F%2Fdbpedia.org%2Fontology%2FextinctionYear%3E+%3Fo}+LIMIT+100&amp;format=text%2Fhtml&amp;timeout=30000&amp;debug=on", "View on DBPedia")</f>
        <v>View on DBPedia</v>
      </c>
    </row>
    <row collapsed="false" customFormat="false" customHeight="true" hidden="false" ht="12.1" outlineLevel="0" r="3297">
      <c r="A3297" s="0" t="str">
        <f aca="false">HYPERLINK("http://dbpedia.org/property/opened")</f>
        <v>http://dbpedia.org/property/opened</v>
      </c>
      <c r="B3297" s="2" t="n">
        <v>0</v>
      </c>
      <c r="C3297" s="0" t="str">
        <f aca="false">HYPERLINK("http://dbpedia.org/sparql?default-graph-uri=http%3A%2F%2Fdbpedia.org&amp;query=select+distinct+%3Fs+%3Fo+where+{%3Fs+%3Chttp%3A%2F%2Fdbpedia.org%2Fproperty%2Fopened%3E+%3Fo}+LIMIT+100&amp;format=text%2Fhtml&amp;timeout=30000&amp;debug=on", "View on DBPedia")</f>
        <v>View on DBPedia</v>
      </c>
    </row>
    <row collapsed="false" customFormat="false" customHeight="true" hidden="false" ht="12.1" outlineLevel="0" r="3298">
      <c r="A3298" s="0" t="str">
        <f aca="false">HYPERLINK("http://dbpedia.org/property/born")</f>
        <v>http://dbpedia.org/property/born</v>
      </c>
      <c r="B3298" s="2" t="n">
        <v>0</v>
      </c>
      <c r="C3298" s="0" t="str">
        <f aca="false">HYPERLINK("http://dbpedia.org/sparql?default-graph-uri=http%3A%2F%2Fdbpedia.org&amp;query=select+distinct+%3Fs+%3Fo+where+{%3Fs+%3Chttp%3A%2F%2Fdbpedia.org%2Fproperty%2Fborn%3E+%3Fo}+LIMIT+100&amp;format=text%2Fhtml&amp;timeout=30000&amp;debug=on", "View on DBPedia")</f>
        <v>View on DBPedia</v>
      </c>
    </row>
    <row collapsed="false" customFormat="false" customHeight="true" hidden="false" ht="12.1" outlineLevel="0" r="3299">
      <c r="A3299" s="0" t="str">
        <f aca="false">HYPERLINK("http://dbpedia.org/property/yearEnd")</f>
        <v>http://dbpedia.org/property/yearEnd</v>
      </c>
      <c r="B3299" s="2" t="n">
        <v>0</v>
      </c>
      <c r="C3299" s="0" t="str">
        <f aca="false">HYPERLINK("http://dbpedia.org/sparql?default-graph-uri=http%3A%2F%2Fdbpedia.org&amp;query=select+distinct+%3Fs+%3Fo+where+{%3Fs+%3Chttp%3A%2F%2Fdbpedia.org%2Fproperty%2FyearEnd%3E+%3Fo}+LIMIT+100&amp;format=text%2Fhtml&amp;timeout=30000&amp;debug=on", "View on DBPedia")</f>
        <v>View on DBPedia</v>
      </c>
    </row>
    <row collapsed="false" customFormat="false" customHeight="true" hidden="false" ht="12.1" outlineLevel="0" r="3300">
      <c r="A3300" s="0" t="str">
        <f aca="false">HYPERLINK("http://dbpedia.org/property/election")</f>
        <v>http://dbpedia.org/property/election</v>
      </c>
      <c r="B3300" s="2" t="n">
        <v>0</v>
      </c>
      <c r="C3300" s="0" t="str">
        <f aca="false">HYPERLINK("http://dbpedia.org/sparql?default-graph-uri=http%3A%2F%2Fdbpedia.org&amp;query=select+distinct+%3Fs+%3Fo+where+{%3Fs+%3Chttp%3A%2F%2Fdbpedia.org%2Fproperty%2Felection%3E+%3Fo}+LIMIT+100&amp;format=text%2Fhtml&amp;timeout=30000&amp;debug=on", "View on DBPedia")</f>
        <v>View on DBPedia</v>
      </c>
    </row>
    <row collapsed="false" customFormat="false" customHeight="true" hidden="false" ht="12.1" outlineLevel="0" r="3301">
      <c r="A3301" s="0" t="str">
        <f aca="false">HYPERLINK("http://dbpedia.org/property/added")</f>
        <v>http://dbpedia.org/property/added</v>
      </c>
      <c r="B3301" s="2" t="n">
        <v>0</v>
      </c>
      <c r="C3301" s="0" t="str">
        <f aca="false">HYPERLINK("http://dbpedia.org/sparql?default-graph-uri=http%3A%2F%2Fdbpedia.org&amp;query=select+distinct+%3Fs+%3Fo+where+{%3Fs+%3Chttp%3A%2F%2Fdbpedia.org%2Fproperty%2Fadded%3E+%3Fo}+LIMIT+100&amp;format=text%2Fhtml&amp;timeout=30000&amp;debug=on", "View on DBPedia")</f>
        <v>View on DBPedia</v>
      </c>
    </row>
    <row collapsed="false" customFormat="false" customHeight="true" hidden="false" ht="12.1" outlineLevel="0" r="3302">
      <c r="A3302" s="0" t="str">
        <f aca="false">HYPERLINK("http://dbpedia.org/property/dates")</f>
        <v>http://dbpedia.org/property/dates</v>
      </c>
      <c r="B3302" s="2" t="n">
        <v>0</v>
      </c>
      <c r="C3302" s="0" t="str">
        <f aca="false">HYPERLINK("http://dbpedia.org/sparql?default-graph-uri=http%3A%2F%2Fdbpedia.org&amp;query=select+distinct+%3Fs+%3Fo+where+{%3Fs+%3Chttp%3A%2F%2Fdbpedia.org%2Fproperty%2Fdates%3E+%3Fo}+LIMIT+100&amp;format=text%2Fhtml&amp;timeout=30000&amp;debug=on", "View on DBPedia")</f>
        <v>View on DBPedia</v>
      </c>
    </row>
    <row collapsed="false" customFormat="false" customHeight="true" hidden="false" ht="12.1" outlineLevel="0" r="3303">
      <c r="A3303" s="0" t="str">
        <f aca="false">HYPERLINK("http://dbpedia.org/property/regionAffiliation")</f>
        <v>http://dbpedia.org/property/regionAffiliation</v>
      </c>
      <c r="B3303" s="2" t="n">
        <v>0</v>
      </c>
      <c r="C3303" s="0" t="str">
        <f aca="false">HYPERLINK("http://dbpedia.org/sparql?default-graph-uri=http%3A%2F%2Fdbpedia.org&amp;query=select+distinct+%3Fs+%3Fo+where+{%3Fs+%3Chttp%3A%2F%2Fdbpedia.org%2Fproperty%2FregionAffiliation%3E+%3Fo}+LIMIT+100&amp;format=text%2Fhtml&amp;timeout=30000&amp;debug=on", "View on DBPedia")</f>
        <v>View on DBPedia</v>
      </c>
    </row>
    <row collapsed="false" customFormat="false" customHeight="true" hidden="false" ht="12.1" outlineLevel="0" r="3304">
      <c r="A3304" s="0" t="str">
        <f aca="false">HYPERLINK("http://dbpedia.org/property/yearLeader")</f>
        <v>http://dbpedia.org/property/yearLeader</v>
      </c>
      <c r="B3304" s="2" t="n">
        <v>0</v>
      </c>
      <c r="C3304" s="0" t="str">
        <f aca="false">HYPERLINK("http://dbpedia.org/sparql?default-graph-uri=http%3A%2F%2Fdbpedia.org&amp;query=select+distinct+%3Fs+%3Fo+where+{%3Fs+%3Chttp%3A%2F%2Fdbpedia.org%2Fproperty%2FyearLeader%3E+%3Fo}+LIMIT+100&amp;format=text%2Fhtml&amp;timeout=30000&amp;debug=on", "View on DBPedia")</f>
        <v>View on DBPedia</v>
      </c>
    </row>
    <row collapsed="false" customFormat="false" customHeight="true" hidden="false" ht="12.1" outlineLevel="0" r="3305">
      <c r="A3305" s="0" t="str">
        <f aca="false">HYPERLINK("http://dbpedia.org/ontology/added")</f>
        <v>http://dbpedia.org/ontology/added</v>
      </c>
      <c r="B3305" s="2" t="n">
        <v>0</v>
      </c>
      <c r="C3305" s="0" t="str">
        <f aca="false">HYPERLINK("http://dbpedia.org/sparql?default-graph-uri=http%3A%2F%2Fdbpedia.org&amp;query=select+distinct+%3Fs+%3Fo+where+{%3Fs+%3Chttp%3A%2F%2Fdbpedia.org%2Fontology%2Fadded%3E+%3Fo}+LIMIT+100&amp;format=text%2Fhtml&amp;timeout=30000&amp;debug=on", "View on DBPedia")</f>
        <v>View on DBPedia</v>
      </c>
    </row>
    <row collapsed="false" customFormat="false" customHeight="true" hidden="false" ht="12.1" outlineLevel="0" r="3306">
      <c r="A3306" s="0" t="str">
        <f aca="false">HYPERLINK("http://dbpedia.org/ontology/activeYearsEndYear")</f>
        <v>http://dbpedia.org/ontology/activeYearsEndYear</v>
      </c>
      <c r="B3306" s="2" t="n">
        <v>0</v>
      </c>
      <c r="C3306" s="0" t="str">
        <f aca="false">HYPERLINK("http://dbpedia.org/sparql?default-graph-uri=http%3A%2F%2Fdbpedia.org&amp;query=select+distinct+%3Fs+%3Fo+where+{%3Fs+%3Chttp%3A%2F%2Fdbpedia.org%2Fontology%2FactiveYearsEndYear%3E+%3Fo}+LIMIT+100&amp;format=text%2Fhtml&amp;timeout=30000&amp;debug=on", "View on DBPedia")</f>
        <v>View on DBPedia</v>
      </c>
    </row>
    <row collapsed="false" customFormat="false" customHeight="true" hidden="false" ht="12.1" outlineLevel="0" r="3307">
      <c r="A3307" s="0" t="str">
        <f aca="false">HYPERLINK("http://dbpedia.org/property/yearStart")</f>
        <v>http://dbpedia.org/property/yearStart</v>
      </c>
      <c r="B3307" s="2" t="n">
        <v>0</v>
      </c>
      <c r="C3307" s="0" t="str">
        <f aca="false">HYPERLINK("http://dbpedia.org/sparql?default-graph-uri=http%3A%2F%2Fdbpedia.org&amp;query=select+distinct+%3Fs+%3Fo+where+{%3Fs+%3Chttp%3A%2F%2Fdbpedia.org%2Fproperty%2FyearStart%3E+%3Fo}+LIMIT+100&amp;format=text%2Fhtml&amp;timeout=30000&amp;debug=on", "View on DBPedia")</f>
        <v>View on DBPedia</v>
      </c>
    </row>
    <row collapsed="false" customFormat="false" customHeight="true" hidden="false" ht="12.1" outlineLevel="0" r="3308">
      <c r="A3308" s="0" t="str">
        <f aca="false">HYPERLINK("http://dbpedia.org/property/designatedOther1Date")</f>
        <v>http://dbpedia.org/property/designatedOther1Date</v>
      </c>
      <c r="B3308" s="2" t="n">
        <v>0</v>
      </c>
      <c r="C3308" s="0" t="str">
        <f aca="false">HYPERLINK("http://dbpedia.org/sparql?default-graph-uri=http%3A%2F%2Fdbpedia.org&amp;query=select+distinct+%3Fs+%3Fo+where+{%3Fs+%3Chttp%3A%2F%2Fdbpedia.org%2Fproperty%2FdesignatedOther1Date%3E+%3Fo}+LIMIT+100&amp;format=text%2Fhtml&amp;timeout=30000&amp;debug=on", "View on DBPedia")</f>
        <v>View on DBPedia</v>
      </c>
    </row>
    <row collapsed="false" customFormat="false" customHeight="true" hidden="false" ht="12.1" outlineLevel="0" r="3309">
      <c r="A3309" s="0" t="str">
        <f aca="false">HYPERLINK("http://dbpedia.org/property/order")</f>
        <v>http://dbpedia.org/property/order</v>
      </c>
      <c r="B3309" s="2" t="n">
        <v>0</v>
      </c>
      <c r="C3309" s="0" t="str">
        <f aca="false">HYPERLINK("http://dbpedia.org/sparql?default-graph-uri=http%3A%2F%2Fdbpedia.org&amp;query=select+distinct+%3Fs+%3Fo+where+{%3Fs+%3Chttp%3A%2F%2Fdbpedia.org%2Fproperty%2Forder%3E+%3Fo}+LIMIT+100&amp;format=text%2Fhtml&amp;timeout=30000&amp;debug=on", "View on DBPedia")</f>
        <v>View on DBPedia</v>
      </c>
    </row>
    <row collapsed="false" customFormat="false" customHeight="true" hidden="false" ht="12.1" outlineLevel="0" r="3310">
      <c r="A3310" s="0" t="str">
        <f aca="false">HYPERLINK("http://dbpedia.org/ontology/dissolutionYear")</f>
        <v>http://dbpedia.org/ontology/dissolutionYear</v>
      </c>
      <c r="B3310" s="2" t="n">
        <v>0</v>
      </c>
      <c r="C3310" s="0" t="str">
        <f aca="false">HYPERLINK("http://dbpedia.org/sparql?default-graph-uri=http%3A%2F%2Fdbpedia.org&amp;query=select+distinct+%3Fs+%3Fo+where+{%3Fs+%3Chttp%3A%2F%2Fdbpedia.org%2Fontology%2FdissolutionYear%3E+%3Fo}+LIMIT+100&amp;format=text%2Fhtml&amp;timeout=30000&amp;debug=on", "View on DBPedia")</f>
        <v>View on DBPedia</v>
      </c>
    </row>
    <row collapsed="false" customFormat="false" customHeight="true" hidden="false" ht="12.1" outlineLevel="0" r="3311">
      <c r="A3311" s="0" t="str">
        <f aca="false">HYPERLINK("http://dbpedia.org/property/statYear")</f>
        <v>http://dbpedia.org/property/statYear</v>
      </c>
      <c r="B3311" s="2" t="n">
        <v>0</v>
      </c>
      <c r="C3311" s="0" t="str">
        <f aca="false">HYPERLINK("http://dbpedia.org/sparql?default-graph-uri=http%3A%2F%2Fdbpedia.org&amp;query=select+distinct+%3Fs+%3Fo+where+{%3Fs+%3Chttp%3A%2F%2Fdbpedia.org%2Fproperty%2FstatYear%3E+%3Fo}+LIMIT+100&amp;format=text%2Fhtml&amp;timeout=30000&amp;debug=on", "View on DBPedia")</f>
        <v>View on DBPedia</v>
      </c>
    </row>
    <row collapsed="false" customFormat="false" customHeight="true" hidden="false" ht="12.1" outlineLevel="0" r="3312">
      <c r="A3312" s="0" t="str">
        <f aca="false">HYPERLINK("http://dbpedia.org/ontology/orderInOffice")</f>
        <v>http://dbpedia.org/ontology/orderInOffice</v>
      </c>
      <c r="B3312" s="2" t="n">
        <v>0</v>
      </c>
      <c r="C3312" s="0" t="str">
        <f aca="false">HYPERLINK("http://dbpedia.org/sparql?default-graph-uri=http%3A%2F%2Fdbpedia.org&amp;query=select+distinct+%3Fs+%3Fo+where+{%3Fs+%3Chttp%3A%2F%2Fdbpedia.org%2Fontology%2ForderInOffice%3E+%3Fo}+LIMIT+100&amp;format=text%2Fhtml&amp;timeout=30000&amp;debug=on", "View on DBPedia")</f>
        <v>View on DBPedia</v>
      </c>
    </row>
    <row collapsed="false" customFormat="false" customHeight="true" hidden="false" ht="12.1" outlineLevel="0" r="3313">
      <c r="A3313" s="0" t="str">
        <f aca="false">HYPERLINK("http://dbpedia.org/ontology/dissolutionDate")</f>
        <v>http://dbpedia.org/ontology/dissolutionDate</v>
      </c>
      <c r="B3313" s="2" t="n">
        <v>0</v>
      </c>
      <c r="C3313" s="0" t="str">
        <f aca="false">HYPERLINK("http://dbpedia.org/sparql?default-graph-uri=http%3A%2F%2Fdbpedia.org&amp;query=select+distinct+%3Fs+%3Fo+where+{%3Fs+%3Chttp%3A%2F%2Fdbpedia.org%2Fontology%2FdissolutionDate%3E+%3Fo}+LIMIT+100&amp;format=text%2Fhtml&amp;timeout=30000&amp;debug=on", "View on DBPedia")</f>
        <v>View on DBPedia</v>
      </c>
    </row>
    <row collapsed="false" customFormat="false" customHeight="true" hidden="false" ht="12.1" outlineLevel="0" r="3314">
      <c r="A3314" s="0" t="str">
        <f aca="false">HYPERLINK("http://dbpedia.org/property/reign")</f>
        <v>http://dbpedia.org/property/reign</v>
      </c>
      <c r="B3314" s="2" t="n">
        <v>0</v>
      </c>
      <c r="C3314" s="0" t="str">
        <f aca="false">HYPERLINK("http://dbpedia.org/sparql?default-graph-uri=http%3A%2F%2Fdbpedia.org&amp;query=select+distinct+%3Fs+%3Fo+where+{%3Fs+%3Chttp%3A%2F%2Fdbpedia.org%2Fproperty%2Freign%3E+%3Fo}+LIMIT+100&amp;format=text%2Fhtml&amp;timeout=30000&amp;debug=on", "View on DBPedia")</f>
        <v>View on DBPedia</v>
      </c>
    </row>
    <row collapsed="false" customFormat="false" customHeight="true" hidden="false" ht="12.1" outlineLevel="0" r="3315">
      <c r="A3315" s="0" t="str">
        <f aca="false">HYPERLINK("http://dbpedia.org/ontology/buildingStartDate")</f>
        <v>http://dbpedia.org/ontology/buildingStartDate</v>
      </c>
      <c r="B3315" s="2" t="n">
        <v>0</v>
      </c>
      <c r="C3315" s="0" t="str">
        <f aca="false">HYPERLINK("http://dbpedia.org/sparql?default-graph-uri=http%3A%2F%2Fdbpedia.org&amp;query=select+distinct+%3Fs+%3Fo+where+{%3Fs+%3Chttp%3A%2F%2Fdbpedia.org%2Fontology%2FbuildingStartDate%3E+%3Fo}+LIMIT+100&amp;format=text%2Fhtml&amp;timeout=30000&amp;debug=on", "View on DBPedia")</f>
        <v>View on DBPedia</v>
      </c>
    </row>
    <row collapsed="false" customFormat="false" customHeight="true" hidden="false" ht="12.1" outlineLevel="0" r="3316">
      <c r="A3316" s="0" t="str">
        <f aca="false">HYPERLINK("http://dbpedia.org/property/joined")</f>
        <v>http://dbpedia.org/property/joined</v>
      </c>
      <c r="B3316" s="2" t="n">
        <v>0</v>
      </c>
      <c r="C3316" s="0" t="str">
        <f aca="false">HYPERLINK("http://dbpedia.org/sparql?default-graph-uri=http%3A%2F%2Fdbpedia.org&amp;query=select+distinct+%3Fs+%3Fo+where+{%3Fs+%3Chttp%3A%2F%2Fdbpedia.org%2Fproperty%2Fjoined%3E+%3Fo}+LIMIT+100&amp;format=text%2Fhtml&amp;timeout=30000&amp;debug=on", "View on DBPedia")</f>
        <v>View on DBPedia</v>
      </c>
    </row>
    <row collapsed="false" customFormat="false" customHeight="true" hidden="false" ht="12.1" outlineLevel="0" r="3317">
      <c r="A3317" s="0" t="str">
        <f aca="false">HYPERLINK("http://dbpedia.org/property/end")</f>
        <v>http://dbpedia.org/property/end</v>
      </c>
      <c r="B3317" s="2" t="n">
        <v>0</v>
      </c>
      <c r="C3317" s="0" t="str">
        <f aca="false">HYPERLINK("http://dbpedia.org/sparql?default-graph-uri=http%3A%2F%2Fdbpedia.org&amp;query=select+distinct+%3Fs+%3Fo+where+{%3Fs+%3Chttp%3A%2F%2Fdbpedia.org%2Fproperty%2Fend%3E+%3Fo}+LIMIT+100&amp;format=text%2Fhtml&amp;timeout=30000&amp;debug=on", "View on DBPedia")</f>
        <v>View on DBPedia</v>
      </c>
    </row>
    <row collapsed="false" customFormat="false" customHeight="true" hidden="false" ht="12.1" outlineLevel="0" r="3318">
      <c r="A3318" s="0" t="str">
        <f aca="false">HYPERLINK("http://dbpedia.org/property/inaugurationDate")</f>
        <v>http://dbpedia.org/property/inaugurationDate</v>
      </c>
      <c r="B3318" s="2" t="n">
        <v>0</v>
      </c>
      <c r="C3318" s="0" t="str">
        <f aca="false">HYPERLINK("http://dbpedia.org/sparql?default-graph-uri=http%3A%2F%2Fdbpedia.org&amp;query=select+distinct+%3Fs+%3Fo+where+{%3Fs+%3Chttp%3A%2F%2Fdbpedia.org%2Fproperty%2FinaugurationDate%3E+%3Fo}+LIMIT+100&amp;format=text%2Fhtml&amp;timeout=30000&amp;debug=on", "View on DBPedia")</f>
        <v>View on DBPedia</v>
      </c>
    </row>
    <row collapsed="false" customFormat="false" customHeight="true" hidden="false" ht="12.1" outlineLevel="0" r="3319">
      <c r="A3319" s="0" t="str">
        <f aca="false">HYPERLINK("http://dbpedia.org/ontology/firstAirDate")</f>
        <v>http://dbpedia.org/ontology/firstAirDate</v>
      </c>
      <c r="B3319" s="2" t="n">
        <v>0</v>
      </c>
      <c r="C3319" s="0" t="str">
        <f aca="false">HYPERLINK("http://dbpedia.org/sparql?default-graph-uri=http%3A%2F%2Fdbpedia.org&amp;query=select+distinct+%3Fs+%3Fo+where+{%3Fs+%3Chttp%3A%2F%2Fdbpedia.org%2Fontology%2FfirstAirDate%3E+%3Fo}+LIMIT+100&amp;format=text%2Fhtml&amp;timeout=30000&amp;debug=on", "View on DBPedia")</f>
        <v>View on DBPedia</v>
      </c>
    </row>
    <row collapsed="false" customFormat="false" customHeight="true" hidden="false" ht="12.1" outlineLevel="0" r="3320">
      <c r="A3320" s="0" t="str">
        <f aca="false">HYPERLINK("http://dbpedia.org/property/designatedNrhpType")</f>
        <v>http://dbpedia.org/property/designatedNrhpType</v>
      </c>
      <c r="B3320" s="2" t="n">
        <v>0</v>
      </c>
      <c r="C3320" s="0" t="str">
        <f aca="false">HYPERLINK("http://dbpedia.org/sparql?default-graph-uri=http%3A%2F%2Fdbpedia.org&amp;query=select+distinct+%3Fs+%3Fo+where+{%3Fs+%3Chttp%3A%2F%2Fdbpedia.org%2Fproperty%2FdesignatedNrhpType%3E+%3Fo}+LIMIT+100&amp;format=text%2Fhtml&amp;timeout=30000&amp;debug=on", "View on DBPedia")</f>
        <v>View on DBPedia</v>
      </c>
    </row>
    <row collapsed="false" customFormat="false" customHeight="true" hidden="false" ht="12.1" outlineLevel="0" r="3321">
      <c r="A3321" s="0" t="str">
        <f aca="false">HYPERLINK("http://dbpedia.org/property/employees")</f>
        <v>http://dbpedia.org/property/employees</v>
      </c>
      <c r="B3321" s="2" t="n">
        <v>0</v>
      </c>
      <c r="C3321" s="0" t="str">
        <f aca="false">HYPERLINK("http://dbpedia.org/sparql?default-graph-uri=http%3A%2F%2Fdbpedia.org&amp;query=select+distinct+%3Fs+%3Fo+where+{%3Fs+%3Chttp%3A%2F%2Fdbpedia.org%2Fproperty%2Femployees%3E+%3Fo}+LIMIT+100&amp;format=text%2Fhtml&amp;timeout=30000&amp;debug=on", "View on DBPedia")</f>
        <v>View on DBPedia</v>
      </c>
    </row>
    <row collapsed="false" customFormat="false" customHeight="true" hidden="false" ht="12.1" outlineLevel="0" r="3322">
      <c r="A3322" s="0" t="str">
        <f aca="false">HYPERLINK("http://dbpedia.org/property/created")</f>
        <v>http://dbpedia.org/property/created</v>
      </c>
      <c r="B3322" s="2" t="n">
        <v>0</v>
      </c>
      <c r="C3322" s="0" t="str">
        <f aca="false">HYPERLINK("http://dbpedia.org/sparql?default-graph-uri=http%3A%2F%2Fdbpedia.org&amp;query=select+distinct+%3Fs+%3Fo+where+{%3Fs+%3Chttp%3A%2F%2Fdbpedia.org%2Fproperty%2Fcreated%3E+%3Fo}+LIMIT+100&amp;format=text%2Fhtml&amp;timeout=30000&amp;debug=on", "View on DBPedia")</f>
        <v>View on DBPedia</v>
      </c>
    </row>
    <row collapsed="false" customFormat="false" customHeight="true" hidden="false" ht="12.1" outlineLevel="0" r="3323">
      <c r="A3323" s="0" t="str">
        <f aca="false">HYPERLINK("http://dbpedia.org/property/recognized")</f>
        <v>http://dbpedia.org/property/recognized</v>
      </c>
      <c r="B3323" s="2" t="n">
        <v>0</v>
      </c>
      <c r="C3323" s="0" t="str">
        <f aca="false">HYPERLINK("http://dbpedia.org/sparql?default-graph-uri=http%3A%2F%2Fdbpedia.org&amp;query=select+distinct+%3Fs+%3Fo+where+{%3Fs+%3Chttp%3A%2F%2Fdbpedia.org%2Fproperty%2Frecognized%3E+%3Fo}+LIMIT+100&amp;format=text%2Fhtml&amp;timeout=30000&amp;debug=on", "View on DBPedia")</f>
        <v>View on DBPedia</v>
      </c>
    </row>
    <row collapsed="false" customFormat="false" customHeight="true" hidden="false" ht="12.1" outlineLevel="0" r="3324">
      <c r="A3324" s="0" t="str">
        <f aca="false">HYPERLINK("http://xmlns.com/foaf/0.1/name")</f>
        <v>http://xmlns.com/foaf/0.1/name</v>
      </c>
      <c r="B3324" s="2" t="n">
        <v>0</v>
      </c>
      <c r="C3324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3325">
      <c r="A3325" s="0" t="str">
        <f aca="false">HYPERLINK("http://dbpedia.org/ontology/numberOfEmployees")</f>
        <v>http://dbpedia.org/ontology/numberOfEmployees</v>
      </c>
      <c r="B3325" s="2" t="n">
        <v>0</v>
      </c>
      <c r="C3325" s="0" t="str">
        <f aca="false">HYPERLINK("http://dbpedia.org/sparql?default-graph-uri=http%3A%2F%2Fdbpedia.org&amp;query=select+distinct+%3Fs+%3Fo+where+{%3Fs+%3Chttp%3A%2F%2Fdbpedia.org%2Fontology%2FnumberOfEmployees%3E+%3Fo}+LIMIT+100&amp;format=text%2Fhtml&amp;timeout=30000&amp;debug=on", "View on DBPedia")</f>
        <v>View on DBPedia</v>
      </c>
    </row>
    <row collapsed="false" customFormat="false" customHeight="true" hidden="false" ht="12.1" outlineLevel="0" r="3326">
      <c r="A3326" s="0" t="str">
        <f aca="false">HYPERLINK("http://dbpedia.org/property/keydocument")</f>
        <v>http://dbpedia.org/property/keydocument</v>
      </c>
      <c r="B3326" s="2" t="n">
        <v>0</v>
      </c>
      <c r="C3326" s="0" t="str">
        <f aca="false">HYPERLINK("http://dbpedia.org/sparql?default-graph-uri=http%3A%2F%2Fdbpedia.org&amp;query=select+distinct+%3Fs+%3Fo+where+{%3Fs+%3Chttp%3A%2F%2Fdbpedia.org%2Fproperty%2Fkeydocument%3E+%3Fo}+LIMIT+100&amp;format=text%2Fhtml&amp;timeout=30000&amp;debug=on", "View on DBPedia")</f>
        <v>View on DBPedia</v>
      </c>
    </row>
    <row collapsed="false" customFormat="false" customHeight="true" hidden="false" ht="12.1" outlineLevel="0" r="3327">
      <c r="A3327" s="0" t="str">
        <f aca="false">HYPERLINK("http://dbpedia.org/ontology/openingYear")</f>
        <v>http://dbpedia.org/ontology/openingYear</v>
      </c>
      <c r="B3327" s="2" t="n">
        <v>0</v>
      </c>
      <c r="C3327" s="0" t="str">
        <f aca="false">HYPERLINK("http://dbpedia.org/sparql?default-graph-uri=http%3A%2F%2Fdbpedia.org&amp;query=select+distinct+%3Fs+%3Fo+where+{%3Fs+%3Chttp%3A%2F%2Fdbpedia.org%2Fontology%2FopeningYear%3E+%3Fo}+LIMIT+100&amp;format=text%2Fhtml&amp;timeout=30000&amp;debug=on", "View on DBPedia")</f>
        <v>View on DBPedia</v>
      </c>
    </row>
    <row collapsed="false" customFormat="false" customHeight="true" hidden="false" ht="12.1" outlineLevel="0" r="3328">
      <c r="A3328" s="0" t="str">
        <f aca="false">HYPERLINK("http://dbpedia.org/property/text")</f>
        <v>http://dbpedia.org/property/text</v>
      </c>
      <c r="B3328" s="2" t="n">
        <v>0</v>
      </c>
      <c r="C3328" s="0" t="str">
        <f aca="false">HYPERLINK("http://dbpedia.org/sparql?default-graph-uri=http%3A%2F%2Fdbpedia.org&amp;query=select+distinct+%3Fs+%3Fo+where+{%3Fs+%3Chttp%3A%2F%2Fdbpedia.org%2Fproperty%2Ftext%3E+%3Fo}+LIMIT+100&amp;format=text%2Fhtml&amp;timeout=30000&amp;debug=on", "View on DBPedia")</f>
        <v>View on DBPedia</v>
      </c>
    </row>
    <row collapsed="false" customFormat="false" customHeight="true" hidden="false" ht="12.1" outlineLevel="0" r="3329">
      <c r="A3329" s="0" t="str">
        <f aca="false">HYPERLINK("http://dbpedia.org/property/shortDescription")</f>
        <v>http://dbpedia.org/property/shortDescription</v>
      </c>
      <c r="B3329" s="2" t="n">
        <v>0</v>
      </c>
      <c r="C3329" s="0" t="str">
        <f aca="false">HYPERLINK("http://dbpedia.org/sparql?default-graph-uri=http%3A%2F%2Fdbpedia.org&amp;query=select+distinct+%3Fs+%3Fo+where+{%3Fs+%3Chttp%3A%2F%2Fdbpedia.org%2Fproperty%2FshortDescription%3E+%3Fo}+LIMIT+100&amp;format=text%2Fhtml&amp;timeout=30000&amp;debug=on", "View on DBPedia")</f>
        <v>View on DBPedia</v>
      </c>
    </row>
    <row collapsed="false" customFormat="false" customHeight="true" hidden="false" ht="12.1" outlineLevel="0" r="3330">
      <c r="A3330" s="0" t="str">
        <f aca="false">HYPERLINK("http://dbpedia.org/property/constructionStartDate")</f>
        <v>http://dbpedia.org/property/constructionStartDate</v>
      </c>
      <c r="B3330" s="2" t="n">
        <v>0</v>
      </c>
      <c r="C3330" s="0" t="str">
        <f aca="false">HYPERLINK("http://dbpedia.org/sparql?default-graph-uri=http%3A%2F%2Fdbpedia.org&amp;query=select+distinct+%3Fs+%3Fo+where+{%3Fs+%3Chttp%3A%2F%2Fdbpedia.org%2Fproperty%2FconstructionStartDate%3E+%3Fo}+LIMIT+100&amp;format=text%2Fhtml&amp;timeout=30000&amp;debug=on", "View on DBPedia")</f>
        <v>View on DBPedia</v>
      </c>
    </row>
    <row collapsed="false" customFormat="false" customHeight="true" hidden="false" ht="12.1" outlineLevel="0" r="3331">
      <c r="A3331" s="0" t="str">
        <f aca="false">HYPERLINK("http://dbpedia.org/property/launchDate")</f>
        <v>http://dbpedia.org/property/launchDate</v>
      </c>
      <c r="B3331" s="2" t="n">
        <v>0</v>
      </c>
      <c r="C3331" s="0" t="str">
        <f aca="false">HYPERLINK("http://dbpedia.org/sparql?default-graph-uri=http%3A%2F%2Fdbpedia.org&amp;query=select+distinct+%3Fs+%3Fo+where+{%3Fs+%3Chttp%3A%2F%2Fdbpedia.org%2Fproperty%2FlaunchDate%3E+%3Fo}+LIMIT+100&amp;format=text%2Fhtml&amp;timeout=30000&amp;debug=on", "View on DBPedia")</f>
        <v>View on DBPedia</v>
      </c>
    </row>
    <row collapsed="false" customFormat="false" customHeight="true" hidden="false" ht="12.1" outlineLevel="0" r="3332">
      <c r="A3332" s="0" t="str">
        <f aca="false">HYPERLINK("http://dbpedia.org/property/list")</f>
        <v>http://dbpedia.org/property/list</v>
      </c>
      <c r="B3332" s="2" t="n">
        <v>0</v>
      </c>
      <c r="C3332" s="0" t="str">
        <f aca="false">HYPERLINK("http://dbpedia.org/sparql?default-graph-uri=http%3A%2F%2Fdbpedia.org&amp;query=select+distinct+%3Fs+%3Fo+where+{%3Fs+%3Chttp%3A%2F%2Fdbpedia.org%2Fproperty%2Flist%3E+%3Fo}+LIMIT+100&amp;format=text%2Fhtml&amp;timeout=30000&amp;debug=on", "View on DBPedia")</f>
        <v>View on DBPedia</v>
      </c>
    </row>
    <row collapsed="false" customFormat="false" customHeight="true" hidden="false" ht="12.1" outlineLevel="0" r="3333">
      <c r="A3333" s="0" t="str">
        <f aca="false">HYPERLINK("http://dbpedia.org/property/regionyear")</f>
        <v>http://dbpedia.org/property/regionyear</v>
      </c>
      <c r="B3333" s="2" t="n">
        <v>0</v>
      </c>
      <c r="C3333" s="0" t="str">
        <f aca="false">HYPERLINK("http://dbpedia.org/sparql?default-graph-uri=http%3A%2F%2Fdbpedia.org&amp;query=select+distinct+%3Fs+%3Fo+where+{%3Fs+%3Chttp%3A%2F%2Fdbpedia.org%2Fproperty%2Fregionyear%3E+%3Fo}+LIMIT+100&amp;format=text%2Fhtml&amp;timeout=30000&amp;debug=on", "View on DBPedia")</f>
        <v>View on DBPedia</v>
      </c>
    </row>
    <row collapsed="false" customFormat="false" customHeight="true" hidden="false" ht="12.1" outlineLevel="0" r="3334">
      <c r="A3334" s="0" t="str">
        <f aca="false">HYPERLINK("http://dbpedia.org/property/image")</f>
        <v>http://dbpedia.org/property/image</v>
      </c>
      <c r="B3334" s="2" t="n">
        <v>0</v>
      </c>
      <c r="C3334" s="0" t="str">
        <f aca="false">HYPERLINK("http://dbpedia.org/sparql?default-graph-uri=http%3A%2F%2Fdbpedia.org&amp;query=select+distinct+%3Fs+%3Fo+where+{%3Fs+%3Chttp%3A%2F%2Fdbpedia.org%2Fproperty%2Fimage%3E+%3Fo}+LIMIT+100&amp;format=text%2Fhtml&amp;timeout=30000&amp;debug=on", "View on DBPedia")</f>
        <v>View on DBPedia</v>
      </c>
    </row>
    <row collapsed="false" customFormat="false" customHeight="true" hidden="false" ht="12.1" outlineLevel="0" r="3335">
      <c r="A3335" s="0" t="str">
        <f aca="false">HYPERLINK("http://dbpedia.org/ontology/battle")</f>
        <v>http://dbpedia.org/ontology/battle</v>
      </c>
      <c r="B3335" s="2" t="n">
        <v>0</v>
      </c>
      <c r="C3335" s="0" t="str">
        <f aca="false">HYPERLINK("http://dbpedia.org/sparql?default-graph-uri=http%3A%2F%2Fdbpedia.org&amp;query=select+distinct+%3Fs+%3Fo+where+{%3Fs+%3Chttp%3A%2F%2Fdbpedia.org%2Fontology%2Fbattle%3E+%3Fo}+LIMIT+100&amp;format=text%2Fhtml&amp;timeout=30000&amp;debug=on", "View on DBPedia")</f>
        <v>View on DBPedia</v>
      </c>
    </row>
    <row collapsed="false" customFormat="false" customHeight="true" hidden="false" ht="12.1" outlineLevel="0" r="3336">
      <c r="A3336" s="0" t="str">
        <f aca="false">HYPERLINK("http://dbpedia.org/property/ministeryears")</f>
        <v>http://dbpedia.org/property/ministeryears</v>
      </c>
      <c r="B3336" s="2" t="n">
        <v>0</v>
      </c>
      <c r="C3336" s="0" t="str">
        <f aca="false">HYPERLINK("http://dbpedia.org/sparql?default-graph-uri=http%3A%2F%2Fdbpedia.org&amp;query=select+distinct+%3Fs+%3Fo+where+{%3Fs+%3Chttp%3A%2F%2Fdbpedia.org%2Fproperty%2Fministeryears%3E+%3Fo}+LIMIT+100&amp;format=text%2Fhtml&amp;timeout=30000&amp;debug=on", "View on DBPedia")</f>
        <v>View on DBPedia</v>
      </c>
    </row>
    <row collapsed="false" customFormat="false" customHeight="true" hidden="false" ht="12.1" outlineLevel="0" r="3337">
      <c r="A3337" s="0" t="str">
        <f aca="false">HYPERLINK("http://dbpedia.org/property/affdate")</f>
        <v>http://dbpedia.org/property/affdate</v>
      </c>
      <c r="B3337" s="2" t="n">
        <v>0</v>
      </c>
      <c r="C3337" s="0" t="str">
        <f aca="false">HYPERLINK("http://dbpedia.org/sparql?default-graph-uri=http%3A%2F%2Fdbpedia.org&amp;query=select+distinct+%3Fs+%3Fo+where+{%3Fs+%3Chttp%3A%2F%2Fdbpedia.org%2Fproperty%2Faffdate%3E+%3Fo}+LIMIT+100&amp;format=text%2Fhtml&amp;timeout=30000&amp;debug=on", "View on DBPedia")</f>
        <v>View on DBPedia</v>
      </c>
    </row>
    <row collapsed="false" customFormat="false" customHeight="true" hidden="false" ht="12.1" outlineLevel="0" r="3338">
      <c r="A3338" s="0" t="str">
        <f aca="false">HYPERLINK("http://dbpedia.org/property/termstart")</f>
        <v>http://dbpedia.org/property/termstart</v>
      </c>
      <c r="B3338" s="2" t="n">
        <v>0</v>
      </c>
      <c r="C3338" s="0" t="str">
        <f aca="false">HYPERLINK("http://dbpedia.org/sparql?default-graph-uri=http%3A%2F%2Fdbpedia.org&amp;query=select+distinct+%3Fs+%3Fo+where+{%3Fs+%3Chttp%3A%2F%2Fdbpedia.org%2Fproperty%2Ftermstart%3E+%3Fo}+LIMIT+100&amp;format=text%2Fhtml&amp;timeout=30000&amp;debug=on", "View on DBPedia")</f>
        <v>View on DBPedia</v>
      </c>
    </row>
    <row collapsed="false" customFormat="false" customHeight="true" hidden="false" ht="12.1" outlineLevel="0" r="3339">
      <c r="A3339" s="0" t="str">
        <f aca="false">HYPERLINK("http://dbpedia.org/property/yearfounded")</f>
        <v>http://dbpedia.org/property/yearfounded</v>
      </c>
      <c r="B3339" s="2" t="n">
        <v>0</v>
      </c>
      <c r="C3339" s="0" t="str">
        <f aca="false">HYPERLINK("http://dbpedia.org/sparql?default-graph-uri=http%3A%2F%2Fdbpedia.org&amp;query=select+distinct+%3Fs+%3Fo+where+{%3Fs+%3Chttp%3A%2F%2Fdbpedia.org%2Fproperty%2Fyearfounded%3E+%3Fo}+LIMIT+100&amp;format=text%2Fhtml&amp;timeout=30000&amp;debug=on", "View on DBPedia")</f>
        <v>View on DBPedia</v>
      </c>
    </row>
    <row collapsed="false" customFormat="false" customHeight="true" hidden="false" ht="12.1" outlineLevel="0" r="3340">
      <c r="A3340" s="0" t="str">
        <f aca="false">HYPERLINK("http://dbpedia.org/property/prevfounded")</f>
        <v>http://dbpedia.org/property/prevfounded</v>
      </c>
      <c r="B3340" s="2" t="n">
        <v>0</v>
      </c>
      <c r="C3340" s="0" t="str">
        <f aca="false">HYPERLINK("http://dbpedia.org/sparql?default-graph-uri=http%3A%2F%2Fdbpedia.org&amp;query=select+distinct+%3Fs+%3Fo+where+{%3Fs+%3Chttp%3A%2F%2Fdbpedia.org%2Fproperty%2Fprevfounded%3E+%3Fo}+LIMIT+100&amp;format=text%2Fhtml&amp;timeout=30000&amp;debug=on", "View on DBPedia")</f>
        <v>View on DBPedia</v>
      </c>
    </row>
    <row collapsed="false" customFormat="false" customHeight="true" hidden="false" ht="12.1" outlineLevel="0" r="3341">
      <c r="A3341" s="0" t="str">
        <f aca="false">HYPERLINK("http://dbpedia.org/property/history")</f>
        <v>http://dbpedia.org/property/history</v>
      </c>
      <c r="B3341" s="2" t="n">
        <v>0</v>
      </c>
      <c r="C3341" s="0" t="str">
        <f aca="false">HYPERLINK("http://dbpedia.org/sparql?default-graph-uri=http%3A%2F%2Fdbpedia.org&amp;query=select+distinct+%3Fs+%3Fo+where+{%3Fs+%3Chttp%3A%2F%2Fdbpedia.org%2Fproperty%2Fhistory%3E+%3Fo}+LIMIT+100&amp;format=text%2Fhtml&amp;timeout=30000&amp;debug=on", "View on DBPedia")</f>
        <v>View on DBPedia</v>
      </c>
    </row>
    <row collapsed="false" customFormat="false" customHeight="true" hidden="false" ht="12.1" outlineLevel="0" r="3342">
      <c r="A3342" s="0" t="str">
        <f aca="false">HYPERLINK("http://dbpedia.org/ontology/buildingEndDate")</f>
        <v>http://dbpedia.org/ontology/buildingEndDate</v>
      </c>
      <c r="B3342" s="2" t="n">
        <v>0</v>
      </c>
      <c r="C3342" s="0" t="str">
        <f aca="false">HYPERLINK("http://dbpedia.org/sparql?default-graph-uri=http%3A%2F%2Fdbpedia.org&amp;query=select+distinct+%3Fs+%3Fo+where+{%3Fs+%3Chttp%3A%2F%2Fdbpedia.org%2Fontology%2FbuildingEndDate%3E+%3Fo}+LIMIT+100&amp;format=text%2Fhtml&amp;timeout=30000&amp;debug=on", "View on DBPedia")</f>
        <v>View on DBPedia</v>
      </c>
    </row>
    <row collapsed="false" customFormat="false" customHeight="true" hidden="false" ht="12.1" outlineLevel="0" r="3343">
      <c r="A3343" s="0" t="str">
        <f aca="false">HYPERLINK("http://dbpedia.org/property/battles")</f>
        <v>http://dbpedia.org/property/battles</v>
      </c>
      <c r="B3343" s="2" t="n">
        <v>0</v>
      </c>
      <c r="C3343" s="0" t="str">
        <f aca="false">HYPERLINK("http://dbpedia.org/sparql?default-graph-uri=http%3A%2F%2Fdbpedia.org&amp;query=select+distinct+%3Fs+%3Fo+where+{%3Fs+%3Chttp%3A%2F%2Fdbpedia.org%2Fproperty%2Fbattles%3E+%3Fo}+LIMIT+100&amp;format=text%2Fhtml&amp;timeout=30000&amp;debug=on", "View on DBPedia")</f>
        <v>View on DBPedia</v>
      </c>
    </row>
    <row collapsed="false" customFormat="false" customHeight="true" hidden="false" ht="12.1" outlineLevel="0" r="3344">
      <c r="A3344" s="0" t="str">
        <f aca="false">HYPERLINK("http://dbpedia.org/property/before")</f>
        <v>http://dbpedia.org/property/before</v>
      </c>
      <c r="B3344" s="2" t="n">
        <v>0</v>
      </c>
      <c r="C3344" s="0" t="str">
        <f aca="false">HYPERLINK("http://dbpedia.org/sparql?default-graph-uri=http%3A%2F%2Fdbpedia.org&amp;query=select+distinct+%3Fs+%3Fo+where+{%3Fs+%3Chttp%3A%2F%2Fdbpedia.org%2Fproperty%2Fbefore%3E+%3Fo}+LIMIT+100&amp;format=text%2Fhtml&amp;timeout=30000&amp;debug=on", "View on DBPedia")</f>
        <v>View on DBPedia</v>
      </c>
    </row>
    <row collapsed="false" customFormat="false" customHeight="true" hidden="false" ht="12.1" outlineLevel="0" r="3345">
      <c r="A3345" s="0" t="str">
        <f aca="false">HYPERLINK("http://dbpedia.org/ontology/office")</f>
        <v>http://dbpedia.org/ontology/office</v>
      </c>
      <c r="B3345" s="2" t="n">
        <v>0</v>
      </c>
      <c r="C3345" s="0" t="str">
        <f aca="false">HYPERLINK("http://dbpedia.org/sparql?default-graph-uri=http%3A%2F%2Fdbpedia.org&amp;query=select+distinct+%3Fs+%3Fo+where+{%3Fs+%3Chttp%3A%2F%2Fdbpedia.org%2Fontology%2Foffice%3E+%3Fo}+LIMIT+100&amp;format=text%2Fhtml&amp;timeout=30000&amp;debug=on", "View on DBPedia")</f>
        <v>View on DBPedia</v>
      </c>
    </row>
    <row collapsed="false" customFormat="false" customHeight="true" hidden="false" ht="12.1" outlineLevel="0" r="3346">
      <c r="A3346" s="0" t="str">
        <f aca="false">HYPERLINK("http://dbpedia.org/property/ifyearjoined")</f>
        <v>http://dbpedia.org/property/ifyearjoined</v>
      </c>
      <c r="B3346" s="2" t="n">
        <v>0</v>
      </c>
      <c r="C3346" s="0" t="str">
        <f aca="false">HYPERLINK("http://dbpedia.org/sparql?default-graph-uri=http%3A%2F%2Fdbpedia.org&amp;query=select+distinct+%3Fs+%3Fo+where+{%3Fs+%3Chttp%3A%2F%2Fdbpedia.org%2Fproperty%2Fifyearjoined%3E+%3Fo}+LIMIT+100&amp;format=text%2Fhtml&amp;timeout=30000&amp;debug=on", "View on DBPedia")</f>
        <v>View on DBPedia</v>
      </c>
    </row>
    <row collapsed="false" customFormat="false" customHeight="true" hidden="false" ht="12.1" outlineLevel="0" r="3347">
      <c r="A3347" s="0" t="str">
        <f aca="false">HYPERLINK("http://dbpedia.org/property/renovationDate")</f>
        <v>http://dbpedia.org/property/renovationDate</v>
      </c>
      <c r="B3347" s="2" t="n">
        <v>0</v>
      </c>
      <c r="C3347" s="0" t="str">
        <f aca="false">HYPERLINK("http://dbpedia.org/sparql?default-graph-uri=http%3A%2F%2Fdbpedia.org&amp;query=select+distinct+%3Fs+%3Fo+where+{%3Fs+%3Chttp%3A%2F%2Fdbpedia.org%2Fproperty%2FrenovationDate%3E+%3Fo}+LIMIT+100&amp;format=text%2Fhtml&amp;timeout=30000&amp;debug=on", "View on DBPedia")</f>
        <v>View on DBPedia</v>
      </c>
    </row>
    <row collapsed="false" customFormat="false" customHeight="true" hidden="false" ht="12.1" outlineLevel="0" r="3348">
      <c r="A3348" s="0" t="str">
        <f aca="false">HYPERLINK("http://dbpedia.org/property/yearDeputy")</f>
        <v>http://dbpedia.org/property/yearDeputy</v>
      </c>
      <c r="B3348" s="2" t="n">
        <v>0</v>
      </c>
      <c r="C3348" s="0" t="str">
        <f aca="false">HYPERLINK("http://dbpedia.org/sparql?default-graph-uri=http%3A%2F%2Fdbpedia.org&amp;query=select+distinct+%3Fs+%3Fo+where+{%3Fs+%3Chttp%3A%2F%2Fdbpedia.org%2Fproperty%2FyearDeputy%3E+%3Fo}+LIMIT+100&amp;format=text%2Fhtml&amp;timeout=30000&amp;debug=on", "View on DBPedia")</f>
        <v>View on DBPedia</v>
      </c>
    </row>
    <row collapsed="false" customFormat="false" customHeight="true" hidden="false" ht="12.1" outlineLevel="0" r="3349">
      <c r="A3349" s="0" t="str">
        <f aca="false">HYPERLINK("http://dbpedia.org/property/rank")</f>
        <v>http://dbpedia.org/property/rank</v>
      </c>
      <c r="B3349" s="2" t="n">
        <v>0</v>
      </c>
      <c r="C3349" s="0" t="str">
        <f aca="false">HYPERLINK("http://dbpedia.org/sparql?default-graph-uri=http%3A%2F%2Fdbpedia.org&amp;query=select+distinct+%3Fs+%3Fo+where+{%3Fs+%3Chttp%3A%2F%2Fdbpedia.org%2Fproperty%2Frank%3E+%3Fo}+LIMIT+100&amp;format=text%2Fhtml&amp;timeout=30000&amp;debug=on", "View on DBPedia")</f>
        <v>View on DBPedia</v>
      </c>
    </row>
    <row collapsed="false" customFormat="false" customHeight="true" hidden="false" ht="12.1" outlineLevel="0" r="3350">
      <c r="A3350" s="0" t="str">
        <f aca="false">HYPERLINK("http://dbpedia.org/property/openedDate")</f>
        <v>http://dbpedia.org/property/openedDate</v>
      </c>
      <c r="B3350" s="2" t="n">
        <v>0</v>
      </c>
      <c r="C3350" s="0" t="str">
        <f aca="false">HYPERLINK("http://dbpedia.org/sparql?default-graph-uri=http%3A%2F%2Fdbpedia.org&amp;query=select+distinct+%3Fs+%3Fo+where+{%3Fs+%3Chttp%3A%2F%2Fdbpedia.org%2Fproperty%2FopenedDate%3E+%3Fo}+LIMIT+100&amp;format=text%2Fhtml&amp;timeout=30000&amp;debug=on", "View on DBPedia")</f>
        <v>View on DBPedia</v>
      </c>
    </row>
    <row collapsed="false" customFormat="false" customHeight="true" hidden="false" ht="12.1" outlineLevel="0" r="3351">
      <c r="A3351" s="0" t="str">
        <f aca="false">HYPERLINK("http://dbpedia.org/property/inaugural")</f>
        <v>http://dbpedia.org/property/inaugural</v>
      </c>
      <c r="B3351" s="2" t="n">
        <v>0</v>
      </c>
      <c r="C3351" s="0" t="str">
        <f aca="false">HYPERLINK("http://dbpedia.org/sparql?default-graph-uri=http%3A%2F%2Fdbpedia.org&amp;query=select+distinct+%3Fs+%3Fo+where+{%3Fs+%3Chttp%3A%2F%2Fdbpedia.org%2Fproperty%2Finaugural%3E+%3Fo}+LIMIT+100&amp;format=text%2Fhtml&amp;timeout=30000&amp;debug=on", "View on DBPedia")</f>
        <v>View on DBPedia</v>
      </c>
    </row>
    <row collapsed="false" customFormat="false" customHeight="true" hidden="false" ht="12.1" outlineLevel="0" r="3352">
      <c r="A3352" s="0" t="str">
        <f aca="false">HYPERLINK("http://dbpedia.org/property/name")</f>
        <v>http://dbpedia.org/property/name</v>
      </c>
      <c r="B3352" s="2" t="n">
        <v>0</v>
      </c>
      <c r="C3352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3353">
      <c r="A3353" s="0" t="str">
        <f aca="false">HYPERLINK("http://dbpedia.org/property/status")</f>
        <v>http://dbpedia.org/property/status</v>
      </c>
      <c r="B3353" s="2" t="n">
        <v>0</v>
      </c>
      <c r="C3353" s="0" t="str">
        <f aca="false">HYPERLINK("http://dbpedia.org/sparql?default-graph-uri=http%3A%2F%2Fdbpedia.org&amp;query=select+distinct+%3Fs+%3Fo+where+{%3Fs+%3Chttp%3A%2F%2Fdbpedia.org%2Fproperty%2Fstatus%3E+%3Fo}+LIMIT+100&amp;format=text%2Fhtml&amp;timeout=30000&amp;debug=on", "View on DBPedia")</f>
        <v>View on DBPedia</v>
      </c>
    </row>
    <row collapsed="false" customFormat="false" customHeight="true" hidden="false" ht="12.1" outlineLevel="0" r="3354">
      <c r="A3354" s="0" t="str">
        <f aca="false">HYPERLINK("http://dbpedia.org/property/commenced")</f>
        <v>http://dbpedia.org/property/commenced</v>
      </c>
      <c r="B3354" s="2" t="n">
        <v>0</v>
      </c>
      <c r="C3354" s="0" t="str">
        <f aca="false">HYPERLINK("http://dbpedia.org/sparql?default-graph-uri=http%3A%2F%2Fdbpedia.org&amp;query=select+distinct+%3Fs+%3Fo+where+{%3Fs+%3Chttp%3A%2F%2Fdbpedia.org%2Fproperty%2Fcommenced%3E+%3Fo}+LIMIT+100&amp;format=text%2Fhtml&amp;timeout=30000&amp;debug=on", "View on DBPedia")</f>
        <v>View on DBPedia</v>
      </c>
    </row>
    <row collapsed="false" customFormat="false" customHeight="true" hidden="false" ht="12.1" outlineLevel="0" r="3355">
      <c r="A3355" s="0" t="str">
        <f aca="false">HYPERLINK("http://dbpedia.org/property/constitution")</f>
        <v>http://dbpedia.org/property/constitution</v>
      </c>
      <c r="B3355" s="2" t="n">
        <v>0</v>
      </c>
      <c r="C3355" s="0" t="str">
        <f aca="false">HYPERLINK("http://dbpedia.org/sparql?default-graph-uri=http%3A%2F%2Fdbpedia.org&amp;query=select+distinct+%3Fs+%3Fo+where+{%3Fs+%3Chttp%3A%2F%2Fdbpedia.org%2Fproperty%2Fconstitution%3E+%3Fo}+LIMIT+100&amp;format=text%2Fhtml&amp;timeout=30000&amp;debug=on", "View on DBPedia")</f>
        <v>View on DBPedia</v>
      </c>
    </row>
    <row collapsed="false" customFormat="false" customHeight="true" hidden="false" ht="12.1" outlineLevel="0" r="3356">
      <c r="A3356" s="0" t="str">
        <f aca="false">HYPERLINK("http://dbpedia.org/ontology/electionDateLeader")</f>
        <v>http://dbpedia.org/ontology/electionDateLeader</v>
      </c>
      <c r="B3356" s="2" t="n">
        <v>0</v>
      </c>
      <c r="C3356" s="0" t="str">
        <f aca="false">HYPERLINK("http://dbpedia.org/sparql?default-graph-uri=http%3A%2F%2Fdbpedia.org&amp;query=select+distinct+%3Fs+%3Fo+where+{%3Fs+%3Chttp%3A%2F%2Fdbpedia.org%2Fontology%2FelectionDateLeader%3E+%3Fo}+LIMIT+100&amp;format=text%2Fhtml&amp;timeout=30000&amp;debug=on", "View on DBPedia")</f>
        <v>View on DBPedia</v>
      </c>
    </row>
    <row collapsed="false" customFormat="false" customHeight="true" hidden="false" ht="12.1" outlineLevel="0" r="3357">
      <c r="A3357" s="0" t="str">
        <f aca="false">HYPERLINK("http://dbpedia.org/property/source")</f>
        <v>http://dbpedia.org/property/source</v>
      </c>
      <c r="B3357" s="2" t="n">
        <v>0</v>
      </c>
      <c r="C3357" s="0" t="str">
        <f aca="false">HYPERLINK("http://dbpedia.org/sparql?default-graph-uri=http%3A%2F%2Fdbpedia.org&amp;query=select+distinct+%3Fs+%3Fo+where+{%3Fs+%3Chttp%3A%2F%2Fdbpedia.org%2Fproperty%2Fsource%3E+%3Fo}+LIMIT+100&amp;format=text%2Fhtml&amp;timeout=30000&amp;debug=on", "View on DBPedia")</f>
        <v>View on DBPedia</v>
      </c>
    </row>
    <row collapsed="false" customFormat="false" customHeight="true" hidden="false" ht="12.1" outlineLevel="0" r="3358">
      <c r="A3358" s="0" t="str">
        <f aca="false">HYPERLINK("http://dbpedia.org/property/logo")</f>
        <v>http://dbpedia.org/property/logo</v>
      </c>
      <c r="B3358" s="2" t="n">
        <v>0</v>
      </c>
      <c r="C3358" s="0" t="str">
        <f aca="false">HYPERLINK("http://dbpedia.org/sparql?default-graph-uri=http%3A%2F%2Fdbpedia.org&amp;query=select+distinct+%3Fs+%3Fo+where+{%3Fs+%3Chttp%3A%2F%2Fdbpedia.org%2Fproperty%2Flogo%3E+%3Fo}+LIMIT+100&amp;format=text%2Fhtml&amp;timeout=30000&amp;debug=on", "View on DBPedia")</f>
        <v>View on DBPedia</v>
      </c>
    </row>
    <row collapsed="false" customFormat="false" customHeight="true" hidden="false" ht="12.1" outlineLevel="0" r="3359">
      <c r="A3359" s="0" t="str">
        <f aca="false">HYPERLINK("http://dbpedia.org/ontology/date")</f>
        <v>http://dbpedia.org/ontology/date</v>
      </c>
      <c r="B3359" s="2" t="n">
        <v>0</v>
      </c>
      <c r="C3359" s="0" t="str">
        <f aca="false">HYPERLINK("http://dbpedia.org/sparql?default-graph-uri=http%3A%2F%2Fdbpedia.org&amp;query=select+distinct+%3Fs+%3Fo+where+{%3Fs+%3Chttp%3A%2F%2Fdbpedia.org%2Fontology%2Fdate%3E+%3Fo}+LIMIT+100&amp;format=text%2Fhtml&amp;timeout=30000&amp;debug=on", "View on DBPedia")</f>
        <v>View on DBPedia</v>
      </c>
    </row>
    <row collapsed="false" customFormat="false" customHeight="true" hidden="false" ht="12.1" outlineLevel="0" r="3360">
      <c r="A3360" s="0" t="str">
        <f aca="false">HYPERLINK("http://dbpedia.org/property/headquarters")</f>
        <v>http://dbpedia.org/property/headquarters</v>
      </c>
      <c r="B3360" s="2" t="n">
        <v>0</v>
      </c>
      <c r="C3360" s="0" t="str">
        <f aca="false">HYPERLINK("http://dbpedia.org/sparql?default-graph-uri=http%3A%2F%2Fdbpedia.org&amp;query=select+distinct+%3Fs+%3Fo+where+{%3Fs+%3Chttp%3A%2F%2Fdbpedia.org%2Fproperty%2Fheadquarters%3E+%3Fo}+LIMIT+100&amp;format=text%2Fhtml&amp;timeout=30000&amp;debug=on", "View on DBPedia")</f>
        <v>View on DBPedia</v>
      </c>
    </row>
    <row collapsed="false" customFormat="false" customHeight="true" hidden="false" ht="12.1" outlineLevel="0" r="3361">
      <c r="A3361" s="0" t="str">
        <f aca="false">HYPERLINK("http://dbpedia.org/property/location")</f>
        <v>http://dbpedia.org/property/location</v>
      </c>
      <c r="B3361" s="2" t="n">
        <v>0</v>
      </c>
      <c r="C3361" s="0" t="str">
        <f aca="false">HYPERLINK("http://dbpedia.org/sparql?default-graph-uri=http%3A%2F%2Fdbpedia.org&amp;query=select+distinct+%3Fs+%3Fo+where+{%3Fs+%3Chttp%3A%2F%2Fdbpedia.org%2Fproperty%2Flocation%3E+%3Fo}+LIMIT+100&amp;format=text%2Fhtml&amp;timeout=30000&amp;debug=on", "View on DBPedia")</f>
        <v>View on DBPedia</v>
      </c>
    </row>
    <row collapsed="false" customFormat="false" customHeight="true" hidden="false" ht="12.1" outlineLevel="0" r="3362">
      <c r="A3362" s="0" t="str">
        <f aca="false">HYPERLINK("http://dbpedia.org/ontology/formerCallsign")</f>
        <v>http://dbpedia.org/ontology/formerCallsign</v>
      </c>
      <c r="B3362" s="2" t="n">
        <v>0</v>
      </c>
      <c r="C3362" s="0" t="str">
        <f aca="false">HYPERLINK("http://dbpedia.org/sparql?default-graph-uri=http%3A%2F%2Fdbpedia.org&amp;query=select+distinct+%3Fs+%3Fo+where+{%3Fs+%3Chttp%3A%2F%2Fdbpedia.org%2Fontology%2FformerCallsign%3E+%3Fo}+LIMIT+100&amp;format=text%2Fhtml&amp;timeout=30000&amp;debug=on", "View on DBPedia")</f>
        <v>View on DBPedia</v>
      </c>
    </row>
    <row collapsed="false" customFormat="false" customHeight="true" hidden="false" ht="12.1" outlineLevel="0" r="3363">
      <c r="A3363" s="0" t="str">
        <f aca="false">HYPERLINK("http://dbpedia.org/property/partyyears")</f>
        <v>http://dbpedia.org/property/partyyears</v>
      </c>
      <c r="B3363" s="2" t="n">
        <v>0</v>
      </c>
      <c r="C3363" s="0" t="str">
        <f aca="false">HYPERLINK("http://dbpedia.org/sparql?default-graph-uri=http%3A%2F%2Fdbpedia.org&amp;query=select+distinct+%3Fs+%3Fo+where+{%3Fs+%3Chttp%3A%2F%2Fdbpedia.org%2Fproperty%2Fpartyyears%3E+%3Fo}+LIMIT+100&amp;format=text%2Fhtml&amp;timeout=30000&amp;debug=on", "View on DBPedia")</f>
        <v>View on DBPedia</v>
      </c>
    </row>
    <row collapsed="false" customFormat="false" customHeight="true" hidden="false" ht="12.1" outlineLevel="0" r="3364">
      <c r="A3364" s="0" t="str">
        <f aca="false">HYPERLINK("http://dbpedia.org/property/footnotes")</f>
        <v>http://dbpedia.org/property/footnotes</v>
      </c>
      <c r="B3364" s="2" t="n">
        <v>0</v>
      </c>
      <c r="C3364" s="0" t="str">
        <f aca="false">HYPERLINK("http://dbpedia.org/sparql?default-graph-uri=http%3A%2F%2Fdbpedia.org&amp;query=select+distinct+%3Fs+%3Fo+where+{%3Fs+%3Chttp%3A%2F%2Fdbpedia.org%2Fproperty%2Ffootnotes%3E+%3Fo}+LIMIT+100&amp;format=text%2Fhtml&amp;timeout=30000&amp;debug=on", "View on DBPedia")</f>
        <v>View on DBPedia</v>
      </c>
    </row>
    <row collapsed="false" customFormat="false" customHeight="true" hidden="false" ht="12.1" outlineLevel="0" r="3365">
      <c r="A3365" s="0" t="str">
        <f aca="false">HYPERLINK("http://dbpedia.org/property/office")</f>
        <v>http://dbpedia.org/property/office</v>
      </c>
      <c r="B3365" s="2" t="n">
        <v>0</v>
      </c>
      <c r="C3365" s="0" t="str">
        <f aca="false">HYPERLINK("http://dbpedia.org/sparql?default-graph-uri=http%3A%2F%2Fdbpedia.org&amp;query=select+distinct+%3Fs+%3Fo+where+{%3Fs+%3Chttp%3A%2F%2Fdbpedia.org%2Fproperty%2Foffice%3E+%3Fo}+LIMIT+100&amp;format=text%2Fhtml&amp;timeout=30000&amp;debug=on", "View on DBPedia")</f>
        <v>View on DBPedia</v>
      </c>
    </row>
    <row collapsed="false" customFormat="false" customHeight="true" hidden="false" ht="12.1" outlineLevel="0" r="3366">
      <c r="A3366" s="0" t="str">
        <f aca="false">HYPERLINK("http://dbpedia.org/property/imageCaption")</f>
        <v>http://dbpedia.org/property/imageCaption</v>
      </c>
      <c r="B3366" s="2" t="n">
        <v>0</v>
      </c>
      <c r="C3366" s="0" t="str">
        <f aca="false">HYPERLINK("http://dbpedia.org/sparql?default-graph-uri=http%3A%2F%2Fdbpedia.org&amp;query=select+distinct+%3Fs+%3Fo+where+{%3Fs+%3Chttp%3A%2F%2Fdbpedia.org%2Fproperty%2FimageCaption%3E+%3Fo}+LIMIT+100&amp;format=text%2Fhtml&amp;timeout=30000&amp;debug=on", "View on DBPedia")</f>
        <v>View on DBPedia</v>
      </c>
    </row>
    <row collapsed="false" customFormat="false" customHeight="true" hidden="false" ht="12.1" outlineLevel="0" r="3367">
      <c r="A3367" s="0" t="str">
        <f aca="false">HYPERLINK("http://dbpedia.org/property/pictureCaption")</f>
        <v>http://dbpedia.org/property/pictureCaption</v>
      </c>
      <c r="B3367" s="2" t="n">
        <v>0</v>
      </c>
      <c r="C3367" s="0" t="str">
        <f aca="false">HYPERLINK("http://dbpedia.org/sparql?default-graph-uri=http%3A%2F%2Fdbpedia.org&amp;query=select+distinct+%3Fs+%3Fo+where+{%3Fs+%3Chttp%3A%2F%2Fdbpedia.org%2Fproperty%2FpictureCaption%3E+%3Fo}+LIMIT+100&amp;format=text%2Fhtml&amp;timeout=30000&amp;debug=on", "View on DBPedia")</f>
        <v>View on DBPedia</v>
      </c>
    </row>
    <row collapsed="false" customFormat="false" customHeight="true" hidden="false" ht="12.1" outlineLevel="0" r="3368">
      <c r="A3368" s="0" t="str">
        <f aca="false">HYPERLINK("http://dbpedia.org/property/path")</f>
        <v>http://dbpedia.org/property/path</v>
      </c>
      <c r="B3368" s="2" t="n">
        <v>0</v>
      </c>
      <c r="C3368" s="0" t="str">
        <f aca="false">HYPERLINK("http://dbpedia.org/sparql?default-graph-uri=http%3A%2F%2Fdbpedia.org&amp;query=select+distinct+%3Fs+%3Fo+where+{%3Fs+%3Chttp%3A%2F%2Fdbpedia.org%2Fproperty%2Fpath%3E+%3Fo}+LIMIT+100&amp;format=text%2Fhtml&amp;timeout=30000&amp;debug=on", "View on DBPedia")</f>
        <v>View on DBPedia</v>
      </c>
    </row>
    <row collapsed="false" customFormat="false" customHeight="true" hidden="false" ht="12.1" outlineLevel="0" r="3369">
      <c r="A3369" s="0" t="str">
        <f aca="false">HYPERLINK("http://dbpedia.org/property/foundedDate")</f>
        <v>http://dbpedia.org/property/foundedDate</v>
      </c>
      <c r="B3369" s="2" t="n">
        <v>0</v>
      </c>
      <c r="C3369" s="0" t="str">
        <f aca="false">HYPERLINK("http://dbpedia.org/sparql?default-graph-uri=http%3A%2F%2Fdbpedia.org&amp;query=select+distinct+%3Fs+%3Fo+where+{%3Fs+%3Chttp%3A%2F%2Fdbpedia.org%2Fproperty%2FfoundedDate%3E+%3Fo}+LIMIT+100&amp;format=text%2Fhtml&amp;timeout=30000&amp;debug=on", "View on DBPedia")</f>
        <v>View on DBPedia</v>
      </c>
    </row>
    <row collapsed="false" customFormat="false" customHeight="true" hidden="false" ht="12.1" outlineLevel="0" r="3370">
      <c r="A3370" s="0" t="str">
        <f aca="false">HYPERLINK("http://dbpedia.org/property/startYear")</f>
        <v>http://dbpedia.org/property/startYear</v>
      </c>
      <c r="B3370" s="2" t="n">
        <v>0</v>
      </c>
      <c r="C3370" s="0" t="str">
        <f aca="false">HYPERLINK("http://dbpedia.org/sparql?default-graph-uri=http%3A%2F%2Fdbpedia.org&amp;query=select+distinct+%3Fs+%3Fo+where+{%3Fs+%3Chttp%3A%2F%2Fdbpedia.org%2Fproperty%2FstartYear%3E+%3Fo}+LIMIT+100&amp;format=text%2Fhtml&amp;timeout=30000&amp;debug=on", "View on DBPedia")</f>
        <v>View on DBPedia</v>
      </c>
    </row>
    <row collapsed="false" customFormat="false" customHeight="true" hidden="false" ht="12.1" outlineLevel="0" r="3371">
      <c r="A3371" s="0" t="str">
        <f aca="false">HYPERLINK("http://dbpedia.org/property/argueyear")</f>
        <v>http://dbpedia.org/property/argueyear</v>
      </c>
      <c r="B3371" s="2" t="n">
        <v>0</v>
      </c>
      <c r="C3371" s="0" t="str">
        <f aca="false">HYPERLINK("http://dbpedia.org/sparql?default-graph-uri=http%3A%2F%2Fdbpedia.org&amp;query=select+distinct+%3Fs+%3Fo+where+{%3Fs+%3Chttp%3A%2F%2Fdbpedia.org%2Fproperty%2Fargueyear%3E+%3Fo}+LIMIT+100&amp;format=text%2Fhtml&amp;timeout=30000&amp;debug=on", "View on DBPedia")</f>
        <v>View on DBPedia</v>
      </c>
    </row>
    <row collapsed="false" customFormat="false" customHeight="true" hidden="false" ht="12.1" outlineLevel="0" r="3372">
      <c r="A3372" s="0" t="str">
        <f aca="false">HYPERLINK("http://dbpedia.org/ontology/releaseDate")</f>
        <v>http://dbpedia.org/ontology/releaseDate</v>
      </c>
      <c r="B3372" s="2" t="n">
        <v>0</v>
      </c>
      <c r="C3372" s="0" t="str">
        <f aca="false">HYPERLINK("http://dbpedia.org/sparql?default-graph-uri=http%3A%2F%2Fdbpedia.org&amp;query=select+distinct+%3Fs+%3Fo+where+{%3Fs+%3Chttp%3A%2F%2Fdbpedia.org%2Fontology%2FreleaseDate%3E+%3Fo}+LIMIT+100&amp;format=text%2Fhtml&amp;timeout=30000&amp;debug=on", "View on DBPedia")</f>
        <v>View on DBPedia</v>
      </c>
    </row>
    <row collapsed="false" customFormat="false" customHeight="true" hidden="false" ht="12.1" outlineLevel="0" r="3373">
      <c r="A3373" s="0" t="str">
        <f aca="false">HYPERLINK("http://dbpedia.org/property/lastElection")</f>
        <v>http://dbpedia.org/property/lastElection</v>
      </c>
      <c r="B3373" s="2" t="n">
        <v>0</v>
      </c>
      <c r="C3373" s="0" t="str">
        <f aca="false">HYPERLINK("http://dbpedia.org/sparql?default-graph-uri=http%3A%2F%2Fdbpedia.org&amp;query=select+distinct+%3Fs+%3Fo+where+{%3Fs+%3Chttp%3A%2F%2Fdbpedia.org%2Fproperty%2FlastElection%3E+%3Fo}+LIMIT+100&amp;format=text%2Fhtml&amp;timeout=30000&amp;debug=on", "View on DBPedia")</f>
        <v>View on DBPedia</v>
      </c>
    </row>
    <row collapsed="false" customFormat="false" customHeight="true" hidden="false" ht="12.1" outlineLevel="0" r="3374">
      <c r="A3374" s="0" t="str">
        <f aca="false">HYPERLINK("http://dbpedia.org/property/used")</f>
        <v>http://dbpedia.org/property/used</v>
      </c>
      <c r="B3374" s="2" t="n">
        <v>0</v>
      </c>
      <c r="C3374" s="0" t="str">
        <f aca="false">HYPERLINK("http://dbpedia.org/sparql?default-graph-uri=http%3A%2F%2Fdbpedia.org&amp;query=select+distinct+%3Fs+%3Fo+where+{%3Fs+%3Chttp%3A%2F%2Fdbpedia.org%2Fproperty%2Fused%3E+%3Fo}+LIMIT+100&amp;format=text%2Fhtml&amp;timeout=30000&amp;debug=on", "View on DBPedia")</f>
        <v>View on DBPedia</v>
      </c>
    </row>
    <row collapsed="false" customFormat="false" customHeight="true" hidden="false" ht="12.1" outlineLevel="0" r="3375">
      <c r="A3375" s="0" t="str">
        <f aca="false">HYPERLINK("http://dbpedia.org/property/amendments")</f>
        <v>http://dbpedia.org/property/amendments</v>
      </c>
      <c r="B3375" s="2" t="n">
        <v>0</v>
      </c>
      <c r="C3375" s="0" t="str">
        <f aca="false">HYPERLINK("http://dbpedia.org/sparql?default-graph-uri=http%3A%2F%2Fdbpedia.org&amp;query=select+distinct+%3Fs+%3Fo+where+{%3Fs+%3Chttp%3A%2F%2Fdbpedia.org%2Fproperty%2Famendments%3E+%3Fo}+LIMIT+100&amp;format=text%2Fhtml&amp;timeout=30000&amp;debug=on", "View on DBPedia")</f>
        <v>View on DBPedia</v>
      </c>
    </row>
    <row collapsed="false" customFormat="false" customHeight="true" hidden="false" ht="12.1" outlineLevel="0" r="3376">
      <c r="A3376" s="0" t="str">
        <f aca="false">HYPERLINK("http://dbpedia.org/ontology/extinctionDate")</f>
        <v>http://dbpedia.org/ontology/extinctionDate</v>
      </c>
      <c r="B3376" s="2" t="n">
        <v>0</v>
      </c>
      <c r="C3376" s="0" t="str">
        <f aca="false">HYPERLINK("http://dbpedia.org/sparql?default-graph-uri=http%3A%2F%2Fdbpedia.org&amp;query=select+distinct+%3Fs+%3Fo+where+{%3Fs+%3Chttp%3A%2F%2Fdbpedia.org%2Fontology%2FextinctionDate%3E+%3Fo}+LIMIT+100&amp;format=text%2Fhtml&amp;timeout=30000&amp;debug=on", "View on DBPedia")</f>
        <v>View on DBPedia</v>
      </c>
    </row>
    <row collapsed="false" customFormat="false" customHeight="true" hidden="false" ht="12.1" outlineLevel="0" r="3377">
      <c r="A3377" s="0" t="str">
        <f aca="false">HYPERLINK("http://dbpedia.org/property/sign")</f>
        <v>http://dbpedia.org/property/sign</v>
      </c>
      <c r="B3377" s="2" t="n">
        <v>0</v>
      </c>
      <c r="C3377" s="0" t="str">
        <f aca="false">HYPERLINK("http://dbpedia.org/sparql?default-graph-uri=http%3A%2F%2Fdbpedia.org&amp;query=select+distinct+%3Fs+%3Fo+where+{%3Fs+%3Chttp%3A%2F%2Fdbpedia.org%2Fproperty%2Fsign%3E+%3Fo}+LIMIT+100&amp;format=text%2Fhtml&amp;timeout=30000&amp;debug=on", "View on DBPedia")</f>
        <v>View on DBPedia</v>
      </c>
    </row>
    <row collapsed="false" customFormat="false" customHeight="true" hidden="false" ht="12.1" outlineLevel="0" r="3378">
      <c r="A3378" s="0" t="str">
        <f aca="false">HYPERLINK("http://dbpedia.org/property/shortTitle")</f>
        <v>http://dbpedia.org/property/shortTitle</v>
      </c>
      <c r="B3378" s="2" t="n">
        <v>0</v>
      </c>
      <c r="C3378" s="0" t="str">
        <f aca="false">HYPERLINK("http://dbpedia.org/sparql?default-graph-uri=http%3A%2F%2Fdbpedia.org&amp;query=select+distinct+%3Fs+%3Fo+where+{%3Fs+%3Chttp%3A%2F%2Fdbpedia.org%2Fproperty%2FshortTitle%3E+%3Fo}+LIMIT+100&amp;format=text%2Fhtml&amp;timeout=30000&amp;debug=on", "View on DBPedia")</f>
        <v>View on DBPedia</v>
      </c>
    </row>
    <row collapsed="false" customFormat="false" customHeight="true" hidden="false" ht="12.1" outlineLevel="0" r="3379">
      <c r="A3379" s="0" t="str">
        <f aca="false">HYPERLINK("http://dbpedia.org/property/yearsactive")</f>
        <v>http://dbpedia.org/property/yearsactive</v>
      </c>
      <c r="B3379" s="2" t="n">
        <v>0</v>
      </c>
      <c r="C3379" s="0" t="str">
        <f aca="false">HYPERLINK("http://dbpedia.org/sparql?default-graph-uri=http%3A%2F%2Fdbpedia.org&amp;query=select+distinct+%3Fs+%3Fo+where+{%3Fs+%3Chttp%3A%2F%2Fdbpedia.org%2Fproperty%2Fyearsactive%3E+%3Fo}+LIMIT+100&amp;format=text%2Fhtml&amp;timeout=30000&amp;debug=on", "View on DBPedia")</f>
        <v>View on DBPedia</v>
      </c>
    </row>
    <row collapsed="false" customFormat="false" customHeight="true" hidden="false" ht="12.1" outlineLevel="0" r="3380">
      <c r="A3380" s="0" t="str">
        <f aca="false">HYPERLINK("http://dbpedia.org/property/placeOfBirth")</f>
        <v>http://dbpedia.org/property/placeOfBirth</v>
      </c>
      <c r="B3380" s="2" t="n">
        <v>0</v>
      </c>
      <c r="C3380" s="0" t="str">
        <f aca="false">HYPERLINK("http://dbpedia.org/sparql?default-graph-uri=http%3A%2F%2Fdbpedia.org&amp;query=select+distinct+%3Fs+%3Fo+where+{%3Fs+%3Chttp%3A%2F%2Fdbpedia.org%2Fproperty%2FplaceOfBirth%3E+%3Fo}+LIMIT+100&amp;format=text%2Fhtml&amp;timeout=30000&amp;debug=on", "View on DBPedia")</f>
        <v>View on DBPedia</v>
      </c>
    </row>
    <row collapsed="false" customFormat="false" customHeight="true" hidden="false" ht="12.1" outlineLevel="0" r="3381">
      <c r="A3381" s="0" t="str">
        <f aca="false">HYPERLINK("http://dbpedia.org/property/released")</f>
        <v>http://dbpedia.org/property/released</v>
      </c>
      <c r="B3381" s="2" t="n">
        <v>0</v>
      </c>
      <c r="C3381" s="0" t="str">
        <f aca="false">HYPERLINK("http://dbpedia.org/sparql?default-graph-uri=http%3A%2F%2Fdbpedia.org&amp;query=select+distinct+%3Fs+%3Fo+where+{%3Fs+%3Chttp%3A%2F%2Fdbpedia.org%2Fproperty%2Freleased%3E+%3Fo}+LIMIT+100&amp;format=text%2Fhtml&amp;timeout=30000&amp;debug=on", "View on DBPedia")</f>
        <v>View on DBPedia</v>
      </c>
    </row>
    <row collapsed="false" customFormat="false" customHeight="true" hidden="false" ht="12.1" outlineLevel="0" r="3382">
      <c r="A3382" s="0" t="str">
        <f aca="false">HYPERLINK("http://dbpedia.org/ontology/title")</f>
        <v>http://dbpedia.org/ontology/title</v>
      </c>
      <c r="B3382" s="2" t="n">
        <v>0</v>
      </c>
      <c r="C3382" s="0" t="str">
        <f aca="false">HYPERLINK("http://dbpedia.org/sparql?default-graph-uri=http%3A%2F%2Fdbpedia.org&amp;query=select+distinct+%3Fs+%3Fo+where+{%3Fs+%3Chttp%3A%2F%2Fdbpedia.org%2Fontology%2Ftitle%3E+%3Fo}+LIMIT+100&amp;format=text%2Fhtml&amp;timeout=30000&amp;debug=on", "View on DBPedia")</f>
        <v>View on DBPedia</v>
      </c>
    </row>
    <row collapsed="false" customFormat="false" customHeight="true" hidden="false" ht="12.1" outlineLevel="0" r="3383">
      <c r="A3383" s="0" t="str">
        <f aca="false">HYPERLINK("http://dbpedia.org/property/yearOfAliyah")</f>
        <v>http://dbpedia.org/property/yearOfAliyah</v>
      </c>
      <c r="B3383" s="2" t="n">
        <v>0</v>
      </c>
      <c r="C3383" s="0" t="str">
        <f aca="false">HYPERLINK("http://dbpedia.org/sparql?default-graph-uri=http%3A%2F%2Fdbpedia.org&amp;query=select+distinct+%3Fs+%3Fo+where+{%3Fs+%3Chttp%3A%2F%2Fdbpedia.org%2Fproperty%2FyearOfAliyah%3E+%3Fo}+LIMIT+100&amp;format=text%2Fhtml&amp;timeout=30000&amp;debug=on", "View on DBPedia")</f>
        <v>View on DBPedia</v>
      </c>
    </row>
    <row collapsed="false" customFormat="false" customHeight="true" hidden="false" ht="12.1" outlineLevel="0" r="3384">
      <c r="A3384" s="0" t="str">
        <f aca="false">HYPERLINK("http://dbpedia.org/property/after")</f>
        <v>http://dbpedia.org/property/after</v>
      </c>
      <c r="B3384" s="2" t="n">
        <v>0</v>
      </c>
      <c r="C3384" s="0" t="str">
        <f aca="false">HYPERLINK("http://dbpedia.org/sparql?default-graph-uri=http%3A%2F%2Fdbpedia.org&amp;query=select+distinct+%3Fs+%3Fo+where+{%3Fs+%3Chttp%3A%2F%2Fdbpedia.org%2Fproperty%2Fafter%3E+%3Fo}+LIMIT+100&amp;format=text%2Fhtml&amp;timeout=30000&amp;debug=on", "View on DBPedia")</f>
        <v>View on DBPedia</v>
      </c>
    </row>
    <row collapsed="false" customFormat="false" customHeight="true" hidden="false" ht="12.1" outlineLevel="0" r="3385">
      <c r="A3385" s="0" t="str">
        <f aca="false">HYPERLINK("http://dbpedia.org/property/subregionAffiliation")</f>
        <v>http://dbpedia.org/property/subregionAffiliation</v>
      </c>
      <c r="B3385" s="2" t="n">
        <v>0</v>
      </c>
      <c r="C3385" s="0" t="str">
        <f aca="false">HYPERLINK("http://dbpedia.org/sparql?default-graph-uri=http%3A%2F%2Fdbpedia.org&amp;query=select+distinct+%3Fs+%3Fo+where+{%3Fs+%3Chttp%3A%2F%2Fdbpedia.org%2Fproperty%2FsubregionAffiliation%3E+%3Fo}+LIMIT+100&amp;format=text%2Fhtml&amp;timeout=30000&amp;debug=on", "View on DBPedia")</f>
        <v>View on DBPedia</v>
      </c>
    </row>
    <row collapsed="false" customFormat="false" customHeight="true" hidden="false" ht="12.1" outlineLevel="0" r="3386">
      <c r="A3386" s="0" t="str">
        <f aca="false">HYPERLINK("http://dbpedia.org/property/populationAsOf")</f>
        <v>http://dbpedia.org/property/populationAsOf</v>
      </c>
      <c r="B3386" s="2" t="n">
        <v>0</v>
      </c>
      <c r="C3386" s="0" t="str">
        <f aca="false">HYPERLINK("http://dbpedia.org/sparql?default-graph-uri=http%3A%2F%2Fdbpedia.org&amp;query=select+distinct+%3Fs+%3Fo+where+{%3Fs+%3Chttp%3A%2F%2Fdbpedia.org%2Fproperty%2FpopulationAsOf%3E+%3Fo}+LIMIT+100&amp;format=text%2Fhtml&amp;timeout=30000&amp;debug=on", "View on DBPedia")</f>
        <v>View on DBPedia</v>
      </c>
    </row>
    <row collapsed="false" customFormat="false" customHeight="true" hidden="false" ht="12.1" outlineLevel="0" r="3387">
      <c r="A3387" s="0" t="str">
        <f aca="false">HYPERLINK("http://dbpedia.org/property/repealingLegislation")</f>
        <v>http://dbpedia.org/property/repealingLegislation</v>
      </c>
      <c r="B3387" s="2" t="n">
        <v>0</v>
      </c>
      <c r="C3387" s="0" t="str">
        <f aca="false">HYPERLINK("http://dbpedia.org/sparql?default-graph-uri=http%3A%2F%2Fdbpedia.org&amp;query=select+distinct+%3Fs+%3Fo+where+{%3Fs+%3Chttp%3A%2F%2Fdbpedia.org%2Fproperty%2FrepealingLegislation%3E+%3Fo}+LIMIT+100&amp;format=text%2Fhtml&amp;timeout=30000&amp;debug=on", "View on DBPedia")</f>
        <v>View on DBPedia</v>
      </c>
    </row>
    <row collapsed="false" customFormat="false" customHeight="true" hidden="false" ht="12.1" outlineLevel="0" r="3388">
      <c r="A3388" s="0" t="str">
        <f aca="false">HYPERLINK("http://dbpedia.org/property/termend")</f>
        <v>http://dbpedia.org/property/termend</v>
      </c>
      <c r="B3388" s="2" t="n">
        <v>0</v>
      </c>
      <c r="C3388" s="0" t="str">
        <f aca="false">HYPERLINK("http://dbpedia.org/sparql?default-graph-uri=http%3A%2F%2Fdbpedia.org&amp;query=select+distinct+%3Fs+%3Fo+where+{%3Fs+%3Chttp%3A%2F%2Fdbpedia.org%2Fproperty%2Ftermend%3E+%3Fo}+LIMIT+100&amp;format=text%2Fhtml&amp;timeout=30000&amp;debug=on", "View on DBPedia")</f>
        <v>View on DBPedia</v>
      </c>
    </row>
    <row collapsed="false" customFormat="false" customHeight="true" hidden="false" ht="12.1" outlineLevel="0" r="3389">
      <c r="A3389" s="0" t="str">
        <f aca="false">HYPERLINK("http://dbpedia.org/property/birthPlace")</f>
        <v>http://dbpedia.org/property/birthPlace</v>
      </c>
      <c r="B3389" s="2" t="n">
        <v>0</v>
      </c>
      <c r="C3389" s="0" t="str">
        <f aca="false">HYPERLINK("http://dbpedia.org/sparql?default-graph-uri=http%3A%2F%2Fdbpedia.org&amp;query=select+distinct+%3Fs+%3Fo+where+{%3Fs+%3Chttp%3A%2F%2Fdbpedia.org%2Fproperty%2FbirthPlace%3E+%3Fo}+LIMIT+100&amp;format=text%2Fhtml&amp;timeout=30000&amp;debug=on", "View on DBPedia")</f>
        <v>View on DBPedia</v>
      </c>
    </row>
    <row collapsed="false" customFormat="false" customHeight="true" hidden="false" ht="12.1" outlineLevel="0" r="3390">
      <c r="A3390" s="0" t="str">
        <f aca="false">HYPERLINK("http://dbpedia.org/property/defunct")</f>
        <v>http://dbpedia.org/property/defunct</v>
      </c>
      <c r="B3390" s="2" t="n">
        <v>0</v>
      </c>
      <c r="C3390" s="0" t="str">
        <f aca="false">HYPERLINK("http://dbpedia.org/sparql?default-graph-uri=http%3A%2F%2Fdbpedia.org&amp;query=select+distinct+%3Fs+%3Fo+where+{%3Fs+%3Chttp%3A%2F%2Fdbpedia.org%2Fproperty%2Fdefunct%3E+%3Fo}+LIMIT+100&amp;format=text%2Fhtml&amp;timeout=30000&amp;debug=on", "View on DBPedia")</f>
        <v>View on DBPedia</v>
      </c>
    </row>
    <row collapsed="false" customFormat="false" customHeight="true" hidden="false" ht="12.1" outlineLevel="0" r="3391">
      <c r="A3391" s="0" t="str">
        <f aca="false">HYPERLINK("http://dbpedia.org/property/education")</f>
        <v>http://dbpedia.org/property/education</v>
      </c>
      <c r="B3391" s="2" t="n">
        <v>0</v>
      </c>
      <c r="C3391" s="0" t="str">
        <f aca="false">HYPERLINK("http://dbpedia.org/sparql?default-graph-uri=http%3A%2F%2Fdbpedia.org&amp;query=select+distinct+%3Fs+%3Fo+where+{%3Fs+%3Chttp%3A%2F%2Fdbpedia.org%2Fproperty%2Feducation%3E+%3Fo}+LIMIT+100&amp;format=text%2Fhtml&amp;timeout=30000&amp;debug=on", "View on DBPedia")</f>
        <v>View on DBPedia</v>
      </c>
    </row>
    <row collapsed="false" customFormat="false" customHeight="true" hidden="false" ht="12.1" outlineLevel="0" r="3392">
      <c r="A3392" s="0" t="str">
        <f aca="false">HYPERLINK("http://dbpedia.org/property/flagP")</f>
        <v>http://dbpedia.org/property/flagP</v>
      </c>
      <c r="B3392" s="2" t="n">
        <v>0</v>
      </c>
      <c r="C3392" s="0" t="str">
        <f aca="false">HYPERLINK("http://dbpedia.org/sparql?default-graph-uri=http%3A%2F%2Fdbpedia.org&amp;query=select+distinct+%3Fs+%3Fo+where+{%3Fs+%3Chttp%3A%2F%2Fdbpedia.org%2Fproperty%2FflagP%3E+%3Fo}+LIMIT+100&amp;format=text%2Fhtml&amp;timeout=30000&amp;debug=on", "View on DBPedia")</f>
        <v>View on DBPedia</v>
      </c>
    </row>
    <row collapsed="false" customFormat="false" customHeight="true" hidden="false" ht="12.1" outlineLevel="0" r="3393">
      <c r="A3393" s="0" t="str">
        <f aca="false">HYPERLINK("http://dbpedia.org/ontology/foundationPlace")</f>
        <v>http://dbpedia.org/ontology/foundationPlace</v>
      </c>
      <c r="B3393" s="2" t="n">
        <v>0</v>
      </c>
      <c r="C3393" s="0" t="str">
        <f aca="false">HYPERLINK("http://dbpedia.org/sparql?default-graph-uri=http%3A%2F%2Fdbpedia.org&amp;query=select+distinct+%3Fs+%3Fo+where+{%3Fs+%3Chttp%3A%2F%2Fdbpedia.org%2Fontology%2FfoundationPlace%3E+%3Fo}+LIMIT+100&amp;format=text%2Fhtml&amp;timeout=30000&amp;debug=on", "View on DBPedia")</f>
        <v>View on DBPedia</v>
      </c>
    </row>
    <row collapsed="false" customFormat="false" customHeight="true" hidden="false" ht="12.1" outlineLevel="0" r="3394">
      <c r="A3394" s="0" t="str">
        <f aca="false">HYPERLINK("http://dbpedia.org/property/passeddate")</f>
        <v>http://dbpedia.org/property/passeddate</v>
      </c>
      <c r="B3394" s="2" t="n">
        <v>0</v>
      </c>
      <c r="C3394" s="0" t="str">
        <f aca="false">HYPERLINK("http://dbpedia.org/sparql?default-graph-uri=http%3A%2F%2Fdbpedia.org&amp;query=select+distinct+%3Fs+%3Fo+where+{%3Fs+%3Chttp%3A%2F%2Fdbpedia.org%2Fproperty%2Fpasseddate%3E+%3Fo}+LIMIT+100&amp;format=text%2Fhtml&amp;timeout=30000&amp;debug=on", "View on DBPedia")</f>
        <v>View on DBPedia</v>
      </c>
    </row>
    <row collapsed="false" customFormat="false" customHeight="true" hidden="false" ht="12.1" outlineLevel="0" r="3395">
      <c r="A3395" s="0" t="str">
        <f aca="false">HYPERLINK("http://dbpedia.org/property/conflict")</f>
        <v>http://dbpedia.org/property/conflict</v>
      </c>
      <c r="B3395" s="2" t="n">
        <v>0</v>
      </c>
      <c r="C3395" s="0" t="str">
        <f aca="false">HYPERLINK("http://dbpedia.org/sparql?default-graph-uri=http%3A%2F%2Fdbpedia.org&amp;query=select+distinct+%3Fs+%3Fo+where+{%3Fs+%3Chttp%3A%2F%2Fdbpedia.org%2Fproperty%2Fconflict%3E+%3Fo}+LIMIT+100&amp;format=text%2Fhtml&amp;timeout=30000&amp;debug=on", "View on DBPedia")</f>
        <v>View on DBPedia</v>
      </c>
    </row>
    <row collapsed="false" customFormat="false" customHeight="true" hidden="false" ht="12.1" outlineLevel="0" r="3396">
      <c r="A3396" s="0" t="str">
        <f aca="false">HYPERLINK("http://dbpedia.org/ontology/militaryCommand")</f>
        <v>http://dbpedia.org/ontology/militaryCommand</v>
      </c>
      <c r="B3396" s="2" t="n">
        <v>0</v>
      </c>
      <c r="C3396" s="0" t="str">
        <f aca="false">HYPERLINK("http://dbpedia.org/sparql?default-graph-uri=http%3A%2F%2Fdbpedia.org&amp;query=select+distinct+%3Fs+%3Fo+where+{%3Fs+%3Chttp%3A%2F%2Fdbpedia.org%2Fontology%2FmilitaryCommand%3E+%3Fo}+LIMIT+100&amp;format=text%2Fhtml&amp;timeout=30000&amp;debug=on", "View on DBPedia")</f>
        <v>View on DBPedia</v>
      </c>
    </row>
    <row collapsed="false" customFormat="false" customHeight="true" hidden="false" ht="12.1" outlineLevel="0" r="3397">
      <c r="A3397" s="0" t="str">
        <f aca="false">HYPERLINK("http://dbpedia.org/property/irb")</f>
        <v>http://dbpedia.org/property/irb</v>
      </c>
      <c r="B3397" s="2" t="n">
        <v>0</v>
      </c>
      <c r="C3397" s="0" t="str">
        <f aca="false">HYPERLINK("http://dbpedia.org/sparql?default-graph-uri=http%3A%2F%2Fdbpedia.org&amp;query=select+distinct+%3Fs+%3Fo+where+{%3Fs+%3Chttp%3A%2F%2Fdbpedia.org%2Fproperty%2Firb%3E+%3Fo}+LIMIT+100&amp;format=text%2Fhtml&amp;timeout=30000&amp;debug=on", "View on DBPedia")</f>
        <v>View on DBPedia</v>
      </c>
    </row>
    <row collapsed="false" customFormat="false" customHeight="true" hidden="false" ht="12.1" outlineLevel="0" r="3398">
      <c r="A3398" s="0" t="str">
        <f aca="false">HYPERLINK("http://dbpedia.org/property/introduceddate")</f>
        <v>http://dbpedia.org/property/introduceddate</v>
      </c>
      <c r="B3398" s="2" t="n">
        <v>0</v>
      </c>
      <c r="C3398" s="0" t="str">
        <f aca="false">HYPERLINK("http://dbpedia.org/sparql?default-graph-uri=http%3A%2F%2Fdbpedia.org&amp;query=select+distinct+%3Fs+%3Fo+where+{%3Fs+%3Chttp%3A%2F%2Fdbpedia.org%2Fproperty%2Fintroduceddate%3E+%3Fo}+LIMIT+100&amp;format=text%2Fhtml&amp;timeout=30000&amp;debug=on", "View on DBPedia")</f>
        <v>View on DBPedia</v>
      </c>
    </row>
    <row collapsed="false" customFormat="false" customHeight="true" hidden="false" ht="12.1" outlineLevel="0" r="3399">
      <c r="A3399" s="0" t="str">
        <f aca="false">HYPERLINK("http://dbpedia.org/property/rlif")</f>
        <v>http://dbpedia.org/property/rlif</v>
      </c>
      <c r="B3399" s="2" t="n">
        <v>0</v>
      </c>
      <c r="C3399" s="0" t="str">
        <f aca="false">HYPERLINK("http://dbpedia.org/sparql?default-graph-uri=http%3A%2F%2Fdbpedia.org&amp;query=select+distinct+%3Fs+%3Fo+where+{%3Fs+%3Chttp%3A%2F%2Fdbpedia.org%2Fproperty%2Frlif%3E+%3Fo}+LIMIT+100&amp;format=text%2Fhtml&amp;timeout=30000&amp;debug=on", "View on DBPedia")</f>
        <v>View on DBPedia</v>
      </c>
    </row>
    <row collapsed="false" customFormat="false" customHeight="true" hidden="false" ht="12.1" outlineLevel="0" r="3400">
      <c r="A3400" s="0" t="str">
        <f aca="false">HYPERLINK("http://dbpedia.org/property/electionName")</f>
        <v>http://dbpedia.org/property/electionName</v>
      </c>
      <c r="B3400" s="2" t="n">
        <v>0</v>
      </c>
      <c r="C3400" s="0" t="str">
        <f aca="false">HYPERLINK("http://dbpedia.org/sparql?default-graph-uri=http%3A%2F%2Fdbpedia.org&amp;query=select+distinct+%3Fs+%3Fo+where+{%3Fs+%3Chttp%3A%2F%2Fdbpedia.org%2Fproperty%2FelectionName%3E+%3Fo}+LIMIT+100&amp;format=text%2Fhtml&amp;timeout=30000&amp;debug=on", "View on DBPedia")</f>
        <v>View on DBPedia</v>
      </c>
    </row>
    <row collapsed="false" customFormat="false" customHeight="true" hidden="false" ht="12.1" outlineLevel="0" r="3401">
      <c r="A3401" s="0" t="str">
        <f aca="false">HYPERLINK("http://dbpedia.org/ontology/birthPlace")</f>
        <v>http://dbpedia.org/ontology/birthPlace</v>
      </c>
      <c r="B3401" s="2" t="n">
        <v>0</v>
      </c>
      <c r="C3401" s="0" t="str">
        <f aca="false">HYPERLINK("http://dbpedia.org/sparql?default-graph-uri=http%3A%2F%2Fdbpedia.org&amp;query=select+distinct+%3Fs+%3Fo+where+{%3Fs+%3Chttp%3A%2F%2Fdbpedia.org%2Fontology%2FbirthPlace%3E+%3Fo}+LIMIT+100&amp;format=text%2Fhtml&amp;timeout=30000&amp;debug=on", "View on DBPedia")</f>
        <v>View on DBPedia</v>
      </c>
    </row>
    <row collapsed="false" customFormat="false" customHeight="true" hidden="false" ht="12.1" outlineLevel="0" r="3402">
      <c r="A3402" s="0" t="str">
        <f aca="false">HYPERLINK("http://dbpedia.org/property/active")</f>
        <v>http://dbpedia.org/property/active</v>
      </c>
      <c r="B3402" s="2" t="n">
        <v>0</v>
      </c>
      <c r="C3402" s="0" t="str">
        <f aca="false">HYPERLINK("http://dbpedia.org/sparql?default-graph-uri=http%3A%2F%2Fdbpedia.org&amp;query=select+distinct+%3Fs+%3Fo+where+{%3Fs+%3Chttp%3A%2F%2Fdbpedia.org%2Fproperty%2Factive%3E+%3Fo}+LIMIT+100&amp;format=text%2Fhtml&amp;timeout=30000&amp;debug=on", "View on DBPedia")</f>
        <v>View on DBPedia</v>
      </c>
    </row>
    <row collapsed="false" customFormat="false" customHeight="true" hidden="false" ht="12.1" outlineLevel="0" r="3403">
      <c r="A3403" s="0" t="str">
        <f aca="false">HYPERLINK("http://dbpedia.org/property/imageMap")</f>
        <v>http://dbpedia.org/property/imageMap</v>
      </c>
      <c r="B3403" s="2" t="n">
        <v>0</v>
      </c>
      <c r="C3403" s="0" t="str">
        <f aca="false">HYPERLINK("http://dbpedia.org/sparql?default-graph-uri=http%3A%2F%2Fdbpedia.org&amp;query=select+distinct+%3Fs+%3Fo+where+{%3Fs+%3Chttp%3A%2F%2Fdbpedia.org%2Fproperty%2FimageMap%3E+%3Fo}+LIMIT+100&amp;format=text%2Fhtml&amp;timeout=30000&amp;debug=on", "View on DBPedia")</f>
        <v>View on DBPedia</v>
      </c>
    </row>
    <row collapsed="false" customFormat="false" customHeight="true" hidden="false" ht="12.1" outlineLevel="0" r="3404">
      <c r="A3404" s="0" t="str">
        <f aca="false">HYPERLINK("http://dbpedia.org/property/area")</f>
        <v>http://dbpedia.org/property/area</v>
      </c>
      <c r="B3404" s="2" t="n">
        <v>0</v>
      </c>
      <c r="C3404" s="0" t="str">
        <f aca="false">HYPERLINK("http://dbpedia.org/sparql?default-graph-uri=http%3A%2F%2Fdbpedia.org&amp;query=select+distinct+%3Fs+%3Fo+where+{%3Fs+%3Chttp%3A%2F%2Fdbpedia.org%2Fproperty%2Farea%3E+%3Fo}+LIMIT+100&amp;format=text%2Fhtml&amp;timeout=30000&amp;debug=on", "View on DBPedia")</f>
        <v>View on DBPedia</v>
      </c>
    </row>
    <row collapsed="false" customFormat="false" customHeight="true" hidden="false" ht="12.1" outlineLevel="0" r="3405">
      <c r="A3405" s="0" t="str">
        <f aca="false">HYPERLINK("http://dbpedia.org/property/almaMater")</f>
        <v>http://dbpedia.org/property/almaMater</v>
      </c>
      <c r="B3405" s="2" t="n">
        <v>0</v>
      </c>
      <c r="C3405" s="0" t="str">
        <f aca="false">HYPERLINK("http://dbpedia.org/sparql?default-graph-uri=http%3A%2F%2Fdbpedia.org&amp;query=select+distinct+%3Fs+%3Fo+where+{%3Fs+%3Chttp%3A%2F%2Fdbpedia.org%2Fproperty%2FalmaMater%3E+%3Fo}+LIMIT+100&amp;format=text%2Fhtml&amp;timeout=30000&amp;debug=on", "View on DBPedia")</f>
        <v>View on DBPedia</v>
      </c>
    </row>
    <row collapsed="false" customFormat="false" customHeight="true" hidden="false" ht="12.1" outlineLevel="0" r="3406">
      <c r="A3406" s="0" t="str">
        <f aca="false">HYPERLINK("http://dbpedia.org/property/adoption")</f>
        <v>http://dbpedia.org/property/adoption</v>
      </c>
      <c r="B3406" s="2" t="n">
        <v>0</v>
      </c>
      <c r="C3406" s="0" t="str">
        <f aca="false">HYPERLINK("http://dbpedia.org/sparql?default-graph-uri=http%3A%2F%2Fdbpedia.org&amp;query=select+distinct+%3Fs+%3Fo+where+{%3Fs+%3Chttp%3A%2F%2Fdbpedia.org%2Fproperty%2Fadoption%3E+%3Fo}+LIMIT+100&amp;format=text%2Fhtml&amp;timeout=30000&amp;debug=on", "View on DBPedia")</f>
        <v>View on DBPedia</v>
      </c>
    </row>
    <row collapsed="false" customFormat="false" customHeight="true" hidden="false" ht="12.1" outlineLevel="0" r="3407">
      <c r="A3407" s="0" t="str">
        <f aca="false">HYPERLINK("http://dbpedia.org/property/preceding")</f>
        <v>http://dbpedia.org/property/preceding</v>
      </c>
      <c r="B3407" s="2" t="n">
        <v>0</v>
      </c>
      <c r="C3407" s="0" t="str">
        <f aca="false">HYPERLINK("http://dbpedia.org/sparql?default-graph-uri=http%3A%2F%2Fdbpedia.org&amp;query=select+distinct+%3Fs+%3Fo+where+{%3Fs+%3Chttp%3A%2F%2Fdbpedia.org%2Fproperty%2Fpreceding%3E+%3Fo}+LIMIT+100&amp;format=text%2Fhtml&amp;timeout=30000&amp;debug=on", "View on DBPedia")</f>
        <v>View on DBPedia</v>
      </c>
    </row>
    <row collapsed="false" customFormat="false" customHeight="true" hidden="false" ht="12.1" outlineLevel="0" r="3408">
      <c r="A3408" s="0" t="str">
        <f aca="false">HYPERLINK("http://dbpedia.org/ontology/startDate")</f>
        <v>http://dbpedia.org/ontology/startDate</v>
      </c>
      <c r="B3408" s="2" t="n">
        <v>0</v>
      </c>
      <c r="C3408" s="0" t="str">
        <f aca="false">HYPERLINK("http://dbpedia.org/sparql?default-graph-uri=http%3A%2F%2Fdbpedia.org&amp;query=select+distinct+%3Fs+%3Fo+where+{%3Fs+%3Chttp%3A%2F%2Fdbpedia.org%2Fontology%2FstartDate%3E+%3Fo}+LIMIT+100&amp;format=text%2Fhtml&amp;timeout=30000&amp;debug=on", "View on DBPedia")</f>
        <v>View on DBPedia</v>
      </c>
    </row>
    <row collapsed="false" customFormat="false" customHeight="true" hidden="false" ht="12.1" outlineLevel="0" r="3409">
      <c r="A3409" s="0" t="str">
        <f aca="false">HYPERLINK("http://dbpedia.org/ontology/status")</f>
        <v>http://dbpedia.org/ontology/status</v>
      </c>
      <c r="B3409" s="2" t="n">
        <v>0</v>
      </c>
      <c r="C3409" s="0" t="str">
        <f aca="false">HYPERLINK("http://dbpedia.org/sparql?default-graph-uri=http%3A%2F%2Fdbpedia.org&amp;query=select+distinct+%3Fs+%3Fo+where+{%3Fs+%3Chttp%3A%2F%2Fdbpedia.org%2Fontology%2Fstatus%3E+%3Fo}+LIMIT+100&amp;format=text%2Fhtml&amp;timeout=30000&amp;debug=on", "View on DBPedia")</f>
        <v>View on DBPedia</v>
      </c>
    </row>
    <row collapsed="false" customFormat="false" customHeight="true" hidden="false" ht="12.1" outlineLevel="0" r="3410">
      <c r="A3410" s="0" t="str">
        <f aca="false">HYPERLINK("http://dbpedia.org/property/opening")</f>
        <v>http://dbpedia.org/property/opening</v>
      </c>
      <c r="B3410" s="2" t="n">
        <v>0</v>
      </c>
      <c r="C3410" s="0" t="str">
        <f aca="false">HYPERLINK("http://dbpedia.org/sparql?default-graph-uri=http%3A%2F%2Fdbpedia.org&amp;query=select+distinct+%3Fs+%3Fo+where+{%3Fs+%3Chttp%3A%2F%2Fdbpedia.org%2Fproperty%2Fopening%3E+%3Fo}+LIMIT+100&amp;format=text%2Fhtml&amp;timeout=30000&amp;debug=on", "View on DBPedia")</f>
        <v>View on DBPedia</v>
      </c>
    </row>
    <row collapsed="false" customFormat="false" customHeight="true" hidden="false" ht="12.1" outlineLevel="0" r="3411">
      <c r="A3411" s="0" t="str">
        <f aca="false">HYPERLINK("http://dbpedia.org/property/awards")</f>
        <v>http://dbpedia.org/property/awards</v>
      </c>
      <c r="B3411" s="2" t="n">
        <v>0</v>
      </c>
      <c r="C3411" s="0" t="str">
        <f aca="false">HYPERLINK("http://dbpedia.org/sparql?default-graph-uri=http%3A%2F%2Fdbpedia.org&amp;query=select+distinct+%3Fs+%3Fo+where+{%3Fs+%3Chttp%3A%2F%2Fdbpedia.org%2Fproperty%2Fawards%3E+%3Fo}+LIMIT+100&amp;format=text%2Fhtml&amp;timeout=30000&amp;debug=on", "View on DBPedia")</f>
        <v>View on DBPedia</v>
      </c>
    </row>
    <row collapsed="false" customFormat="false" customHeight="true" hidden="false" ht="12.1" outlineLevel="0" r="3412">
      <c r="A3412" s="0" t="str">
        <f aca="false">HYPERLINK("http://dbpedia.org/property/launch")</f>
        <v>http://dbpedia.org/property/launch</v>
      </c>
      <c r="B3412" s="2" t="n">
        <v>0</v>
      </c>
      <c r="C3412" s="0" t="str">
        <f aca="false">HYPERLINK("http://dbpedia.org/sparql?default-graph-uri=http%3A%2F%2Fdbpedia.org&amp;query=select+distinct+%3Fs+%3Fo+where+{%3Fs+%3Chttp%3A%2F%2Fdbpedia.org%2Fproperty%2Flaunch%3E+%3Fo}+LIMIT+100&amp;format=text%2Fhtml&amp;timeout=30000&amp;debug=on", "View on DBPedia")</f>
        <v>View on DBPedia</v>
      </c>
    </row>
    <row collapsed="false" customFormat="false" customHeight="true" hidden="false" ht="12.1" outlineLevel="0" r="3413">
      <c r="A3413" s="0" t="str">
        <f aca="false">HYPERLINK("http://dbpedia.org/property/previousYear")</f>
        <v>http://dbpedia.org/property/previousYear</v>
      </c>
      <c r="B3413" s="2" t="n">
        <v>0</v>
      </c>
      <c r="C3413" s="0" t="str">
        <f aca="false">HYPERLINK("http://dbpedia.org/sparql?default-graph-uri=http%3A%2F%2Fdbpedia.org&amp;query=select+distinct+%3Fs+%3Fo+where+{%3Fs+%3Chttp%3A%2F%2Fdbpedia.org%2Fproperty%2FpreviousYear%3E+%3Fo}+LIMIT+100&amp;format=text%2Fhtml&amp;timeout=30000&amp;debug=on", "View on DBPedia")</f>
        <v>View on DBPedia</v>
      </c>
    </row>
    <row collapsed="false" customFormat="false" customHeight="true" hidden="false" ht="12.1" outlineLevel="0" r="3414">
      <c r="A3414" s="0" t="str">
        <f aca="false">HYPERLINK("http://dbpedia.org/property/lccn")</f>
        <v>http://dbpedia.org/property/lccn</v>
      </c>
      <c r="B3414" s="2" t="n">
        <v>0</v>
      </c>
      <c r="C3414" s="0" t="str">
        <f aca="false">HYPERLINK("http://dbpedia.org/sparql?default-graph-uri=http%3A%2F%2Fdbpedia.org&amp;query=select+distinct+%3Fs+%3Fo+where+{%3Fs+%3Chttp%3A%2F%2Fdbpedia.org%2Fproperty%2Flccn%3E+%3Fo}+LIMIT+100&amp;format=text%2Fhtml&amp;timeout=30000&amp;debug=on", "View on DBPedia")</f>
        <v>View on DBPedia</v>
      </c>
    </row>
    <row collapsed="false" customFormat="false" customHeight="true" hidden="false" ht="12.1" outlineLevel="0" r="3415">
      <c r="A3415" s="0" t="str">
        <f aca="false">HYPERLINK("http://dbpedia.org/property/mpsub")</f>
        <v>http://dbpedia.org/property/mpsub</v>
      </c>
      <c r="B3415" s="2" t="n">
        <v>0</v>
      </c>
      <c r="C3415" s="0" t="str">
        <f aca="false">HYPERLINK("http://dbpedia.org/sparql?default-graph-uri=http%3A%2F%2Fdbpedia.org&amp;query=select+distinct+%3Fs+%3Fo+where+{%3Fs+%3Chttp%3A%2F%2Fdbpedia.org%2Fproperty%2Fmpsub%3E+%3Fo}+LIMIT+100&amp;format=text%2Fhtml&amp;timeout=30000&amp;debug=on", "View on DBPedia")</f>
        <v>View on DBPedia</v>
      </c>
    </row>
    <row collapsed="false" customFormat="false" customHeight="true" hidden="false" ht="12.1" outlineLevel="0" r="3416">
      <c r="A3416" s="0" t="str">
        <f aca="false">HYPERLINK("http://dbpedia.org/property/incumbentsince")</f>
        <v>http://dbpedia.org/property/incumbentsince</v>
      </c>
      <c r="B3416" s="2" t="n">
        <v>0</v>
      </c>
      <c r="C3416" s="0" t="str">
        <f aca="false">HYPERLINK("http://dbpedia.org/sparql?default-graph-uri=http%3A%2F%2Fdbpedia.org&amp;query=select+distinct+%3Fs+%3Fo+where+{%3Fs+%3Chttp%3A%2F%2Fdbpedia.org%2Fproperty%2Fincumbentsince%3E+%3Fo}+LIMIT+100&amp;format=text%2Fhtml&amp;timeout=30000&amp;debug=on", "View on DBPedia")</f>
        <v>View on DBPedia</v>
      </c>
    </row>
    <row collapsed="false" customFormat="false" customHeight="true" hidden="false" ht="12.1" outlineLevel="0" r="3417">
      <c r="A3417" s="0" t="str">
        <f aca="false">HYPERLINK("http://dbpedia.org/property/previousElection")</f>
        <v>http://dbpedia.org/property/previousElection</v>
      </c>
      <c r="B3417" s="2" t="n">
        <v>0</v>
      </c>
      <c r="C3417" s="0" t="str">
        <f aca="false">HYPERLINK("http://dbpedia.org/sparql?default-graph-uri=http%3A%2F%2Fdbpedia.org&amp;query=select+distinct+%3Fs+%3Fo+where+{%3Fs+%3Chttp%3A%2F%2Fdbpedia.org%2Fproperty%2FpreviousElection%3E+%3Fo}+LIMIT+100&amp;format=text%2Fhtml&amp;timeout=30000&amp;debug=on", "View on DBPedia")</f>
        <v>View on DBPedia</v>
      </c>
    </row>
    <row collapsed="false" customFormat="false" customHeight="true" hidden="false" ht="12.1" outlineLevel="0" r="3418">
      <c r="A3418" s="0" t="str">
        <f aca="false">HYPERLINK("http://dbpedia.org/property/convictionStatus")</f>
        <v>http://dbpedia.org/property/convictionStatus</v>
      </c>
      <c r="B3418" s="2" t="n">
        <v>0</v>
      </c>
      <c r="C3418" s="0" t="str">
        <f aca="false">HYPERLINK("http://dbpedia.org/sparql?default-graph-uri=http%3A%2F%2Fdbpedia.org&amp;query=select+distinct+%3Fs+%3Fo+where+{%3Fs+%3Chttp%3A%2F%2Fdbpedia.org%2Fproperty%2FconvictionStatus%3E+%3Fo}+LIMIT+100&amp;format=text%2Fhtml&amp;timeout=30000&amp;debug=on", "View on DBPedia")</f>
        <v>View on DBPedia</v>
      </c>
    </row>
    <row collapsed="false" customFormat="false" customHeight="true" hidden="false" ht="12.1" outlineLevel="0" r="3419">
      <c r="A3419" s="0" t="str">
        <f aca="false">HYPERLINK("http://dbpedia.org/ontology/region")</f>
        <v>http://dbpedia.org/ontology/region</v>
      </c>
      <c r="B3419" s="2" t="n">
        <v>0</v>
      </c>
      <c r="C3419" s="0" t="str">
        <f aca="false">HYPERLINK("http://dbpedia.org/sparql?default-graph-uri=http%3A%2F%2Fdbpedia.org&amp;query=select+distinct+%3Fs+%3Fo+where+{%3Fs+%3Chttp%3A%2F%2Fdbpedia.org%2Fontology%2Fregion%3E+%3Fo}+LIMIT+100&amp;format=text%2Fhtml&amp;timeout=30000&amp;debug=on", "View on DBPedia")</f>
        <v>View on DBPedia</v>
      </c>
    </row>
    <row collapsed="false" customFormat="false" customHeight="true" hidden="false" ht="12.1" outlineLevel="0" r="3420">
      <c r="A3420" s="0" t="str">
        <f aca="false">HYPERLINK("http://dbpedia.org/property/strength")</f>
        <v>http://dbpedia.org/property/strength</v>
      </c>
      <c r="B3420" s="2" t="n">
        <v>0</v>
      </c>
      <c r="C3420" s="0" t="str">
        <f aca="false">HYPERLINK("http://dbpedia.org/sparql?default-graph-uri=http%3A%2F%2Fdbpedia.org&amp;query=select+distinct+%3Fs+%3Fo+where+{%3Fs+%3Chttp%3A%2F%2Fdbpedia.org%2Fproperty%2Fstrength%3E+%3Fo}+LIMIT+100&amp;format=text%2Fhtml&amp;timeout=30000&amp;debug=on", "View on DBPedia")</f>
        <v>View on DBPedia</v>
      </c>
    </row>
    <row collapsed="false" customFormat="false" customHeight="true" hidden="false" ht="12.1" outlineLevel="0" r="3421">
      <c r="A3421" s="0" t="str">
        <f aca="false">HYPERLINK("http://dbpedia.org/property/disbanded")</f>
        <v>http://dbpedia.org/property/disbanded</v>
      </c>
      <c r="B3421" s="2" t="n">
        <v>0</v>
      </c>
      <c r="C3421" s="0" t="str">
        <f aca="false">HYPERLINK("http://dbpedia.org/sparql?default-graph-uri=http%3A%2F%2Fdbpedia.org&amp;query=select+distinct+%3Fs+%3Fo+where+{%3Fs+%3Chttp%3A%2F%2Fdbpedia.org%2Fproperty%2Fdisbanded%3E+%3Fo}+LIMIT+100&amp;format=text%2Fhtml&amp;timeout=30000&amp;debug=on", "View on DBPedia")</f>
        <v>View on DBPedia</v>
      </c>
    </row>
    <row collapsed="false" customFormat="false" customHeight="true" hidden="false" ht="12.1" outlineLevel="0" r="3422">
      <c r="A3422" s="0" t="str">
        <f aca="false">HYPERLINK("http://dbpedia.org/ontology/allegiance")</f>
        <v>http://dbpedia.org/ontology/allegiance</v>
      </c>
      <c r="B3422" s="2" t="n">
        <v>0</v>
      </c>
      <c r="C3422" s="0" t="str">
        <f aca="false">HYPERLINK("http://dbpedia.org/sparql?default-graph-uri=http%3A%2F%2Fdbpedia.org&amp;query=select+distinct+%3Fs+%3Fo+where+{%3Fs+%3Chttp%3A%2F%2Fdbpedia.org%2Fontology%2Fallegiance%3E+%3Fo}+LIMIT+100&amp;format=text%2Fhtml&amp;timeout=30000&amp;debug=on", "View on DBPedia")</f>
        <v>View on DBPedia</v>
      </c>
    </row>
    <row collapsed="false" customFormat="false" customHeight="true" hidden="false" ht="12.1" outlineLevel="0" r="3423">
      <c r="A3423" s="0" t="str">
        <f aca="false">HYPERLINK("http://dbpedia.org/property/col")</f>
        <v>http://dbpedia.org/property/col</v>
      </c>
      <c r="B3423" s="2" t="n">
        <v>0</v>
      </c>
      <c r="C3423" s="0" t="str">
        <f aca="false">HYPERLINK("http://dbpedia.org/sparql?default-graph-uri=http%3A%2F%2Fdbpedia.org&amp;query=select+distinct+%3Fs+%3Fo+where+{%3Fs+%3Chttp%3A%2F%2Fdbpedia.org%2Fproperty%2Fcol%3E+%3Fo}+LIMIT+100&amp;format=text%2Fhtml&amp;timeout=30000&amp;debug=on", "View on DBPedia")</f>
        <v>View on DBPedia</v>
      </c>
    </row>
    <row collapsed="false" customFormat="false" customHeight="true" hidden="false" ht="12.1" outlineLevel="0" r="3424">
      <c r="A3424" s="0" t="str">
        <f aca="false">HYPERLINK("http://dbpedia.org/property/ceased")</f>
        <v>http://dbpedia.org/property/ceased</v>
      </c>
      <c r="B3424" s="2" t="n">
        <v>0</v>
      </c>
      <c r="C3424" s="0" t="str">
        <f aca="false">HYPERLINK("http://dbpedia.org/sparql?default-graph-uri=http%3A%2F%2Fdbpedia.org&amp;query=select+distinct+%3Fs+%3Fo+where+{%3Fs+%3Chttp%3A%2F%2Fdbpedia.org%2Fproperty%2Fceased%3E+%3Fo}+LIMIT+100&amp;format=text%2Fhtml&amp;timeout=30000&amp;debug=on", "View on DBPedia")</f>
        <v>View on DBPedia</v>
      </c>
    </row>
    <row collapsed="false" customFormat="false" customHeight="true" hidden="false" ht="12.1" outlineLevel="0" r="3425">
      <c r="A3425" s="0" t="str">
        <f aca="false">HYPERLINK("http://dbpedia.org/property/candidate")</f>
        <v>http://dbpedia.org/property/candidate</v>
      </c>
      <c r="B3425" s="2" t="n">
        <v>0</v>
      </c>
      <c r="C3425" s="0" t="str">
        <f aca="false">HYPERLINK("http://dbpedia.org/sparql?default-graph-uri=http%3A%2F%2Fdbpedia.org&amp;query=select+distinct+%3Fs+%3Fo+where+{%3Fs+%3Chttp%3A%2F%2Fdbpedia.org%2Fproperty%2Fcandidate%3E+%3Fo}+LIMIT+100&amp;format=text%2Fhtml&amp;timeout=30000&amp;debug=on", "View on DBPedia")</f>
        <v>View on DBPedia</v>
      </c>
    </row>
    <row collapsed="false" customFormat="false" customHeight="true" hidden="false" ht="12.1" outlineLevel="0" r="3426">
      <c r="A3426" s="0" t="str">
        <f aca="false">HYPERLINK("http://dbpedia.org/property/sworn")</f>
        <v>http://dbpedia.org/property/sworn</v>
      </c>
      <c r="B3426" s="2" t="n">
        <v>0</v>
      </c>
      <c r="C3426" s="0" t="str">
        <f aca="false">HYPERLINK("http://dbpedia.org/sparql?default-graph-uri=http%3A%2F%2Fdbpedia.org&amp;query=select+distinct+%3Fs+%3Fo+where+{%3Fs+%3Chttp%3A%2F%2Fdbpedia.org%2Fproperty%2Fsworn%3E+%3Fo}+LIMIT+100&amp;format=text%2Fhtml&amp;timeout=30000&amp;debug=on", "View on DBPedia")</f>
        <v>View on DBPedia</v>
      </c>
    </row>
    <row collapsed="false" customFormat="false" customHeight="true" hidden="false" ht="12.1" outlineLevel="0" r="3427">
      <c r="A3427" s="0" t="str">
        <f aca="false">HYPERLINK("http://dbpedia.org/property/quote")</f>
        <v>http://dbpedia.org/property/quote</v>
      </c>
      <c r="B3427" s="2" t="n">
        <v>0</v>
      </c>
      <c r="C3427" s="0" t="str">
        <f aca="false">HYPERLINK("http://dbpedia.org/sparql?default-graph-uri=http%3A%2F%2Fdbpedia.org&amp;query=select+distinct+%3Fs+%3Fo+where+{%3Fs+%3Chttp%3A%2F%2Fdbpedia.org%2Fproperty%2Fquote%3E+%3Fo}+LIMIT+100&amp;format=text%2Fhtml&amp;timeout=30000&amp;debug=on", "View on DBPedia")</f>
        <v>View on DBPedia</v>
      </c>
    </row>
    <row collapsed="false" customFormat="false" customHeight="true" hidden="false" ht="12.1" outlineLevel="0" r="3428">
      <c r="A3428" s="0" t="str">
        <f aca="false">HYPERLINK("http://dbpedia.org/property/relatedLegislation")</f>
        <v>http://dbpedia.org/property/relatedLegislation</v>
      </c>
      <c r="B3428" s="2" t="n">
        <v>0</v>
      </c>
      <c r="C3428" s="0" t="str">
        <f aca="false">HYPERLINK("http://dbpedia.org/sparql?default-graph-uri=http%3A%2F%2Fdbpedia.org&amp;query=select+distinct+%3Fs+%3Fo+where+{%3Fs+%3Chttp%3A%2F%2Fdbpedia.org%2Fproperty%2FrelatedLegislation%3E+%3Fo}+LIMIT+100&amp;format=text%2Fhtml&amp;timeout=30000&amp;debug=on", "View on DBPedia")</f>
        <v>View on DBPedia</v>
      </c>
    </row>
    <row collapsed="false" customFormat="false" customHeight="true" hidden="false" ht="12.1" outlineLevel="0" r="3429">
      <c r="A3429" s="0" t="str">
        <f aca="false">HYPERLINK("http://dbpedia.org/property/longTitle")</f>
        <v>http://dbpedia.org/property/longTitle</v>
      </c>
      <c r="B3429" s="2" t="n">
        <v>0</v>
      </c>
      <c r="C3429" s="0" t="str">
        <f aca="false">HYPERLINK("http://dbpedia.org/sparql?default-graph-uri=http%3A%2F%2Fdbpedia.org&amp;query=select+distinct+%3Fs+%3Fo+where+{%3Fs+%3Chttp%3A%2F%2Fdbpedia.org%2Fproperty%2FlongTitle%3E+%3Fo}+LIMIT+100&amp;format=text%2Fhtml&amp;timeout=30000&amp;debug=on", "View on DBPedia")</f>
        <v>View on DBPedia</v>
      </c>
    </row>
    <row collapsed="false" customFormat="false" customHeight="true" hidden="false" ht="12.1" outlineLevel="0" r="3430">
      <c r="A3430" s="0" t="str">
        <f aca="false">HYPERLINK("http://dbpedia.org/property/description")</f>
        <v>http://dbpedia.org/property/description</v>
      </c>
      <c r="B3430" s="2" t="n">
        <v>0</v>
      </c>
      <c r="C3430" s="0" t="str">
        <f aca="false">HYPERLINK("http://dbpedia.org/sparql?default-graph-uri=http%3A%2F%2Fdbpedia.org&amp;query=select+distinct+%3Fs+%3Fo+where+{%3Fs+%3Chttp%3A%2F%2Fdbpedia.org%2Fproperty%2Fdescription%3E+%3Fo}+LIMIT+100&amp;format=text%2Fhtml&amp;timeout=30000&amp;debug=on", "View on DBPedia")</f>
        <v>View on DBPedia</v>
      </c>
    </row>
    <row collapsed="false" customFormat="false" customHeight="true" hidden="false" ht="12.1" outlineLevel="0" r="3431">
      <c r="A3431" s="0" t="str">
        <f aca="false">HYPERLINK("http://dbpedia.org/property/logoCaption")</f>
        <v>http://dbpedia.org/property/logoCaption</v>
      </c>
      <c r="B3431" s="2" t="n">
        <v>0</v>
      </c>
      <c r="C3431" s="0" t="str">
        <f aca="false">HYPERLINK("http://dbpedia.org/sparql?default-graph-uri=http%3A%2F%2Fdbpedia.org&amp;query=select+distinct+%3Fs+%3Fo+where+{%3Fs+%3Chttp%3A%2F%2Fdbpedia.org%2Fproperty%2FlogoCaption%3E+%3Fo}+LIMIT+100&amp;format=text%2Fhtml&amp;timeout=30000&amp;debug=on", "View on DBPedia")</f>
        <v>View on DBPedia</v>
      </c>
    </row>
    <row collapsed="false" customFormat="false" customHeight="true" hidden="false" ht="12.1" outlineLevel="0" r="3432">
      <c r="A3432" s="0" t="str">
        <f aca="false">HYPERLINK("http://dbpedia.org/property/airdate")</f>
        <v>http://dbpedia.org/property/airdate</v>
      </c>
      <c r="B3432" s="2" t="n">
        <v>0</v>
      </c>
      <c r="C3432" s="0" t="str">
        <f aca="false">HYPERLINK("http://dbpedia.org/sparql?default-graph-uri=http%3A%2F%2Fdbpedia.org&amp;query=select+distinct+%3Fs+%3Fo+where+{%3Fs+%3Chttp%3A%2F%2Fdbpedia.org%2Fproperty%2Fairdate%3E+%3Fo}+LIMIT+100&amp;format=text%2Fhtml&amp;timeout=30000&amp;debug=on", "View on DBPedia")</f>
        <v>View on DBPedia</v>
      </c>
    </row>
    <row collapsed="false" customFormat="false" customHeight="true" hidden="false" ht="12.1" outlineLevel="0" r="3433">
      <c r="A3433" s="0" t="str">
        <f aca="false">HYPERLINK("http://dbpedia.org/property/deathPlace")</f>
        <v>http://dbpedia.org/property/deathPlace</v>
      </c>
      <c r="B3433" s="2" t="n">
        <v>0</v>
      </c>
      <c r="C3433" s="0" t="str">
        <f aca="false">HYPERLINK("http://dbpedia.org/sparql?default-graph-uri=http%3A%2F%2Fdbpedia.org&amp;query=select+distinct+%3Fs+%3Fo+where+{%3Fs+%3Chttp%3A%2F%2Fdbpedia.org%2Fproperty%2FdeathPlace%3E+%3Fo}+LIMIT+100&amp;format=text%2Fhtml&amp;timeout=30000&amp;debug=on", "View on DBPedia")</f>
        <v>View on DBPedia</v>
      </c>
    </row>
    <row collapsed="false" customFormat="false" customHeight="true" hidden="false" ht="12.1" outlineLevel="0" r="3434">
      <c r="A3434" s="0" t="str">
        <f aca="false">HYPERLINK("http://dbpedia.org/property/chief1Position")</f>
        <v>http://dbpedia.org/property/chief1Position</v>
      </c>
      <c r="B3434" s="2" t="n">
        <v>0</v>
      </c>
      <c r="C3434" s="0" t="str">
        <f aca="false">HYPERLINK("http://dbpedia.org/sparql?default-graph-uri=http%3A%2F%2Fdbpedia.org&amp;query=select+distinct+%3Fs+%3Fo+where+{%3Fs+%3Chttp%3A%2F%2Fdbpedia.org%2Fproperty%2Fchief1Position%3E+%3Fo}+LIMIT+100&amp;format=text%2Fhtml&amp;timeout=30000&amp;debug=on", "View on DBPedia")</f>
        <v>View on DBPedia</v>
      </c>
    </row>
    <row collapsed="false" customFormat="false" customHeight="true" hidden="false" ht="12.1" outlineLevel="0" r="3435">
      <c r="A3435" s="0" t="str">
        <f aca="false">HYPERLINK("http://dbpedia.org/property/caughtDate")</f>
        <v>http://dbpedia.org/property/caughtDate</v>
      </c>
      <c r="B3435" s="2" t="n">
        <v>0</v>
      </c>
      <c r="C3435" s="0" t="str">
        <f aca="false">HYPERLINK("http://dbpedia.org/sparql?default-graph-uri=http%3A%2F%2Fdbpedia.org&amp;query=select+distinct+%3Fs+%3Fo+where+{%3Fs+%3Chttp%3A%2F%2Fdbpedia.org%2Fproperty%2FcaughtDate%3E+%3Fo}+LIMIT+100&amp;format=text%2Fhtml&amp;timeout=30000&amp;debug=on", "View on DBPedia")</f>
        <v>View on DBPedia</v>
      </c>
    </row>
    <row collapsed="false" customFormat="false" customHeight="true" hidden="false" ht="12.1" outlineLevel="0" r="3436">
      <c r="A3436" s="0" t="str">
        <f aca="false">HYPERLINK("http://dbpedia.org/property/signeddate")</f>
        <v>http://dbpedia.org/property/signeddate</v>
      </c>
      <c r="B3436" s="2" t="n">
        <v>0</v>
      </c>
      <c r="C3436" s="0" t="str">
        <f aca="false">HYPERLINK("http://dbpedia.org/sparql?default-graph-uri=http%3A%2F%2Fdbpedia.org&amp;query=select+distinct+%3Fs+%3Fo+where+{%3Fs+%3Chttp%3A%2F%2Fdbpedia.org%2Fproperty%2Fsigneddate%3E+%3Fo}+LIMIT+100&amp;format=text%2Fhtml&amp;timeout=30000&amp;debug=on", "View on DBPedia")</f>
        <v>View on DBPedia</v>
      </c>
    </row>
    <row collapsed="false" customFormat="false" customHeight="true" hidden="false" ht="12.1" outlineLevel="0" r="3437">
      <c r="A3437" s="0" t="str">
        <f aca="false">HYPERLINK("http://dbpedia.org/property/picture")</f>
        <v>http://dbpedia.org/property/picture</v>
      </c>
      <c r="B3437" s="2" t="n">
        <v>0</v>
      </c>
      <c r="C3437" s="0" t="str">
        <f aca="false">HYPERLINK("http://dbpedia.org/sparql?default-graph-uri=http%3A%2F%2Fdbpedia.org&amp;query=select+distinct+%3Fs+%3Fo+where+{%3Fs+%3Chttp%3A%2F%2Fdbpedia.org%2Fproperty%2Fpicture%3E+%3Fo}+LIMIT+100&amp;format=text%2Fhtml&amp;timeout=30000&amp;debug=on", "View on DBPedia")</f>
        <v>View on DBPedia</v>
      </c>
    </row>
    <row collapsed="false" customFormat="false" customHeight="true" hidden="false" ht="12.1" outlineLevel="0" r="3438">
      <c r="A3438" s="0" t="str">
        <f aca="false">HYPERLINK("http://dbpedia.org/property/areaCode")</f>
        <v>http://dbpedia.org/property/areaCode</v>
      </c>
      <c r="B3438" s="2" t="n">
        <v>0</v>
      </c>
      <c r="C3438" s="0" t="str">
        <f aca="false">HYPERLINK("http://dbpedia.org/sparql?default-graph-uri=http%3A%2F%2Fdbpedia.org&amp;query=select+distinct+%3Fs+%3Fo+where+{%3Fs+%3Chttp%3A%2F%2Fdbpedia.org%2Fproperty%2FareaCode%3E+%3Fo}+LIMIT+100&amp;format=text%2Fhtml&amp;timeout=30000&amp;debug=on", "View on DBPedia")</f>
        <v>View on DBPedia</v>
      </c>
    </row>
    <row collapsed="false" customFormat="false" customHeight="true" hidden="false" ht="12.1" outlineLevel="0" r="3439">
      <c r="A3439" s="0" t="str">
        <f aca="false">HYPERLINK("http://dbpedia.org/property/agreeddate")</f>
        <v>http://dbpedia.org/property/agreeddate</v>
      </c>
      <c r="B3439" s="2" t="n">
        <v>0</v>
      </c>
      <c r="C3439" s="0" t="str">
        <f aca="false">HYPERLINK("http://dbpedia.org/sparql?default-graph-uri=http%3A%2F%2Fdbpedia.org&amp;query=select+distinct+%3Fs+%3Fo+where+{%3Fs+%3Chttp%3A%2F%2Fdbpedia.org%2Fproperty%2Fagreeddate%3E+%3Fo}+LIMIT+100&amp;format=text%2Fhtml&amp;timeout=30000&amp;debug=on", "View on DBPedia")</f>
        <v>View on DBPedia</v>
      </c>
    </row>
    <row collapsed="false" customFormat="false" customHeight="true" hidden="false" ht="12.1" outlineLevel="0" r="3440">
      <c r="A3440" s="0" t="str">
        <f aca="false">HYPERLINK("http://dbpedia.org/property/reason")</f>
        <v>http://dbpedia.org/property/reason</v>
      </c>
      <c r="B3440" s="2" t="n">
        <v>0</v>
      </c>
      <c r="C3440" s="0" t="str">
        <f aca="false">HYPERLINK("http://dbpedia.org/sparql?default-graph-uri=http%3A%2F%2Fdbpedia.org&amp;query=select+distinct+%3Fs+%3Fo+where+{%3Fs+%3Chttp%3A%2F%2Fdbpedia.org%2Fproperty%2Freason%3E+%3Fo}+LIMIT+100&amp;format=text%2Fhtml&amp;timeout=30000&amp;debug=on", "View on DBPedia")</f>
        <v>View on DBPedia</v>
      </c>
    </row>
    <row collapsed="false" customFormat="false" customHeight="true" hidden="false" ht="12.1" outlineLevel="0" r="3441">
      <c r="A3441" s="0" t="str">
        <f aca="false">HYPERLINK("http://dbpedia.org/property/yearbuilt")</f>
        <v>http://dbpedia.org/property/yearbuilt</v>
      </c>
      <c r="B3441" s="2" t="n">
        <v>0</v>
      </c>
      <c r="C3441" s="0" t="str">
        <f aca="false">HYPERLINK("http://dbpedia.org/sparql?default-graph-uri=http%3A%2F%2Fdbpedia.org&amp;query=select+distinct+%3Fs+%3Fo+where+{%3Fs+%3Chttp%3A%2F%2Fdbpedia.org%2Fproperty%2Fyearbuilt%3E+%3Fo}+LIMIT+100&amp;format=text%2Fhtml&amp;timeout=30000&amp;debug=on", "View on DBPedia")</f>
        <v>View on DBPedia</v>
      </c>
    </row>
    <row collapsed="false" customFormat="false" customHeight="true" hidden="false" ht="12.1" outlineLevel="0" r="3442">
      <c r="A3442" s="0" t="str">
        <f aca="false">HYPERLINK("http://dbpedia.org/property/otherparty")</f>
        <v>http://dbpedia.org/property/otherparty</v>
      </c>
      <c r="B3442" s="2" t="n">
        <v>0</v>
      </c>
      <c r="C3442" s="0" t="str">
        <f aca="false">HYPERLINK("http://dbpedia.org/sparql?default-graph-uri=http%3A%2F%2Fdbpedia.org&amp;query=select+distinct+%3Fs+%3Fo+where+{%3Fs+%3Chttp%3A%2F%2Fdbpedia.org%2Fproperty%2Fotherparty%3E+%3Fo}+LIMIT+100&amp;format=text%2Fhtml&amp;timeout=30000&amp;debug=on", "View on DBPedia")</f>
        <v>View on DBPedia</v>
      </c>
    </row>
    <row collapsed="false" customFormat="false" customHeight="true" hidden="false" ht="12.1" outlineLevel="0" r="3443">
      <c r="A3443" s="0" t="str">
        <f aca="false">HYPERLINK("http://dbpedia.org/ontology/lastElectionDate")</f>
        <v>http://dbpedia.org/ontology/lastElectionDate</v>
      </c>
      <c r="B3443" s="2" t="n">
        <v>0.5</v>
      </c>
      <c r="C3443" s="0" t="str">
        <f aca="false">HYPERLINK("http://dbpedia.org/sparql?default-graph-uri=http%3A%2F%2Fdbpedia.org&amp;query=select+distinct+%3Fs+%3Fo+where+{%3Fs+%3Chttp%3A%2F%2Fdbpedia.org%2Fontology%2FlastElectionDate%3E+%3Fo}+LIMIT+100&amp;format=text%2Fhtml&amp;timeout=30000&amp;debug=on", "View on DBPedia")</f>
        <v>View on DBPedia</v>
      </c>
    </row>
    <row collapsed="false" customFormat="false" customHeight="true" hidden="false" ht="12.1" outlineLevel="0" r="3445">
      <c r="A3445" s="0" t="n">
        <v>148489175</v>
      </c>
      <c r="B3445" s="1" t="s">
        <v>853</v>
      </c>
      <c r="C3445" s="0" t="str">
        <f aca="false">HYPERLINK("http://en.wikipedia.org/wiki/List_of_Presidents_of_the_United_States", "View context")</f>
        <v>View context</v>
      </c>
    </row>
    <row collapsed="false" customFormat="false" customHeight="true" hidden="false" ht="12.65" outlineLevel="0" r="3446">
      <c r="A3446" s="0" t="s">
        <v>859</v>
      </c>
      <c r="B3446" s="1" t="s">
        <v>860</v>
      </c>
      <c r="C3446" s="0" t="s">
        <v>861</v>
      </c>
      <c r="D3446" s="0" t="s">
        <v>862</v>
      </c>
      <c r="E3446" s="0" t="s">
        <v>863</v>
      </c>
    </row>
    <row collapsed="false" customFormat="false" customHeight="true" hidden="false" ht="12.1" outlineLevel="0" r="3447">
      <c r="A3447" s="0" t="s">
        <v>864</v>
      </c>
      <c r="B3447" s="1" t="s">
        <v>865</v>
      </c>
      <c r="C3447" s="0" t="s">
        <v>866</v>
      </c>
      <c r="D3447" s="0" t="s">
        <v>867</v>
      </c>
      <c r="E3447" s="0" t="s">
        <v>868</v>
      </c>
    </row>
    <row collapsed="false" customFormat="false" customHeight="true" hidden="false" ht="12.1" outlineLevel="0" r="3448">
      <c r="A3448" s="0" t="s">
        <v>869</v>
      </c>
      <c r="B3448" s="1" t="s">
        <v>870</v>
      </c>
      <c r="C3448" s="0" t="s">
        <v>871</v>
      </c>
      <c r="D3448" s="0" t="s">
        <v>872</v>
      </c>
      <c r="E3448" s="0" t="s">
        <v>873</v>
      </c>
    </row>
    <row collapsed="false" customFormat="false" customHeight="true" hidden="false" ht="12.1" outlineLevel="0" r="3449">
      <c r="A3449" s="0" t="s">
        <v>874</v>
      </c>
      <c r="B3449" s="1" t="s">
        <v>875</v>
      </c>
      <c r="C3449" s="0" t="s">
        <v>876</v>
      </c>
      <c r="D3449" s="0" t="s">
        <v>877</v>
      </c>
      <c r="E3449" s="0" t="s">
        <v>878</v>
      </c>
    </row>
    <row collapsed="false" customFormat="false" customHeight="true" hidden="false" ht="12.1" outlineLevel="0" r="3450">
      <c r="A3450" s="0" t="s">
        <v>879</v>
      </c>
      <c r="B3450" s="1" t="s">
        <v>880</v>
      </c>
      <c r="C3450" s="0" t="s">
        <v>881</v>
      </c>
      <c r="D3450" s="0" t="s">
        <v>882</v>
      </c>
      <c r="E3450" s="0" t="s">
        <v>883</v>
      </c>
    </row>
    <row collapsed="false" customFormat="false" customHeight="true" hidden="false" ht="12.65" outlineLevel="0" r="3451">
      <c r="A3451" s="0" t="s">
        <v>884</v>
      </c>
      <c r="B3451" s="1" t="s">
        <v>885</v>
      </c>
      <c r="C3451" s="0" t="s">
        <v>886</v>
      </c>
      <c r="D3451" s="0" t="s">
        <v>887</v>
      </c>
      <c r="E3451" s="0" t="s">
        <v>888</v>
      </c>
    </row>
    <row collapsed="false" customFormat="false" customHeight="true" hidden="false" ht="12.1" outlineLevel="0" r="3452">
      <c r="A3452" s="0" t="s">
        <v>889</v>
      </c>
      <c r="B3452" s="1" t="s">
        <v>890</v>
      </c>
      <c r="C3452" s="0" t="s">
        <v>891</v>
      </c>
      <c r="D3452" s="0" t="s">
        <v>892</v>
      </c>
      <c r="E3452" s="0" t="s">
        <v>893</v>
      </c>
    </row>
    <row collapsed="false" customFormat="false" customHeight="true" hidden="false" ht="12.1" outlineLevel="0" r="3453">
      <c r="A3453" s="0" t="s">
        <v>894</v>
      </c>
      <c r="B3453" s="1" t="s">
        <v>895</v>
      </c>
      <c r="C3453" s="0" t="s">
        <v>896</v>
      </c>
      <c r="D3453" s="0" t="s">
        <v>897</v>
      </c>
      <c r="E3453" s="0" t="s">
        <v>898</v>
      </c>
    </row>
    <row collapsed="false" customFormat="false" customHeight="true" hidden="false" ht="12.1" outlineLevel="0" r="3454">
      <c r="A3454" s="0" t="s">
        <v>899</v>
      </c>
      <c r="B3454" s="1" t="s">
        <v>900</v>
      </c>
      <c r="C3454" s="0" t="s">
        <v>901</v>
      </c>
    </row>
    <row collapsed="false" customFormat="false" customHeight="true" hidden="false" ht="12.1" outlineLevel="0" r="3455">
      <c r="A3455" s="0" t="str">
        <f aca="false">HYPERLINK("http://dbpedia.org/property/appointer")</f>
        <v>http://dbpedia.org/property/appointer</v>
      </c>
      <c r="B3455" s="2" t="n">
        <v>0</v>
      </c>
      <c r="C3455" s="0" t="str">
        <f aca="false">HYPERLINK("http://dbpedia.org/sparql?default-graph-uri=http%3A%2F%2Fdbpedia.org&amp;query=select+distinct+%3Fs+%3Fo+where+{%3Fs+%3Chttp%3A%2F%2Fdbpedia.org%2Fproperty%2Fappointer%3E+%3Fo}+LIMIT+100&amp;format=text%2Fhtml&amp;timeout=30000&amp;debug=on", "View on DBPedia")</f>
        <v>View on DBPedia</v>
      </c>
    </row>
    <row collapsed="false" customFormat="false" customHeight="true" hidden="false" ht="12.1" outlineLevel="0" r="3456">
      <c r="A3456" s="0" t="str">
        <f aca="false">HYPERLINK("http://dbpedia.org/property/data")</f>
        <v>http://dbpedia.org/property/data</v>
      </c>
      <c r="B3456" s="2" t="n">
        <v>0</v>
      </c>
      <c r="C3456" s="0" t="str">
        <f aca="false">HYPERLINK("http://dbpedia.org/sparql?default-graph-uri=http%3A%2F%2Fdbpedia.org&amp;query=select+distinct+%3Fs+%3Fo+where+{%3Fs+%3Chttp%3A%2F%2Fdbpedia.org%2Fproperty%2Fdata%3E+%3Fo}+LIMIT+100&amp;format=text%2Fhtml&amp;timeout=30000&amp;debug=on", "View on DBPedia")</f>
        <v>View on DBPedia</v>
      </c>
    </row>
    <row collapsed="false" customFormat="false" customHeight="true" hidden="false" ht="12.1" outlineLevel="0" r="3457">
      <c r="A3457" s="0" t="str">
        <f aca="false">HYPERLINK("http://dbpedia.org/property/signedpresident")</f>
        <v>http://dbpedia.org/property/signedpresident</v>
      </c>
      <c r="B3457" s="2" t="n">
        <v>0.5</v>
      </c>
      <c r="C3457" s="0" t="str">
        <f aca="false">HYPERLINK("http://dbpedia.org/sparql?default-graph-uri=http%3A%2F%2Fdbpedia.org&amp;query=select+distinct+%3Fs+%3Fo+where+{%3Fs+%3Chttp%3A%2F%2Fdbpedia.org%2Fproperty%2Fsignedpresident%3E+%3Fo}+LIMIT+100&amp;format=text%2Fhtml&amp;timeout=30000&amp;debug=on", "View on DBPedia")</f>
        <v>View on DBPedia</v>
      </c>
    </row>
    <row collapsed="false" customFormat="false" customHeight="true" hidden="false" ht="12.1" outlineLevel="0" r="3458">
      <c r="A3458" s="0" t="str">
        <f aca="false">HYPERLINK("http://xmlns.com/foaf/0.1/name")</f>
        <v>http://xmlns.com/foaf/0.1/name</v>
      </c>
      <c r="B3458" s="2" t="n">
        <v>0</v>
      </c>
      <c r="C3458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3459">
      <c r="A3459" s="0" t="str">
        <f aca="false">HYPERLINK("http://dbpedia.org/property/name")</f>
        <v>http://dbpedia.org/property/name</v>
      </c>
      <c r="B3459" s="2" t="n">
        <v>0</v>
      </c>
      <c r="C3459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3460">
      <c r="A3460" s="0" t="str">
        <f aca="false">HYPERLINK("http://dbpedia.org/property/caption")</f>
        <v>http://dbpedia.org/property/caption</v>
      </c>
      <c r="B3460" s="2" t="n">
        <v>0</v>
      </c>
      <c r="C3460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3461">
      <c r="A3461" s="0" t="str">
        <f aca="false">HYPERLINK("http://dbpedia.org/property/president")</f>
        <v>http://dbpedia.org/property/president</v>
      </c>
      <c r="B3461" s="2" t="n">
        <v>1</v>
      </c>
      <c r="C3461" s="0" t="str">
        <f aca="false">HYPERLINK("http://dbpedia.org/sparql?default-graph-uri=http%3A%2F%2Fdbpedia.org&amp;query=select+distinct+%3Fs+%3Fo+where+{%3Fs+%3Chttp%3A%2F%2Fdbpedia.org%2Fproperty%2Fpresident%3E+%3Fo}+LIMIT+100&amp;format=text%2Fhtml&amp;timeout=30000&amp;debug=on", "View on DBPedia")</f>
        <v>View on DBPedia</v>
      </c>
    </row>
    <row collapsed="false" customFormat="false" customHeight="true" hidden="false" ht="12.1" outlineLevel="0" r="3462">
      <c r="A3462" s="0" t="str">
        <f aca="false">HYPERLINK("http://dbpedia.org/ontology/president")</f>
        <v>http://dbpedia.org/ontology/president</v>
      </c>
      <c r="B3462" s="2" t="n">
        <v>1</v>
      </c>
      <c r="C3462" s="0" t="str">
        <f aca="false">HYPERLINK("http://dbpedia.org/sparql?default-graph-uri=http%3A%2F%2Fdbpedia.org&amp;query=select+distinct+%3Fs+%3Fo+where+{%3Fs+%3Chttp%3A%2F%2Fdbpedia.org%2Fontology%2Fpresident%3E+%3Fo}+LIMIT+100&amp;format=text%2Fhtml&amp;timeout=30000&amp;debug=on", "View on DBPedia")</f>
        <v>View on DBPedia</v>
      </c>
    </row>
    <row collapsed="false" customFormat="false" customHeight="true" hidden="false" ht="12.1" outlineLevel="0" r="3463">
      <c r="A3463" s="0" t="str">
        <f aca="false">HYPERLINK("http://dbpedia.org/ontology/headquarter")</f>
        <v>http://dbpedia.org/ontology/headquarter</v>
      </c>
      <c r="B3463" s="2" t="n">
        <v>0</v>
      </c>
      <c r="C3463" s="0" t="str">
        <f aca="false">HYPERLINK("http://dbpedia.org/sparql?default-graph-uri=http%3A%2F%2Fdbpedia.org&amp;query=select+distinct+%3Fs+%3Fo+where+{%3Fs+%3Chttp%3A%2F%2Fdbpedia.org%2Fontology%2Fheadquarter%3E+%3Fo}+LIMIT+100&amp;format=text%2Fhtml&amp;timeout=30000&amp;debug=on", "View on DBPedia")</f>
        <v>View on DBPedia</v>
      </c>
    </row>
    <row collapsed="false" customFormat="false" customHeight="true" hidden="false" ht="12.1" outlineLevel="0" r="3464">
      <c r="A3464" s="0" t="str">
        <f aca="false">HYPERLINK("http://dbpedia.org/ontology/location")</f>
        <v>http://dbpedia.org/ontology/location</v>
      </c>
      <c r="B3464" s="2" t="n">
        <v>0</v>
      </c>
      <c r="C3464" s="0" t="str">
        <f aca="false">HYPERLINK("http://dbpedia.org/sparql?default-graph-uri=http%3A%2F%2Fdbpedia.org&amp;query=select+distinct+%3Fs+%3Fo+where+{%3Fs+%3Chttp%3A%2F%2Fdbpedia.org%2Fontology%2Flocation%3E+%3Fo}+LIMIT+100&amp;format=text%2Fhtml&amp;timeout=30000&amp;debug=on", "View on DBPedia")</f>
        <v>View on DBPedia</v>
      </c>
    </row>
    <row collapsed="false" customFormat="false" customHeight="true" hidden="false" ht="12.1" outlineLevel="0" r="3465">
      <c r="A3465" s="0" t="str">
        <f aca="false">HYPERLINK("http://dbpedia.org/property/headquarters")</f>
        <v>http://dbpedia.org/property/headquarters</v>
      </c>
      <c r="B3465" s="2" t="n">
        <v>0</v>
      </c>
      <c r="C3465" s="0" t="str">
        <f aca="false">HYPERLINK("http://dbpedia.org/sparql?default-graph-uri=http%3A%2F%2Fdbpedia.org&amp;query=select+distinct+%3Fs+%3Fo+where+{%3Fs+%3Chttp%3A%2F%2Fdbpedia.org%2Fproperty%2Fheadquarters%3E+%3Fo}+LIMIT+100&amp;format=text%2Fhtml&amp;timeout=30000&amp;debug=on", "View on DBPedia")</f>
        <v>View on DBPedia</v>
      </c>
    </row>
    <row collapsed="false" customFormat="false" customHeight="true" hidden="false" ht="12.1" outlineLevel="0" r="3466">
      <c r="A3466" s="0" t="str">
        <f aca="false">HYPERLINK("http://dbpedia.org/property/architect")</f>
        <v>http://dbpedia.org/property/architect</v>
      </c>
      <c r="B3466" s="2" t="n">
        <v>0</v>
      </c>
      <c r="C3466" s="0" t="str">
        <f aca="false">HYPERLINK("http://dbpedia.org/sparql?default-graph-uri=http%3A%2F%2Fdbpedia.org&amp;query=select+distinct+%3Fs+%3Fo+where+{%3Fs+%3Chttp%3A%2F%2Fdbpedia.org%2Fproperty%2Farchitect%3E+%3Fo}+LIMIT+100&amp;format=text%2Fhtml&amp;timeout=30000&amp;debug=on", "View on DBPedia")</f>
        <v>View on DBPedia</v>
      </c>
    </row>
    <row collapsed="false" customFormat="false" customHeight="true" hidden="false" ht="12.1" outlineLevel="0" r="3467">
      <c r="A3467" s="0" t="str">
        <f aca="false">HYPERLINK("http://dbpedia.org/property/nominator")</f>
        <v>http://dbpedia.org/property/nominator</v>
      </c>
      <c r="B3467" s="2" t="n">
        <v>0</v>
      </c>
      <c r="C3467" s="0" t="str">
        <f aca="false">HYPERLINK("http://dbpedia.org/sparql?default-graph-uri=http%3A%2F%2Fdbpedia.org&amp;query=select+distinct+%3Fs+%3Fo+where+{%3Fs+%3Chttp%3A%2F%2Fdbpedia.org%2Fproperty%2Fnominator%3E+%3Fo}+LIMIT+100&amp;format=text%2Fhtml&amp;timeout=30000&amp;debug=on", "View on DBPedia")</f>
        <v>View on DBPedia</v>
      </c>
    </row>
    <row collapsed="false" customFormat="false" customHeight="true" hidden="false" ht="12.1" outlineLevel="0" r="3468">
      <c r="A3468" s="0" t="str">
        <f aca="false">HYPERLINK("http://dbpedia.org/property/shortDescription")</f>
        <v>http://dbpedia.org/property/shortDescription</v>
      </c>
      <c r="B3468" s="2" t="n">
        <v>0</v>
      </c>
      <c r="C3468" s="0" t="str">
        <f aca="false">HYPERLINK("http://dbpedia.org/sparql?default-graph-uri=http%3A%2F%2Fdbpedia.org&amp;query=select+distinct+%3Fs+%3Fo+where+{%3Fs+%3Chttp%3A%2F%2Fdbpedia.org%2Fproperty%2FshortDescription%3E+%3Fo}+LIMIT+100&amp;format=text%2Fhtml&amp;timeout=30000&amp;debug=on", "View on DBPedia")</f>
        <v>View on DBPedia</v>
      </c>
    </row>
    <row collapsed="false" customFormat="false" customHeight="true" hidden="false" ht="12.1" outlineLevel="0" r="3469">
      <c r="A3469" s="0" t="str">
        <f aca="false">HYPERLINK("http://dbpedia.org/ontology/successor")</f>
        <v>http://dbpedia.org/ontology/successor</v>
      </c>
      <c r="B3469" s="2" t="n">
        <v>0</v>
      </c>
      <c r="C3469" s="0" t="str">
        <f aca="false">HYPERLINK("http://dbpedia.org/sparql?default-graph-uri=http%3A%2F%2Fdbpedia.org&amp;query=select+distinct+%3Fs+%3Fo+where+{%3Fs+%3Chttp%3A%2F%2Fdbpedia.org%2Fontology%2Fsuccessor%3E+%3Fo}+LIMIT+100&amp;format=text%2Fhtml&amp;timeout=30000&amp;debug=on", "View on DBPedia")</f>
        <v>View on DBPedia</v>
      </c>
    </row>
    <row collapsed="false" customFormat="false" customHeight="true" hidden="false" ht="12.1" outlineLevel="0" r="3470">
      <c r="A3470" s="0" t="str">
        <f aca="false">HYPERLINK("http://dbpedia.org/property/successor")</f>
        <v>http://dbpedia.org/property/successor</v>
      </c>
      <c r="B3470" s="2" t="n">
        <v>0</v>
      </c>
      <c r="C3470" s="0" t="str">
        <f aca="false">HYPERLINK("http://dbpedia.org/sparql?default-graph-uri=http%3A%2F%2Fdbpedia.org&amp;query=select+distinct+%3Fs+%3Fo+where+{%3Fs+%3Chttp%3A%2F%2Fdbpedia.org%2Fproperty%2Fsuccessor%3E+%3Fo}+LIMIT+100&amp;format=text%2Fhtml&amp;timeout=30000&amp;debug=on", "View on DBPedia")</f>
        <v>View on DBPedia</v>
      </c>
    </row>
    <row collapsed="false" customFormat="false" customHeight="true" hidden="false" ht="12.1" outlineLevel="0" r="3471">
      <c r="A3471" s="0" t="str">
        <f aca="false">HYPERLINK("http://dbpedia.org/property/signatories")</f>
        <v>http://dbpedia.org/property/signatories</v>
      </c>
      <c r="B3471" s="2" t="n">
        <v>0</v>
      </c>
      <c r="C3471" s="0" t="str">
        <f aca="false">HYPERLINK("http://dbpedia.org/sparql?default-graph-uri=http%3A%2F%2Fdbpedia.org&amp;query=select+distinct+%3Fs+%3Fo+where+{%3Fs+%3Chttp%3A%2F%2Fdbpedia.org%2Fproperty%2Fsignatories%3E+%3Fo}+LIMIT+100&amp;format=text%2Fhtml&amp;timeout=30000&amp;debug=on", "View on DBPedia")</f>
        <v>View on DBPedia</v>
      </c>
    </row>
    <row collapsed="false" customFormat="false" customHeight="true" hidden="false" ht="12.1" outlineLevel="0" r="3472">
      <c r="A3472" s="0" t="str">
        <f aca="false">HYPERLINK("http://dbpedia.org/property/title")</f>
        <v>http://dbpedia.org/property/title</v>
      </c>
      <c r="B3472" s="2" t="n">
        <v>0</v>
      </c>
      <c r="C3472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3474">
      <c r="A3474" s="0" t="n">
        <v>1668711967</v>
      </c>
      <c r="B3474" s="1" t="s">
        <v>853</v>
      </c>
      <c r="C3474" s="0" t="str">
        <f aca="false">HYPERLINK("http://en.wikipedia.org/wiki/List_of_British_governments", "View context")</f>
        <v>View context</v>
      </c>
    </row>
    <row collapsed="false" customFormat="false" customHeight="true" hidden="false" ht="12.65" outlineLevel="0" r="3475">
      <c r="A3475" s="0" t="s">
        <v>902</v>
      </c>
      <c r="B3475" s="1" t="s">
        <v>903</v>
      </c>
      <c r="C3475" s="0" t="s">
        <v>904</v>
      </c>
      <c r="D3475" s="0" t="s">
        <v>905</v>
      </c>
      <c r="E3475" s="0" t="s">
        <v>906</v>
      </c>
    </row>
    <row collapsed="false" customFormat="false" customHeight="true" hidden="false" ht="12.65" outlineLevel="0" r="3476">
      <c r="A3476" s="0" t="s">
        <v>907</v>
      </c>
      <c r="B3476" s="1" t="s">
        <v>908</v>
      </c>
      <c r="C3476" s="0" t="s">
        <v>909</v>
      </c>
      <c r="D3476" s="0" t="s">
        <v>858</v>
      </c>
      <c r="E3476" s="0" t="s">
        <v>910</v>
      </c>
    </row>
    <row collapsed="false" customFormat="false" customHeight="true" hidden="false" ht="12.1" outlineLevel="0" r="3477">
      <c r="A3477" s="0" t="str">
        <f aca="false">HYPERLINK("http://dbpedia.org/property/party")</f>
        <v>http://dbpedia.org/property/party</v>
      </c>
      <c r="B3477" s="2" t="n">
        <v>1</v>
      </c>
      <c r="C3477" s="0" t="str">
        <f aca="false">HYPERLINK("http://dbpedia.org/sparql?default-graph-uri=http%3A%2F%2Fdbpedia.org&amp;query=select+distinct+%3Fs+%3Fo+where+{%3Fs+%3Chttp%3A%2F%2Fdbpedia.org%2Fproperty%2Fparty%3E+%3Fo}+LIMIT+100&amp;format=text%2Fhtml&amp;timeout=30000&amp;debug=on", "View on DBPedia")</f>
        <v>View on DBPedia</v>
      </c>
    </row>
    <row collapsed="false" customFormat="false" customHeight="true" hidden="false" ht="12.1" outlineLevel="0" r="3478">
      <c r="A3478" s="0" t="str">
        <f aca="false">HYPERLINK("http://dbpedia.org/ontology/party")</f>
        <v>http://dbpedia.org/ontology/party</v>
      </c>
      <c r="B3478" s="2" t="n">
        <v>1</v>
      </c>
      <c r="C3478" s="0" t="str">
        <f aca="false">HYPERLINK("http://dbpedia.org/sparql?default-graph-uri=http%3A%2F%2Fdbpedia.org&amp;query=select+distinct+%3Fs+%3Fo+where+{%3Fs+%3Chttp%3A%2F%2Fdbpedia.org%2Fontology%2Fparty%3E+%3Fo}+LIMIT+100&amp;format=text%2Fhtml&amp;timeout=30000&amp;debug=on", "View on DBPedia")</f>
        <v>View on DBPedia</v>
      </c>
    </row>
    <row collapsed="false" customFormat="false" customHeight="true" hidden="false" ht="12.1" outlineLevel="0" r="3479">
      <c r="A3479" s="0" t="str">
        <f aca="false">HYPERLINK("http://dbpedia.org/property/title")</f>
        <v>http://dbpedia.org/property/title</v>
      </c>
      <c r="B3479" s="2" t="n">
        <v>0</v>
      </c>
      <c r="C3479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3480">
      <c r="A3480" s="0" t="str">
        <f aca="false">HYPERLINK("http://dbpedia.org/property/oppositionParty")</f>
        <v>http://dbpedia.org/property/oppositionParty</v>
      </c>
      <c r="B3480" s="2" t="n">
        <v>0.5</v>
      </c>
      <c r="C3480" s="0" t="str">
        <f aca="false">HYPERLINK("http://dbpedia.org/sparql?default-graph-uri=http%3A%2F%2Fdbpedia.org&amp;query=select+distinct+%3Fs+%3Fo+where+{%3Fs+%3Chttp%3A%2F%2Fdbpedia.org%2Fproperty%2FoppositionParty%3E+%3Fo}+LIMIT+100&amp;format=text%2Fhtml&amp;timeout=30000&amp;debug=on", "View on DBPedia")</f>
        <v>View on DBPedia</v>
      </c>
    </row>
    <row collapsed="false" customFormat="false" customHeight="true" hidden="false" ht="12.1" outlineLevel="0" r="3481">
      <c r="A3481" s="0" t="str">
        <f aca="false">HYPERLINK("http://dbpedia.org/ontology/office")</f>
        <v>http://dbpedia.org/ontology/office</v>
      </c>
      <c r="B3481" s="2" t="n">
        <v>0</v>
      </c>
      <c r="C3481" s="0" t="str">
        <f aca="false">HYPERLINK("http://dbpedia.org/sparql?default-graph-uri=http%3A%2F%2Fdbpedia.org&amp;query=select+distinct+%3Fs+%3Fo+where+{%3Fs+%3Chttp%3A%2F%2Fdbpedia.org%2Fontology%2Foffice%3E+%3Fo}+LIMIT+100&amp;format=text%2Fhtml&amp;timeout=30000&amp;debug=on", "View on DBPedia")</f>
        <v>View on DBPedia</v>
      </c>
    </row>
    <row collapsed="false" customFormat="false" customHeight="true" hidden="false" ht="12.1" outlineLevel="0" r="3482">
      <c r="A3482" s="0" t="str">
        <f aca="false">HYPERLINK("http://dbpedia.org/property/politicalGroups")</f>
        <v>http://dbpedia.org/property/politicalGroups</v>
      </c>
      <c r="B3482" s="2" t="n">
        <v>0.5</v>
      </c>
      <c r="C3482" s="0" t="str">
        <f aca="false">HYPERLINK("http://dbpedia.org/sparql?default-graph-uri=http%3A%2F%2Fdbpedia.org&amp;query=select+distinct+%3Fs+%3Fo+where+{%3Fs+%3Chttp%3A%2F%2Fdbpedia.org%2Fproperty%2FpoliticalGroups%3E+%3Fo}+LIMIT+100&amp;format=text%2Fhtml&amp;timeout=30000&amp;debug=on", "View on DBPedia")</f>
        <v>View on DBPedia</v>
      </c>
    </row>
    <row collapsed="false" customFormat="false" customHeight="true" hidden="false" ht="12.1" outlineLevel="0" r="3483">
      <c r="A3483" s="0" t="str">
        <f aca="false">HYPERLINK("http://dbpedia.org/ontology/otherParty")</f>
        <v>http://dbpedia.org/ontology/otherParty</v>
      </c>
      <c r="B3483" s="2" t="n">
        <v>0.5</v>
      </c>
      <c r="C3483" s="0" t="str">
        <f aca="false">HYPERLINK("http://dbpedia.org/sparql?default-graph-uri=http%3A%2F%2Fdbpedia.org&amp;query=select+distinct+%3Fs+%3Fo+where+{%3Fs+%3Chttp%3A%2F%2Fdbpedia.org%2Fontology%2FotherParty%3E+%3Fo}+LIMIT+100&amp;format=text%2Fhtml&amp;timeout=30000&amp;debug=on", "View on DBPedia")</f>
        <v>View on DBPedia</v>
      </c>
    </row>
    <row collapsed="false" customFormat="false" customHeight="true" hidden="false" ht="12.1" outlineLevel="0" r="3484">
      <c r="A3484" s="0" t="str">
        <f aca="false">HYPERLINK("http://dbpedia.org/property/office")</f>
        <v>http://dbpedia.org/property/office</v>
      </c>
      <c r="B3484" s="2" t="n">
        <v>0</v>
      </c>
      <c r="C3484" s="0" t="str">
        <f aca="false">HYPERLINK("http://dbpedia.org/sparql?default-graph-uri=http%3A%2F%2Fdbpedia.org&amp;query=select+distinct+%3Fs+%3Fo+where+{%3Fs+%3Chttp%3A%2F%2Fdbpedia.org%2Fproperty%2Foffice%3E+%3Fo}+LIMIT+100&amp;format=text%2Fhtml&amp;timeout=30000&amp;debug=on", "View on DBPedia")</f>
        <v>View on DBPedia</v>
      </c>
    </row>
    <row collapsed="false" customFormat="false" customHeight="true" hidden="false" ht="12.1" outlineLevel="0" r="3485">
      <c r="A3485" s="0" t="str">
        <f aca="false">HYPERLINK("http://dbpedia.org/ontology/politicalPartyInLegislature")</f>
        <v>http://dbpedia.org/ontology/politicalPartyInLegislature</v>
      </c>
      <c r="B3485" s="2" t="n">
        <v>1</v>
      </c>
      <c r="C3485" s="0" t="str">
        <f aca="false">HYPERLINK("http://dbpedia.org/sparql?default-graph-uri=http%3A%2F%2Fdbpedia.org&amp;query=select+distinct+%3Fs+%3Fo+where+{%3Fs+%3Chttp%3A%2F%2Fdbpedia.org%2Fontology%2FpoliticalPartyInLegislature%3E+%3Fo}+LIMIT+100&amp;format=text%2Fhtml&amp;timeout=30000&amp;debug=on", "View on DBPedia")</f>
        <v>View on DBPedia</v>
      </c>
    </row>
    <row collapsed="false" customFormat="false" customHeight="true" hidden="false" ht="12.1" outlineLevel="0" r="3486">
      <c r="A3486" s="0" t="str">
        <f aca="false">HYPERLINK("http://dbpedia.org/property/otherparty")</f>
        <v>http://dbpedia.org/property/otherparty</v>
      </c>
      <c r="B3486" s="2" t="n">
        <v>0</v>
      </c>
      <c r="C3486" s="0" t="str">
        <f aca="false">HYPERLINK("http://dbpedia.org/sparql?default-graph-uri=http%3A%2F%2Fdbpedia.org&amp;query=select+distinct+%3Fs+%3Fo+where+{%3Fs+%3Chttp%3A%2F%2Fdbpedia.org%2Fproperty%2Fotherparty%3E+%3Fo}+LIMIT+100&amp;format=text%2Fhtml&amp;timeout=30000&amp;debug=on", "View on DBPedia")</f>
        <v>View on DBPedia</v>
      </c>
    </row>
    <row collapsed="false" customFormat="false" customHeight="true" hidden="false" ht="12.1" outlineLevel="0" r="3487">
      <c r="A3487" s="0" t="str">
        <f aca="false">HYPERLINK("http://dbpedia.org/property/minister1Party")</f>
        <v>http://dbpedia.org/property/minister1Party</v>
      </c>
      <c r="B3487" s="2" t="n">
        <v>0</v>
      </c>
      <c r="C3487" s="0" t="str">
        <f aca="false">HYPERLINK("http://dbpedia.org/sparql?default-graph-uri=http%3A%2F%2Fdbpedia.org&amp;query=select+distinct+%3Fs+%3Fo+where+{%3Fs+%3Chttp%3A%2F%2Fdbpedia.org%2Fproperty%2Fminister1Party%3E+%3Fo}+LIMIT+100&amp;format=text%2Fhtml&amp;timeout=30000&amp;debug=on", "View on DBPedia")</f>
        <v>View on DBPedia</v>
      </c>
    </row>
    <row collapsed="false" customFormat="false" customHeight="true" hidden="false" ht="12.1" outlineLevel="0" r="3488">
      <c r="A3488" s="0" t="str">
        <f aca="false">HYPERLINK("http://dbpedia.org/property/label")</f>
        <v>http://dbpedia.org/property/label</v>
      </c>
      <c r="B3488" s="2" t="n">
        <v>0</v>
      </c>
      <c r="C3488" s="0" t="str">
        <f aca="false">HYPERLINK("http://dbpedia.org/sparql?default-graph-uri=http%3A%2F%2Fdbpedia.org&amp;query=select+distinct+%3Fs+%3Fo+where+{%3Fs+%3Chttp%3A%2F%2Fdbpedia.org%2Fproperty%2Flabel%3E+%3Fo}+LIMIT+100&amp;format=text%2Fhtml&amp;timeout=30000&amp;debug=on", "View on DBPedia")</f>
        <v>View on DBPedia</v>
      </c>
    </row>
    <row collapsed="false" customFormat="false" customHeight="true" hidden="false" ht="12.1" outlineLevel="0" r="3489">
      <c r="A3489" s="0" t="str">
        <f aca="false">HYPERLINK("http://dbpedia.org/property/minister2Party")</f>
        <v>http://dbpedia.org/property/minister2Party</v>
      </c>
      <c r="B3489" s="2" t="n">
        <v>0</v>
      </c>
      <c r="C3489" s="0" t="str">
        <f aca="false">HYPERLINK("http://dbpedia.org/sparql?default-graph-uri=http%3A%2F%2Fdbpedia.org&amp;query=select+distinct+%3Fs+%3Fo+where+{%3Fs+%3Chttp%3A%2F%2Fdbpedia.org%2Fproperty%2Fminister2Party%3E+%3Fo}+LIMIT+100&amp;format=text%2Fhtml&amp;timeout=30000&amp;debug=on", "View on DBPedia")</f>
        <v>View on DBPedia</v>
      </c>
    </row>
    <row collapsed="false" customFormat="false" customHeight="true" hidden="false" ht="12.1" outlineLevel="0" r="3490">
      <c r="A3490" s="0" t="str">
        <f aca="false">HYPERLINK("http://dbpedia.org/ontology/orderInOffice")</f>
        <v>http://dbpedia.org/ontology/orderInOffice</v>
      </c>
      <c r="B3490" s="2" t="n">
        <v>0</v>
      </c>
      <c r="C3490" s="0" t="str">
        <f aca="false">HYPERLINK("http://dbpedia.org/sparql?default-graph-uri=http%3A%2F%2Fdbpedia.org&amp;query=select+distinct+%3Fs+%3Fo+where+{%3Fs+%3Chttp%3A%2F%2Fdbpedia.org%2Fontology%2ForderInOffice%3E+%3Fo}+LIMIT+100&amp;format=text%2Fhtml&amp;timeout=30000&amp;debug=on", "View on DBPedia")</f>
        <v>View on DBPedia</v>
      </c>
    </row>
    <row collapsed="false" customFormat="false" customHeight="true" hidden="false" ht="12.1" outlineLevel="0" r="3491">
      <c r="A3491" s="0" t="str">
        <f aca="false">HYPERLINK("http://dbpedia.org/property/shortDescription")</f>
        <v>http://dbpedia.org/property/shortDescription</v>
      </c>
      <c r="B3491" s="2" t="n">
        <v>0</v>
      </c>
      <c r="C3491" s="0" t="str">
        <f aca="false">HYPERLINK("http://dbpedia.org/sparql?default-graph-uri=http%3A%2F%2Fdbpedia.org&amp;query=select+distinct+%3Fs+%3Fo+where+{%3Fs+%3Chttp%3A%2F%2Fdbpedia.org%2Fproperty%2FshortDescription%3E+%3Fo}+LIMIT+100&amp;format=text%2Fhtml&amp;timeout=30000&amp;debug=on", "View on DBPedia")</f>
        <v>View on DBPedia</v>
      </c>
    </row>
    <row collapsed="false" customFormat="false" customHeight="true" hidden="false" ht="12.1" outlineLevel="0" r="3492">
      <c r="A3492" s="0" t="str">
        <f aca="false">HYPERLINK("http://dbpedia.org/property/predecessor")</f>
        <v>http://dbpedia.org/property/predecessor</v>
      </c>
      <c r="B3492" s="2" t="n">
        <v>0</v>
      </c>
      <c r="C3492" s="0" t="str">
        <f aca="false">HYPERLINK("http://dbpedia.org/sparql?default-graph-uri=http%3A%2F%2Fdbpedia.org&amp;query=select+distinct+%3Fs+%3Fo+where+{%3Fs+%3Chttp%3A%2F%2Fdbpedia.org%2Fproperty%2Fpredecessor%3E+%3Fo}+LIMIT+100&amp;format=text%2Fhtml&amp;timeout=30000&amp;debug=on", "View on DBPedia")</f>
        <v>View on DBPedia</v>
      </c>
    </row>
    <row collapsed="false" customFormat="false" customHeight="true" hidden="false" ht="12.1" outlineLevel="0" r="3493">
      <c r="A3493" s="0" t="str">
        <f aca="false">HYPERLINK("http://dbpedia.org/property/politicalParty")</f>
        <v>http://dbpedia.org/property/politicalParty</v>
      </c>
      <c r="B3493" s="2" t="n">
        <v>0.5</v>
      </c>
      <c r="C3493" s="0" t="str">
        <f aca="false">HYPERLINK("http://dbpedia.org/sparql?default-graph-uri=http%3A%2F%2Fdbpedia.org&amp;query=select+distinct+%3Fs+%3Fo+where+{%3Fs+%3Chttp%3A%2F%2Fdbpedia.org%2Fproperty%2FpoliticalParty%3E+%3Fo}+LIMIT+100&amp;format=text%2Fhtml&amp;timeout=30000&amp;debug=on", "View on DBPedia")</f>
        <v>View on DBPedia</v>
      </c>
    </row>
    <row collapsed="false" customFormat="false" customHeight="true" hidden="false" ht="12.1" outlineLevel="0" r="3494">
      <c r="A3494" s="0" t="str">
        <f aca="false">HYPERLINK("http://dbpedia.org/property/child2Agency")</f>
        <v>http://dbpedia.org/property/child2Agency</v>
      </c>
      <c r="B3494" s="2" t="n">
        <v>0</v>
      </c>
      <c r="C3494" s="0" t="str">
        <f aca="false">HYPERLINK("http://dbpedia.org/sparql?default-graph-uri=http%3A%2F%2Fdbpedia.org&amp;query=select+distinct+%3Fs+%3Fo+where+{%3Fs+%3Chttp%3A%2F%2Fdbpedia.org%2Fproperty%2Fchild2Agency%3E+%3Fo}+LIMIT+100&amp;format=text%2Fhtml&amp;timeout=30000&amp;debug=on", "View on DBPedia")</f>
        <v>View on DBPedia</v>
      </c>
    </row>
    <row collapsed="false" customFormat="false" customHeight="true" hidden="false" ht="12.1" outlineLevel="0" r="3495">
      <c r="A3495" s="0" t="str">
        <f aca="false">HYPERLINK("http://xmlns.com/foaf/0.1/name")</f>
        <v>http://xmlns.com/foaf/0.1/name</v>
      </c>
      <c r="B3495" s="2" t="n">
        <v>0</v>
      </c>
      <c r="C3495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3496">
      <c r="A3496" s="0" t="str">
        <f aca="false">HYPERLINK("http://dbpedia.org/property/caption")</f>
        <v>http://dbpedia.org/property/caption</v>
      </c>
      <c r="B3496" s="2" t="n">
        <v>0</v>
      </c>
      <c r="C3496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3497">
      <c r="A3497" s="0" t="str">
        <f aca="false">HYPERLINK("http://dbpedia.org/ontology/childOrganisation")</f>
        <v>http://dbpedia.org/ontology/childOrganisation</v>
      </c>
      <c r="B3497" s="2" t="n">
        <v>0</v>
      </c>
      <c r="C3497" s="0" t="str">
        <f aca="false">HYPERLINK("http://dbpedia.org/sparql?default-graph-uri=http%3A%2F%2Fdbpedia.org&amp;query=select+distinct+%3Fs+%3Fo+where+{%3Fs+%3Chttp%3A%2F%2Fdbpedia.org%2Fontology%2FchildOrganisation%3E+%3Fo}+LIMIT+100&amp;format=text%2Fhtml&amp;timeout=30000&amp;debug=on", "View on DBPedia")</f>
        <v>View on DBPedia</v>
      </c>
    </row>
    <row collapsed="false" customFormat="false" customHeight="true" hidden="false" ht="12.1" outlineLevel="0" r="3498">
      <c r="A3498" s="0" t="str">
        <f aca="false">HYPERLINK("http://dbpedia.org/ontology/affiliation")</f>
        <v>http://dbpedia.org/ontology/affiliation</v>
      </c>
      <c r="B3498" s="2" t="n">
        <v>0</v>
      </c>
      <c r="C3498" s="0" t="str">
        <f aca="false">HYPERLINK("http://dbpedia.org/sparql?default-graph-uri=http%3A%2F%2Fdbpedia.org&amp;query=select+distinct+%3Fs+%3Fo+where+{%3Fs+%3Chttp%3A%2F%2Fdbpedia.org%2Fontology%2Faffiliation%3E+%3Fo}+LIMIT+100&amp;format=text%2Fhtml&amp;timeout=30000&amp;debug=on", "View on DBPedia")</f>
        <v>View on DBPedia</v>
      </c>
    </row>
    <row collapsed="false" customFormat="false" customHeight="true" hidden="false" ht="12.1" outlineLevel="0" r="3499">
      <c r="A3499" s="0" t="str">
        <f aca="false">HYPERLINK("http://dbpedia.org/ontology/politicalPartyOfLeader")</f>
        <v>http://dbpedia.org/ontology/politicalPartyOfLeader</v>
      </c>
      <c r="B3499" s="2" t="n">
        <v>1</v>
      </c>
      <c r="C3499" s="0" t="str">
        <f aca="false">HYPERLINK("http://dbpedia.org/sparql?default-graph-uri=http%3A%2F%2Fdbpedia.org&amp;query=select+distinct+%3Fs+%3Fo+where+{%3Fs+%3Chttp%3A%2F%2Fdbpedia.org%2Fontology%2FpoliticalPartyOfLeader%3E+%3Fo}+LIMIT+100&amp;format=text%2Fhtml&amp;timeout=30000&amp;debug=on", "View on DBPedia")</f>
        <v>View on DBPedia</v>
      </c>
    </row>
    <row collapsed="false" customFormat="false" customHeight="true" hidden="false" ht="12.1" outlineLevel="0" r="3500">
      <c r="A3500" s="0" t="str">
        <f aca="false">HYPERLINK("http://dbpedia.org/property/name")</f>
        <v>http://dbpedia.org/property/name</v>
      </c>
      <c r="B3500" s="2" t="n">
        <v>0</v>
      </c>
      <c r="C3500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3501">
      <c r="A3501" s="0" t="str">
        <f aca="false">HYPERLINK("http://dbpedia.org/property/successor")</f>
        <v>http://dbpedia.org/property/successor</v>
      </c>
      <c r="B3501" s="2" t="n">
        <v>0</v>
      </c>
      <c r="C3501" s="0" t="str">
        <f aca="false">HYPERLINK("http://dbpedia.org/sparql?default-graph-uri=http%3A%2F%2Fdbpedia.org&amp;query=select+distinct+%3Fs+%3Fo+where+{%3Fs+%3Chttp%3A%2F%2Fdbpedia.org%2Fproperty%2Fsuccessor%3E+%3Fo}+LIMIT+100&amp;format=text%2Fhtml&amp;timeout=30000&amp;debug=on", "View on DBPedia")</f>
        <v>View on DBPedia</v>
      </c>
    </row>
    <row collapsed="false" customFormat="false" customHeight="true" hidden="false" ht="12.1" outlineLevel="0" r="3502">
      <c r="A3502" s="0" t="str">
        <f aca="false">HYPERLINK("http://dbpedia.org/property/purpose")</f>
        <v>http://dbpedia.org/property/purpose</v>
      </c>
      <c r="B3502" s="2" t="n">
        <v>0</v>
      </c>
      <c r="C3502" s="0" t="str">
        <f aca="false">HYPERLINK("http://dbpedia.org/sparql?default-graph-uri=http%3A%2F%2Fdbpedia.org&amp;query=select+distinct+%3Fs+%3Fo+where+{%3Fs+%3Chttp%3A%2F%2Fdbpedia.org%2Fproperty%2Fpurpose%3E+%3Fo}+LIMIT+100&amp;format=text%2Fhtml&amp;timeout=30000&amp;debug=on", "View on DBPedia")</f>
        <v>View on DBPedia</v>
      </c>
    </row>
    <row collapsed="false" customFormat="false" customHeight="true" hidden="false" ht="12.1" outlineLevel="0" r="3503">
      <c r="A3503" s="0" t="str">
        <f aca="false">HYPERLINK("http://dbpedia.org/property/opponents")</f>
        <v>http://dbpedia.org/property/opponents</v>
      </c>
      <c r="B3503" s="2" t="n">
        <v>0.5</v>
      </c>
      <c r="C3503" s="0" t="str">
        <f aca="false">HYPERLINK("http://dbpedia.org/sparql?default-graph-uri=http%3A%2F%2Fdbpedia.org&amp;query=select+distinct+%3Fs+%3Fo+where+{%3Fs+%3Chttp%3A%2F%2Fdbpedia.org%2Fproperty%2Fopponents%3E+%3Fo}+LIMIT+100&amp;format=text%2Fhtml&amp;timeout=30000&amp;debug=on", "View on DBPedia")</f>
        <v>View on DBPedia</v>
      </c>
    </row>
    <row collapsed="false" customFormat="false" customHeight="true" hidden="false" ht="12.1" outlineLevel="0" r="3504">
      <c r="A3504" s="0" t="str">
        <f aca="false">HYPERLINK("http://dbpedia.org/property/order")</f>
        <v>http://dbpedia.org/property/order</v>
      </c>
      <c r="B3504" s="2" t="n">
        <v>0</v>
      </c>
      <c r="C3504" s="0" t="str">
        <f aca="false">HYPERLINK("http://dbpedia.org/sparql?default-graph-uri=http%3A%2F%2Fdbpedia.org&amp;query=select+distinct+%3Fs+%3Fo+where+{%3Fs+%3Chttp%3A%2F%2Fdbpedia.org%2Fproperty%2Forder%3E+%3Fo}+LIMIT+100&amp;format=text%2Fhtml&amp;timeout=30000&amp;debug=on", "View on DBPedia")</f>
        <v>View on DBPedia</v>
      </c>
    </row>
    <row collapsed="false" customFormat="false" customHeight="true" hidden="false" ht="12.1" outlineLevel="0" r="3505">
      <c r="A3505" s="0" t="str">
        <f aca="false">HYPERLINK("http://dbpedia.org/ontology/purpose")</f>
        <v>http://dbpedia.org/ontology/purpose</v>
      </c>
      <c r="B3505" s="2" t="n">
        <v>0</v>
      </c>
      <c r="C3505" s="0" t="str">
        <f aca="false">HYPERLINK("http://dbpedia.org/sparql?default-graph-uri=http%3A%2F%2Fdbpedia.org&amp;query=select+distinct+%3Fs+%3Fo+where+{%3Fs+%3Chttp%3A%2F%2Fdbpedia.org%2Fontology%2Fpurpose%3E+%3Fo}+LIMIT+100&amp;format=text%2Fhtml&amp;timeout=30000&amp;debug=on", "View on DBPedia")</f>
        <v>View on DBPedia</v>
      </c>
    </row>
    <row collapsed="false" customFormat="false" customHeight="true" hidden="false" ht="12.1" outlineLevel="0" r="3506">
      <c r="A3506" s="0" t="str">
        <f aca="false">HYPERLINK("http://dbpedia.org/property/child1Agency")</f>
        <v>http://dbpedia.org/property/child1Agency</v>
      </c>
      <c r="B3506" s="2" t="n">
        <v>0</v>
      </c>
      <c r="C3506" s="0" t="str">
        <f aca="false">HYPERLINK("http://dbpedia.org/sparql?default-graph-uri=http%3A%2F%2Fdbpedia.org&amp;query=select+distinct+%3Fs+%3Fo+where+{%3Fs+%3Chttp%3A%2F%2Fdbpedia.org%2Fproperty%2Fchild1Agency%3E+%3Fo}+LIMIT+100&amp;format=text%2Fhtml&amp;timeout=30000&amp;debug=on", "View on DBPedia")</f>
        <v>View on DBPedia</v>
      </c>
    </row>
    <row collapsed="false" customFormat="false" customHeight="true" hidden="false" ht="12.1" outlineLevel="0" r="3507">
      <c r="A3507" s="0" t="str">
        <f aca="false">HYPERLINK("http://dbpedia.org/property/seats1Title")</f>
        <v>http://dbpedia.org/property/seats1Title</v>
      </c>
      <c r="B3507" s="2" t="n">
        <v>0</v>
      </c>
      <c r="C3507" s="0" t="str">
        <f aca="false">HYPERLINK("http://dbpedia.org/sparql?default-graph-uri=http%3A%2F%2Fdbpedia.org&amp;query=select+distinct+%3Fs+%3Fo+where+{%3Fs+%3Chttp%3A%2F%2Fdbpedia.org%2Fproperty%2Fseats1Title%3E+%3Fo}+LIMIT+100&amp;format=text%2Fhtml&amp;timeout=30000&amp;debug=on", "View on DBPedia")</f>
        <v>View on DBPedia</v>
      </c>
    </row>
    <row collapsed="false" customFormat="false" customHeight="true" hidden="false" ht="12.1" outlineLevel="0" r="3508">
      <c r="A3508" s="0" t="str">
        <f aca="false">HYPERLINK("http://dbpedia.org/property/child4Agency")</f>
        <v>http://dbpedia.org/property/child4Agency</v>
      </c>
      <c r="B3508" s="2" t="n">
        <v>0</v>
      </c>
      <c r="C3508" s="0" t="str">
        <f aca="false">HYPERLINK("http://dbpedia.org/sparql?default-graph-uri=http%3A%2F%2Fdbpedia.org&amp;query=select+distinct+%3Fs+%3Fo+where+{%3Fs+%3Chttp%3A%2F%2Fdbpedia.org%2Fproperty%2Fchild4Agency%3E+%3Fo}+LIMIT+100&amp;format=text%2Fhtml&amp;timeout=30000&amp;debug=on", "View on DBPedia")</f>
        <v>View on DBPedia</v>
      </c>
    </row>
    <row collapsed="false" customFormat="false" customHeight="true" hidden="false" ht="12.1" outlineLevel="0" r="3509">
      <c r="A3509" s="0" t="str">
        <f aca="false">HYPERLINK("http://dbpedia.org/property/battles")</f>
        <v>http://dbpedia.org/property/battles</v>
      </c>
      <c r="B3509" s="2" t="n">
        <v>0</v>
      </c>
      <c r="C3509" s="0" t="str">
        <f aca="false">HYPERLINK("http://dbpedia.org/sparql?default-graph-uri=http%3A%2F%2Fdbpedia.org&amp;query=select+distinct+%3Fs+%3Fo+where+{%3Fs+%3Chttp%3A%2F%2Fdbpedia.org%2Fproperty%2Fbattles%3E+%3Fo}+LIMIT+100&amp;format=text%2Fhtml&amp;timeout=30000&amp;debug=on", "View on DBPedia")</f>
        <v>View on DBPedia</v>
      </c>
    </row>
    <row collapsed="false" customFormat="false" customHeight="true" hidden="false" ht="12.1" outlineLevel="0" r="3510">
      <c r="A3510" s="0" t="str">
        <f aca="false">HYPERLINK("http://dbpedia.org/property/before")</f>
        <v>http://dbpedia.org/property/before</v>
      </c>
      <c r="B3510" s="2" t="n">
        <v>0</v>
      </c>
      <c r="C3510" s="0" t="str">
        <f aca="false">HYPERLINK("http://dbpedia.org/sparql?default-graph-uri=http%3A%2F%2Fdbpedia.org&amp;query=select+distinct+%3Fs+%3Fo+where+{%3Fs+%3Chttp%3A%2F%2Fdbpedia.org%2Fproperty%2Fbefore%3E+%3Fo}+LIMIT+100&amp;format=text%2Fhtml&amp;timeout=30000&amp;debug=on", "View on DBPedia")</f>
        <v>View on DBPedia</v>
      </c>
    </row>
    <row collapsed="false" customFormat="false" customHeight="true" hidden="false" ht="12.1" outlineLevel="0" r="3511">
      <c r="A3511" s="0" t="str">
        <f aca="false">HYPERLINK("http://dbpedia.org/ontology/battle")</f>
        <v>http://dbpedia.org/ontology/battle</v>
      </c>
      <c r="B3511" s="2" t="n">
        <v>0</v>
      </c>
      <c r="C3511" s="0" t="str">
        <f aca="false">HYPERLINK("http://dbpedia.org/sparql?default-graph-uri=http%3A%2F%2Fdbpedia.org&amp;query=select+distinct+%3Fs+%3Fo+where+{%3Fs+%3Chttp%3A%2F%2Fdbpedia.org%2Fontology%2Fbattle%3E+%3Fo}+LIMIT+100&amp;format=text%2Fhtml&amp;timeout=30000&amp;debug=on", "View on DBPedia")</f>
        <v>View on DBPedia</v>
      </c>
    </row>
    <row collapsed="false" customFormat="false" customHeight="true" hidden="false" ht="12.1" outlineLevel="0" r="3512">
      <c r="A3512" s="0" t="str">
        <f aca="false">HYPERLINK("http://dbpedia.org/ontology/parentOrganisation")</f>
        <v>http://dbpedia.org/ontology/parentOrganisation</v>
      </c>
      <c r="B3512" s="2" t="n">
        <v>0</v>
      </c>
      <c r="C3512" s="0" t="str">
        <f aca="false">HYPERLINK("http://dbpedia.org/sparql?default-graph-uri=http%3A%2F%2Fdbpedia.org&amp;query=select+distinct+%3Fs+%3Fo+where+{%3Fs+%3Chttp%3A%2F%2Fdbpedia.org%2Fontology%2FparentOrganisation%3E+%3Fo}+LIMIT+100&amp;format=text%2Fhtml&amp;timeout=30000&amp;debug=on", "View on DBPedia")</f>
        <v>View on DBPedia</v>
      </c>
    </row>
    <row collapsed="false" customFormat="false" customHeight="true" hidden="false" ht="12.1" outlineLevel="0" r="3513">
      <c r="A3513" s="0" t="str">
        <f aca="false">HYPERLINK("http://dbpedia.org/ontology/motto")</f>
        <v>http://dbpedia.org/ontology/motto</v>
      </c>
      <c r="B3513" s="2" t="n">
        <v>0</v>
      </c>
      <c r="C3513" s="0" t="str">
        <f aca="false">HYPERLINK("http://dbpedia.org/sparql?default-graph-uri=http%3A%2F%2Fdbpedia.org&amp;query=select+distinct+%3Fs+%3Fo+where+{%3Fs+%3Chttp%3A%2F%2Fdbpedia.org%2Fontology%2Fmotto%3E+%3Fo}+LIMIT+100&amp;format=text%2Fhtml&amp;timeout=30000&amp;debug=on", "View on DBPedia")</f>
        <v>View on DBPedia</v>
      </c>
    </row>
    <row collapsed="false" customFormat="false" customHeight="true" hidden="false" ht="12.1" outlineLevel="0" r="3514">
      <c r="A3514" s="0" t="str">
        <f aca="false">HYPERLINK("http://dbpedia.org/property/seal")</f>
        <v>http://dbpedia.org/property/seal</v>
      </c>
      <c r="B3514" s="2" t="n">
        <v>0</v>
      </c>
      <c r="C3514" s="0" t="str">
        <f aca="false">HYPERLINK("http://dbpedia.org/sparql?default-graph-uri=http%3A%2F%2Fdbpedia.org&amp;query=select+distinct+%3Fs+%3Fo+where+{%3Fs+%3Chttp%3A%2F%2Fdbpedia.org%2Fproperty%2Fseal%3E+%3Fo}+LIMIT+100&amp;format=text%2Fhtml&amp;timeout=30000&amp;debug=on", "View on DBPedia")</f>
        <v>View on DBPedia</v>
      </c>
    </row>
    <row collapsed="false" customFormat="false" customHeight="true" hidden="false" ht="12.1" outlineLevel="0" r="3515">
      <c r="A3515" s="0" t="str">
        <f aca="false">HYPERLINK("http://dbpedia.org/ontology/successor")</f>
        <v>http://dbpedia.org/ontology/successor</v>
      </c>
      <c r="B3515" s="2" t="n">
        <v>0</v>
      </c>
      <c r="C3515" s="0" t="str">
        <f aca="false">HYPERLINK("http://dbpedia.org/sparql?default-graph-uri=http%3A%2F%2Fdbpedia.org&amp;query=select+distinct+%3Fs+%3Fo+where+{%3Fs+%3Chttp%3A%2F%2Fdbpedia.org%2Fontology%2Fsuccessor%3E+%3Fo}+LIMIT+100&amp;format=text%2Fhtml&amp;timeout=30000&amp;debug=on", "View on DBPedia")</f>
        <v>View on DBPedia</v>
      </c>
    </row>
    <row collapsed="false" customFormat="false" customHeight="true" hidden="false" ht="12.1" outlineLevel="0" r="3516">
      <c r="A3516" s="0" t="str">
        <f aca="false">HYPERLINK("http://dbpedia.org/property/ideology")</f>
        <v>http://dbpedia.org/property/ideology</v>
      </c>
      <c r="B3516" s="2" t="n">
        <v>0.5</v>
      </c>
      <c r="C3516" s="0" t="str">
        <f aca="false">HYPERLINK("http://dbpedia.org/sparql?default-graph-uri=http%3A%2F%2Fdbpedia.org&amp;query=select+distinct+%3Fs+%3Fo+where+{%3Fs+%3Chttp%3A%2F%2Fdbpedia.org%2Fproperty%2Fideology%3E+%3Fo}+LIMIT+100&amp;format=text%2Fhtml&amp;timeout=30000&amp;debug=on", "View on DBPedia")</f>
        <v>View on DBPedia</v>
      </c>
    </row>
    <row collapsed="false" customFormat="false" customHeight="true" hidden="false" ht="12.1" outlineLevel="0" r="3517">
      <c r="A3517" s="0" t="str">
        <f aca="false">HYPERLINK("http://dbpedia.org/property/partyColour")</f>
        <v>http://dbpedia.org/property/partyColour</v>
      </c>
      <c r="B3517" s="2" t="n">
        <v>0</v>
      </c>
      <c r="C3517" s="0" t="str">
        <f aca="false">HYPERLINK("http://dbpedia.org/sparql?default-graph-uri=http%3A%2F%2Fdbpedia.org&amp;query=select+distinct+%3Fs+%3Fo+where+{%3Fs+%3Chttp%3A%2F%2Fdbpedia.org%2Fproperty%2FpartyColour%3E+%3Fo}+LIMIT+100&amp;format=text%2Fhtml&amp;timeout=30000&amp;debug=on", "View on DBPedia")</f>
        <v>View on DBPedia</v>
      </c>
    </row>
    <row collapsed="false" customFormat="false" customHeight="true" hidden="false" ht="12.1" outlineLevel="0" r="3518">
      <c r="A3518" s="0" t="str">
        <f aca="false">HYPERLINK("http://dbpedia.org/ontology/leader")</f>
        <v>http://dbpedia.org/ontology/leader</v>
      </c>
      <c r="B3518" s="2" t="n">
        <v>0.5</v>
      </c>
      <c r="C3518" s="0" t="str">
        <f aca="false">HYPERLINK("http://dbpedia.org/sparql?default-graph-uri=http%3A%2F%2Fdbpedia.org&amp;query=select+distinct+%3Fs+%3Fo+where+{%3Fs+%3Chttp%3A%2F%2Fdbpedia.org%2Fontology%2Fleader%3E+%3Fo}+LIMIT+100&amp;format=text%2Fhtml&amp;timeout=30000&amp;debug=on", "View on DBPedia")</f>
        <v>View on DBPedia</v>
      </c>
    </row>
    <row collapsed="false" customFormat="false" customHeight="true" hidden="false" ht="12.1" outlineLevel="0" r="3519">
      <c r="A3519" s="0" t="str">
        <f aca="false">HYPERLINK("http://dbpedia.org/property/motto")</f>
        <v>http://dbpedia.org/property/motto</v>
      </c>
      <c r="B3519" s="2" t="n">
        <v>0</v>
      </c>
      <c r="C3519" s="0" t="str">
        <f aca="false">HYPERLINK("http://dbpedia.org/sparql?default-graph-uri=http%3A%2F%2Fdbpedia.org&amp;query=select+distinct+%3Fs+%3Fo+where+{%3Fs+%3Chttp%3A%2F%2Fdbpedia.org%2Fproperty%2Fmotto%3E+%3Fo}+LIMIT+100&amp;format=text%2Fhtml&amp;timeout=30000&amp;debug=on", "View on DBPedia")</f>
        <v>View on DBPedia</v>
      </c>
    </row>
    <row collapsed="false" customFormat="false" customHeight="true" hidden="false" ht="12.1" outlineLevel="0" r="3520">
      <c r="A3520" s="0" t="str">
        <f aca="false">HYPERLINK("http://dbpedia.org/property/quote")</f>
        <v>http://dbpedia.org/property/quote</v>
      </c>
      <c r="B3520" s="2" t="n">
        <v>0</v>
      </c>
      <c r="C3520" s="0" t="str">
        <f aca="false">HYPERLINK("http://dbpedia.org/sparql?default-graph-uri=http%3A%2F%2Fdbpedia.org&amp;query=select+distinct+%3Fs+%3Fo+where+{%3Fs+%3Chttp%3A%2F%2Fdbpedia.org%2Fproperty%2Fquote%3E+%3Fo}+LIMIT+100&amp;format=text%2Fhtml&amp;timeout=30000&amp;debug=on", "View on DBPedia")</f>
        <v>View on DBPedia</v>
      </c>
    </row>
    <row collapsed="false" customFormat="false" customHeight="true" hidden="false" ht="12.1" outlineLevel="0" r="3521">
      <c r="A3521" s="0" t="str">
        <f aca="false">HYPERLINK("http://dbpedia.org/property/sealCaption")</f>
        <v>http://dbpedia.org/property/sealCaption</v>
      </c>
      <c r="B3521" s="2" t="n">
        <v>0</v>
      </c>
      <c r="C3521" s="0" t="str">
        <f aca="false">HYPERLINK("http://dbpedia.org/sparql?default-graph-uri=http%3A%2F%2Fdbpedia.org&amp;query=select+distinct+%3Fs+%3Fo+where+{%3Fs+%3Chttp%3A%2F%2Fdbpedia.org%2Fproperty%2FsealCaption%3E+%3Fo}+LIMIT+100&amp;format=text%2Fhtml&amp;timeout=30000&amp;debug=on", "View on DBPedia")</f>
        <v>View on DBPedia</v>
      </c>
    </row>
    <row collapsed="false" customFormat="false" customHeight="true" hidden="false" ht="12.1" outlineLevel="0" r="3522">
      <c r="A3522" s="0" t="str">
        <f aca="false">HYPERLINK("http://dbpedia.org/property/logoCaption")</f>
        <v>http://dbpedia.org/property/logoCaption</v>
      </c>
      <c r="B3522" s="2" t="n">
        <v>0</v>
      </c>
      <c r="C3522" s="0" t="str">
        <f aca="false">HYPERLINK("http://dbpedia.org/sparql?default-graph-uri=http%3A%2F%2Fdbpedia.org&amp;query=select+distinct+%3Fs+%3Fo+where+{%3Fs+%3Chttp%3A%2F%2Fdbpedia.org%2Fproperty%2FlogoCaption%3E+%3Fo}+LIMIT+100&amp;format=text%2Fhtml&amp;timeout=30000&amp;debug=on", "View on DBPedia")</f>
        <v>View on DBPedia</v>
      </c>
    </row>
    <row collapsed="false" customFormat="false" customHeight="true" hidden="false" ht="12.1" outlineLevel="0" r="3523">
      <c r="A3523" s="0" t="str">
        <f aca="false">HYPERLINK("http://dbpedia.org/property/type")</f>
        <v>http://dbpedia.org/property/type</v>
      </c>
      <c r="B3523" s="2" t="n">
        <v>0</v>
      </c>
      <c r="C3523" s="0" t="str">
        <f aca="false">HYPERLINK("http://dbpedia.org/sparql?default-graph-uri=http%3A%2F%2Fdbpedia.org&amp;query=select+distinct+%3Fs+%3Fo+where+{%3Fs+%3Chttp%3A%2F%2Fdbpedia.org%2Fproperty%2Ftype%3E+%3Fo}+LIMIT+100&amp;format=text%2Fhtml&amp;timeout=30000&amp;debug=on", "View on DBPedia")</f>
        <v>View on DBPedia</v>
      </c>
    </row>
    <row collapsed="false" customFormat="false" customHeight="true" hidden="false" ht="12.1" outlineLevel="0" r="3524">
      <c r="A3524" s="0" t="str">
        <f aca="false">HYPERLINK("http://dbpedia.org/property/chief2Position")</f>
        <v>http://dbpedia.org/property/chief2Position</v>
      </c>
      <c r="B3524" s="2" t="n">
        <v>0</v>
      </c>
      <c r="C3524" s="0" t="str">
        <f aca="false">HYPERLINK("http://dbpedia.org/sparql?default-graph-uri=http%3A%2F%2Fdbpedia.org&amp;query=select+distinct+%3Fs+%3Fo+where+{%3Fs+%3Chttp%3A%2F%2Fdbpedia.org%2Fproperty%2Fchief2Position%3E+%3Fo}+LIMIT+100&amp;format=text%2Fhtml&amp;timeout=30000&amp;debug=on", "View on DBPedia")</f>
        <v>View on DBPedia</v>
      </c>
    </row>
    <row collapsed="false" customFormat="false" customHeight="true" hidden="false" ht="12.1" outlineLevel="0" r="3525">
      <c r="A3525" s="0" t="str">
        <f aca="false">HYPERLINK("http://dbpedia.org/ontology/leaderName")</f>
        <v>http://dbpedia.org/ontology/leaderName</v>
      </c>
      <c r="B3525" s="2" t="n">
        <v>0</v>
      </c>
      <c r="C3525" s="0" t="str">
        <f aca="false">HYPERLINK("http://dbpedia.org/sparql?default-graph-uri=http%3A%2F%2Fdbpedia.org&amp;query=select+distinct+%3Fs+%3Fo+where+{%3Fs+%3Chttp%3A%2F%2Fdbpedia.org%2Fontology%2FleaderName%3E+%3Fo}+LIMIT+100&amp;format=text%2Fhtml&amp;timeout=30000&amp;debug=on", "View on DBPedia")</f>
        <v>View on DBPedia</v>
      </c>
    </row>
    <row collapsed="false" customFormat="false" customHeight="true" hidden="false" ht="12.1" outlineLevel="0" r="3526">
      <c r="A3526" s="0" t="str">
        <f aca="false">HYPERLINK("http://dbpedia.org/property/chief1Position")</f>
        <v>http://dbpedia.org/property/chief1Position</v>
      </c>
      <c r="B3526" s="2" t="n">
        <v>0</v>
      </c>
      <c r="C3526" s="0" t="str">
        <f aca="false">HYPERLINK("http://dbpedia.org/sparql?default-graph-uri=http%3A%2F%2Fdbpedia.org&amp;query=select+distinct+%3Fs+%3Fo+where+{%3Fs+%3Chttp%3A%2F%2Fdbpedia.org%2Fproperty%2Fchief1Position%3E+%3Fo}+LIMIT+100&amp;format=text%2Fhtml&amp;timeout=30000&amp;debug=on", "View on DBPedia")</f>
        <v>View on DBPedia</v>
      </c>
    </row>
    <row collapsed="false" customFormat="false" customHeight="true" hidden="false" ht="12.1" outlineLevel="0" r="3527">
      <c r="A3527" s="0" t="str">
        <f aca="false">HYPERLINK("http://dbpedia.org/property/agencyName")</f>
        <v>http://dbpedia.org/property/agencyName</v>
      </c>
      <c r="B3527" s="2" t="n">
        <v>0</v>
      </c>
      <c r="C3527" s="0" t="str">
        <f aca="false">HYPERLINK("http://dbpedia.org/sparql?default-graph-uri=http%3A%2F%2Fdbpedia.org&amp;query=select+distinct+%3Fs+%3Fo+where+{%3Fs+%3Chttp%3A%2F%2Fdbpedia.org%2Fproperty%2FagencyName%3E+%3Fo}+LIMIT+100&amp;format=text%2Fhtml&amp;timeout=30000&amp;debug=on", "View on DBPedia")</f>
        <v>View on DBPedia</v>
      </c>
    </row>
    <row collapsed="false" customFormat="false" customHeight="true" hidden="false" ht="12.1" outlineLevel="0" r="3528">
      <c r="A3528" s="0" t="str">
        <f aca="false">HYPERLINK("http://dbpedia.org/property/minister1Pfo")</f>
        <v>http://dbpedia.org/property/minister1Pfo</v>
      </c>
      <c r="B3528" s="2" t="n">
        <v>0</v>
      </c>
      <c r="C3528" s="0" t="str">
        <f aca="false">HYPERLINK("http://dbpedia.org/sparql?default-graph-uri=http%3A%2F%2Fdbpedia.org&amp;query=select+distinct+%3Fs+%3Fo+where+{%3Fs+%3Chttp%3A%2F%2Fdbpedia.org%2Fproperty%2Fminister1Pfo%3E+%3Fo}+LIMIT+100&amp;format=text%2Fhtml&amp;timeout=30000&amp;debug=on", "View on DBPedia")</f>
        <v>View on DBPedia</v>
      </c>
    </row>
    <row collapsed="false" customFormat="false" customHeight="true" hidden="false" ht="12.1" outlineLevel="0" r="3529">
      <c r="A3529" s="0" t="str">
        <f aca="false">HYPERLINK("http://dbpedia.org/property/after")</f>
        <v>http://dbpedia.org/property/after</v>
      </c>
      <c r="B3529" s="2" t="n">
        <v>0</v>
      </c>
      <c r="C3529" s="0" t="str">
        <f aca="false">HYPERLINK("http://dbpedia.org/sparql?default-graph-uri=http%3A%2F%2Fdbpedia.org&amp;query=select+distinct+%3Fs+%3Fo+where+{%3Fs+%3Chttp%3A%2F%2Fdbpedia.org%2Fproperty%2Fafter%3E+%3Fo}+LIMIT+100&amp;format=text%2Fhtml&amp;timeout=30000&amp;debug=on", "View on DBPedia")</f>
        <v>View on DBPedia</v>
      </c>
    </row>
    <row collapsed="false" customFormat="false" customHeight="true" hidden="false" ht="12.1" outlineLevel="0" r="3530">
      <c r="A3530" s="0" t="str">
        <f aca="false">HYPERLINK("http://dbpedia.org/property/keydocument")</f>
        <v>http://dbpedia.org/property/keydocument</v>
      </c>
      <c r="B3530" s="2" t="n">
        <v>0</v>
      </c>
      <c r="C3530" s="0" t="str">
        <f aca="false">HYPERLINK("http://dbpedia.org/sparql?default-graph-uri=http%3A%2F%2Fdbpedia.org&amp;query=select+distinct+%3Fs+%3Fo+where+{%3Fs+%3Chttp%3A%2F%2Fdbpedia.org%2Fproperty%2Fkeydocument%3E+%3Fo}+LIMIT+100&amp;format=text%2Fhtml&amp;timeout=30000&amp;debug=on", "View on DBPedia")</f>
        <v>View on DBPedia</v>
      </c>
    </row>
    <row collapsed="false" customFormat="false" customHeight="true" hidden="false" ht="12.1" outlineLevel="0" r="3531">
      <c r="A3531" s="0" t="str">
        <f aca="false">HYPERLINK("http://dbpedia.org/property/preceding")</f>
        <v>http://dbpedia.org/property/preceding</v>
      </c>
      <c r="B3531" s="2" t="n">
        <v>0</v>
      </c>
      <c r="C3531" s="0" t="str">
        <f aca="false">HYPERLINK("http://dbpedia.org/sparql?default-graph-uri=http%3A%2F%2Fdbpedia.org&amp;query=select+distinct+%3Fs+%3Fo+where+{%3Fs+%3Chttp%3A%2F%2Fdbpedia.org%2Fproperty%2Fpreceding%3E+%3Fo}+LIMIT+100&amp;format=text%2Fhtml&amp;timeout=30000&amp;debug=on", "View on DBPedia")</f>
        <v>View on DBPedia</v>
      </c>
    </row>
    <row collapsed="false" customFormat="false" customHeight="true" hidden="false" ht="12.1" outlineLevel="0" r="3532">
      <c r="A3532" s="0" t="str">
        <f aca="false">HYPERLINK("http://dbpedia.org/property/parentAgency")</f>
        <v>http://dbpedia.org/property/parentAgency</v>
      </c>
      <c r="B3532" s="2" t="n">
        <v>0</v>
      </c>
      <c r="C3532" s="0" t="str">
        <f aca="false">HYPERLINK("http://dbpedia.org/sparql?default-graph-uri=http%3A%2F%2Fdbpedia.org&amp;query=select+distinct+%3Fs+%3Fo+where+{%3Fs+%3Chttp%3A%2F%2Fdbpedia.org%2Fproperty%2FparentAgency%3E+%3Fo}+LIMIT+100&amp;format=text%2Fhtml&amp;timeout=30000&amp;debug=on", "View on DBPedia")</f>
        <v>View on DBPedia</v>
      </c>
    </row>
    <row collapsed="false" customFormat="false" customHeight="true" hidden="false" ht="12.1" outlineLevel="0" r="3533">
      <c r="A3533" s="0" t="str">
        <f aca="false">HYPERLINK("http://dbpedia.org/property/leaderName")</f>
        <v>http://dbpedia.org/property/leaderName</v>
      </c>
      <c r="B3533" s="2" t="n">
        <v>0</v>
      </c>
      <c r="C3533" s="0" t="str">
        <f aca="false">HYPERLINK("http://dbpedia.org/sparql?default-graph-uri=http%3A%2F%2Fdbpedia.org&amp;query=select+distinct+%3Fs+%3Fo+where+{%3Fs+%3Chttp%3A%2F%2Fdbpedia.org%2Fproperty%2FleaderName%3E+%3Fo}+LIMIT+100&amp;format=text%2Fhtml&amp;timeout=30000&amp;debug=on", "View on DBPedia")</f>
        <v>View on DBPedia</v>
      </c>
    </row>
    <row collapsed="false" customFormat="false" customHeight="true" hidden="false" ht="12.1" outlineLevel="0" r="3534">
      <c r="A3534" s="0" t="str">
        <f aca="false">HYPERLINK("http://dbpedia.org/property/knownFor")</f>
        <v>http://dbpedia.org/property/knownFor</v>
      </c>
      <c r="B3534" s="2" t="n">
        <v>0</v>
      </c>
      <c r="C3534" s="0" t="str">
        <f aca="false">HYPERLINK("http://dbpedia.org/sparql?default-graph-uri=http%3A%2F%2Fdbpedia.org&amp;query=select+distinct+%3Fs+%3Fo+where+{%3Fs+%3Chttp%3A%2F%2Fdbpedia.org%2Fproperty%2FknownFor%3E+%3Fo}+LIMIT+100&amp;format=text%2Fhtml&amp;timeout=30000&amp;debug=on", "View on DBPedia")</f>
        <v>View on DBPedia</v>
      </c>
    </row>
    <row collapsed="false" customFormat="false" customHeight="true" hidden="false" ht="12.1" outlineLevel="0" r="3535">
      <c r="A3535" s="0" t="str">
        <f aca="false">HYPERLINK("http://dbpedia.org/property/seats2Title")</f>
        <v>http://dbpedia.org/property/seats2Title</v>
      </c>
      <c r="B3535" s="2" t="n">
        <v>0</v>
      </c>
      <c r="C3535" s="0" t="str">
        <f aca="false">HYPERLINK("http://dbpedia.org/sparql?default-graph-uri=http%3A%2F%2Fdbpedia.org&amp;query=select+distinct+%3Fs+%3Fo+where+{%3Fs+%3Chttp%3A%2F%2Fdbpedia.org%2Fproperty%2Fseats2Title%3E+%3Fo}+LIMIT+100&amp;format=text%2Fhtml&amp;timeout=30000&amp;debug=on", "View on DBPedia")</f>
        <v>View on DBPedia</v>
      </c>
    </row>
    <row collapsed="false" customFormat="false" customHeight="true" hidden="false" ht="12.1" outlineLevel="0" r="3536">
      <c r="A3536" s="0" t="str">
        <f aca="false">HYPERLINK("http://dbpedia.org/property/awards")</f>
        <v>http://dbpedia.org/property/awards</v>
      </c>
      <c r="B3536" s="2" t="n">
        <v>0</v>
      </c>
      <c r="C3536" s="0" t="str">
        <f aca="false">HYPERLINK("http://dbpedia.org/sparql?default-graph-uri=http%3A%2F%2Fdbpedia.org&amp;query=select+distinct+%3Fs+%3Fo+where+{%3Fs+%3Chttp%3A%2F%2Fdbpedia.org%2Fproperty%2Fawards%3E+%3Fo}+LIMIT+100&amp;format=text%2Fhtml&amp;timeout=30000&amp;debug=on", "View on DBPedia")</f>
        <v>View on DBPedia</v>
      </c>
    </row>
    <row collapsed="false" customFormat="false" customHeight="true" hidden="false" ht="12.1" outlineLevel="0" r="3537">
      <c r="A3537" s="0" t="str">
        <f aca="false">HYPERLINK("http://dbpedia.org/property/as")</f>
        <v>http://dbpedia.org/property/as</v>
      </c>
      <c r="B3537" s="2" t="n">
        <v>0</v>
      </c>
      <c r="C3537" s="0" t="str">
        <f aca="false">HYPERLINK("http://dbpedia.org/sparql?default-graph-uri=http%3A%2F%2Fdbpedia.org&amp;query=select+distinct+%3Fs+%3Fo+where+{%3Fs+%3Chttp%3A%2F%2Fdbpedia.org%2Fproperty%2Fas%3E+%3Fo}+LIMIT+100&amp;format=text%2Fhtml&amp;timeout=30000&amp;debug=on", "View on DBPedia")</f>
        <v>View on DBPedia</v>
      </c>
    </row>
    <row collapsed="false" customFormat="false" customHeight="true" hidden="false" ht="12.1" outlineLevel="0" r="3538">
      <c r="A3538" s="0" t="str">
        <f aca="false">HYPERLINK("http://dbpedia.org/property/seats4Title")</f>
        <v>http://dbpedia.org/property/seats4Title</v>
      </c>
      <c r="B3538" s="2" t="n">
        <v>0</v>
      </c>
      <c r="C3538" s="0" t="str">
        <f aca="false">HYPERLINK("http://dbpedia.org/sparql?default-graph-uri=http%3A%2F%2Fdbpedia.org&amp;query=select+distinct+%3Fs+%3Fo+where+{%3Fs+%3Chttp%3A%2F%2Fdbpedia.org%2Fproperty%2Fseats4Title%3E+%3Fo}+LIMIT+100&amp;format=text%2Fhtml&amp;timeout=30000&amp;debug=on", "View on DBPedia")</f>
        <v>View on DBPedia</v>
      </c>
    </row>
    <row collapsed="false" customFormat="false" customHeight="true" hidden="false" ht="12.1" outlineLevel="0" r="3539">
      <c r="A3539" s="0" t="str">
        <f aca="false">HYPERLINK("http://dbpedia.org/property/jurisdiction")</f>
        <v>http://dbpedia.org/property/jurisdiction</v>
      </c>
      <c r="B3539" s="2" t="n">
        <v>0</v>
      </c>
      <c r="C3539" s="0" t="str">
        <f aca="false">HYPERLINK("http://dbpedia.org/sparql?default-graph-uri=http%3A%2F%2Fdbpedia.org&amp;query=select+distinct+%3Fs+%3Fo+where+{%3Fs+%3Chttp%3A%2F%2Fdbpedia.org%2Fproperty%2Fjurisdiction%3E+%3Fo}+LIMIT+100&amp;format=text%2Fhtml&amp;timeout=30000&amp;debug=on", "View on DBPedia")</f>
        <v>View on DBPedia</v>
      </c>
    </row>
    <row collapsed="false" customFormat="false" customHeight="true" hidden="false" ht="12.1" outlineLevel="0" r="3540">
      <c r="A3540" s="0" t="str">
        <f aca="false">HYPERLINK("http://dbpedia.org/property/header")</f>
        <v>http://dbpedia.org/property/header</v>
      </c>
      <c r="B3540" s="2" t="n">
        <v>0</v>
      </c>
      <c r="C3540" s="0" t="str">
        <f aca="false">HYPERLINK("http://dbpedia.org/sparql?default-graph-uri=http%3A%2F%2Fdbpedia.org&amp;query=select+distinct+%3Fs+%3Fo+where+{%3Fs+%3Chttp%3A%2F%2Fdbpedia.org%2Fproperty%2Fheader%3E+%3Fo}+LIMIT+100&amp;format=text%2Fhtml&amp;timeout=30000&amp;debug=on", "View on DBPedia")</f>
        <v>View on DBPedia</v>
      </c>
    </row>
    <row collapsed="false" customFormat="false" customHeight="true" hidden="false" ht="12.1" outlineLevel="0" r="3541">
      <c r="A3541" s="0" t="str">
        <f aca="false">HYPERLINK("http://dbpedia.org/property/logo")</f>
        <v>http://dbpedia.org/property/logo</v>
      </c>
      <c r="B3541" s="2" t="n">
        <v>0</v>
      </c>
      <c r="C3541" s="0" t="str">
        <f aca="false">HYPERLINK("http://dbpedia.org/sparql?default-graph-uri=http%3A%2F%2Fdbpedia.org&amp;query=select+distinct+%3Fs+%3Fo+where+{%3Fs+%3Chttp%3A%2F%2Fdbpedia.org%2Fproperty%2Flogo%3E+%3Fo}+LIMIT+100&amp;format=text%2Fhtml&amp;timeout=30000&amp;debug=on", "View on DBPedia")</f>
        <v>View on DBPedia</v>
      </c>
    </row>
    <row collapsed="false" customFormat="false" customHeight="true" hidden="false" ht="12.1" outlineLevel="0" r="3542">
      <c r="A3542" s="0" t="str">
        <f aca="false">HYPERLINK("http://dbpedia.org/ontology/headquarter")</f>
        <v>http://dbpedia.org/ontology/headquarter</v>
      </c>
      <c r="B3542" s="2" t="n">
        <v>0</v>
      </c>
      <c r="C3542" s="0" t="str">
        <f aca="false">HYPERLINK("http://dbpedia.org/sparql?default-graph-uri=http%3A%2F%2Fdbpedia.org&amp;query=select+distinct+%3Fs+%3Fo+where+{%3Fs+%3Chttp%3A%2F%2Fdbpedia.org%2Fontology%2Fheadquarter%3E+%3Fo}+LIMIT+100&amp;format=text%2Fhtml&amp;timeout=30000&amp;debug=on", "View on DBPedia")</f>
        <v>View on DBPedia</v>
      </c>
    </row>
    <row collapsed="false" customFormat="false" customHeight="true" hidden="false" ht="12.1" outlineLevel="0" r="3543">
      <c r="A3543" s="0" t="str">
        <f aca="false">HYPERLINK("http://dbpedia.org/ontology/governingBody")</f>
        <v>http://dbpedia.org/ontology/governingBody</v>
      </c>
      <c r="B3543" s="2" t="n">
        <v>0</v>
      </c>
      <c r="C3543" s="0" t="str">
        <f aca="false">HYPERLINK("http://dbpedia.org/sparql?default-graph-uri=http%3A%2F%2Fdbpedia.org&amp;query=select+distinct+%3Fs+%3Fo+where+{%3Fs+%3Chttp%3A%2F%2Fdbpedia.org%2Fontology%2FgoverningBody%3E+%3Fo}+LIMIT+100&amp;format=text%2Fhtml&amp;timeout=30000&amp;debug=on", "View on DBPedia")</f>
        <v>View on DBPedia</v>
      </c>
    </row>
    <row collapsed="false" customFormat="false" customHeight="true" hidden="false" ht="12.1" outlineLevel="0" r="3544">
      <c r="A3544" s="0" t="str">
        <f aca="false">HYPERLINK("http://dbpedia.org/property/pGroups")</f>
        <v>http://dbpedia.org/property/pGroups</v>
      </c>
      <c r="B3544" s="2" t="n">
        <v>0</v>
      </c>
      <c r="C3544" s="0" t="str">
        <f aca="false">HYPERLINK("http://dbpedia.org/sparql?default-graph-uri=http%3A%2F%2Fdbpedia.org&amp;query=select+distinct+%3Fs+%3Fo+where+{%3Fs+%3Chttp%3A%2F%2Fdbpedia.org%2Fproperty%2FpGroups%3E+%3Fo}+LIMIT+100&amp;format=text%2Fhtml&amp;timeout=30000&amp;debug=on", "View on DBPedia")</f>
        <v>View on DBPedia</v>
      </c>
    </row>
    <row collapsed="false" customFormat="false" customHeight="true" hidden="false" ht="12.1" outlineLevel="0" r="3545">
      <c r="A3545" s="0" t="str">
        <f aca="false">HYPERLINK("http://dbpedia.org/ontology/militaryCommand")</f>
        <v>http://dbpedia.org/ontology/militaryCommand</v>
      </c>
      <c r="B3545" s="2" t="n">
        <v>0</v>
      </c>
      <c r="C3545" s="0" t="str">
        <f aca="false">HYPERLINK("http://dbpedia.org/sparql?default-graph-uri=http%3A%2F%2Fdbpedia.org&amp;query=select+distinct+%3Fs+%3Fo+where+{%3Fs+%3Chttp%3A%2F%2Fdbpedia.org%2Fontology%2FmilitaryCommand%3E+%3Fo}+LIMIT+100&amp;format=text%2Fhtml&amp;timeout=30000&amp;debug=on", "View on DBPedia")</f>
        <v>View on DBPedia</v>
      </c>
    </row>
    <row collapsed="false" customFormat="false" customHeight="true" hidden="false" ht="12.1" outlineLevel="0" r="3546">
      <c r="A3546" s="0" t="str">
        <f aca="false">HYPERLINK("http://dbpedia.org/property/mapCaption")</f>
        <v>http://dbpedia.org/property/mapCaption</v>
      </c>
      <c r="B3546" s="2" t="n">
        <v>0</v>
      </c>
      <c r="C3546" s="0" t="str">
        <f aca="false">HYPERLINK("http://dbpedia.org/sparql?default-graph-uri=http%3A%2F%2Fdbpedia.org&amp;query=select+distinct+%3Fs+%3Fo+where+{%3Fs+%3Chttp%3A%2F%2Fdbpedia.org%2Fproperty%2FmapCaption%3E+%3Fo}+LIMIT+100&amp;format=text%2Fhtml&amp;timeout=30000&amp;debug=on", "View on DBPedia")</f>
        <v>View on DBPedia</v>
      </c>
    </row>
    <row collapsed="false" customFormat="false" customHeight="true" hidden="false" ht="12.1" outlineLevel="0" r="3547">
      <c r="A3547" s="0" t="str">
        <f aca="false">HYPERLINK("http://dbpedia.org/property/data")</f>
        <v>http://dbpedia.org/property/data</v>
      </c>
      <c r="B3547" s="2" t="n">
        <v>0</v>
      </c>
      <c r="C3547" s="0" t="str">
        <f aca="false">HYPERLINK("http://dbpedia.org/sparql?default-graph-uri=http%3A%2F%2Fdbpedia.org&amp;query=select+distinct+%3Fs+%3Fo+where+{%3Fs+%3Chttp%3A%2F%2Fdbpedia.org%2Fproperty%2Fdata%3E+%3Fo}+LIMIT+100&amp;format=text%2Fhtml&amp;timeout=30000&amp;debug=on", "View on DBPedia")</f>
        <v>View on DBPedia</v>
      </c>
    </row>
    <row collapsed="false" customFormat="false" customHeight="true" hidden="false" ht="12.1" outlineLevel="0" r="3548">
      <c r="A3548" s="0" t="str">
        <f aca="false">HYPERLINK("http://dbpedia.org/property/leaderTitle")</f>
        <v>http://dbpedia.org/property/leaderTitle</v>
      </c>
      <c r="B3548" s="2" t="n">
        <v>0</v>
      </c>
      <c r="C3548" s="0" t="str">
        <f aca="false">HYPERLINK("http://dbpedia.org/sparql?default-graph-uri=http%3A%2F%2Fdbpedia.org&amp;query=select+distinct+%3Fs+%3Fo+where+{%3Fs+%3Chttp%3A%2F%2Fdbpedia.org%2Fproperty%2FleaderTitle%3E+%3Fo}+LIMIT+100&amp;format=text%2Fhtml&amp;timeout=30000&amp;debug=on", "View on DBPedia")</f>
        <v>View on DBPedia</v>
      </c>
    </row>
    <row collapsed="false" customFormat="false" customHeight="true" hidden="false" ht="12.1" outlineLevel="0" r="3549">
      <c r="A3549" s="0" t="str">
        <f aca="false">HYPERLINK("http://dbpedia.org/ontology/militaryBranch")</f>
        <v>http://dbpedia.org/ontology/militaryBranch</v>
      </c>
      <c r="B3549" s="2" t="n">
        <v>0</v>
      </c>
      <c r="C3549" s="0" t="str">
        <f aca="false">HYPERLINK("http://dbpedia.org/sparql?default-graph-uri=http%3A%2F%2Fdbpedia.org&amp;query=select+distinct+%3Fs+%3Fo+where+{%3Fs+%3Chttp%3A%2F%2Fdbpedia.org%2Fontology%2FmilitaryBranch%3E+%3Fo}+LIMIT+100&amp;format=text%2Fhtml&amp;timeout=30000&amp;debug=on", "View on DBPedia")</f>
        <v>View on DBPedia</v>
      </c>
    </row>
    <row collapsed="false" customFormat="false" customHeight="true" hidden="false" ht="12.1" outlineLevel="0" r="3550">
      <c r="A3550" s="0" t="str">
        <f aca="false">HYPERLINK("http://dbpedia.org/ontology/location")</f>
        <v>http://dbpedia.org/ontology/location</v>
      </c>
      <c r="B3550" s="2" t="n">
        <v>0</v>
      </c>
      <c r="C3550" s="0" t="str">
        <f aca="false">HYPERLINK("http://dbpedia.org/sparql?default-graph-uri=http%3A%2F%2Fdbpedia.org&amp;query=select+distinct+%3Fs+%3Fo+where+{%3Fs+%3Chttp%3A%2F%2Fdbpedia.org%2Fontology%2Flocation%3E+%3Fo}+LIMIT+100&amp;format=text%2Fhtml&amp;timeout=30000&amp;debug=on", "View on DBPedia")</f>
        <v>View on DBPedia</v>
      </c>
    </row>
    <row collapsed="false" customFormat="false" customHeight="true" hidden="false" ht="12.1" outlineLevel="0" r="3551">
      <c r="A3551" s="0" t="str">
        <f aca="false">HYPERLINK("http://dbpedia.org/ontology/ideology")</f>
        <v>http://dbpedia.org/ontology/ideology</v>
      </c>
      <c r="B3551" s="2" t="n">
        <v>0</v>
      </c>
      <c r="C3551" s="0" t="str">
        <f aca="false">HYPERLINK("http://dbpedia.org/sparql?default-graph-uri=http%3A%2F%2Fdbpedia.org&amp;query=select+distinct+%3Fs+%3Fo+where+{%3Fs+%3Chttp%3A%2F%2Fdbpedia.org%2Fontology%2Fideology%3E+%3Fo}+LIMIT+100&amp;format=text%2Fhtml&amp;timeout=30000&amp;debug=on", "View on DBPedia")</f>
        <v>View on DBPedia</v>
      </c>
    </row>
    <row collapsed="false" customFormat="false" customHeight="true" hidden="false" ht="12.1" outlineLevel="0" r="3552">
      <c r="A3552" s="0" t="str">
        <f aca="false">HYPERLINK("http://dbpedia.org/ontology/region")</f>
        <v>http://dbpedia.org/ontology/region</v>
      </c>
      <c r="B3552" s="2" t="n">
        <v>0</v>
      </c>
      <c r="C3552" s="0" t="str">
        <f aca="false">HYPERLINK("http://dbpedia.org/sparql?default-graph-uri=http%3A%2F%2Fdbpedia.org&amp;query=select+distinct+%3Fs+%3Fo+where+{%3Fs+%3Chttp%3A%2F%2Fdbpedia.org%2Fontology%2Fregion%3E+%3Fo}+LIMIT+100&amp;format=text%2Fhtml&amp;timeout=30000&amp;debug=on", "View on DBPedia")</f>
        <v>View on DBPedia</v>
      </c>
    </row>
    <row collapsed="false" customFormat="false" customHeight="true" hidden="false" ht="12.1" outlineLevel="0" r="3553">
      <c r="A3553" s="0" t="str">
        <f aca="false">HYPERLINK("http://dbpedia.org/property/constituencyMp")</f>
        <v>http://dbpedia.org/property/constituencyMp</v>
      </c>
      <c r="B3553" s="2" t="n">
        <v>0</v>
      </c>
      <c r="C3553" s="0" t="str">
        <f aca="false">HYPERLINK("http://dbpedia.org/sparql?default-graph-uri=http%3A%2F%2Fdbpedia.org&amp;query=select+distinct+%3Fs+%3Fo+where+{%3Fs+%3Chttp%3A%2F%2Fdbpedia.org%2Fproperty%2FconstituencyMp%3E+%3Fo}+LIMIT+100&amp;format=text%2Fhtml&amp;timeout=30000&amp;debug=on", "View on DBPedia")</f>
        <v>View on DBPedia</v>
      </c>
    </row>
    <row collapsed="false" customFormat="false" customHeight="true" hidden="false" ht="12.1" outlineLevel="0" r="3554">
      <c r="A3554" s="0" t="str">
        <f aca="false">HYPERLINK("http://dbpedia.org/property/headquarters")</f>
        <v>http://dbpedia.org/property/headquarters</v>
      </c>
      <c r="B3554" s="2" t="n">
        <v>0</v>
      </c>
      <c r="C3554" s="0" t="str">
        <f aca="false">HYPERLINK("http://dbpedia.org/sparql?default-graph-uri=http%3A%2F%2Fdbpedia.org&amp;query=select+distinct+%3Fs+%3Fo+where+{%3Fs+%3Chttp%3A%2F%2Fdbpedia.org%2Fproperty%2Fheadquarters%3E+%3Fo}+LIMIT+100&amp;format=text%2Fhtml&amp;timeout=30000&amp;debug=on", "View on DBPedia")</f>
        <v>View on DBPedia</v>
      </c>
    </row>
    <row collapsed="false" customFormat="false" customHeight="true" hidden="false" ht="12.1" outlineLevel="0" r="3555">
      <c r="A3555" s="0" t="str">
        <f aca="false">HYPERLINK("http://dbpedia.org/property/combatant")</f>
        <v>http://dbpedia.org/property/combatant</v>
      </c>
      <c r="B3555" s="2" t="n">
        <v>0</v>
      </c>
      <c r="C3555" s="0" t="str">
        <f aca="false">HYPERLINK("http://dbpedia.org/sparql?default-graph-uri=http%3A%2F%2Fdbpedia.org&amp;query=select+distinct+%3Fs+%3Fo+where+{%3Fs+%3Chttp%3A%2F%2Fdbpedia.org%2Fproperty%2Fcombatant%3E+%3Fo}+LIMIT+100&amp;format=text%2Fhtml&amp;timeout=30000&amp;debug=on", "View on DBPedia")</f>
        <v>View on DBPedia</v>
      </c>
    </row>
    <row collapsed="false" customFormat="false" customHeight="true" hidden="false" ht="12.1" outlineLevel="0" r="3556">
      <c r="A3556" s="0" t="str">
        <f aca="false">HYPERLINK("http://dbpedia.org/property/constituency")</f>
        <v>http://dbpedia.org/property/constituency</v>
      </c>
      <c r="B3556" s="2" t="n">
        <v>0</v>
      </c>
      <c r="C3556" s="0" t="str">
        <f aca="false">HYPERLINK("http://dbpedia.org/sparql?default-graph-uri=http%3A%2F%2Fdbpedia.org&amp;query=select+distinct+%3Fs+%3Fo+where+{%3Fs+%3Chttp%3A%2F%2Fdbpedia.org%2Fproperty%2Fconstituency%3E+%3Fo}+LIMIT+100&amp;format=text%2Fhtml&amp;timeout=30000&amp;debug=on", "View on DBPedia")</f>
        <v>View on DBPedia</v>
      </c>
    </row>
    <row collapsed="false" customFormat="false" customHeight="true" hidden="false" ht="12.1" outlineLevel="0" r="3557">
      <c r="A3557" s="0" t="str">
        <f aca="false">HYPERLINK("http://dbpedia.org/property/post")</f>
        <v>http://dbpedia.org/property/post</v>
      </c>
      <c r="B3557" s="2" t="n">
        <v>0</v>
      </c>
      <c r="C3557" s="0" t="str">
        <f aca="false">HYPERLINK("http://dbpedia.org/sparql?default-graph-uri=http%3A%2F%2Fdbpedia.org&amp;query=select+distinct+%3Fs+%3Fo+where+{%3Fs+%3Chttp%3A%2F%2Fdbpedia.org%2Fproperty%2Fpost%3E+%3Fo}+LIMIT+100&amp;format=text%2Fhtml&amp;timeout=30000&amp;debug=on", "View on DBPedia")</f>
        <v>View on DBPedia</v>
      </c>
    </row>
    <row collapsed="false" customFormat="false" customHeight="true" hidden="false" ht="12.1" outlineLevel="0" r="3558">
      <c r="A3558" s="0" t="str">
        <f aca="false">HYPERLINK("http://dbpedia.org/ontology/knownFor")</f>
        <v>http://dbpedia.org/ontology/knownFor</v>
      </c>
      <c r="B3558" s="2" t="n">
        <v>0</v>
      </c>
      <c r="C3558" s="0" t="str">
        <f aca="false">HYPERLINK("http://dbpedia.org/sparql?default-graph-uri=http%3A%2F%2Fdbpedia.org&amp;query=select+distinct+%3Fs+%3Fo+where+{%3Fs+%3Chttp%3A%2F%2Fdbpedia.org%2Fontology%2FknownFor%3E+%3Fo}+LIMIT+100&amp;format=text%2Fhtml&amp;timeout=30000&amp;debug=on", "View on DBPedia")</f>
        <v>View on DBPedia</v>
      </c>
    </row>
    <row collapsed="false" customFormat="false" customHeight="true" hidden="false" ht="12.1" outlineLevel="0" r="3559">
      <c r="A3559" s="0" t="str">
        <f aca="false">HYPERLINK("http://dbpedia.org/ontology/architect")</f>
        <v>http://dbpedia.org/ontology/architect</v>
      </c>
      <c r="B3559" s="2" t="n">
        <v>0</v>
      </c>
      <c r="C3559" s="0" t="str">
        <f aca="false">HYPERLINK("http://dbpedia.org/sparql?default-graph-uri=http%3A%2F%2Fdbpedia.org&amp;query=select+distinct+%3Fs+%3Fo+where+{%3Fs+%3Chttp%3A%2F%2Fdbpedia.org%2Fontology%2Farchitect%3E+%3Fo}+LIMIT+100&amp;format=text%2Fhtml&amp;timeout=30000&amp;debug=on", "View on DBPedia")</f>
        <v>View on DBPedia</v>
      </c>
    </row>
    <row collapsed="false" customFormat="false" customHeight="true" hidden="false" ht="12.1" outlineLevel="0" r="3560">
      <c r="A3560" s="0" t="str">
        <f aca="false">HYPERLINK("http://dbpedia.org/property/products")</f>
        <v>http://dbpedia.org/property/products</v>
      </c>
      <c r="B3560" s="2" t="n">
        <v>0</v>
      </c>
      <c r="C3560" s="0" t="str">
        <f aca="false">HYPERLINK("http://dbpedia.org/sparql?default-graph-uri=http%3A%2F%2Fdbpedia.org&amp;query=select+distinct+%3Fs+%3Fo+where+{%3Fs+%3Chttp%3A%2F%2Fdbpedia.org%2Fproperty%2Fproducts%3E+%3Fo}+LIMIT+100&amp;format=text%2Fhtml&amp;timeout=30000&amp;debug=on", "View on DBPedia")</f>
        <v>View on DBPedia</v>
      </c>
    </row>
    <row collapsed="false" customFormat="false" customHeight="true" hidden="false" ht="12.1" outlineLevel="0" r="3561">
      <c r="A3561" s="0" t="str">
        <f aca="false">HYPERLINK("http://dbpedia.org/property/child3Agency")</f>
        <v>http://dbpedia.org/property/child3Agency</v>
      </c>
      <c r="B3561" s="2" t="n">
        <v>0</v>
      </c>
      <c r="C3561" s="0" t="str">
        <f aca="false">HYPERLINK("http://dbpedia.org/sparql?default-graph-uri=http%3A%2F%2Fdbpedia.org&amp;query=select+distinct+%3Fs+%3Fo+where+{%3Fs+%3Chttp%3A%2F%2Fdbpedia.org%2Fproperty%2Fchild3Agency%3E+%3Fo}+LIMIT+100&amp;format=text%2Fhtml&amp;timeout=30000&amp;debug=on", "View on DBPedia")</f>
        <v>View on DBPedia</v>
      </c>
    </row>
    <row collapsed="false" customFormat="false" customHeight="true" hidden="false" ht="12.1" outlineLevel="0" r="3562">
      <c r="A3562" s="0" t="str">
        <f aca="false">HYPERLINK("http://dbpedia.org/property/child8Agency")</f>
        <v>http://dbpedia.org/property/child8Agency</v>
      </c>
      <c r="B3562" s="2" t="n">
        <v>0</v>
      </c>
      <c r="C3562" s="0" t="str">
        <f aca="false">HYPERLINK("http://dbpedia.org/sparql?default-graph-uri=http%3A%2F%2Fdbpedia.org&amp;query=select+distinct+%3Fs+%3Fo+where+{%3Fs+%3Chttp%3A%2F%2Fdbpedia.org%2Fproperty%2Fchild8Agency%3E+%3Fo}+LIMIT+100&amp;format=text%2Fhtml&amp;timeout=30000&amp;debug=on", "View on DBPedia")</f>
        <v>View on DBPedia</v>
      </c>
    </row>
    <row collapsed="false" customFormat="false" customHeight="true" hidden="false" ht="12.1" outlineLevel="0" r="3563">
      <c r="A3563" s="0" t="str">
        <f aca="false">HYPERLINK("http://dbpedia.org/property/minister1Name")</f>
        <v>http://dbpedia.org/property/minister1Name</v>
      </c>
      <c r="B3563" s="2" t="n">
        <v>0</v>
      </c>
      <c r="C3563" s="0" t="str">
        <f aca="false">HYPERLINK("http://dbpedia.org/sparql?default-graph-uri=http%3A%2F%2Fdbpedia.org&amp;query=select+distinct+%3Fs+%3Fo+where+{%3Fs+%3Chttp%3A%2F%2Fdbpedia.org%2Fproperty%2Fminister1Name%3E+%3Fo}+LIMIT+100&amp;format=text%2Fhtml&amp;timeout=30000&amp;debug=on", "View on DBPedia")</f>
        <v>View on DBPedia</v>
      </c>
    </row>
    <row collapsed="false" customFormat="false" customHeight="true" hidden="false" ht="12.1" outlineLevel="0" r="3564">
      <c r="A3564" s="0" t="str">
        <f aca="false">HYPERLINK("http://dbpedia.org/property/leader")</f>
        <v>http://dbpedia.org/property/leader</v>
      </c>
      <c r="B3564" s="2" t="n">
        <v>0</v>
      </c>
      <c r="C3564" s="0" t="str">
        <f aca="false">HYPERLINK("http://dbpedia.org/sparql?default-graph-uri=http%3A%2F%2Fdbpedia.org&amp;query=select+distinct+%3Fs+%3Fo+where+{%3Fs+%3Chttp%3A%2F%2Fdbpedia.org%2Fproperty%2Fleader%3E+%3Fo}+LIMIT+100&amp;format=text%2Fhtml&amp;timeout=30000&amp;debug=on", "View on DBPedia")</f>
        <v>View on DBPedia</v>
      </c>
    </row>
    <row collapsed="false" customFormat="false" customHeight="true" hidden="false" ht="12.1" outlineLevel="0" r="3565">
      <c r="A3565" s="0" t="str">
        <f aca="false">HYPERLINK("http://dbpedia.org/property/minister1name")</f>
        <v>http://dbpedia.org/property/minister1name</v>
      </c>
      <c r="B3565" s="2" t="n">
        <v>0</v>
      </c>
      <c r="C3565" s="0" t="str">
        <f aca="false">HYPERLINK("http://dbpedia.org/sparql?default-graph-uri=http%3A%2F%2Fdbpedia.org&amp;query=select+distinct+%3Fs+%3Fo+where+{%3Fs+%3Chttp%3A%2F%2Fdbpedia.org%2Fproperty%2Fminister1name%3E+%3Fo}+LIMIT+100&amp;format=text%2Fhtml&amp;timeout=30000&amp;debug=on", "View on DBPedia")</f>
        <v>View on DBPedia</v>
      </c>
    </row>
    <row collapsed="false" customFormat="false" customHeight="true" hidden="false" ht="12.1" outlineLevel="0" r="3566">
      <c r="A3566" s="0" t="str">
        <f aca="false">HYPERLINK("http://dbpedia.org/ontology/award")</f>
        <v>http://dbpedia.org/ontology/award</v>
      </c>
      <c r="B3566" s="2" t="n">
        <v>0</v>
      </c>
      <c r="C3566" s="0" t="str">
        <f aca="false">HYPERLINK("http://dbpedia.org/sparql?default-graph-uri=http%3A%2F%2Fdbpedia.org&amp;query=select+distinct+%3Fs+%3Fo+where+{%3Fs+%3Chttp%3A%2F%2Fdbpedia.org%2Fontology%2Faward%3E+%3Fo}+LIMIT+100&amp;format=text%2Fhtml&amp;timeout=30000&amp;debug=on", "View on DBPedia")</f>
        <v>View on DBPedia</v>
      </c>
    </row>
    <row collapsed="false" customFormat="false" customHeight="true" hidden="false" ht="12.1" outlineLevel="0" r="3567">
      <c r="A3567" s="0" t="str">
        <f aca="false">HYPERLINK("http://dbpedia.org/property/religion")</f>
        <v>http://dbpedia.org/property/religion</v>
      </c>
      <c r="B3567" s="2" t="n">
        <v>0</v>
      </c>
      <c r="C3567" s="0" t="str">
        <f aca="false">HYPERLINK("http://dbpedia.org/sparql?default-graph-uri=http%3A%2F%2Fdbpedia.org&amp;query=select+distinct+%3Fs+%3Fo+where+{%3Fs+%3Chttp%3A%2F%2Fdbpedia.org%2Fproperty%2Freligion%3E+%3Fo}+LIMIT+100&amp;format=text%2Fhtml&amp;timeout=30000&amp;debug=on", "View on DBPedia")</f>
        <v>View on DBPedia</v>
      </c>
    </row>
    <row collapsed="false" customFormat="false" customHeight="true" hidden="false" ht="12.1" outlineLevel="0" r="3568">
      <c r="A3568" s="0" t="str">
        <f aca="false">HYPERLINK("http://dbpedia.org/property/leaderParty")</f>
        <v>http://dbpedia.org/property/leaderParty</v>
      </c>
      <c r="B3568" s="2" t="n">
        <v>0</v>
      </c>
      <c r="C3568" s="0" t="str">
        <f aca="false">HYPERLINK("http://dbpedia.org/sparql?default-graph-uri=http%3A%2F%2Fdbpedia.org&amp;query=select+distinct+%3Fs+%3Fo+where+{%3Fs+%3Chttp%3A%2F%2Fdbpedia.org%2Fproperty%2FleaderParty%3E+%3Fo}+LIMIT+100&amp;format=text%2Fhtml&amp;timeout=30000&amp;debug=on", "View on DBPedia")</f>
        <v>View on DBPedia</v>
      </c>
    </row>
    <row collapsed="false" customFormat="false" customHeight="true" hidden="false" ht="12.1" outlineLevel="0" r="3569">
      <c r="A3569" s="0" t="str">
        <f aca="false">HYPERLINK("http://dbpedia.org/property/footnotes")</f>
        <v>http://dbpedia.org/property/footnotes</v>
      </c>
      <c r="B3569" s="2" t="n">
        <v>0</v>
      </c>
      <c r="C3569" s="0" t="str">
        <f aca="false">HYPERLINK("http://dbpedia.org/sparql?default-graph-uri=http%3A%2F%2Fdbpedia.org&amp;query=select+distinct+%3Fs+%3Fo+where+{%3Fs+%3Chttp%3A%2F%2Fdbpedia.org%2Fproperty%2Ffootnotes%3E+%3Fo}+LIMIT+100&amp;format=text%2Fhtml&amp;timeout=30000&amp;debug=on", "View on DBPedia")</f>
        <v>View on DBPedia</v>
      </c>
    </row>
    <row collapsed="false" customFormat="false" customHeight="true" hidden="false" ht="12.1" outlineLevel="0" r="3570">
      <c r="A3570" s="0" t="str">
        <f aca="false">HYPERLINK("http://dbpedia.org/property/inaugural")</f>
        <v>http://dbpedia.org/property/inaugural</v>
      </c>
      <c r="B3570" s="2" t="n">
        <v>0</v>
      </c>
      <c r="C3570" s="0" t="str">
        <f aca="false">HYPERLINK("http://dbpedia.org/sparql?default-graph-uri=http%3A%2F%2Fdbpedia.org&amp;query=select+distinct+%3Fs+%3Fo+where+{%3Fs+%3Chttp%3A%2F%2Fdbpedia.org%2Fproperty%2Finaugural%3E+%3Fo}+LIMIT+100&amp;format=text%2Fhtml&amp;timeout=30000&amp;debug=on", "View on DBPedia")</f>
        <v>View on DBPedia</v>
      </c>
    </row>
    <row collapsed="false" customFormat="false" customHeight="true" hidden="false" ht="12.1" outlineLevel="0" r="3571">
      <c r="A3571" s="0" t="str">
        <f aca="false">HYPERLINK("http://dbpedia.org/property/nameEnglish")</f>
        <v>http://dbpedia.org/property/nameEnglish</v>
      </c>
      <c r="B3571" s="2" t="n">
        <v>0</v>
      </c>
      <c r="C3571" s="0" t="str">
        <f aca="false">HYPERLINK("http://dbpedia.org/sparql?default-graph-uri=http%3A%2F%2Fdbpedia.org&amp;query=select+distinct+%3Fs+%3Fo+where+{%3Fs+%3Chttp%3A%2F%2Fdbpedia.org%2Fproperty%2FnameEnglish%3E+%3Fo}+LIMIT+100&amp;format=text%2Fhtml&amp;timeout=30000&amp;debug=on", "View on DBPedia")</f>
        <v>View on DBPedia</v>
      </c>
    </row>
    <row collapsed="false" customFormat="false" customHeight="true" hidden="false" ht="12.1" outlineLevel="0" r="3572">
      <c r="A3572" s="0" t="str">
        <f aca="false">HYPERLINK("http://dbpedia.org/property/occupation")</f>
        <v>http://dbpedia.org/property/occupation</v>
      </c>
      <c r="B3572" s="2" t="n">
        <v>0</v>
      </c>
      <c r="C3572" s="0" t="str">
        <f aca="false">HYPERLINK("http://dbpedia.org/sparql?default-graph-uri=http%3A%2F%2Fdbpedia.org&amp;query=select+distinct+%3Fs+%3Fo+where+{%3Fs+%3Chttp%3A%2F%2Fdbpedia.org%2Fproperty%2Foccupation%3E+%3Fo}+LIMIT+100&amp;format=text%2Fhtml&amp;timeout=30000&amp;debug=on", "View on DBPedia")</f>
        <v>View on DBPedia</v>
      </c>
    </row>
    <row collapsed="false" customFormat="false" customHeight="true" hidden="false" ht="12.1" outlineLevel="0" r="3573">
      <c r="A3573" s="0" t="str">
        <f aca="false">HYPERLINK("http://dbpedia.org/property/builder")</f>
        <v>http://dbpedia.org/property/builder</v>
      </c>
      <c r="B3573" s="2" t="n">
        <v>0</v>
      </c>
      <c r="C3573" s="0" t="str">
        <f aca="false">HYPERLINK("http://dbpedia.org/sparql?default-graph-uri=http%3A%2F%2Fdbpedia.org&amp;query=select+distinct+%3Fs+%3Fo+where+{%3Fs+%3Chttp%3A%2F%2Fdbpedia.org%2Fproperty%2Fbuilder%3E+%3Fo}+LIMIT+100&amp;format=text%2Fhtml&amp;timeout=30000&amp;debug=on", "View on DBPedia")</f>
        <v>View on DBPedia</v>
      </c>
    </row>
    <row collapsed="false" customFormat="false" customHeight="true" hidden="false" ht="12.1" outlineLevel="0" r="3574">
      <c r="A3574" s="0" t="str">
        <f aca="false">HYPERLINK("http://dbpedia.org/property/beforeParty")</f>
        <v>http://dbpedia.org/property/beforeParty</v>
      </c>
      <c r="B3574" s="2" t="n">
        <v>0</v>
      </c>
      <c r="C3574" s="0" t="str">
        <f aca="false">HYPERLINK("http://dbpedia.org/sparql?default-graph-uri=http%3A%2F%2Fdbpedia.org&amp;query=select+distinct+%3Fs+%3Fo+where+{%3Fs+%3Chttp%3A%2F%2Fdbpedia.org%2Fproperty%2FbeforeParty%3E+%3Fo}+LIMIT+100&amp;format=text%2Fhtml&amp;timeout=30000&amp;debug=on", "View on DBPedia")</f>
        <v>View on DBPedia</v>
      </c>
    </row>
    <row collapsed="false" customFormat="false" customHeight="true" hidden="false" ht="12.1" outlineLevel="0" r="3575">
      <c r="A3575" s="0" t="str">
        <f aca="false">HYPERLINK("http://dbpedia.org/property/winner")</f>
        <v>http://dbpedia.org/property/winner</v>
      </c>
      <c r="B3575" s="2" t="n">
        <v>0</v>
      </c>
      <c r="C3575" s="0" t="str">
        <f aca="false">HYPERLINK("http://dbpedia.org/sparql?default-graph-uri=http%3A%2F%2Fdbpedia.org&amp;query=select+distinct+%3Fs+%3Fo+where+{%3Fs+%3Chttp%3A%2F%2Fdbpedia.org%2Fproperty%2Fwinner%3E+%3Fo}+LIMIT+100&amp;format=text%2Fhtml&amp;timeout=30000&amp;debug=on", "View on DBPedia")</f>
        <v>View on DBPedia</v>
      </c>
    </row>
    <row collapsed="false" customFormat="false" customHeight="true" hidden="false" ht="12.1" outlineLevel="0" r="3576">
      <c r="A3576" s="0" t="str">
        <f aca="false">HYPERLINK("http://dbpedia.org/property/agencyType")</f>
        <v>http://dbpedia.org/property/agencyType</v>
      </c>
      <c r="B3576" s="2" t="n">
        <v>0</v>
      </c>
      <c r="C3576" s="0" t="str">
        <f aca="false">HYPERLINK("http://dbpedia.org/sparql?default-graph-uri=http%3A%2F%2Fdbpedia.org&amp;query=select+distinct+%3Fs+%3Fo+where+{%3Fs+%3Chttp%3A%2F%2Fdbpedia.org%2Fproperty%2FagencyType%3E+%3Fo}+LIMIT+100&amp;format=text%2Fhtml&amp;timeout=30000&amp;debug=on", "View on DBPedia")</f>
        <v>View on DBPedia</v>
      </c>
    </row>
    <row collapsed="false" customFormat="false" customHeight="true" hidden="false" ht="12.1" outlineLevel="0" r="3577">
      <c r="A3577" s="0" t="str">
        <f aca="false">HYPERLINK("http://dbpedia.org/property/branch")</f>
        <v>http://dbpedia.org/property/branch</v>
      </c>
      <c r="B3577" s="2" t="n">
        <v>0</v>
      </c>
      <c r="C3577" s="0" t="str">
        <f aca="false">HYPERLINK("http://dbpedia.org/sparql?default-graph-uri=http%3A%2F%2Fdbpedia.org&amp;query=select+distinct+%3Fs+%3Fo+where+{%3Fs+%3Chttp%3A%2F%2Fdbpedia.org%2Fproperty%2Fbranch%3E+%3Fo}+LIMIT+100&amp;format=text%2Fhtml&amp;timeout=30000&amp;debug=on", "View on DBPedia")</f>
        <v>View on DBPedia</v>
      </c>
    </row>
    <row collapsed="false" customFormat="false" customHeight="true" hidden="false" ht="12.1" outlineLevel="0" r="3578">
      <c r="A3578" s="0" t="str">
        <f aca="false">HYPERLINK("http://dbpedia.org/property/landlord")</f>
        <v>http://dbpedia.org/property/landlord</v>
      </c>
      <c r="B3578" s="2" t="n">
        <v>0</v>
      </c>
      <c r="C3578" s="0" t="str">
        <f aca="false">HYPERLINK("http://dbpedia.org/sparql?default-graph-uri=http%3A%2F%2Fdbpedia.org&amp;query=select+distinct+%3Fs+%3Fo+where+{%3Fs+%3Chttp%3A%2F%2Fdbpedia.org%2Fproperty%2Flandlord%3E+%3Fo}+LIMIT+100&amp;format=text%2Fhtml&amp;timeout=30000&amp;debug=on", "View on DBPedia")</f>
        <v>View on DBPedia</v>
      </c>
    </row>
    <row collapsed="false" customFormat="false" customHeight="true" hidden="false" ht="12.1" outlineLevel="0" r="3579">
      <c r="A3579" s="0" t="str">
        <f aca="false">HYPERLINK("http://dbpedia.org/ontology/membership")</f>
        <v>http://dbpedia.org/ontology/membership</v>
      </c>
      <c r="B3579" s="2" t="n">
        <v>0</v>
      </c>
      <c r="C3579" s="0" t="str">
        <f aca="false">HYPERLINK("http://dbpedia.org/sparql?default-graph-uri=http%3A%2F%2Fdbpedia.org&amp;query=select+distinct+%3Fs+%3Fo+where+{%3Fs+%3Chttp%3A%2F%2Fdbpedia.org%2Fontology%2Fmembership%3E+%3Fo}+LIMIT+100&amp;format=text%2Fhtml&amp;timeout=30000&amp;debug=on", "View on DBPedia")</f>
        <v>View on DBPedia</v>
      </c>
    </row>
    <row collapsed="false" customFormat="false" customHeight="true" hidden="false" ht="12.1" outlineLevel="0" r="3580">
      <c r="A3580" s="0" t="str">
        <f aca="false">HYPERLINK("http://dbpedia.org/ontology/combatant")</f>
        <v>http://dbpedia.org/ontology/combatant</v>
      </c>
      <c r="B3580" s="2" t="n">
        <v>0</v>
      </c>
      <c r="C3580" s="0" t="str">
        <f aca="false">HYPERLINK("http://dbpedia.org/sparql?default-graph-uri=http%3A%2F%2Fdbpedia.org&amp;query=select+distinct+%3Fs+%3Fo+where+{%3Fs+%3Chttp%3A%2F%2Fdbpedia.org%2Fontology%2Fcombatant%3E+%3Fo}+LIMIT+100&amp;format=text%2Fhtml&amp;timeout=30000&amp;debug=on", "View on DBPedia")</f>
        <v>View on DBPedia</v>
      </c>
    </row>
    <row collapsed="false" customFormat="false" customHeight="true" hidden="false" ht="12.1" outlineLevel="0" r="3581">
      <c r="A3581" s="0" t="str">
        <f aca="false">HYPERLINK("http://dbpedia.org/property/affiliations")</f>
        <v>http://dbpedia.org/property/affiliations</v>
      </c>
      <c r="B3581" s="2" t="n">
        <v>0</v>
      </c>
      <c r="C3581" s="0" t="str">
        <f aca="false">HYPERLINK("http://dbpedia.org/sparql?default-graph-uri=http%3A%2F%2Fdbpedia.org&amp;query=select+distinct+%3Fs+%3Fo+where+{%3Fs+%3Chttp%3A%2F%2Fdbpedia.org%2Fproperty%2Faffiliations%3E+%3Fo}+LIMIT+100&amp;format=text%2Fhtml&amp;timeout=30000&amp;debug=on", "View on DBPedia")</f>
        <v>View on DBPedia</v>
      </c>
    </row>
    <row collapsed="false" customFormat="false" customHeight="true" hidden="false" ht="12.1" outlineLevel="0" r="3582">
      <c r="A3582" s="0" t="str">
        <f aca="false">HYPERLINK("http://dbpedia.org/property/afterParty")</f>
        <v>http://dbpedia.org/property/afterParty</v>
      </c>
      <c r="B3582" s="2" t="n">
        <v>0</v>
      </c>
      <c r="C3582" s="0" t="str">
        <f aca="false">HYPERLINK("http://dbpedia.org/sparql?default-graph-uri=http%3A%2F%2Fdbpedia.org&amp;query=select+distinct+%3Fs+%3Fo+where+{%3Fs+%3Chttp%3A%2F%2Fdbpedia.org%2Fproperty%2FafterParty%3E+%3Fo}+LIMIT+100&amp;format=text%2Fhtml&amp;timeout=30000&amp;debug=on", "View on DBPedia")</f>
        <v>View on DBPedia</v>
      </c>
    </row>
    <row collapsed="false" customFormat="false" customHeight="true" hidden="false" ht="12.1" outlineLevel="0" r="3583">
      <c r="A3583" s="0" t="str">
        <f aca="false">HYPERLINK("http://dbpedia.org/property/governingBody")</f>
        <v>http://dbpedia.org/property/governingBody</v>
      </c>
      <c r="B3583" s="2" t="n">
        <v>0</v>
      </c>
      <c r="C3583" s="0" t="str">
        <f aca="false">HYPERLINK("http://dbpedia.org/sparql?default-graph-uri=http%3A%2F%2Fdbpedia.org&amp;query=select+distinct+%3Fs+%3Fo+where+{%3Fs+%3Chttp%3A%2F%2Fdbpedia.org%2Fproperty%2FgoverningBody%3E+%3Fo}+LIMIT+100&amp;format=text%2Fhtml&amp;timeout=30000&amp;debug=on", "View on DBPedia")</f>
        <v>View on DBPedia</v>
      </c>
    </row>
    <row collapsed="false" customFormat="false" customHeight="true" hidden="false" ht="12.1" outlineLevel="0" r="3584">
      <c r="A3584" s="0" t="str">
        <f aca="false">HYPERLINK("http://dbpedia.org/property/superseding")</f>
        <v>http://dbpedia.org/property/superseding</v>
      </c>
      <c r="B3584" s="2" t="n">
        <v>0</v>
      </c>
      <c r="C3584" s="0" t="str">
        <f aca="false">HYPERLINK("http://dbpedia.org/sparql?default-graph-uri=http%3A%2F%2Fdbpedia.org&amp;query=select+distinct+%3Fs+%3Fo+where+{%3Fs+%3Chttp%3A%2F%2Fdbpedia.org%2Fproperty%2Fsuperseding%3E+%3Fo}+LIMIT+100&amp;format=text%2Fhtml&amp;timeout=30000&amp;debug=on", "View on DBPedia")</f>
        <v>View on DBPedia</v>
      </c>
    </row>
    <row collapsed="false" customFormat="false" customHeight="true" hidden="false" ht="12.1" outlineLevel="0" r="3585">
      <c r="A3585" s="0" t="str">
        <f aca="false">HYPERLINK("http://dbpedia.org/property/architect")</f>
        <v>http://dbpedia.org/property/architect</v>
      </c>
      <c r="B3585" s="2" t="n">
        <v>0</v>
      </c>
      <c r="C3585" s="0" t="str">
        <f aca="false">HYPERLINK("http://dbpedia.org/sparql?default-graph-uri=http%3A%2F%2Fdbpedia.org&amp;query=select+distinct+%3Fs+%3Fo+where+{%3Fs+%3Chttp%3A%2F%2Fdbpedia.org%2Fproperty%2Farchitect%3E+%3Fo}+LIMIT+100&amp;format=text%2Fhtml&amp;timeout=30000&amp;debug=on", "View on DBPedia")</f>
        <v>View on DBPedia</v>
      </c>
    </row>
    <row collapsed="false" customFormat="false" customHeight="true" hidden="false" ht="12.1" outlineLevel="0" r="3586">
      <c r="A3586" s="0" t="str">
        <f aca="false">HYPERLINK("http://dbpedia.org/property/nonProfitName")</f>
        <v>http://dbpedia.org/property/nonProfitName</v>
      </c>
      <c r="B3586" s="2" t="n">
        <v>0</v>
      </c>
      <c r="C3586" s="0" t="str">
        <f aca="false">HYPERLINK("http://dbpedia.org/sparql?default-graph-uri=http%3A%2F%2Fdbpedia.org&amp;query=select+distinct+%3Fs+%3Fo+where+{%3Fs+%3Chttp%3A%2F%2Fdbpedia.org%2Fproperty%2FnonProfitName%3E+%3Fo}+LIMIT+100&amp;format=text%2Fhtml&amp;timeout=30000&amp;debug=on", "View on DBPedia")</f>
        <v>View on DBPedia</v>
      </c>
    </row>
    <row collapsed="false" customFormat="false" customHeight="true" hidden="false" ht="12.1" outlineLevel="0" r="3587">
      <c r="A3587" s="0" t="str">
        <f aca="false">HYPERLINK("http://dbpedia.org/property/status")</f>
        <v>http://dbpedia.org/property/status</v>
      </c>
      <c r="B3587" s="2" t="n">
        <v>0</v>
      </c>
      <c r="C3587" s="0" t="str">
        <f aca="false">HYPERLINK("http://dbpedia.org/sparql?default-graph-uri=http%3A%2F%2Fdbpedia.org&amp;query=select+distinct+%3Fs+%3Fo+where+{%3Fs+%3Chttp%3A%2F%2Fdbpedia.org%2Fproperty%2Fstatus%3E+%3Fo}+LIMIT+100&amp;format=text%2Fhtml&amp;timeout=30000&amp;debug=on", "View on DBPedia")</f>
        <v>View on DBPedia</v>
      </c>
    </row>
    <row collapsed="false" customFormat="false" customHeight="true" hidden="false" ht="12.1" outlineLevel="0" r="3588">
      <c r="A3588" s="0" t="str">
        <f aca="false">HYPERLINK("http://dbpedia.org/property/nativename")</f>
        <v>http://dbpedia.org/property/nativename</v>
      </c>
      <c r="B3588" s="2" t="n">
        <v>0</v>
      </c>
      <c r="C3588" s="0" t="str">
        <f aca="false">HYPERLINK("http://dbpedia.org/sparql?default-graph-uri=http%3A%2F%2Fdbpedia.org&amp;query=select+distinct+%3Fs+%3Fo+where+{%3Fs+%3Chttp%3A%2F%2Fdbpedia.org%2Fproperty%2Fnativename%3E+%3Fo}+LIMIT+100&amp;format=text%2Fhtml&amp;timeout=30000&amp;debug=on", "View on DBPedia")</f>
        <v>View on DBPedia</v>
      </c>
    </row>
    <row collapsed="false" customFormat="false" customHeight="true" hidden="false" ht="12.1" outlineLevel="0" r="3589">
      <c r="A3589" s="0" t="str">
        <f aca="false">HYPERLINK("http://dbpedia.org/property/membership")</f>
        <v>http://dbpedia.org/property/membership</v>
      </c>
      <c r="B3589" s="2" t="n">
        <v>0</v>
      </c>
      <c r="C3589" s="0" t="str">
        <f aca="false">HYPERLINK("http://dbpedia.org/sparql?default-graph-uri=http%3A%2F%2Fdbpedia.org&amp;query=select+distinct+%3Fs+%3Fo+where+{%3Fs+%3Chttp%3A%2F%2Fdbpedia.org%2Fproperty%2Fmembership%3E+%3Fo}+LIMIT+100&amp;format=text%2Fhtml&amp;timeout=30000&amp;debug=on", "View on DBPedia")</f>
        <v>View on DBPedia</v>
      </c>
    </row>
    <row collapsed="false" customFormat="false" customHeight="true" hidden="false" ht="12.1" outlineLevel="0" r="3590">
      <c r="A3590" s="0" t="str">
        <f aca="false">HYPERLINK("http://dbpedia.org/property/minister3Party")</f>
        <v>http://dbpedia.org/property/minister3Party</v>
      </c>
      <c r="B3590" s="2" t="n">
        <v>0</v>
      </c>
      <c r="C3590" s="0" t="str">
        <f aca="false">HYPERLINK("http://dbpedia.org/sparql?default-graph-uri=http%3A%2F%2Fdbpedia.org&amp;query=select+distinct+%3Fs+%3Fo+where+{%3Fs+%3Chttp%3A%2F%2Fdbpedia.org%2Fproperty%2Fminister3Party%3E+%3Fo}+LIMIT+100&amp;format=text%2Fhtml&amp;timeout=30000&amp;debug=on", "View on DBPedia")</f>
        <v>View on DBPedia</v>
      </c>
    </row>
    <row collapsed="false" customFormat="false" customHeight="true" hidden="false" ht="12.1" outlineLevel="0" r="3591">
      <c r="A3591" s="0" t="str">
        <f aca="false">HYPERLINK("http://dbpedia.org/property/insignia")</f>
        <v>http://dbpedia.org/property/insignia</v>
      </c>
      <c r="B3591" s="2" t="n">
        <v>0</v>
      </c>
      <c r="C3591" s="0" t="str">
        <f aca="false">HYPERLINK("http://dbpedia.org/sparql?default-graph-uri=http%3A%2F%2Fdbpedia.org&amp;query=select+distinct+%3Fs+%3Fo+where+{%3Fs+%3Chttp%3A%2F%2Fdbpedia.org%2Fproperty%2Finsignia%3E+%3Fo}+LIMIT+100&amp;format=text%2Fhtml&amp;timeout=30000&amp;debug=on", "View on DBPedia")</f>
        <v>View on DBPedia</v>
      </c>
    </row>
    <row collapsed="false" customFormat="false" customHeight="true" hidden="false" ht="12.1" outlineLevel="0" r="3592">
      <c r="A3592" s="0" t="str">
        <f aca="false">HYPERLINK("http://dbpedia.org/property/nationalAnthem")</f>
        <v>http://dbpedia.org/property/nationalAnthem</v>
      </c>
      <c r="B3592" s="2" t="n">
        <v>0</v>
      </c>
      <c r="C3592" s="0" t="str">
        <f aca="false">HYPERLINK("http://dbpedia.org/sparql?default-graph-uri=http%3A%2F%2Fdbpedia.org&amp;query=select+distinct+%3Fs+%3Fo+where+{%3Fs+%3Chttp%3A%2F%2Fdbpedia.org%2Fproperty%2FnationalAnthem%3E+%3Fo}+LIMIT+100&amp;format=text%2Fhtml&amp;timeout=30000&amp;debug=on", "View on DBPedia")</f>
        <v>View on DBPedia</v>
      </c>
    </row>
    <row collapsed="false" customFormat="false" customHeight="true" hidden="false" ht="12.1" outlineLevel="0" r="3593">
      <c r="A3593" s="0" t="str">
        <f aca="false">HYPERLINK("http://dbpedia.org/property/dipstyle")</f>
        <v>http://dbpedia.org/property/dipstyle</v>
      </c>
      <c r="B3593" s="2" t="n">
        <v>0</v>
      </c>
      <c r="C3593" s="0" t="str">
        <f aca="false">HYPERLINK("http://dbpedia.org/sparql?default-graph-uri=http%3A%2F%2Fdbpedia.org&amp;query=select+distinct+%3Fs+%3Fo+where+{%3Fs+%3Chttp%3A%2F%2Fdbpedia.org%2Fproperty%2Fdipstyle%3E+%3Fo}+LIMIT+100&amp;format=text%2Fhtml&amp;timeout=30000&amp;debug=on", "View on DBPedia")</f>
        <v>View on DBPedia</v>
      </c>
    </row>
    <row collapsed="false" customFormat="false" customHeight="true" hidden="false" ht="12.1" outlineLevel="0" r="3594">
      <c r="A3594" s="0" t="str">
        <f aca="false">HYPERLINK("http://dbpedia.org/property/nativeName")</f>
        <v>http://dbpedia.org/property/nativeName</v>
      </c>
      <c r="B3594" s="2" t="n">
        <v>0</v>
      </c>
      <c r="C3594" s="0" t="str">
        <f aca="false">HYPERLINK("http://dbpedia.org/sparql?default-graph-uri=http%3A%2F%2Fdbpedia.org&amp;query=select+distinct+%3Fs+%3Fo+where+{%3Fs+%3Chttp%3A%2F%2Fdbpedia.org%2Fproperty%2FnativeName%3E+%3Fo}+LIMIT+100&amp;format=text%2Fhtml&amp;timeout=30000&amp;debug=on", "View on DBPedia")</f>
        <v>View on DBPedia</v>
      </c>
    </row>
    <row collapsed="false" customFormat="false" customHeight="true" hidden="false" ht="12.1" outlineLevel="0" r="3595">
      <c r="A3595" s="0" t="str">
        <f aca="false">HYPERLINK("http://dbpedia.org/property/eventStart")</f>
        <v>http://dbpedia.org/property/eventStart</v>
      </c>
      <c r="B3595" s="2" t="n">
        <v>0</v>
      </c>
      <c r="C3595" s="0" t="str">
        <f aca="false">HYPERLINK("http://dbpedia.org/sparql?default-graph-uri=http%3A%2F%2Fdbpedia.org&amp;query=select+distinct+%3Fs+%3Fo+where+{%3Fs+%3Chttp%3A%2F%2Fdbpedia.org%2Fproperty%2FeventStart%3E+%3Fo}+LIMIT+100&amp;format=text%2Fhtml&amp;timeout=30000&amp;debug=on", "View on DBPedia")</f>
        <v>View on DBPedia</v>
      </c>
    </row>
    <row collapsed="false" customFormat="false" customHeight="true" hidden="false" ht="12.1" outlineLevel="0" r="3596">
      <c r="A3596" s="0" t="str">
        <f aca="false">HYPERLINK("http://dbpedia.org/property/comps")</f>
        <v>http://dbpedia.org/property/comps</v>
      </c>
      <c r="B3596" s="2" t="n">
        <v>0</v>
      </c>
      <c r="C3596" s="0" t="str">
        <f aca="false">HYPERLINK("http://dbpedia.org/sparql?default-graph-uri=http%3A%2F%2Fdbpedia.org&amp;query=select+distinct+%3Fs+%3Fo+where+{%3Fs+%3Chttp%3A%2F%2Fdbpedia.org%2Fproperty%2Fcomps%3E+%3Fo}+LIMIT+100&amp;format=text%2Fhtml&amp;timeout=30000&amp;debug=on", "View on DBPedia")</f>
        <v>View on DBPedia</v>
      </c>
    </row>
    <row collapsed="false" customFormat="false" customHeight="true" hidden="false" ht="12.1" outlineLevel="0" r="3597">
      <c r="A3597" s="0" t="str">
        <f aca="false">HYPERLINK("http://dbpedia.org/property/east")</f>
        <v>http://dbpedia.org/property/east</v>
      </c>
      <c r="B3597" s="2" t="n">
        <v>0</v>
      </c>
      <c r="C3597" s="0" t="str">
        <f aca="false">HYPERLINK("http://dbpedia.org/sparql?default-graph-uri=http%3A%2F%2Fdbpedia.org&amp;query=select+distinct+%3Fs+%3Fo+where+{%3Fs+%3Chttp%3A%2F%2Fdbpedia.org%2Fproperty%2Feast%3E+%3Fo}+LIMIT+100&amp;format=text%2Fhtml&amp;timeout=30000&amp;debug=on", "View on DBPedia")</f>
        <v>View on DBPedia</v>
      </c>
    </row>
    <row collapsed="false" customFormat="false" customHeight="true" hidden="false" ht="12.1" outlineLevel="0" r="3598">
      <c r="A3598" s="0" t="str">
        <f aca="false">HYPERLINK("http://dbpedia.org/property/broadcastArea")</f>
        <v>http://dbpedia.org/property/broadcastArea</v>
      </c>
      <c r="B3598" s="2" t="n">
        <v>0</v>
      </c>
      <c r="C3598" s="0" t="str">
        <f aca="false">HYPERLINK("http://dbpedia.org/sparql?default-graph-uri=http%3A%2F%2Fdbpedia.org&amp;query=select+distinct+%3Fs+%3Fo+where+{%3Fs+%3Chttp%3A%2F%2Fdbpedia.org%2Fproperty%2FbroadcastArea%3E+%3Fo}+LIMIT+100&amp;format=text%2Fhtml&amp;timeout=30000&amp;debug=on", "View on DBPedia")</f>
        <v>View on DBPedia</v>
      </c>
    </row>
    <row collapsed="false" customFormat="false" customHeight="true" hidden="false" ht="12.1" outlineLevel="0" r="3599">
      <c r="A3599" s="0" t="str">
        <f aca="false">HYPERLINK("http://dbpedia.org/property/cityServed")</f>
        <v>http://dbpedia.org/property/cityServed</v>
      </c>
      <c r="B3599" s="2" t="n">
        <v>0</v>
      </c>
      <c r="C3599" s="0" t="str">
        <f aca="false">HYPERLINK("http://dbpedia.org/sparql?default-graph-uri=http%3A%2F%2Fdbpedia.org&amp;query=select+distinct+%3Fs+%3Fo+where+{%3Fs+%3Chttp%3A%2F%2Fdbpedia.org%2Fproperty%2FcityServed%3E+%3Fo}+LIMIT+100&amp;format=text%2Fhtml&amp;timeout=30000&amp;debug=on", "View on DBPedia")</f>
        <v>View on DBPedia</v>
      </c>
    </row>
    <row collapsed="false" customFormat="false" customHeight="true" hidden="false" ht="12.1" outlineLevel="0" r="3600">
      <c r="A3600" s="0" t="str">
        <f aca="false">HYPERLINK("http://dbpedia.org/ontology/nearestCity")</f>
        <v>http://dbpedia.org/ontology/nearestCity</v>
      </c>
      <c r="B3600" s="2" t="n">
        <v>0</v>
      </c>
      <c r="C3600" s="0" t="str">
        <f aca="false">HYPERLINK("http://dbpedia.org/sparql?default-graph-uri=http%3A%2F%2Fdbpedia.org&amp;query=select+distinct+%3Fs+%3Fo+where+{%3Fs+%3Chttp%3A%2F%2Fdbpedia.org%2Fontology%2FnearestCity%3E+%3Fo}+LIMIT+100&amp;format=text%2Fhtml&amp;timeout=30000&amp;debug=on", "View on DBPedia")</f>
        <v>View on DBPedia</v>
      </c>
    </row>
    <row collapsed="false" customFormat="false" customHeight="true" hidden="false" ht="12.1" outlineLevel="0" r="3601">
      <c r="A3601" s="0" t="str">
        <f aca="false">HYPERLINK("http://dbpedia.org/property/minister4Party")</f>
        <v>http://dbpedia.org/property/minister4Party</v>
      </c>
      <c r="B3601" s="2" t="n">
        <v>0</v>
      </c>
      <c r="C3601" s="0" t="str">
        <f aca="false">HYPERLINK("http://dbpedia.org/sparql?default-graph-uri=http%3A%2F%2Fdbpedia.org&amp;query=select+distinct+%3Fs+%3Fo+where+{%3Fs+%3Chttp%3A%2F%2Fdbpedia.org%2Fproperty%2Fminister4Party%3E+%3Fo}+LIMIT+100&amp;format=text%2Fhtml&amp;timeout=30000&amp;debug=on", "View on DBPedia")</f>
        <v>View on DBPedia</v>
      </c>
    </row>
    <row collapsed="false" customFormat="false" customHeight="true" hidden="false" ht="12.1" outlineLevel="0" r="3602">
      <c r="A3602" s="0" t="str">
        <f aca="false">HYPERLINK("http://dbpedia.org/property/coaCaption")</f>
        <v>http://dbpedia.org/property/coaCaption</v>
      </c>
      <c r="B3602" s="2" t="n">
        <v>0</v>
      </c>
      <c r="C3602" s="0" t="str">
        <f aca="false">HYPERLINK("http://dbpedia.org/sparql?default-graph-uri=http%3A%2F%2Fdbpedia.org&amp;query=select+distinct+%3Fs+%3Fo+where+{%3Fs+%3Chttp%3A%2F%2Fdbpedia.org%2Fproperty%2FcoaCaption%3E+%3Fo}+LIMIT+100&amp;format=text%2Fhtml&amp;timeout=30000&amp;debug=on", "View on DBPedia")</f>
        <v>View on DBPedia</v>
      </c>
    </row>
    <row collapsed="false" customFormat="false" customHeight="true" hidden="false" ht="12.1" outlineLevel="0" r="3603">
      <c r="A3603" s="0" t="str">
        <f aca="false">HYPERLINK("http://dbpedia.org/ontology/isPartOf")</f>
        <v>http://dbpedia.org/ontology/isPartOf</v>
      </c>
      <c r="B3603" s="2" t="n">
        <v>0</v>
      </c>
      <c r="C3603" s="0" t="str">
        <f aca="false">HYPERLINK("http://dbpedia.org/sparql?default-graph-uri=http%3A%2F%2Fdbpedia.org&amp;query=select+distinct+%3Fs+%3Fo+where+{%3Fs+%3Chttp%3A%2F%2Fdbpedia.org%2Fontology%2FisPartOf%3E+%3Fo}+LIMIT+100&amp;format=text%2Fhtml&amp;timeout=30000&amp;debug=on", "View on DBPedia")</f>
        <v>View on DBPedia</v>
      </c>
    </row>
    <row collapsed="false" customFormat="false" customHeight="true" hidden="false" ht="12.1" outlineLevel="0" r="3604">
      <c r="A3604" s="0" t="str">
        <f aca="false">HYPERLINK("http://dbpedia.org/property/notableIdeas")</f>
        <v>http://dbpedia.org/property/notableIdeas</v>
      </c>
      <c r="B3604" s="2" t="n">
        <v>0</v>
      </c>
      <c r="C3604" s="0" t="str">
        <f aca="false">HYPERLINK("http://dbpedia.org/sparql?default-graph-uri=http%3A%2F%2Fdbpedia.org&amp;query=select+distinct+%3Fs+%3Fo+where+{%3Fs+%3Chttp%3A%2F%2Fdbpedia.org%2Fproperty%2FnotableIdeas%3E+%3Fo}+LIMIT+100&amp;format=text%2Fhtml&amp;timeout=30000&amp;debug=on", "View on DBPedia")</f>
        <v>View on DBPedia</v>
      </c>
    </row>
    <row collapsed="false" customFormat="false" customHeight="true" hidden="false" ht="12.1" outlineLevel="0" r="3605">
      <c r="A3605" s="0" t="str">
        <f aca="false">HYPERLINK("http://dbpedia.org/property/constitution")</f>
        <v>http://dbpedia.org/property/constitution</v>
      </c>
      <c r="B3605" s="2" t="n">
        <v>0</v>
      </c>
      <c r="C3605" s="0" t="str">
        <f aca="false">HYPERLINK("http://dbpedia.org/sparql?default-graph-uri=http%3A%2F%2Fdbpedia.org&amp;query=select+distinct+%3Fs+%3Fo+where+{%3Fs+%3Chttp%3A%2F%2Fdbpedia.org%2Fproperty%2Fconstitution%3E+%3Fo}+LIMIT+100&amp;format=text%2Fhtml&amp;timeout=30000&amp;debug=on", "View on DBPedia")</f>
        <v>View on DBPedia</v>
      </c>
    </row>
    <row collapsed="false" customFormat="false" customHeight="true" hidden="false" ht="12.1" outlineLevel="0" r="3606">
      <c r="A3606" s="0" t="str">
        <f aca="false">HYPERLINK("http://dbpedia.org/ontology/league")</f>
        <v>http://dbpedia.org/ontology/league</v>
      </c>
      <c r="B3606" s="2" t="n">
        <v>0</v>
      </c>
      <c r="C3606" s="0" t="str">
        <f aca="false">HYPERLINK("http://dbpedia.org/sparql?default-graph-uri=http%3A%2F%2Fdbpedia.org&amp;query=select+distinct+%3Fs+%3Fo+where+{%3Fs+%3Chttp%3A%2F%2Fdbpedia.org%2Fontology%2Fleague%3E+%3Fo}+LIMIT+100&amp;format=text%2Fhtml&amp;timeout=30000&amp;debug=on", "View on DBPedia")</f>
        <v>View on DBPedia</v>
      </c>
    </row>
    <row collapsed="false" customFormat="false" customHeight="true" hidden="false" ht="12.1" outlineLevel="0" r="3607">
      <c r="A3607" s="0" t="str">
        <f aca="false">HYPERLINK("http://dbpedia.org/property/overviewbody")</f>
        <v>http://dbpedia.org/property/overviewbody</v>
      </c>
      <c r="B3607" s="2" t="n">
        <v>0</v>
      </c>
      <c r="C3607" s="0" t="str">
        <f aca="false">HYPERLINK("http://dbpedia.org/sparql?default-graph-uri=http%3A%2F%2Fdbpedia.org&amp;query=select+distinct+%3Fs+%3Fo+where+{%3Fs+%3Chttp%3A%2F%2Fdbpedia.org%2Fproperty%2Foverviewbody%3E+%3Fo}+LIMIT+100&amp;format=text%2Fhtml&amp;timeout=30000&amp;debug=on", "View on DBPedia")</f>
        <v>View on DBPedia</v>
      </c>
    </row>
    <row collapsed="false" customFormat="false" customHeight="true" hidden="false" ht="12.1" outlineLevel="0" r="3608">
      <c r="A3608" s="0" t="str">
        <f aca="false">HYPERLINK("http://dbpedia.org/property/companyName")</f>
        <v>http://dbpedia.org/property/companyName</v>
      </c>
      <c r="B3608" s="2" t="n">
        <v>0</v>
      </c>
      <c r="C3608" s="0" t="str">
        <f aca="false">HYPERLINK("http://dbpedia.org/sparql?default-graph-uri=http%3A%2F%2Fdbpedia.org&amp;query=select+distinct+%3Fs+%3Fo+where+{%3Fs+%3Chttp%3A%2F%2Fdbpedia.org%2Fproperty%2FcompanyName%3E+%3Fo}+LIMIT+100&amp;format=text%2Fhtml&amp;timeout=30000&amp;debug=on", "View on DBPedia")</f>
        <v>View on DBPedia</v>
      </c>
    </row>
    <row collapsed="false" customFormat="false" customHeight="true" hidden="false" ht="12.1" outlineLevel="0" r="3609">
      <c r="A3609" s="0" t="str">
        <f aca="false">HYPERLINK("http://dbpedia.org/ontology/team")</f>
        <v>http://dbpedia.org/ontology/team</v>
      </c>
      <c r="B3609" s="2" t="n">
        <v>0</v>
      </c>
      <c r="C3609" s="0" t="str">
        <f aca="false">HYPERLINK("http://dbpedia.org/sparql?default-graph-uri=http%3A%2F%2Fdbpedia.org&amp;query=select+distinct+%3Fs+%3Fo+where+{%3Fs+%3Chttp%3A%2F%2Fdbpedia.org%2Fontology%2Fteam%3E+%3Fo}+LIMIT+100&amp;format=text%2Fhtml&amp;timeout=30000&amp;debug=on", "View on DBPedia")</f>
        <v>View on DBPedia</v>
      </c>
    </row>
    <row collapsed="false" customFormat="false" customHeight="true" hidden="false" ht="12.1" outlineLevel="0" r="3610">
      <c r="A3610" s="0" t="str">
        <f aca="false">HYPERLINK("http://dbpedia.org/property/blank")</f>
        <v>http://dbpedia.org/property/blank</v>
      </c>
      <c r="B3610" s="2" t="n">
        <v>0</v>
      </c>
      <c r="C3610" s="0" t="str">
        <f aca="false">HYPERLINK("http://dbpedia.org/sparql?default-graph-uri=http%3A%2F%2Fdbpedia.org&amp;query=select+distinct+%3Fs+%3Fo+where+{%3Fs+%3Chttp%3A%2F%2Fdbpedia.org%2Fproperty%2Fblank%3E+%3Fo}+LIMIT+100&amp;format=text%2Fhtml&amp;timeout=30000&amp;debug=on", "View on DBPedia")</f>
        <v>View on DBPedia</v>
      </c>
    </row>
    <row collapsed="false" customFormat="false" customHeight="true" hidden="false" ht="12.1" outlineLevel="0" r="3611">
      <c r="A3611" s="0" t="str">
        <f aca="false">HYPERLINK("http://dbpedia.org/property/nationalparalympiccom")</f>
        <v>http://dbpedia.org/property/nationalparalympiccom</v>
      </c>
      <c r="B3611" s="2" t="n">
        <v>0</v>
      </c>
      <c r="C3611" s="0" t="str">
        <f aca="false">HYPERLINK("http://dbpedia.org/sparql?default-graph-uri=http%3A%2F%2Fdbpedia.org&amp;query=select+distinct+%3Fs+%3Fo+where+{%3Fs+%3Chttp%3A%2F%2Fdbpedia.org%2Fproperty%2Fnationalparalympiccom%3E+%3Fo}+LIMIT+100&amp;format=text%2Fhtml&amp;timeout=30000&amp;debug=on", "View on DBPedia")</f>
        <v>View on DBPedia</v>
      </c>
    </row>
    <row collapsed="false" customFormat="false" customHeight="true" hidden="false" ht="12.1" outlineLevel="0" r="3612">
      <c r="A3612" s="0" t="str">
        <f aca="false">HYPERLINK("http://dbpedia.org/property/credits")</f>
        <v>http://dbpedia.org/property/credits</v>
      </c>
      <c r="B3612" s="2" t="n">
        <v>0</v>
      </c>
      <c r="C3612" s="0" t="str">
        <f aca="false">HYPERLINK("http://dbpedia.org/sparql?default-graph-uri=http%3A%2F%2Fdbpedia.org&amp;query=select+distinct+%3Fs+%3Fo+where+{%3Fs+%3Chttp%3A%2F%2Fdbpedia.org%2Fproperty%2Fcredits%3E+%3Fo}+LIMIT+100&amp;format=text%2Fhtml&amp;timeout=30000&amp;debug=on", "View on DBPedia")</f>
        <v>View on DBPedia</v>
      </c>
    </row>
    <row collapsed="false" customFormat="false" customHeight="true" hidden="false" ht="12.1" outlineLevel="0" r="3613">
      <c r="A3613" s="0" t="str">
        <f aca="false">HYPERLINK("http://dbpedia.org/property/chambers")</f>
        <v>http://dbpedia.org/property/chambers</v>
      </c>
      <c r="B3613" s="2" t="n">
        <v>0</v>
      </c>
      <c r="C3613" s="0" t="str">
        <f aca="false">HYPERLINK("http://dbpedia.org/sparql?default-graph-uri=http%3A%2F%2Fdbpedia.org&amp;query=select+distinct+%3Fs+%3Fo+where+{%3Fs+%3Chttp%3A%2F%2Fdbpedia.org%2Fproperty%2Fchambers%3E+%3Fo}+LIMIT+100&amp;format=text%2Fhtml&amp;timeout=30000&amp;debug=on", "View on DBPedia")</f>
        <v>View on DBPedia</v>
      </c>
    </row>
    <row collapsed="false" customFormat="false" customHeight="true" hidden="false" ht="12.1" outlineLevel="0" r="3614">
      <c r="A3614" s="0" t="str">
        <f aca="false">HYPERLINK("http://dbpedia.org/property/replaced")</f>
        <v>http://dbpedia.org/property/replaced</v>
      </c>
      <c r="B3614" s="2" t="n">
        <v>0</v>
      </c>
      <c r="C3614" s="0" t="str">
        <f aca="false">HYPERLINK("http://dbpedia.org/sparql?default-graph-uri=http%3A%2F%2Fdbpedia.org&amp;query=select+distinct+%3Fs+%3Fo+where+{%3Fs+%3Chttp%3A%2F%2Fdbpedia.org%2Fproperty%2Freplaced%3E+%3Fo}+LIMIT+100&amp;format=text%2Fhtml&amp;timeout=30000&amp;debug=on", "View on DBPedia")</f>
        <v>View on DBPedia</v>
      </c>
    </row>
    <row collapsed="false" customFormat="false" customHeight="true" hidden="false" ht="12.1" outlineLevel="0" r="3615">
      <c r="A3615" s="0" t="str">
        <f aca="false">HYPERLINK("http://dbpedia.org/ontology/citizenship")</f>
        <v>http://dbpedia.org/ontology/citizenship</v>
      </c>
      <c r="B3615" s="2" t="n">
        <v>0</v>
      </c>
      <c r="C3615" s="0" t="str">
        <f aca="false">HYPERLINK("http://dbpedia.org/sparql?default-graph-uri=http%3A%2F%2Fdbpedia.org&amp;query=select+distinct+%3Fs+%3Fo+where+{%3Fs+%3Chttp%3A%2F%2Fdbpedia.org%2Fontology%2Fcitizenship%3E+%3Fo}+LIMIT+100&amp;format=text%2Fhtml&amp;timeout=30000&amp;debug=on", "View on DBPedia")</f>
        <v>View on DBPedia</v>
      </c>
    </row>
    <row collapsed="false" customFormat="false" customHeight="true" hidden="false" ht="12.1" outlineLevel="0" r="3616">
      <c r="A3616" s="0" t="str">
        <f aca="false">HYPERLINK("http://dbpedia.org/property/symbolType")</f>
        <v>http://dbpedia.org/property/symbolType</v>
      </c>
      <c r="B3616" s="2" t="n">
        <v>0</v>
      </c>
      <c r="C3616" s="0" t="str">
        <f aca="false">HYPERLINK("http://dbpedia.org/sparql?default-graph-uri=http%3A%2F%2Fdbpedia.org&amp;query=select+distinct+%3Fs+%3Fo+where+{%3Fs+%3Chttp%3A%2F%2Fdbpedia.org%2Fproperty%2FsymbolType%3E+%3Fo}+LIMIT+100&amp;format=text%2Fhtml&amp;timeout=30000&amp;debug=on", "View on DBPedia")</f>
        <v>View on DBPedia</v>
      </c>
    </row>
    <row collapsed="false" customFormat="false" customHeight="true" hidden="false" ht="12.1" outlineLevel="0" r="3617">
      <c r="A3617" s="0" t="str">
        <f aca="false">HYPERLINK("http://dbpedia.org/property/documentType")</f>
        <v>http://dbpedia.org/property/documentType</v>
      </c>
      <c r="B3617" s="2" t="n">
        <v>0</v>
      </c>
      <c r="C3617" s="0" t="str">
        <f aca="false">HYPERLINK("http://dbpedia.org/sparql?default-graph-uri=http%3A%2F%2Fdbpedia.org&amp;query=select+distinct+%3Fs+%3Fo+where+{%3Fs+%3Chttp%3A%2F%2Fdbpedia.org%2Fproperty%2FdocumentType%3E+%3Fo}+LIMIT+100&amp;format=text%2Fhtml&amp;timeout=30000&amp;debug=on", "View on DBPedia")</f>
        <v>View on DBPedia</v>
      </c>
    </row>
    <row collapsed="false" customFormat="false" customHeight="true" hidden="false" ht="12.1" outlineLevel="0" r="3618">
      <c r="A3618" s="0" t="str">
        <f aca="false">HYPERLINK("http://dbpedia.org/ontology/author")</f>
        <v>http://dbpedia.org/ontology/author</v>
      </c>
      <c r="B3618" s="2" t="n">
        <v>0</v>
      </c>
      <c r="C3618" s="0" t="str">
        <f aca="false">HYPERLINK("http://dbpedia.org/sparql?default-graph-uri=http%3A%2F%2Fdbpedia.org&amp;query=select+distinct+%3Fs+%3Fo+where+{%3Fs+%3Chttp%3A%2F%2Fdbpedia.org%2Fontology%2Fauthor%3E+%3Fo}+LIMIT+100&amp;format=text%2Fhtml&amp;timeout=30000&amp;debug=on", "View on DBPedia")</f>
        <v>View on DBPedia</v>
      </c>
    </row>
    <row collapsed="false" customFormat="false" customHeight="true" hidden="false" ht="12.1" outlineLevel="0" r="3619">
      <c r="A3619" s="0" t="str">
        <f aca="false">HYPERLINK("http://dbpedia.org/property/homeStadium")</f>
        <v>http://dbpedia.org/property/homeStadium</v>
      </c>
      <c r="B3619" s="2" t="n">
        <v>0</v>
      </c>
      <c r="C3619" s="0" t="str">
        <f aca="false">HYPERLINK("http://dbpedia.org/sparql?default-graph-uri=http%3A%2F%2Fdbpedia.org&amp;query=select+distinct+%3Fs+%3Fo+where+{%3Fs+%3Chttp%3A%2F%2Fdbpedia.org%2Fproperty%2FhomeStadium%3E+%3Fo}+LIMIT+100&amp;format=text%2Fhtml&amp;timeout=30000&amp;debug=on", "View on DBPedia")</f>
        <v>View on DBPedia</v>
      </c>
    </row>
    <row collapsed="false" customFormat="false" customHeight="true" hidden="false" ht="12.1" outlineLevel="0" r="3620">
      <c r="A3620" s="0" t="str">
        <f aca="false">HYPERLINK("http://dbpedia.org/property/note")</f>
        <v>http://dbpedia.org/property/note</v>
      </c>
      <c r="B3620" s="2" t="n">
        <v>0</v>
      </c>
      <c r="C3620" s="0" t="str">
        <f aca="false">HYPERLINK("http://dbpedia.org/sparql?default-graph-uri=http%3A%2F%2Fdbpedia.org&amp;query=select+distinct+%3Fs+%3Fo+where+{%3Fs+%3Chttp%3A%2F%2Fdbpedia.org%2Fproperty%2Fnote%3E+%3Fo}+LIMIT+100&amp;format=text%2Fhtml&amp;timeout=30000&amp;debug=on", "View on DBPedia")</f>
        <v>View on DBPedia</v>
      </c>
    </row>
    <row collapsed="false" customFormat="false" customHeight="true" hidden="false" ht="12.1" outlineLevel="0" r="3621">
      <c r="A3621" s="0" t="str">
        <f aca="false">HYPERLINK("http://dbpedia.org/ontology/city")</f>
        <v>http://dbpedia.org/ontology/city</v>
      </c>
      <c r="B3621" s="2" t="n">
        <v>0</v>
      </c>
      <c r="C3621" s="0" t="str">
        <f aca="false">HYPERLINK("http://dbpedia.org/sparql?default-graph-uri=http%3A%2F%2Fdbpedia.org&amp;query=select+distinct+%3Fs+%3Fo+where+{%3Fs+%3Chttp%3A%2F%2Fdbpedia.org%2Fontology%2Fcity%3E+%3Fo}+LIMIT+100&amp;format=text%2Fhtml&amp;timeout=30000&amp;debug=on", "View on DBPedia")</f>
        <v>View on DBPedia</v>
      </c>
    </row>
    <row collapsed="false" customFormat="false" customHeight="true" hidden="false" ht="12.1" outlineLevel="0" r="3622">
      <c r="A3622" s="0" t="str">
        <f aca="false">HYPERLINK("http://dbpedia.org/ontology/managerClub")</f>
        <v>http://dbpedia.org/ontology/managerClub</v>
      </c>
      <c r="B3622" s="2" t="n">
        <v>0</v>
      </c>
      <c r="C3622" s="0" t="str">
        <f aca="false">HYPERLINK("http://dbpedia.org/sparql?default-graph-uri=http%3A%2F%2Fdbpedia.org&amp;query=select+distinct+%3Fs+%3Fo+where+{%3Fs+%3Chttp%3A%2F%2Fdbpedia.org%2Fontology%2FmanagerClub%3E+%3Fo}+LIMIT+100&amp;format=text%2Fhtml&amp;timeout=30000&amp;debug=on", "View on DBPedia")</f>
        <v>View on DBPedia</v>
      </c>
    </row>
    <row collapsed="false" customFormat="false" customHeight="true" hidden="false" ht="12.1" outlineLevel="0" r="3623">
      <c r="A3623" s="0" t="str">
        <f aca="false">HYPERLINK("http://dbpedia.org/property/legislatureStatus")</f>
        <v>http://dbpedia.org/property/legislatureStatus</v>
      </c>
      <c r="B3623" s="2" t="n">
        <v>0</v>
      </c>
      <c r="C3623" s="0" t="str">
        <f aca="false">HYPERLINK("http://dbpedia.org/sparql?default-graph-uri=http%3A%2F%2Fdbpedia.org&amp;query=select+distinct+%3Fs+%3Fo+where+{%3Fs+%3Chttp%3A%2F%2Fdbpedia.org%2Fproperty%2FlegislatureStatus%3E+%3Fo}+LIMIT+100&amp;format=text%2Fhtml&amp;timeout=30000&amp;debug=on", "View on DBPedia")</f>
        <v>View on DBPedia</v>
      </c>
    </row>
    <row collapsed="false" customFormat="false" customHeight="true" hidden="false" ht="12.1" outlineLevel="0" r="3624">
      <c r="A3624" s="0" t="str">
        <f aca="false">HYPERLINK("http://dbpedia.org/property/leader3Type")</f>
        <v>http://dbpedia.org/property/leader3Type</v>
      </c>
      <c r="B3624" s="2" t="n">
        <v>0</v>
      </c>
      <c r="C3624" s="0" t="str">
        <f aca="false">HYPERLINK("http://dbpedia.org/sparql?default-graph-uri=http%3A%2F%2Fdbpedia.org&amp;query=select+distinct+%3Fs+%3Fo+where+{%3Fs+%3Chttp%3A%2F%2Fdbpedia.org%2Fproperty%2Fleader3Type%3E+%3Fo}+LIMIT+100&amp;format=text%2Fhtml&amp;timeout=30000&amp;debug=on", "View on DBPedia")</f>
        <v>View on DBPedia</v>
      </c>
    </row>
    <row collapsed="false" customFormat="false" customHeight="true" hidden="false" ht="12.1" outlineLevel="0" r="3625">
      <c r="A3625" s="0" t="str">
        <f aca="false">HYPERLINK("http://dbpedia.org/property/succeededBy")</f>
        <v>http://dbpedia.org/property/succeededBy</v>
      </c>
      <c r="B3625" s="2" t="n">
        <v>0</v>
      </c>
      <c r="C3625" s="0" t="str">
        <f aca="false">HYPERLINK("http://dbpedia.org/sparql?default-graph-uri=http%3A%2F%2Fdbpedia.org&amp;query=select+distinct+%3Fs+%3Fo+where+{%3Fs+%3Chttp%3A%2F%2Fdbpedia.org%2Fproperty%2FsucceededBy%3E+%3Fo}+LIMIT+100&amp;format=text%2Fhtml&amp;timeout=30000&amp;debug=on", "View on DBPedia")</f>
        <v>View on DBPedia</v>
      </c>
    </row>
    <row collapsed="false" customFormat="false" customHeight="true" hidden="false" ht="12.1" outlineLevel="0" r="3626">
      <c r="A3626" s="0" t="str">
        <f aca="false">HYPERLINK("http://dbpedia.org/ontology/notableIdea")</f>
        <v>http://dbpedia.org/ontology/notableIdea</v>
      </c>
      <c r="B3626" s="2" t="n">
        <v>0</v>
      </c>
      <c r="C3626" s="0" t="str">
        <f aca="false">HYPERLINK("http://dbpedia.org/sparql?default-graph-uri=http%3A%2F%2Fdbpedia.org&amp;query=select+distinct+%3Fs+%3Fo+where+{%3Fs+%3Chttp%3A%2F%2Fdbpedia.org%2Fontology%2FnotableIdea%3E+%3Fo}+LIMIT+100&amp;format=text%2Fhtml&amp;timeout=30000&amp;debug=on", "View on DBPedia")</f>
        <v>View on DBPedia</v>
      </c>
    </row>
    <row collapsed="false" customFormat="false" customHeight="true" hidden="false" ht="12.1" outlineLevel="0" r="3627">
      <c r="A3627" s="0" t="str">
        <f aca="false">HYPERLINK("http://dbpedia.org/property/commands")</f>
        <v>http://dbpedia.org/property/commands</v>
      </c>
      <c r="B3627" s="2" t="n">
        <v>0</v>
      </c>
      <c r="C3627" s="0" t="str">
        <f aca="false">HYPERLINK("http://dbpedia.org/sparql?default-graph-uri=http%3A%2F%2Fdbpedia.org&amp;query=select+distinct+%3Fs+%3Fo+where+{%3Fs+%3Chttp%3A%2F%2Fdbpedia.org%2Fproperty%2Fcommands%3E+%3Fo}+LIMIT+100&amp;format=text%2Fhtml&amp;timeout=30000&amp;debug=on", "View on DBPedia")</f>
        <v>View on DBPedia</v>
      </c>
    </row>
    <row collapsed="false" customFormat="false" customHeight="true" hidden="false" ht="12.1" outlineLevel="0" r="3628">
      <c r="A3628" s="0" t="str">
        <f aca="false">HYPERLINK("http://dbpedia.org/ontology/nationality")</f>
        <v>http://dbpedia.org/ontology/nationality</v>
      </c>
      <c r="B3628" s="2" t="n">
        <v>0</v>
      </c>
      <c r="C3628" s="0" t="str">
        <f aca="false">HYPERLINK("http://dbpedia.org/sparql?default-graph-uri=http%3A%2F%2Fdbpedia.org&amp;query=select+distinct+%3Fs+%3Fo+where+{%3Fs+%3Chttp%3A%2F%2Fdbpedia.org%2Fontology%2Fnationality%3E+%3Fo}+LIMIT+100&amp;format=text%2Fhtml&amp;timeout=30000&amp;debug=on", "View on DBPedia")</f>
        <v>View on DBPedia</v>
      </c>
    </row>
    <row collapsed="false" customFormat="false" customHeight="true" hidden="false" ht="12.1" outlineLevel="0" r="3629">
      <c r="A3629" s="0" t="str">
        <f aca="false">HYPERLINK("http://dbpedia.org/property/mission")</f>
        <v>http://dbpedia.org/property/mission</v>
      </c>
      <c r="B3629" s="2" t="n">
        <v>0</v>
      </c>
      <c r="C3629" s="0" t="str">
        <f aca="false">HYPERLINK("http://dbpedia.org/sparql?default-graph-uri=http%3A%2F%2Fdbpedia.org&amp;query=select+distinct+%3Fs+%3Fo+where+{%3Fs+%3Chttp%3A%2F%2Fdbpedia.org%2Fproperty%2Fmission%3E+%3Fo}+LIMIT+100&amp;format=text%2Fhtml&amp;timeout=30000&amp;debug=on", "View on DBPedia")</f>
        <v>View on DBPedia</v>
      </c>
    </row>
    <row collapsed="false" customFormat="false" customHeight="true" hidden="false" ht="12.1" outlineLevel="0" r="3630">
      <c r="A3630" s="0" t="str">
        <f aca="false">HYPERLINK("http://dbpedia.org/property/legislature")</f>
        <v>http://dbpedia.org/property/legislature</v>
      </c>
      <c r="B3630" s="2" t="n">
        <v>0</v>
      </c>
      <c r="C3630" s="0" t="str">
        <f aca="false">HYPERLINK("http://dbpedia.org/sparql?default-graph-uri=http%3A%2F%2Fdbpedia.org&amp;query=select+distinct+%3Fs+%3Fo+where+{%3Fs+%3Chttp%3A%2F%2Fdbpedia.org%2Fproperty%2Flegislature%3E+%3Fo}+LIMIT+100&amp;format=text%2Fhtml&amp;timeout=30000&amp;debug=on", "View on DBPedia")</f>
        <v>View on DBPedia</v>
      </c>
    </row>
    <row collapsed="false" customFormat="false" customHeight="true" hidden="false" ht="12.1" outlineLevel="0" r="3631">
      <c r="A3631" s="0" t="str">
        <f aca="false">HYPERLINK("http://dbpedia.org/property/history")</f>
        <v>http://dbpedia.org/property/history</v>
      </c>
      <c r="B3631" s="2" t="n">
        <v>0</v>
      </c>
      <c r="C3631" s="0" t="str">
        <f aca="false">HYPERLINK("http://dbpedia.org/sparql?default-graph-uri=http%3A%2F%2Fdbpedia.org&amp;query=select+distinct+%3Fs+%3Fo+where+{%3Fs+%3Chttp%3A%2F%2Fdbpedia.org%2Fproperty%2Fhistory%3E+%3Fo}+LIMIT+100&amp;format=text%2Fhtml&amp;timeout=30000&amp;debug=on", "View on DBPedia")</f>
        <v>View on DBPedia</v>
      </c>
    </row>
    <row collapsed="false" customFormat="false" customHeight="true" hidden="false" ht="12.1" outlineLevel="0" r="3632">
      <c r="A3632" s="0" t="str">
        <f aca="false">HYPERLINK("http://dbpedia.org/property/linkingName")</f>
        <v>http://dbpedia.org/property/linkingName</v>
      </c>
      <c r="B3632" s="2" t="n">
        <v>0</v>
      </c>
      <c r="C3632" s="0" t="str">
        <f aca="false">HYPERLINK("http://dbpedia.org/sparql?default-graph-uri=http%3A%2F%2Fdbpedia.org&amp;query=select+distinct+%3Fs+%3Fo+where+{%3Fs+%3Chttp%3A%2F%2Fdbpedia.org%2Fproperty%2FlinkingName%3E+%3Fo}+LIMIT+100&amp;format=text%2Fhtml&amp;timeout=30000&amp;debug=on", "View on DBPedia")</f>
        <v>View on DBPedia</v>
      </c>
    </row>
    <row collapsed="false" customFormat="false" customHeight="true" hidden="false" ht="12.1" outlineLevel="0" r="3633">
      <c r="A3633" s="0" t="str">
        <f aca="false">HYPERLINK("http://dbpedia.org/property/cause")</f>
        <v>http://dbpedia.org/property/cause</v>
      </c>
      <c r="B3633" s="2" t="n">
        <v>0</v>
      </c>
      <c r="C3633" s="0" t="str">
        <f aca="false">HYPERLINK("http://dbpedia.org/sparql?default-graph-uri=http%3A%2F%2Fdbpedia.org&amp;query=select+distinct+%3Fs+%3Fo+where+{%3Fs+%3Chttp%3A%2F%2Fdbpedia.org%2Fproperty%2Fcause%3E+%3Fo}+LIMIT+100&amp;format=text%2Fhtml&amp;timeout=30000&amp;debug=on", "View on DBPedia")</f>
        <v>View on DBPedia</v>
      </c>
    </row>
    <row collapsed="false" customFormat="false" customHeight="true" hidden="false" ht="12.1" outlineLevel="0" r="3634">
      <c r="A3634" s="0" t="str">
        <f aca="false">HYPERLINK("http://dbpedia.org/property/education")</f>
        <v>http://dbpedia.org/property/education</v>
      </c>
      <c r="B3634" s="2" t="n">
        <v>0</v>
      </c>
      <c r="C3634" s="0" t="str">
        <f aca="false">HYPERLINK("http://dbpedia.org/sparql?default-graph-uri=http%3A%2F%2Fdbpedia.org&amp;query=select+distinct+%3Fs+%3Fo+where+{%3Fs+%3Chttp%3A%2F%2Fdbpedia.org%2Fproperty%2Feducation%3E+%3Fo}+LIMIT+100&amp;format=text%2Fhtml&amp;timeout=30000&amp;debug=on", "View on DBPedia")</f>
        <v>View on DBPedia</v>
      </c>
    </row>
    <row collapsed="false" customFormat="false" customHeight="true" hidden="false" ht="12.1" outlineLevel="0" r="3635">
      <c r="A3635" s="0" t="str">
        <f aca="false">HYPERLINK("http://dbpedia.org/property/ruNationalteam")</f>
        <v>http://dbpedia.org/property/ruNationalteam</v>
      </c>
      <c r="B3635" s="2" t="n">
        <v>0</v>
      </c>
      <c r="C3635" s="0" t="str">
        <f aca="false">HYPERLINK("http://dbpedia.org/sparql?default-graph-uri=http%3A%2F%2Fdbpedia.org&amp;query=select+distinct+%3Fs+%3Fo+where+{%3Fs+%3Chttp%3A%2F%2Fdbpedia.org%2Fproperty%2FruNationalteam%3E+%3Fo}+LIMIT+100&amp;format=text%2Fhtml&amp;timeout=30000&amp;debug=on", "View on DBPedia")</f>
        <v>View on DBPedia</v>
      </c>
    </row>
    <row collapsed="false" customFormat="false" customHeight="true" hidden="false" ht="12.1" outlineLevel="0" r="3636">
      <c r="A3636" s="0" t="str">
        <f aca="false">HYPERLINK("http://dbpedia.org/property/garrison")</f>
        <v>http://dbpedia.org/property/garrison</v>
      </c>
      <c r="B3636" s="2" t="n">
        <v>0</v>
      </c>
      <c r="C3636" s="0" t="str">
        <f aca="false">HYPERLINK("http://dbpedia.org/sparql?default-graph-uri=http%3A%2F%2Fdbpedia.org&amp;query=select+distinct+%3Fs+%3Fo+where+{%3Fs+%3Chttp%3A%2F%2Fdbpedia.org%2Fproperty%2Fgarrison%3E+%3Fo}+LIMIT+100&amp;format=text%2Fhtml&amp;timeout=30000&amp;debug=on", "View on DBPedia")</f>
        <v>View on DBPedia</v>
      </c>
    </row>
    <row collapsed="false" customFormat="false" customHeight="true" hidden="false" ht="12.1" outlineLevel="0" r="3637">
      <c r="A3637" s="0" t="str">
        <f aca="false">HYPERLINK("http://dbpedia.org/property/visitors")</f>
        <v>http://dbpedia.org/property/visitors</v>
      </c>
      <c r="B3637" s="2" t="n">
        <v>0</v>
      </c>
      <c r="C3637" s="0" t="str">
        <f aca="false">HYPERLINK("http://dbpedia.org/sparql?default-graph-uri=http%3A%2F%2Fdbpedia.org&amp;query=select+distinct+%3Fs+%3Fo+where+{%3Fs+%3Chttp%3A%2F%2Fdbpedia.org%2Fproperty%2Fvisitors%3E+%3Fo}+LIMIT+100&amp;format=text%2Fhtml&amp;timeout=30000&amp;debug=on", "View on DBPedia")</f>
        <v>View on DBPedia</v>
      </c>
    </row>
    <row collapsed="false" customFormat="false" customHeight="true" hidden="false" ht="12.1" outlineLevel="0" r="3638">
      <c r="A3638" s="0" t="str">
        <f aca="false">HYPERLINK("http://dbpedia.org/property/pushpinMapCaption")</f>
        <v>http://dbpedia.org/property/pushpinMapCaption</v>
      </c>
      <c r="B3638" s="2" t="n">
        <v>0</v>
      </c>
      <c r="C3638" s="0" t="str">
        <f aca="false">HYPERLINK("http://dbpedia.org/sparql?default-graph-uri=http%3A%2F%2Fdbpedia.org&amp;query=select+distinct+%3Fs+%3Fo+where+{%3Fs+%3Chttp%3A%2F%2Fdbpedia.org%2Fproperty%2FpushpinMapCaption%3E+%3Fo}+LIMIT+100&amp;format=text%2Fhtml&amp;timeout=30000&amp;debug=on", "View on DBPedia")</f>
        <v>View on DBPedia</v>
      </c>
    </row>
    <row collapsed="false" customFormat="false" customHeight="true" hidden="false" ht="12.1" outlineLevel="0" r="3639">
      <c r="A3639" s="0" t="str">
        <f aca="false">HYPERLINK("http://dbpedia.org/property/beforeColour")</f>
        <v>http://dbpedia.org/property/beforeColour</v>
      </c>
      <c r="B3639" s="2" t="n">
        <v>0</v>
      </c>
      <c r="C3639" s="0" t="str">
        <f aca="false">HYPERLINK("http://dbpedia.org/sparql?default-graph-uri=http%3A%2F%2Fdbpedia.org&amp;query=select+distinct+%3Fs+%3Fo+where+{%3Fs+%3Chttp%3A%2F%2Fdbpedia.org%2Fproperty%2FbeforeColour%3E+%3Fo}+LIMIT+100&amp;format=text%2Fhtml&amp;timeout=30000&amp;debug=on", "View on DBPedia")</f>
        <v>View on DBPedia</v>
      </c>
    </row>
    <row collapsed="false" customFormat="false" customHeight="true" hidden="false" ht="12.1" outlineLevel="0" r="3640">
      <c r="A3640" s="0" t="str">
        <f aca="false">HYPERLINK("http://dbpedia.org/property/leader1Name")</f>
        <v>http://dbpedia.org/property/leader1Name</v>
      </c>
      <c r="B3640" s="2" t="n">
        <v>0</v>
      </c>
      <c r="C3640" s="0" t="str">
        <f aca="false">HYPERLINK("http://dbpedia.org/sparql?default-graph-uri=http%3A%2F%2Fdbpedia.org&amp;query=select+distinct+%3Fs+%3Fo+where+{%3Fs+%3Chttp%3A%2F%2Fdbpedia.org%2Fproperty%2Fleader1Name%3E+%3Fo}+LIMIT+100&amp;format=text%2Fhtml&amp;timeout=30000&amp;debug=on", "View on DBPedia")</f>
        <v>View on DBPedia</v>
      </c>
    </row>
    <row collapsed="false" customFormat="false" customHeight="true" hidden="false" ht="12.1" outlineLevel="0" r="3641">
      <c r="A3641" s="0" t="str">
        <f aca="false">HYPERLINK("http://dbpedia.org/property/abbreviation")</f>
        <v>http://dbpedia.org/property/abbreviation</v>
      </c>
      <c r="B3641" s="2" t="n">
        <v>0</v>
      </c>
      <c r="C3641" s="0" t="str">
        <f aca="false">HYPERLINK("http://dbpedia.org/sparql?default-graph-uri=http%3A%2F%2Fdbpedia.org&amp;query=select+distinct+%3Fs+%3Fo+where+{%3Fs+%3Chttp%3A%2F%2Fdbpedia.org%2Fproperty%2Fabbreviation%3E+%3Fo}+LIMIT+100&amp;format=text%2Fhtml&amp;timeout=30000&amp;debug=on", "View on DBPedia")</f>
        <v>View on DBPedia</v>
      </c>
    </row>
    <row collapsed="false" customFormat="false" customHeight="true" hidden="false" ht="12.1" outlineLevel="0" r="3642">
      <c r="A3642" s="0" t="str">
        <f aca="false">HYPERLINK("http://dbpedia.org/property/meetingPlace")</f>
        <v>http://dbpedia.org/property/meetingPlace</v>
      </c>
      <c r="B3642" s="2" t="n">
        <v>0</v>
      </c>
      <c r="C3642" s="0" t="str">
        <f aca="false">HYPERLINK("http://dbpedia.org/sparql?default-graph-uri=http%3A%2F%2Fdbpedia.org&amp;query=select+distinct+%3Fs+%3Fo+where+{%3Fs+%3Chttp%3A%2F%2Fdbpedia.org%2Fproperty%2FmeetingPlace%3E+%3Fo}+LIMIT+100&amp;format=text%2Fhtml&amp;timeout=30000&amp;debug=on", "View on DBPedia")</f>
        <v>View on DBPedia</v>
      </c>
    </row>
    <row collapsed="false" customFormat="false" customHeight="true" hidden="false" ht="12.1" outlineLevel="0" r="3643">
      <c r="A3643" s="0" t="str">
        <f aca="false">HYPERLINK("http://dbpedia.org/property/image")</f>
        <v>http://dbpedia.org/property/image</v>
      </c>
      <c r="B3643" s="2" t="n">
        <v>0</v>
      </c>
      <c r="C3643" s="0" t="str">
        <f aca="false">HYPERLINK("http://dbpedia.org/sparql?default-graph-uri=http%3A%2F%2Fdbpedia.org&amp;query=select+distinct+%3Fs+%3Fo+where+{%3Fs+%3Chttp%3A%2F%2Fdbpedia.org%2Fproperty%2Fimage%3E+%3Fo}+LIMIT+100&amp;format=text%2Fhtml&amp;timeout=30000&amp;debug=on", "View on DBPedia")</f>
        <v>View on DBPedia</v>
      </c>
    </row>
    <row collapsed="false" customFormat="false" customHeight="true" hidden="false" ht="12.1" outlineLevel="0" r="3644">
      <c r="A3644" s="0" t="str">
        <f aca="false">HYPERLINK("http://dbpedia.org/property/personquoted")</f>
        <v>http://dbpedia.org/property/personquoted</v>
      </c>
      <c r="B3644" s="2" t="n">
        <v>0</v>
      </c>
      <c r="C3644" s="0" t="str">
        <f aca="false">HYPERLINK("http://dbpedia.org/sparql?default-graph-uri=http%3A%2F%2Fdbpedia.org&amp;query=select+distinct+%3Fs+%3Fo+where+{%3Fs+%3Chttp%3A%2F%2Fdbpedia.org%2Fproperty%2Fpersonquoted%3E+%3Fo}+LIMIT+100&amp;format=text%2Fhtml&amp;timeout=30000&amp;debug=on", "View on DBPedia")</f>
        <v>View on DBPedia</v>
      </c>
    </row>
    <row collapsed="false" customFormat="false" customHeight="true" hidden="false" ht="12.1" outlineLevel="0" r="3645">
      <c r="A3645" s="0" t="str">
        <f aca="false">HYPERLINK("http://dbpedia.org/property/companySlogan")</f>
        <v>http://dbpedia.org/property/companySlogan</v>
      </c>
      <c r="B3645" s="2" t="n">
        <v>0</v>
      </c>
      <c r="C3645" s="0" t="str">
        <f aca="false">HYPERLINK("http://dbpedia.org/sparql?default-graph-uri=http%3A%2F%2Fdbpedia.org&amp;query=select+distinct+%3Fs+%3Fo+where+{%3Fs+%3Chttp%3A%2F%2Fdbpedia.org%2Fproperty%2FcompanySlogan%3E+%3Fo}+LIMIT+100&amp;format=text%2Fhtml&amp;timeout=30000&amp;debug=on", "View on DBPedia")</f>
        <v>View on DBPedia</v>
      </c>
    </row>
    <row collapsed="false" customFormat="false" customHeight="true" hidden="false" ht="12.1" outlineLevel="0" r="3646">
      <c r="A3646" s="0" t="str">
        <f aca="false">HYPERLINK("http://dbpedia.org/property/subdivisionType")</f>
        <v>http://dbpedia.org/property/subdivisionType</v>
      </c>
      <c r="B3646" s="2" t="n">
        <v>0</v>
      </c>
      <c r="C3646" s="0" t="str">
        <f aca="false">HYPERLINK("http://dbpedia.org/sparql?default-graph-uri=http%3A%2F%2Fdbpedia.org&amp;query=select+distinct+%3Fs+%3Fo+where+{%3Fs+%3Chttp%3A%2F%2Fdbpedia.org%2Fproperty%2FsubdivisionType%3E+%3Fo}+LIMIT+100&amp;format=text%2Fhtml&amp;timeout=30000&amp;debug=on", "View on DBPedia")</f>
        <v>View on DBPedia</v>
      </c>
    </row>
    <row collapsed="false" customFormat="false" customHeight="true" hidden="false" ht="12.1" outlineLevel="0" r="3647">
      <c r="A3647" s="0" t="str">
        <f aca="false">HYPERLINK("http://dbpedia.org/property/assembly")</f>
        <v>http://dbpedia.org/property/assembly</v>
      </c>
      <c r="B3647" s="2" t="n">
        <v>0</v>
      </c>
      <c r="C3647" s="0" t="str">
        <f aca="false">HYPERLINK("http://dbpedia.org/sparql?default-graph-uri=http%3A%2F%2Fdbpedia.org&amp;query=select+distinct+%3Fs+%3Fo+where+{%3Fs+%3Chttp%3A%2F%2Fdbpedia.org%2Fproperty%2Fassembly%3E+%3Fo}+LIMIT+100&amp;format=text%2Fhtml&amp;timeout=30000&amp;debug=on", "View on DBPedia")</f>
        <v>View on DBPedia</v>
      </c>
    </row>
    <row collapsed="false" customFormat="false" customHeight="true" hidden="false" ht="12.1" outlineLevel="0" r="3648">
      <c r="A3648" s="0" t="str">
        <f aca="false">HYPERLINK("http://dbpedia.org/property/unionname")</f>
        <v>http://dbpedia.org/property/unionname</v>
      </c>
      <c r="B3648" s="2" t="n">
        <v>0</v>
      </c>
      <c r="C3648" s="0" t="str">
        <f aca="false">HYPERLINK("http://dbpedia.org/sparql?default-graph-uri=http%3A%2F%2Fdbpedia.org&amp;query=select+distinct+%3Fs+%3Fo+where+{%3Fs+%3Chttp%3A%2F%2Fdbpedia.org%2Fproperty%2Funionname%3E+%3Fo}+LIMIT+100&amp;format=text%2Fhtml&amp;timeout=30000&amp;debug=on", "View on DBPedia")</f>
        <v>View on DBPedia</v>
      </c>
    </row>
    <row collapsed="false" customFormat="false" customHeight="true" hidden="false" ht="12.1" outlineLevel="0" r="3649">
      <c r="A3649" s="0" t="str">
        <f aca="false">HYPERLINK("http://dbpedia.org/property/precededBy")</f>
        <v>http://dbpedia.org/property/precededBy</v>
      </c>
      <c r="B3649" s="2" t="n">
        <v>0</v>
      </c>
      <c r="C3649" s="0" t="str">
        <f aca="false">HYPERLINK("http://dbpedia.org/sparql?default-graph-uri=http%3A%2F%2Fdbpedia.org&amp;query=select+distinct+%3Fs+%3Fo+where+{%3Fs+%3Chttp%3A%2F%2Fdbpedia.org%2Fproperty%2FprecededBy%3E+%3Fo}+LIMIT+100&amp;format=text%2Fhtml&amp;timeout=30000&amp;debug=on", "View on DBPedia")</f>
        <v>View on DBPedia</v>
      </c>
    </row>
    <row collapsed="false" customFormat="false" customHeight="true" hidden="false" ht="12.1" outlineLevel="0" r="3650">
      <c r="A3650" s="0" t="str">
        <f aca="false">HYPERLINK("http://dbpedia.org/property/minister2Name")</f>
        <v>http://dbpedia.org/property/minister2Name</v>
      </c>
      <c r="B3650" s="2" t="n">
        <v>0</v>
      </c>
      <c r="C3650" s="0" t="str">
        <f aca="false">HYPERLINK("http://dbpedia.org/sparql?default-graph-uri=http%3A%2F%2Fdbpedia.org&amp;query=select+distinct+%3Fs+%3Fo+where+{%3Fs+%3Chttp%3A%2F%2Fdbpedia.org%2Fproperty%2Fminister2Name%3E+%3Fo}+LIMIT+100&amp;format=text%2Fhtml&amp;timeout=30000&amp;debug=on", "View on DBPedia")</f>
        <v>View on DBPedia</v>
      </c>
    </row>
    <row collapsed="false" customFormat="false" customHeight="true" hidden="false" ht="12.1" outlineLevel="0" r="3651">
      <c r="A3651" s="0" t="str">
        <f aca="false">HYPERLINK("http://dbpedia.org/property/legaljuris")</f>
        <v>http://dbpedia.org/property/legaljuris</v>
      </c>
      <c r="B3651" s="2" t="n">
        <v>0</v>
      </c>
      <c r="C3651" s="0" t="str">
        <f aca="false">HYPERLINK("http://dbpedia.org/sparql?default-graph-uri=http%3A%2F%2Fdbpedia.org&amp;query=select+distinct+%3Fs+%3Fo+where+{%3Fs+%3Chttp%3A%2F%2Fdbpedia.org%2Fproperty%2Flegaljuris%3E+%3Fo}+LIMIT+100&amp;format=text%2Fhtml&amp;timeout=30000&amp;debug=on", "View on DBPedia")</f>
        <v>View on DBPedia</v>
      </c>
    </row>
    <row collapsed="false" customFormat="false" customHeight="true" hidden="false" ht="12.1" outlineLevel="0" r="3652">
      <c r="A3652" s="0" t="str">
        <f aca="false">HYPERLINK("http://dbpedia.org/property/source")</f>
        <v>http://dbpedia.org/property/source</v>
      </c>
      <c r="B3652" s="2" t="n">
        <v>0</v>
      </c>
      <c r="C3652" s="0" t="str">
        <f aca="false">HYPERLINK("http://dbpedia.org/sparql?default-graph-uri=http%3A%2F%2Fdbpedia.org&amp;query=select+distinct+%3Fs+%3Fo+where+{%3Fs+%3Chttp%3A%2F%2Fdbpedia.org%2Fproperty%2Fsource%3E+%3Fo}+LIMIT+100&amp;format=text%2Fhtml&amp;timeout=30000&amp;debug=on", "View on DBPedia")</f>
        <v>View on DBPedia</v>
      </c>
    </row>
    <row collapsed="false" customFormat="false" customHeight="true" hidden="false" ht="12.1" outlineLevel="0" r="3653">
      <c r="A3653" s="0" t="str">
        <f aca="false">HYPERLINK("http://dbpedia.org/property/eventEnd")</f>
        <v>http://dbpedia.org/property/eventEnd</v>
      </c>
      <c r="B3653" s="2" t="n">
        <v>0</v>
      </c>
      <c r="C3653" s="0" t="str">
        <f aca="false">HYPERLINK("http://dbpedia.org/sparql?default-graph-uri=http%3A%2F%2Fdbpedia.org&amp;query=select+distinct+%3Fs+%3Fo+where+{%3Fs+%3Chttp%3A%2F%2Fdbpedia.org%2Fproperty%2FeventEnd%3E+%3Fo}+LIMIT+100&amp;format=text%2Fhtml&amp;timeout=30000&amp;debug=on", "View on DBPedia")</f>
        <v>View on DBPedia</v>
      </c>
    </row>
    <row collapsed="false" customFormat="false" customHeight="true" hidden="false" ht="12.1" outlineLevel="0" r="3654">
      <c r="A3654" s="0" t="str">
        <f aca="false">HYPERLINK("http://dbpedia.org/property/director")</f>
        <v>http://dbpedia.org/property/director</v>
      </c>
      <c r="B3654" s="2" t="n">
        <v>0</v>
      </c>
      <c r="C3654" s="0" t="str">
        <f aca="false">HYPERLINK("http://dbpedia.org/sparql?default-graph-uri=http%3A%2F%2Fdbpedia.org&amp;query=select+distinct+%3Fs+%3Fo+where+{%3Fs+%3Chttp%3A%2F%2Fdbpedia.org%2Fproperty%2Fdirector%3E+%3Fo}+LIMIT+100&amp;format=text%2Fhtml&amp;timeout=30000&amp;debug=on", "View on DBPedia")</f>
        <v>View on DBPedia</v>
      </c>
    </row>
    <row collapsed="false" customFormat="false" customHeight="true" hidden="false" ht="12.1" outlineLevel="0" r="3655">
      <c r="A3655" s="0" t="str">
        <f aca="false">HYPERLINK("http://dbpedia.org/property/imageTitle")</f>
        <v>http://dbpedia.org/property/imageTitle</v>
      </c>
      <c r="B3655" s="2" t="n">
        <v>0</v>
      </c>
      <c r="C3655" s="0" t="str">
        <f aca="false">HYPERLINK("http://dbpedia.org/sparql?default-graph-uri=http%3A%2F%2Fdbpedia.org&amp;query=select+distinct+%3Fs+%3Fo+where+{%3Fs+%3Chttp%3A%2F%2Fdbpedia.org%2Fproperty%2FimageTitle%3E+%3Fo}+LIMIT+100&amp;format=text%2Fhtml&amp;timeout=30000&amp;debug=on", "View on DBPedia")</f>
        <v>View on DBPedia</v>
      </c>
    </row>
    <row collapsed="false" customFormat="false" customHeight="true" hidden="false" ht="12.1" outlineLevel="0" r="3656">
      <c r="A3656" s="0" t="str">
        <f aca="false">HYPERLINK("http://dbpedia.org/property/nationalolympiccom")</f>
        <v>http://dbpedia.org/property/nationalolympiccom</v>
      </c>
      <c r="B3656" s="2" t="n">
        <v>0</v>
      </c>
      <c r="C3656" s="0" t="str">
        <f aca="false">HYPERLINK("http://dbpedia.org/sparql?default-graph-uri=http%3A%2F%2Fdbpedia.org&amp;query=select+distinct+%3Fs+%3Fo+where+{%3Fs+%3Chttp%3A%2F%2Fdbpedia.org%2Fproperty%2Fnationalolympiccom%3E+%3Fo}+LIMIT+100&amp;format=text%2Fhtml&amp;timeout=30000&amp;debug=on", "View on DBPedia")</f>
        <v>View on DBPedia</v>
      </c>
    </row>
    <row collapsed="false" customFormat="false" customHeight="true" hidden="false" ht="12.1" outlineLevel="0" r="3657">
      <c r="A3657" s="0" t="str">
        <f aca="false">HYPERLINK("http://dbpedia.org/property/allegiance")</f>
        <v>http://dbpedia.org/property/allegiance</v>
      </c>
      <c r="B3657" s="2" t="n">
        <v>0</v>
      </c>
      <c r="C3657" s="0" t="str">
        <f aca="false">HYPERLINK("http://dbpedia.org/sparql?default-graph-uri=http%3A%2F%2Fdbpedia.org&amp;query=select+distinct+%3Fs+%3Fo+where+{%3Fs+%3Chttp%3A%2F%2Fdbpedia.org%2Fproperty%2Fallegiance%3E+%3Fo}+LIMIT+100&amp;format=text%2Fhtml&amp;timeout=30000&amp;debug=on", "View on DBPedia")</f>
        <v>View on DBPedia</v>
      </c>
    </row>
    <row collapsed="false" customFormat="false" customHeight="true" hidden="false" ht="12.1" outlineLevel="0" r="3658">
      <c r="A3658" s="0" t="str">
        <f aca="false">HYPERLINK("http://dbpedia.org/property/employer")</f>
        <v>http://dbpedia.org/property/employer</v>
      </c>
      <c r="B3658" s="2" t="n">
        <v>0</v>
      </c>
      <c r="C3658" s="0" t="str">
        <f aca="false">HYPERLINK("http://dbpedia.org/sparql?default-graph-uri=http%3A%2F%2Fdbpedia.org&amp;query=select+distinct+%3Fs+%3Fo+where+{%3Fs+%3Chttp%3A%2F%2Fdbpedia.org%2Fproperty%2Femployer%3E+%3Fo}+LIMIT+100&amp;format=text%2Fhtml&amp;timeout=30000&amp;debug=on", "View on DBPedia")</f>
        <v>View on DBPedia</v>
      </c>
    </row>
    <row collapsed="false" customFormat="false" customHeight="true" hidden="false" ht="12.1" outlineLevel="0" r="3659">
      <c r="A3659" s="0" t="str">
        <f aca="false">HYPERLINK("http://dbpedia.org/property/responsibilities")</f>
        <v>http://dbpedia.org/property/responsibilities</v>
      </c>
      <c r="B3659" s="2" t="n">
        <v>0</v>
      </c>
      <c r="C3659" s="0" t="str">
        <f aca="false">HYPERLINK("http://dbpedia.org/sparql?default-graph-uri=http%3A%2F%2Fdbpedia.org&amp;query=select+distinct+%3Fs+%3Fo+where+{%3Fs+%3Chttp%3A%2F%2Fdbpedia.org%2Fproperty%2Fresponsibilities%3E+%3Fo}+LIMIT+100&amp;format=text%2Fhtml&amp;timeout=30000&amp;debug=on", "View on DBPedia")</f>
        <v>View on DBPedia</v>
      </c>
    </row>
    <row collapsed="false" customFormat="false" customHeight="true" hidden="false" ht="12.1" outlineLevel="0" r="3660">
      <c r="A3660" s="0" t="str">
        <f aca="false">HYPERLINK("http://dbpedia.org/ontology/longName")</f>
        <v>http://dbpedia.org/ontology/longName</v>
      </c>
      <c r="B3660" s="2" t="n">
        <v>0</v>
      </c>
      <c r="C3660" s="0" t="str">
        <f aca="false">HYPERLINK("http://dbpedia.org/sparql?default-graph-uri=http%3A%2F%2Fdbpedia.org&amp;query=select+distinct+%3Fs+%3Fo+where+{%3Fs+%3Chttp%3A%2F%2Fdbpedia.org%2Fontology%2FlongName%3E+%3Fo}+LIMIT+100&amp;format=text%2Fhtml&amp;timeout=30000&amp;debug=on", "View on DBPedia")</f>
        <v>View on DBPedia</v>
      </c>
    </row>
    <row collapsed="false" customFormat="false" customHeight="true" hidden="false" ht="12.1" outlineLevel="0" r="3661">
      <c r="A3661" s="0" t="str">
        <f aca="false">HYPERLINK("http://dbpedia.org/property/militaryData")</f>
        <v>http://dbpedia.org/property/militaryData</v>
      </c>
      <c r="B3661" s="2" t="n">
        <v>0</v>
      </c>
      <c r="C3661" s="0" t="str">
        <f aca="false">HYPERLINK("http://dbpedia.org/sparql?default-graph-uri=http%3A%2F%2Fdbpedia.org&amp;query=select+distinct+%3Fs+%3Fo+where+{%3Fs+%3Chttp%3A%2F%2Fdbpedia.org%2Fproperty%2FmilitaryData%3E+%3Fo}+LIMIT+100&amp;format=text%2Fhtml&amp;timeout=30000&amp;debug=on", "View on DBPedia")</f>
        <v>View on DBPedia</v>
      </c>
    </row>
    <row collapsed="false" customFormat="false" customHeight="true" hidden="false" ht="12.1" outlineLevel="0" r="3662">
      <c r="A3662" s="0" t="str">
        <f aca="false">HYPERLINK("http://dbpedia.org/property/text")</f>
        <v>http://dbpedia.org/property/text</v>
      </c>
      <c r="B3662" s="2" t="n">
        <v>0</v>
      </c>
      <c r="C3662" s="0" t="str">
        <f aca="false">HYPERLINK("http://dbpedia.org/sparql?default-graph-uri=http%3A%2F%2Fdbpedia.org&amp;query=select+distinct+%3Fs+%3Fo+where+{%3Fs+%3Chttp%3A%2F%2Fdbpedia.org%2Fproperty%2Ftext%3E+%3Fo}+LIMIT+100&amp;format=text%2Fhtml&amp;timeout=30000&amp;debug=on", "View on DBPedia")</f>
        <v>View on DBPedia</v>
      </c>
    </row>
    <row collapsed="false" customFormat="false" customHeight="true" hidden="false" ht="12.1" outlineLevel="0" r="3663">
      <c r="A3663" s="0" t="str">
        <f aca="false">HYPERLINK("http://dbpedia.org/property/successorLine")</f>
        <v>http://dbpedia.org/property/successorLine</v>
      </c>
      <c r="B3663" s="2" t="n">
        <v>0</v>
      </c>
      <c r="C3663" s="0" t="str">
        <f aca="false">HYPERLINK("http://dbpedia.org/sparql?default-graph-uri=http%3A%2F%2Fdbpedia.org&amp;query=select+distinct+%3Fs+%3Fo+where+{%3Fs+%3Chttp%3A%2F%2Fdbpedia.org%2Fproperty%2FsuccessorLine%3E+%3Fo}+LIMIT+100&amp;format=text%2Fhtml&amp;timeout=30000&amp;debug=on", "View on DBPedia")</f>
        <v>View on DBPedia</v>
      </c>
    </row>
    <row collapsed="false" customFormat="false" customHeight="true" hidden="false" ht="12.1" outlineLevel="0" r="3664">
      <c r="A3664" s="0" t="str">
        <f aca="false">HYPERLINK("http://dbpedia.org/property/ownership")</f>
        <v>http://dbpedia.org/property/ownership</v>
      </c>
      <c r="B3664" s="2" t="n">
        <v>0</v>
      </c>
      <c r="C3664" s="0" t="str">
        <f aca="false">HYPERLINK("http://dbpedia.org/sparql?default-graph-uri=http%3A%2F%2Fdbpedia.org&amp;query=select+distinct+%3Fs+%3Fo+where+{%3Fs+%3Chttp%3A%2F%2Fdbpedia.org%2Fproperty%2Fownership%3E+%3Fo}+LIMIT+100&amp;format=text%2Fhtml&amp;timeout=30000&amp;debug=on", "View on DBPedia")</f>
        <v>View on DBPedia</v>
      </c>
    </row>
    <row collapsed="false" customFormat="false" customHeight="true" hidden="false" ht="12.1" outlineLevel="0" r="3665">
      <c r="A3665" s="0" t="str">
        <f aca="false">HYPERLINK("http://dbpedia.org/property/child6Agency")</f>
        <v>http://dbpedia.org/property/child6Agency</v>
      </c>
      <c r="B3665" s="2" t="n">
        <v>0</v>
      </c>
      <c r="C3665" s="0" t="str">
        <f aca="false">HYPERLINK("http://dbpedia.org/sparql?default-graph-uri=http%3A%2F%2Fdbpedia.org&amp;query=select+distinct+%3Fs+%3Fo+where+{%3Fs+%3Chttp%3A%2F%2Fdbpedia.org%2Fproperty%2Fchild6Agency%3E+%3Fo}+LIMIT+100&amp;format=text%2Fhtml&amp;timeout=30000&amp;debug=on", "View on DBPedia")</f>
        <v>View on DBPedia</v>
      </c>
    </row>
    <row collapsed="false" customFormat="false" customHeight="true" hidden="false" ht="12.1" outlineLevel="0" r="3666">
      <c r="A3666" s="0" t="str">
        <f aca="false">HYPERLINK("http://dbpedia.org/ontology/role")</f>
        <v>http://dbpedia.org/ontology/role</v>
      </c>
      <c r="B3666" s="2" t="n">
        <v>0</v>
      </c>
      <c r="C3666" s="0" t="str">
        <f aca="false">HYPERLINK("http://dbpedia.org/sparql?default-graph-uri=http%3A%2F%2Fdbpedia.org&amp;query=select+distinct+%3Fs+%3Fo+where+{%3Fs+%3Chttp%3A%2F%2Fdbpedia.org%2Fontology%2Frole%3E+%3Fo}+LIMIT+100&amp;format=text%2Fhtml&amp;timeout=30000&amp;debug=on", "View on DBPedia")</f>
        <v>View on DBPedia</v>
      </c>
    </row>
    <row collapsed="false" customFormat="false" customHeight="true" hidden="false" ht="12.1" outlineLevel="0" r="3667">
      <c r="A3667" s="0" t="str">
        <f aca="false">HYPERLINK("http://dbpedia.org/property/house1Type")</f>
        <v>http://dbpedia.org/property/house1Type</v>
      </c>
      <c r="B3667" s="2" t="n">
        <v>0</v>
      </c>
      <c r="C3667" s="0" t="str">
        <f aca="false">HYPERLINK("http://dbpedia.org/sparql?default-graph-uri=http%3A%2F%2Fdbpedia.org&amp;query=select+distinct+%3Fs+%3Fo+where+{%3Fs+%3Chttp%3A%2F%2Fdbpedia.org%2Fproperty%2Fhouse1Type%3E+%3Fo}+LIMIT+100&amp;format=text%2Fhtml&amp;timeout=30000&amp;debug=on", "View on DBPedia")</f>
        <v>View on DBPedia</v>
      </c>
    </row>
    <row collapsed="false" customFormat="false" customHeight="true" hidden="false" ht="12.1" outlineLevel="0" r="3668">
      <c r="A3668" s="0" t="str">
        <f aca="false">HYPERLINK("http://dbpedia.org/property/hubs")</f>
        <v>http://dbpedia.org/property/hubs</v>
      </c>
      <c r="B3668" s="2" t="n">
        <v>0</v>
      </c>
      <c r="C3668" s="0" t="str">
        <f aca="false">HYPERLINK("http://dbpedia.org/sparql?default-graph-uri=http%3A%2F%2Fdbpedia.org&amp;query=select+distinct+%3Fs+%3Fo+where+{%3Fs+%3Chttp%3A%2F%2Fdbpedia.org%2Fproperty%2Fhubs%3E+%3Fo}+LIMIT+100&amp;format=text%2Fhtml&amp;timeout=30000&amp;debug=on", "View on DBPedia")</f>
        <v>View on DBPedia</v>
      </c>
    </row>
    <row collapsed="false" customFormat="false" customHeight="true" hidden="false" ht="12.1" outlineLevel="0" r="3669">
      <c r="A3669" s="0" t="str">
        <f aca="false">HYPERLINK("http://dbpedia.org/property/blank2Name")</f>
        <v>http://dbpedia.org/property/blank2Name</v>
      </c>
      <c r="B3669" s="2" t="n">
        <v>0</v>
      </c>
      <c r="C3669" s="0" t="str">
        <f aca="false">HYPERLINK("http://dbpedia.org/sparql?default-graph-uri=http%3A%2F%2Fdbpedia.org&amp;query=select+distinct+%3Fs+%3Fo+where+{%3Fs+%3Chttp%3A%2F%2Fdbpedia.org%2Fproperty%2Fblank2Name%3E+%3Fo}+LIMIT+100&amp;format=text%2Fhtml&amp;timeout=30000&amp;debug=on", "View on DBPedia")</f>
        <v>View on DBPedia</v>
      </c>
    </row>
    <row collapsed="false" customFormat="false" customHeight="true" hidden="false" ht="12.1" outlineLevel="0" r="3670">
      <c r="A3670" s="0" t="str">
        <f aca="false">HYPERLINK("http://dbpedia.org/property/child10Agency")</f>
        <v>http://dbpedia.org/property/child10Agency</v>
      </c>
      <c r="B3670" s="2" t="n">
        <v>0</v>
      </c>
      <c r="C3670" s="0" t="str">
        <f aca="false">HYPERLINK("http://dbpedia.org/sparql?default-graph-uri=http%3A%2F%2Fdbpedia.org&amp;query=select+distinct+%3Fs+%3Fo+where+{%3Fs+%3Chttp%3A%2F%2Fdbpedia.org%2Fproperty%2Fchild10Agency%3E+%3Fo}+LIMIT+100&amp;format=text%2Fhtml&amp;timeout=30000&amp;debug=on", "View on DBPedia")</f>
        <v>View on DBPedia</v>
      </c>
    </row>
    <row collapsed="false" customFormat="false" customHeight="true" hidden="false" ht="12.1" outlineLevel="0" r="3671">
      <c r="A3671" s="0" t="str">
        <f aca="false">HYPERLINK("http://dbpedia.org/property/deputyminister1Pfo")</f>
        <v>http://dbpedia.org/property/deputyminister1Pfo</v>
      </c>
      <c r="B3671" s="2" t="n">
        <v>0</v>
      </c>
      <c r="C3671" s="0" t="str">
        <f aca="false">HYPERLINK("http://dbpedia.org/sparql?default-graph-uri=http%3A%2F%2Fdbpedia.org&amp;query=select+distinct+%3Fs+%3Fo+where+{%3Fs+%3Chttp%3A%2F%2Fdbpedia.org%2Fproperty%2Fdeputyminister1Pfo%3E+%3Fo}+LIMIT+100&amp;format=text%2Fhtml&amp;timeout=30000&amp;debug=on", "View on DBPedia")</f>
        <v>View on DBPedia</v>
      </c>
    </row>
    <row collapsed="false" customFormat="false" customHeight="true" hidden="false" ht="12.1" outlineLevel="0" r="3672">
      <c r="A3672" s="0" t="str">
        <f aca="false">HYPERLINK("http://dbpedia.org/property/attachedAgencies")</f>
        <v>http://dbpedia.org/property/attachedAgencies</v>
      </c>
      <c r="B3672" s="2" t="n">
        <v>0</v>
      </c>
      <c r="C3672" s="0" t="str">
        <f aca="false">HYPERLINK("http://dbpedia.org/sparql?default-graph-uri=http%3A%2F%2Fdbpedia.org&amp;query=select+distinct+%3Fs+%3Fo+where+{%3Fs+%3Chttp%3A%2F%2Fdbpedia.org%2Fproperty%2FattachedAgencies%3E+%3Fo}+LIMIT+100&amp;format=text%2Fhtml&amp;timeout=30000&amp;debug=on", "View on DBPedia")</f>
        <v>View on DBPedia</v>
      </c>
    </row>
    <row collapsed="false" customFormat="false" customHeight="true" hidden="false" ht="12.1" outlineLevel="0" r="3673">
      <c r="A3673" s="0" t="str">
        <f aca="false">HYPERLINK("http://dbpedia.org/property/prefix")</f>
        <v>http://dbpedia.org/property/prefix</v>
      </c>
      <c r="B3673" s="2" t="n">
        <v>0</v>
      </c>
      <c r="C3673" s="0" t="str">
        <f aca="false">HYPERLINK("http://dbpedia.org/sparql?default-graph-uri=http%3A%2F%2Fdbpedia.org&amp;query=select+distinct+%3Fs+%3Fo+where+{%3Fs+%3Chttp%3A%2F%2Fdbpedia.org%2Fproperty%2Fprefix%3E+%3Fo}+LIMIT+100&amp;format=text%2Fhtml&amp;timeout=30000&amp;debug=on", "View on DBPedia")</f>
        <v>View on DBPedia</v>
      </c>
    </row>
    <row collapsed="false" customFormat="false" customHeight="true" hidden="false" ht="12.1" outlineLevel="0" r="3674">
      <c r="A3674" s="0" t="str">
        <f aca="false">HYPERLINK("http://dbpedia.org/property/owner")</f>
        <v>http://dbpedia.org/property/owner</v>
      </c>
      <c r="B3674" s="2" t="n">
        <v>0</v>
      </c>
      <c r="C3674" s="0" t="str">
        <f aca="false">HYPERLINK("http://dbpedia.org/sparql?default-graph-uri=http%3A%2F%2Fdbpedia.org&amp;query=select+distinct+%3Fs+%3Fo+where+{%3Fs+%3Chttp%3A%2F%2Fdbpedia.org%2Fproperty%2Fowner%3E+%3Fo}+LIMIT+100&amp;format=text%2Fhtml&amp;timeout=30000&amp;debug=on", "View on DBPedia")</f>
        <v>View on DBPedia</v>
      </c>
    </row>
    <row collapsed="false" customFormat="false" customHeight="true" hidden="false" ht="12.1" outlineLevel="0" r="3675">
      <c r="A3675" s="0" t="str">
        <f aca="false">HYPERLINK("http://dbpedia.org/property/areaServed")</f>
        <v>http://dbpedia.org/property/areaServed</v>
      </c>
      <c r="B3675" s="2" t="n">
        <v>0</v>
      </c>
      <c r="C3675" s="0" t="str">
        <f aca="false">HYPERLINK("http://dbpedia.org/sparql?default-graph-uri=http%3A%2F%2Fdbpedia.org&amp;query=select+distinct+%3Fs+%3Fo+where+{%3Fs+%3Chttp%3A%2F%2Fdbpedia.org%2Fproperty%2FareaServed%3E+%3Fo}+LIMIT+100&amp;format=text%2Fhtml&amp;timeout=30000&amp;debug=on", "View on DBPedia")</f>
        <v>View on DBPedia</v>
      </c>
    </row>
    <row collapsed="false" customFormat="false" customHeight="true" hidden="false" ht="12.1" outlineLevel="0" r="3676">
      <c r="A3676" s="0" t="str">
        <f aca="false">HYPERLINK("http://dbpedia.org/property/budget")</f>
        <v>http://dbpedia.org/property/budget</v>
      </c>
      <c r="B3676" s="2" t="n">
        <v>0</v>
      </c>
      <c r="C3676" s="0" t="str">
        <f aca="false">HYPERLINK("http://dbpedia.org/sparql?default-graph-uri=http%3A%2F%2Fdbpedia.org&amp;query=select+distinct+%3Fs+%3Fo+where+{%3Fs+%3Chttp%3A%2F%2Fdbpedia.org%2Fproperty%2Fbudget%3E+%3Fo}+LIMIT+100&amp;format=text%2Fhtml&amp;timeout=30000&amp;debug=on", "View on DBPedia")</f>
        <v>View on DBPedia</v>
      </c>
    </row>
    <row collapsed="false" customFormat="false" customHeight="true" hidden="false" ht="12.1" outlineLevel="0" r="3677">
      <c r="A3677" s="0" t="str">
        <f aca="false">HYPERLINK("http://dbpedia.org/ontology/leaderTitle")</f>
        <v>http://dbpedia.org/ontology/leaderTitle</v>
      </c>
      <c r="B3677" s="2" t="n">
        <v>0</v>
      </c>
      <c r="C3677" s="0" t="str">
        <f aca="false">HYPERLINK("http://dbpedia.org/sparql?default-graph-uri=http%3A%2F%2Fdbpedia.org&amp;query=select+distinct+%3Fs+%3Fo+where+{%3Fs+%3Chttp%3A%2F%2Fdbpedia.org%2Fontology%2FleaderTitle%3E+%3Fo}+LIMIT+100&amp;format=text%2Fhtml&amp;timeout=30000&amp;debug=on", "View on DBPedia")</f>
        <v>View on DBPedia</v>
      </c>
    </row>
    <row collapsed="false" customFormat="false" customHeight="true" hidden="false" ht="12.1" outlineLevel="0" r="3678">
      <c r="A3678" s="0" t="str">
        <f aca="false">HYPERLINK("http://dbpedia.org/property/offices")</f>
        <v>http://dbpedia.org/property/offices</v>
      </c>
      <c r="B3678" s="2" t="n">
        <v>0</v>
      </c>
      <c r="C3678" s="0" t="str">
        <f aca="false">HYPERLINK("http://dbpedia.org/sparql?default-graph-uri=http%3A%2F%2Fdbpedia.org&amp;query=select+distinct+%3Fs+%3Fo+where+{%3Fs+%3Chttp%3A%2F%2Fdbpedia.org%2Fproperty%2Foffices%3E+%3Fo}+LIMIT+100&amp;format=text%2Fhtml&amp;timeout=30000&amp;debug=on", "View on DBPedia")</f>
        <v>View on DBPedia</v>
      </c>
    </row>
    <row collapsed="false" customFormat="false" customHeight="true" hidden="false" ht="12.1" outlineLevel="0" r="3679">
      <c r="A3679" s="0" t="str">
        <f aca="false">HYPERLINK("http://dbpedia.org/ontology/president")</f>
        <v>http://dbpedia.org/ontology/president</v>
      </c>
      <c r="B3679" s="2" t="n">
        <v>0.5</v>
      </c>
      <c r="C3679" s="0" t="str">
        <f aca="false">HYPERLINK("http://dbpedia.org/sparql?default-graph-uri=http%3A%2F%2Fdbpedia.org&amp;query=select+distinct+%3Fs+%3Fo+where+{%3Fs+%3Chttp%3A%2F%2Fdbpedia.org%2Fontology%2Fpresident%3E+%3Fo}+LIMIT+100&amp;format=text%2Fhtml&amp;timeout=30000&amp;debug=on", "View on DBPedia")</f>
        <v>View on DBPedia</v>
      </c>
    </row>
    <row collapsed="false" customFormat="false" customHeight="true" hidden="false" ht="12.1" outlineLevel="0" r="3680">
      <c r="A3680" s="0" t="str">
        <f aca="false">HYPERLINK("http://dbpedia.org/property/leaguename")</f>
        <v>http://dbpedia.org/property/leaguename</v>
      </c>
      <c r="B3680" s="2" t="n">
        <v>0</v>
      </c>
      <c r="C3680" s="0" t="str">
        <f aca="false">HYPERLINK("http://dbpedia.org/sparql?default-graph-uri=http%3A%2F%2Fdbpedia.org&amp;query=select+distinct+%3Fs+%3Fo+where+{%3Fs+%3Chttp%3A%2F%2Fdbpedia.org%2Fproperty%2Fleaguename%3E+%3Fo}+LIMIT+100&amp;format=text%2Fhtml&amp;timeout=30000&amp;debug=on", "View on DBPedia")</f>
        <v>View on DBPedia</v>
      </c>
    </row>
    <row collapsed="false" customFormat="false" customHeight="true" hidden="false" ht="12.1" outlineLevel="0" r="3681">
      <c r="A3681" s="0" t="str">
        <f aca="false">HYPERLINK("http://dbpedia.org/property/political")</f>
        <v>http://dbpedia.org/property/political</v>
      </c>
      <c r="B3681" s="2" t="n">
        <v>0</v>
      </c>
      <c r="C3681" s="0" t="str">
        <f aca="false">HYPERLINK("http://dbpedia.org/sparql?default-graph-uri=http%3A%2F%2Fdbpedia.org&amp;query=select+distinct+%3Fs+%3Fo+where+{%3Fs+%3Chttp%3A%2F%2Fdbpedia.org%2Fproperty%2Fpolitical%3E+%3Fo}+LIMIT+100&amp;format=text%2Fhtml&amp;timeout=30000&amp;debug=on", "View on DBPedia")</f>
        <v>View on DBPedia</v>
      </c>
    </row>
    <row collapsed="false" customFormat="false" customHeight="true" hidden="false" ht="12.1" outlineLevel="0" r="3682">
      <c r="A3682" s="0" t="str">
        <f aca="false">HYPERLINK("http://dbpedia.org/property/minister1pfo")</f>
        <v>http://dbpedia.org/property/minister1pfo</v>
      </c>
      <c r="B3682" s="2" t="n">
        <v>0</v>
      </c>
      <c r="C3682" s="0" t="str">
        <f aca="false">HYPERLINK("http://dbpedia.org/sparql?default-graph-uri=http%3A%2F%2Fdbpedia.org&amp;query=select+distinct+%3Fs+%3Fo+where+{%3Fs+%3Chttp%3A%2F%2Fdbpedia.org%2Fproperty%2Fminister1pfo%3E+%3Fo}+LIMIT+100&amp;format=text%2Fhtml&amp;timeout=30000&amp;debug=on", "View on DBPedia")</f>
        <v>View on DBPedia</v>
      </c>
    </row>
    <row collapsed="false" customFormat="false" customHeight="true" hidden="false" ht="12.1" outlineLevel="0" r="3683">
      <c r="A3683" s="0" t="str">
        <f aca="false">HYPERLINK("http://dbpedia.org/property/child9Agency")</f>
        <v>http://dbpedia.org/property/child9Agency</v>
      </c>
      <c r="B3683" s="2" t="n">
        <v>0</v>
      </c>
      <c r="C3683" s="0" t="str">
        <f aca="false">HYPERLINK("http://dbpedia.org/sparql?default-graph-uri=http%3A%2F%2Fdbpedia.org&amp;query=select+distinct+%3Fs+%3Fo+where+{%3Fs+%3Chttp%3A%2F%2Fdbpedia.org%2Fproperty%2Fchild9Agency%3E+%3Fo}+LIMIT+100&amp;format=text%2Fhtml&amp;timeout=30000&amp;debug=on", "View on DBPedia")</f>
        <v>View on DBPedia</v>
      </c>
    </row>
    <row collapsed="false" customFormat="false" customHeight="true" hidden="false" ht="12.1" outlineLevel="0" r="3684">
      <c r="A3684" s="0" t="str">
        <f aca="false">HYPERLINK("http://dbpedia.org/property/formerAffiliations")</f>
        <v>http://dbpedia.org/property/formerAffiliations</v>
      </c>
      <c r="B3684" s="2" t="n">
        <v>0</v>
      </c>
      <c r="C3684" s="0" t="str">
        <f aca="false">HYPERLINK("http://dbpedia.org/sparql?default-graph-uri=http%3A%2F%2Fdbpedia.org&amp;query=select+distinct+%3Fs+%3Fo+where+{%3Fs+%3Chttp%3A%2F%2Fdbpedia.org%2Fproperty%2FformerAffiliations%3E+%3Fo}+LIMIT+100&amp;format=text%2Fhtml&amp;timeout=30000&amp;debug=on", "View on DBPedia")</f>
        <v>View on DBPedia</v>
      </c>
    </row>
    <row collapsed="false" customFormat="false" customHeight="true" hidden="false" ht="12.1" outlineLevel="0" r="3685">
      <c r="A3685" s="0" t="str">
        <f aca="false">HYPERLINK("http://dbpedia.org/ontology/institution")</f>
        <v>http://dbpedia.org/ontology/institution</v>
      </c>
      <c r="B3685" s="2" t="n">
        <v>0</v>
      </c>
      <c r="C3685" s="0" t="str">
        <f aca="false">HYPERLINK("http://dbpedia.org/sparql?default-graph-uri=http%3A%2F%2Fdbpedia.org&amp;query=select+distinct+%3Fs+%3Fo+where+{%3Fs+%3Chttp%3A%2F%2Fdbpedia.org%2Fontology%2Finstitution%3E+%3Fo}+LIMIT+100&amp;format=text%2Fhtml&amp;timeout=30000&amp;debug=on", "View on DBPedia")</f>
        <v>View on DBPedia</v>
      </c>
    </row>
    <row collapsed="false" customFormat="false" customHeight="true" hidden="false" ht="12.1" outlineLevel="0" r="3686">
      <c r="A3686" s="0" t="str">
        <f aca="false">HYPERLINK("http://dbpedia.org/property/institution")</f>
        <v>http://dbpedia.org/property/institution</v>
      </c>
      <c r="B3686" s="2" t="n">
        <v>0</v>
      </c>
      <c r="C3686" s="0" t="str">
        <f aca="false">HYPERLINK("http://dbpedia.org/sparql?default-graph-uri=http%3A%2F%2Fdbpedia.org&amp;query=select+distinct+%3Fs+%3Fo+where+{%3Fs+%3Chttp%3A%2F%2Fdbpedia.org%2Fproperty%2Finstitution%3E+%3Fo}+LIMIT+100&amp;format=text%2Fhtml&amp;timeout=30000&amp;debug=on", "View on DBPedia")</f>
        <v>View on DBPedia</v>
      </c>
    </row>
    <row collapsed="false" customFormat="false" customHeight="true" hidden="false" ht="12.1" outlineLevel="0" r="3687">
      <c r="A3687" s="0" t="str">
        <f aca="false">HYPERLINK("http://dbpedia.org/property/mpsub")</f>
        <v>http://dbpedia.org/property/mpsub</v>
      </c>
      <c r="B3687" s="2" t="n">
        <v>0</v>
      </c>
      <c r="C3687" s="0" t="str">
        <f aca="false">HYPERLINK("http://dbpedia.org/sparql?default-graph-uri=http%3A%2F%2Fdbpedia.org&amp;query=select+distinct+%3Fs+%3Fo+where+{%3Fs+%3Chttp%3A%2F%2Fdbpedia.org%2Fproperty%2Fmpsub%3E+%3Fo}+LIMIT+100&amp;format=text%2Fhtml&amp;timeout=30000&amp;debug=on", "View on DBPedia")</f>
        <v>View on DBPedia</v>
      </c>
    </row>
    <row collapsed="false" customFormat="false" customHeight="true" hidden="false" ht="12.1" outlineLevel="0" r="3688">
      <c r="A3688" s="0" t="str">
        <f aca="false">HYPERLINK("http://dbpedia.org/ontology/subsidiary")</f>
        <v>http://dbpedia.org/ontology/subsidiary</v>
      </c>
      <c r="B3688" s="2" t="n">
        <v>0</v>
      </c>
      <c r="C3688" s="0" t="str">
        <f aca="false">HYPERLINK("http://dbpedia.org/sparql?default-graph-uri=http%3A%2F%2Fdbpedia.org&amp;query=select+distinct+%3Fs+%3Fo+where+{%3Fs+%3Chttp%3A%2F%2Fdbpedia.org%2Fontology%2Fsubsidiary%3E+%3Fo}+LIMIT+100&amp;format=text%2Fhtml&amp;timeout=30000&amp;debug=on", "View on DBPedia")</f>
        <v>View on DBPedia</v>
      </c>
    </row>
    <row collapsed="false" customFormat="false" customHeight="true" hidden="false" ht="12.1" outlineLevel="0" r="3689">
      <c r="A3689" s="0" t="str">
        <f aca="false">HYPERLINK("http://dbpedia.org/property/parentagency")</f>
        <v>http://dbpedia.org/property/parentagency</v>
      </c>
      <c r="B3689" s="2" t="n">
        <v>0</v>
      </c>
      <c r="C3689" s="0" t="str">
        <f aca="false">HYPERLINK("http://dbpedia.org/sparql?default-graph-uri=http%3A%2F%2Fdbpedia.org&amp;query=select+distinct+%3Fs+%3Fo+where+{%3Fs+%3Chttp%3A%2F%2Fdbpedia.org%2Fproperty%2Fparentagency%3E+%3Fo}+LIMIT+100&amp;format=text%2Fhtml&amp;timeout=30000&amp;debug=on", "View on DBPedia")</f>
        <v>View on DBPedia</v>
      </c>
    </row>
    <row collapsed="false" customFormat="false" customHeight="true" hidden="false" ht="12.1" outlineLevel="0" r="3690">
      <c r="A3690" s="0" t="str">
        <f aca="false">HYPERLINK("http://dbpedia.org/property/parentDepartment")</f>
        <v>http://dbpedia.org/property/parentDepartment</v>
      </c>
      <c r="B3690" s="2" t="n">
        <v>0</v>
      </c>
      <c r="C3690" s="0" t="str">
        <f aca="false">HYPERLINK("http://dbpedia.org/sparql?default-graph-uri=http%3A%2F%2Fdbpedia.org&amp;query=select+distinct+%3Fs+%3Fo+where+{%3Fs+%3Chttp%3A%2F%2Fdbpedia.org%2Fproperty%2FparentDepartment%3E+%3Fo}+LIMIT+100&amp;format=text%2Fhtml&amp;timeout=30000&amp;debug=on", "View on DBPedia")</f>
        <v>View on DBPedia</v>
      </c>
    </row>
    <row collapsed="false" customFormat="false" customHeight="true" hidden="false" ht="12.1" outlineLevel="0" r="3691">
      <c r="A3691" s="0" t="str">
        <f aca="false">HYPERLINK("http://dbpedia.org/ontology/religion")</f>
        <v>http://dbpedia.org/ontology/religion</v>
      </c>
      <c r="B3691" s="2" t="n">
        <v>0</v>
      </c>
      <c r="C3691" s="0" t="str">
        <f aca="false">HYPERLINK("http://dbpedia.org/sparql?default-graph-uri=http%3A%2F%2Fdbpedia.org&amp;query=select+distinct+%3Fs+%3Fo+where+{%3Fs+%3Chttp%3A%2F%2Fdbpedia.org%2Fontology%2Freligion%3E+%3Fo}+LIMIT+100&amp;format=text%2Fhtml&amp;timeout=30000&amp;debug=on", "View on DBPedia")</f>
        <v>View on DBPedia</v>
      </c>
    </row>
    <row collapsed="false" customFormat="false" customHeight="true" hidden="false" ht="12.1" outlineLevel="0" r="3692">
      <c r="A3692" s="0" t="str">
        <f aca="false">HYPERLINK("http://dbpedia.org/property/laterwork")</f>
        <v>http://dbpedia.org/property/laterwork</v>
      </c>
      <c r="B3692" s="2" t="n">
        <v>0</v>
      </c>
      <c r="C3692" s="0" t="str">
        <f aca="false">HYPERLINK("http://dbpedia.org/sparql?default-graph-uri=http%3A%2F%2Fdbpedia.org&amp;query=select+distinct+%3Fs+%3Fo+where+{%3Fs+%3Chttp%3A%2F%2Fdbpedia.org%2Fproperty%2Flaterwork%3E+%3Fo}+LIMIT+100&amp;format=text%2Fhtml&amp;timeout=30000&amp;debug=on", "View on DBPedia")</f>
        <v>View on DBPedia</v>
      </c>
    </row>
    <row collapsed="false" customFormat="false" customHeight="true" hidden="false" ht="12.1" outlineLevel="0" r="3693">
      <c r="A3693" s="0" t="str">
        <f aca="false">HYPERLINK("http://dbpedia.org/property/submittedTo")</f>
        <v>http://dbpedia.org/property/submittedTo</v>
      </c>
      <c r="B3693" s="2" t="n">
        <v>0</v>
      </c>
      <c r="C3693" s="0" t="str">
        <f aca="false">HYPERLINK("http://dbpedia.org/sparql?default-graph-uri=http%3A%2F%2Fdbpedia.org&amp;query=select+distinct+%3Fs+%3Fo+where+{%3Fs+%3Chttp%3A%2F%2Fdbpedia.org%2Fproperty%2FsubmittedTo%3E+%3Fo}+LIMIT+100&amp;format=text%2Fhtml&amp;timeout=30000&amp;debug=on", "View on DBPedia")</f>
        <v>View on DBPedia</v>
      </c>
    </row>
    <row collapsed="false" customFormat="false" customHeight="true" hidden="false" ht="12.1" outlineLevel="0" r="3694">
      <c r="A3694" s="0" t="str">
        <f aca="false">HYPERLINK("http://dbpedia.org/property/west")</f>
        <v>http://dbpedia.org/property/west</v>
      </c>
      <c r="B3694" s="2" t="n">
        <v>0</v>
      </c>
      <c r="C3694" s="0" t="str">
        <f aca="false">HYPERLINK("http://dbpedia.org/sparql?default-graph-uri=http%3A%2F%2Fdbpedia.org&amp;query=select+distinct+%3Fs+%3Fo+where+{%3Fs+%3Chttp%3A%2F%2Fdbpedia.org%2Fproperty%2Fwest%3E+%3Fo}+LIMIT+100&amp;format=text%2Fhtml&amp;timeout=30000&amp;debug=on", "View on DBPedia")</f>
        <v>View on DBPedia</v>
      </c>
    </row>
    <row collapsed="false" customFormat="false" customHeight="true" hidden="false" ht="12.1" outlineLevel="0" r="3695">
      <c r="A3695" s="0" t="str">
        <f aca="false">HYPERLINK("http://dbpedia.org/ontology/type")</f>
        <v>http://dbpedia.org/ontology/type</v>
      </c>
      <c r="B3695" s="2" t="n">
        <v>0</v>
      </c>
      <c r="C3695" s="0" t="str">
        <f aca="false">HYPERLINK("http://dbpedia.org/sparql?default-graph-uri=http%3A%2F%2Fdbpedia.org&amp;query=select+distinct+%3Fs+%3Fo+where+{%3Fs+%3Chttp%3A%2F%2Fdbpedia.org%2Fontology%2Ftype%3E+%3Fo}+LIMIT+100&amp;format=text%2Fhtml&amp;timeout=30000&amp;debug=on", "View on DBPedia")</f>
        <v>View on DBPedia</v>
      </c>
    </row>
    <row collapsed="false" customFormat="false" customHeight="true" hidden="false" ht="12.1" outlineLevel="0" r="3696">
      <c r="A3696" s="0" t="str">
        <f aca="false">HYPERLINK("http://dbpedia.org/property/managerclubs")</f>
        <v>http://dbpedia.org/property/managerclubs</v>
      </c>
      <c r="B3696" s="2" t="n">
        <v>0</v>
      </c>
      <c r="C3696" s="0" t="str">
        <f aca="false">HYPERLINK("http://dbpedia.org/sparql?default-graph-uri=http%3A%2F%2Fdbpedia.org&amp;query=select+distinct+%3Fs+%3Fo+where+{%3Fs+%3Chttp%3A%2F%2Fdbpedia.org%2Fproperty%2Fmanagerclubs%3E+%3Fo}+LIMIT+100&amp;format=text%2Fhtml&amp;timeout=30000&amp;debug=on", "View on DBPedia")</f>
        <v>View on DBPedia</v>
      </c>
    </row>
    <row collapsed="false" customFormat="false" customHeight="true" hidden="false" ht="12.1" outlineLevel="0" r="3697">
      <c r="A3697" s="0" t="str">
        <f aca="false">HYPERLINK("http://dbpedia.org/property/amendments")</f>
        <v>http://dbpedia.org/property/amendments</v>
      </c>
      <c r="B3697" s="2" t="n">
        <v>0</v>
      </c>
      <c r="C3697" s="0" t="str">
        <f aca="false">HYPERLINK("http://dbpedia.org/sparql?default-graph-uri=http%3A%2F%2Fdbpedia.org&amp;query=select+distinct+%3Fs+%3Fo+where+{%3Fs+%3Chttp%3A%2F%2Fdbpedia.org%2Fproperty%2Famendments%3E+%3Fo}+LIMIT+100&amp;format=text%2Fhtml&amp;timeout=30000&amp;debug=on", "View on DBPedia")</f>
        <v>View on DBPedia</v>
      </c>
    </row>
    <row collapsed="false" customFormat="false" customHeight="true" hidden="false" ht="12.1" outlineLevel="0" r="3698">
      <c r="A3698" s="0" t="str">
        <f aca="false">HYPERLINK("http://dbpedia.org/property/remarks")</f>
        <v>http://dbpedia.org/property/remarks</v>
      </c>
      <c r="B3698" s="2" t="n">
        <v>0</v>
      </c>
      <c r="C3698" s="0" t="str">
        <f aca="false">HYPERLINK("http://dbpedia.org/sparql?default-graph-uri=http%3A%2F%2Fdbpedia.org&amp;query=select+distinct+%3Fs+%3Fo+where+{%3Fs+%3Chttp%3A%2F%2Fdbpedia.org%2Fproperty%2Fremarks%3E+%3Fo}+LIMIT+100&amp;format=text%2Fhtml&amp;timeout=30000&amp;debug=on", "View on DBPedia")</f>
        <v>View on DBPedia</v>
      </c>
    </row>
    <row collapsed="false" customFormat="false" customHeight="true" hidden="false" ht="12.1" outlineLevel="0" r="3699">
      <c r="A3699" s="0" t="str">
        <f aca="false">HYPERLINK("http://dbpedia.org/property/nearestCity")</f>
        <v>http://dbpedia.org/property/nearestCity</v>
      </c>
      <c r="B3699" s="2" t="n">
        <v>0</v>
      </c>
      <c r="C3699" s="0" t="str">
        <f aca="false">HYPERLINK("http://dbpedia.org/sparql?default-graph-uri=http%3A%2F%2Fdbpedia.org&amp;query=select+distinct+%3Fs+%3Fo+where+{%3Fs+%3Chttp%3A%2F%2Fdbpedia.org%2Fproperty%2FnearestCity%3E+%3Fo}+LIMIT+100&amp;format=text%2Fhtml&amp;timeout=30000&amp;debug=on", "View on DBPedia")</f>
        <v>View on DBPedia</v>
      </c>
    </row>
    <row collapsed="false" customFormat="false" customHeight="true" hidden="false" ht="12.1" outlineLevel="0" r="3700">
      <c r="A3700" s="0" t="str">
        <f aca="false">HYPERLINK("http://dbpedia.org/ontology/industry")</f>
        <v>http://dbpedia.org/ontology/industry</v>
      </c>
      <c r="B3700" s="2" t="n">
        <v>0</v>
      </c>
      <c r="C3700" s="0" t="str">
        <f aca="false">HYPERLINK("http://dbpedia.org/sparql?default-graph-uri=http%3A%2F%2Fdbpedia.org&amp;query=select+distinct+%3Fs+%3Fo+where+{%3Fs+%3Chttp%3A%2F%2Fdbpedia.org%2Fontology%2Findustry%3E+%3Fo}+LIMIT+100&amp;format=text%2Fhtml&amp;timeout=30000&amp;debug=on", "View on DBPedia")</f>
        <v>View on DBPedia</v>
      </c>
    </row>
    <row collapsed="false" customFormat="false" customHeight="true" hidden="false" ht="12.1" outlineLevel="0" r="3701">
      <c r="A3701" s="0" t="str">
        <f aca="false">HYPERLINK("http://dbpedia.org/property/casus")</f>
        <v>http://dbpedia.org/property/casus</v>
      </c>
      <c r="B3701" s="2" t="n">
        <v>0</v>
      </c>
      <c r="C3701" s="0" t="str">
        <f aca="false">HYPERLINK("http://dbpedia.org/sparql?default-graph-uri=http%3A%2F%2Fdbpedia.org&amp;query=select+distinct+%3Fs+%3Fo+where+{%3Fs+%3Chttp%3A%2F%2Fdbpedia.org%2Fproperty%2Fcasus%3E+%3Fo}+LIMIT+100&amp;format=text%2Fhtml&amp;timeout=30000&amp;debug=on", "View on DBPedia")</f>
        <v>View on DBPedia</v>
      </c>
    </row>
    <row collapsed="false" customFormat="false" customHeight="true" hidden="false" ht="12.1" outlineLevel="0" r="3702">
      <c r="A3702" s="0" t="str">
        <f aca="false">HYPERLINK("http://dbpedia.org/property/sponsor")</f>
        <v>http://dbpedia.org/property/sponsor</v>
      </c>
      <c r="B3702" s="2" t="n">
        <v>0</v>
      </c>
      <c r="C3702" s="0" t="str">
        <f aca="false">HYPERLINK("http://dbpedia.org/sparql?default-graph-uri=http%3A%2F%2Fdbpedia.org&amp;query=select+distinct+%3Fs+%3Fo+where+{%3Fs+%3Chttp%3A%2F%2Fdbpedia.org%2Fproperty%2Fsponsor%3E+%3Fo}+LIMIT+100&amp;format=text%2Fhtml&amp;timeout=30000&amp;debug=on", "View on DBPedia")</f>
        <v>View on DBPedia</v>
      </c>
    </row>
    <row collapsed="false" customFormat="false" customHeight="true" hidden="false" ht="12.1" outlineLevel="0" r="3703">
      <c r="A3703" s="0" t="str">
        <f aca="false">HYPERLINK("http://dbpedia.org/property/mcaption")</f>
        <v>http://dbpedia.org/property/mcaption</v>
      </c>
      <c r="B3703" s="2" t="n">
        <v>0</v>
      </c>
      <c r="C3703" s="0" t="str">
        <f aca="false">HYPERLINK("http://dbpedia.org/sparql?default-graph-uri=http%3A%2F%2Fdbpedia.org&amp;query=select+distinct+%3Fs+%3Fo+where+{%3Fs+%3Chttp%3A%2F%2Fdbpedia.org%2Fproperty%2Fmcaption%3E+%3Fo}+LIMIT+100&amp;format=text%2Fhtml&amp;timeout=30000&amp;debug=on", "View on DBPedia")</f>
        <v>View on DBPedia</v>
      </c>
    </row>
    <row collapsed="false" customFormat="false" customHeight="true" hidden="false" ht="12.1" outlineLevel="0" r="3704">
      <c r="A3704" s="0" t="str">
        <f aca="false">HYPERLINK("http://dbpedia.org/property/era")</f>
        <v>http://dbpedia.org/property/era</v>
      </c>
      <c r="B3704" s="2" t="n">
        <v>0</v>
      </c>
      <c r="C3704" s="0" t="str">
        <f aca="false">HYPERLINK("http://dbpedia.org/sparql?default-graph-uri=http%3A%2F%2Fdbpedia.org&amp;query=select+distinct+%3Fs+%3Fo+where+{%3Fs+%3Chttp%3A%2F%2Fdbpedia.org%2Fproperty%2Fera%3E+%3Fo}+LIMIT+100&amp;format=text%2Fhtml&amp;timeout=30000&amp;debug=on", "View on DBPedia")</f>
        <v>View on DBPedia</v>
      </c>
    </row>
    <row collapsed="false" customFormat="false" customHeight="true" hidden="false" ht="12.1" outlineLevel="0" r="3705">
      <c r="A3705" s="0" t="str">
        <f aca="false">HYPERLINK("http://dbpedia.org/property/ribbon")</f>
        <v>http://dbpedia.org/property/ribbon</v>
      </c>
      <c r="B3705" s="2" t="n">
        <v>0</v>
      </c>
      <c r="C3705" s="0" t="str">
        <f aca="false">HYPERLINK("http://dbpedia.org/sparql?default-graph-uri=http%3A%2F%2Fdbpedia.org&amp;query=select+distinct+%3Fs+%3Fo+where+{%3Fs+%3Chttp%3A%2F%2Fdbpedia.org%2Fproperty%2Fribbon%3E+%3Fo}+LIMIT+100&amp;format=text%2Fhtml&amp;timeout=30000&amp;debug=on", "View on DBPedia")</f>
        <v>View on DBPedia</v>
      </c>
    </row>
    <row collapsed="false" customFormat="false" customHeight="true" hidden="false" ht="12.1" outlineLevel="0" r="3706">
      <c r="A3706" s="0" t="str">
        <f aca="false">HYPERLINK("http://dbpedia.org/property/conventionalLongName")</f>
        <v>http://dbpedia.org/property/conventionalLongName</v>
      </c>
      <c r="B3706" s="2" t="n">
        <v>0</v>
      </c>
      <c r="C3706" s="0" t="str">
        <f aca="false">HYPERLINK("http://dbpedia.org/sparql?default-graph-uri=http%3A%2F%2Fdbpedia.org&amp;query=select+distinct+%3Fs+%3Fo+where+{%3Fs+%3Chttp%3A%2F%2Fdbpedia.org%2Fproperty%2FconventionalLongName%3E+%3Fo}+LIMIT+100&amp;format=text%2Fhtml&amp;timeout=30000&amp;debug=on", "View on DBPedia")</f>
        <v>View on DBPedia</v>
      </c>
    </row>
    <row collapsed="false" customFormat="false" customHeight="true" hidden="false" ht="12.1" outlineLevel="0" r="3707">
      <c r="A3707" s="0" t="str">
        <f aca="false">HYPERLINK("http://dbpedia.org/property/unitName")</f>
        <v>http://dbpedia.org/property/unitName</v>
      </c>
      <c r="B3707" s="2" t="n">
        <v>0</v>
      </c>
      <c r="C3707" s="0" t="str">
        <f aca="false">HYPERLINK("http://dbpedia.org/sparql?default-graph-uri=http%3A%2F%2Fdbpedia.org&amp;query=select+distinct+%3Fs+%3Fo+where+{%3Fs+%3Chttp%3A%2F%2Fdbpedia.org%2Fproperty%2FunitName%3E+%3Fo}+LIMIT+100&amp;format=text%2Fhtml&amp;timeout=30000&amp;debug=on", "View on DBPedia")</f>
        <v>View on DBPedia</v>
      </c>
    </row>
    <row collapsed="false" customFormat="false" customHeight="true" hidden="false" ht="12.1" outlineLevel="0" r="3708">
      <c r="A3708" s="0" t="str">
        <f aca="false">HYPERLINK("http://dbpedia.org/property/with")</f>
        <v>http://dbpedia.org/property/with</v>
      </c>
      <c r="B3708" s="2" t="n">
        <v>0</v>
      </c>
      <c r="C3708" s="0" t="str">
        <f aca="false">HYPERLINK("http://dbpedia.org/sparql?default-graph-uri=http%3A%2F%2Fdbpedia.org&amp;query=select+distinct+%3Fs+%3Fo+where+{%3Fs+%3Chttp%3A%2F%2Fdbpedia.org%2Fproperty%2Fwith%3E+%3Fo}+LIMIT+100&amp;format=text%2Fhtml&amp;timeout=30000&amp;debug=on", "View on DBPedia")</f>
        <v>View on DBPedia</v>
      </c>
    </row>
    <row collapsed="false" customFormat="false" customHeight="true" hidden="false" ht="12.1" outlineLevel="0" r="3709">
      <c r="A3709" s="0" t="str">
        <f aca="false">HYPERLINK("http://dbpedia.org/property/documentName")</f>
        <v>http://dbpedia.org/property/documentName</v>
      </c>
      <c r="B3709" s="2" t="n">
        <v>0</v>
      </c>
      <c r="C3709" s="0" t="str">
        <f aca="false">HYPERLINK("http://dbpedia.org/sparql?default-graph-uri=http%3A%2F%2Fdbpedia.org&amp;query=select+distinct+%3Fs+%3Fo+where+{%3Fs+%3Chttp%3A%2F%2Fdbpedia.org%2Fproperty%2FdocumentName%3E+%3Fo}+LIMIT+100&amp;format=text%2Fhtml&amp;timeout=30000&amp;debug=on", "View on DBPedia")</f>
        <v>View on DBPedia</v>
      </c>
    </row>
    <row collapsed="false" customFormat="false" customHeight="true" hidden="false" ht="12.1" outlineLevel="0" r="3710">
      <c r="A3710" s="0" t="str">
        <f aca="false">HYPERLINK("http://dbpedia.org/ontology/militaryUnit")</f>
        <v>http://dbpedia.org/ontology/militaryUnit</v>
      </c>
      <c r="B3710" s="2" t="n">
        <v>0</v>
      </c>
      <c r="C3710" s="0" t="str">
        <f aca="false">HYPERLINK("http://dbpedia.org/sparql?default-graph-uri=http%3A%2F%2Fdbpedia.org&amp;query=select+distinct+%3Fs+%3Fo+where+{%3Fs+%3Chttp%3A%2F%2Fdbpedia.org%2Fontology%2FmilitaryUnit%3E+%3Fo}+LIMIT+100&amp;format=text%2Fhtml&amp;timeout=30000&amp;debug=on", "View on DBPedia")</f>
        <v>View on DBPedia</v>
      </c>
    </row>
    <row collapsed="false" customFormat="false" customHeight="true" hidden="false" ht="12.1" outlineLevel="0" r="3711">
      <c r="A3711" s="0" t="str">
        <f aca="false">HYPERLINK("http://dbpedia.org/property/ministerTitle")</f>
        <v>http://dbpedia.org/property/ministerTitle</v>
      </c>
      <c r="B3711" s="2" t="n">
        <v>0</v>
      </c>
      <c r="C3711" s="0" t="str">
        <f aca="false">HYPERLINK("http://dbpedia.org/sparql?default-graph-uri=http%3A%2F%2Fdbpedia.org&amp;query=select+distinct+%3Fs+%3Fo+where+{%3Fs+%3Chttp%3A%2F%2Fdbpedia.org%2Fproperty%2FministerTitle%3E+%3Fo}+LIMIT+100&amp;format=text%2Fhtml&amp;timeout=30000&amp;debug=on", "View on DBPedia")</f>
        <v>View on DBPedia</v>
      </c>
    </row>
    <row collapsed="false" customFormat="false" customHeight="true" hidden="false" ht="12.1" outlineLevel="0" r="3712">
      <c r="A3712" s="0" t="str">
        <f aca="false">HYPERLINK("http://dbpedia.org/ontology/predecessor")</f>
        <v>http://dbpedia.org/ontology/predecessor</v>
      </c>
      <c r="B3712" s="2" t="n">
        <v>0</v>
      </c>
      <c r="C3712" s="0" t="str">
        <f aca="false">HYPERLINK("http://dbpedia.org/sparql?default-graph-uri=http%3A%2F%2Fdbpedia.org&amp;query=select+distinct+%3Fs+%3Fo+where+{%3Fs+%3Chttp%3A%2F%2Fdbpedia.org%2Fontology%2Fpredecessor%3E+%3Fo}+LIMIT+100&amp;format=text%2Fhtml&amp;timeout=30000&amp;debug=on", "View on DBPedia")</f>
        <v>View on DBPedia</v>
      </c>
    </row>
    <row collapsed="false" customFormat="false" customHeight="true" hidden="false" ht="12.1" outlineLevel="0" r="3713">
      <c r="A3713" s="0" t="str">
        <f aca="false">HYPERLINK("http://dbpedia.org/property/chief1Name")</f>
        <v>http://dbpedia.org/property/chief1Name</v>
      </c>
      <c r="B3713" s="2" t="n">
        <v>0</v>
      </c>
      <c r="C3713" s="0" t="str">
        <f aca="false">HYPERLINK("http://dbpedia.org/sparql?default-graph-uri=http%3A%2F%2Fdbpedia.org&amp;query=select+distinct+%3Fs+%3Fo+where+{%3Fs+%3Chttp%3A%2F%2Fdbpedia.org%2Fproperty%2Fchief1Name%3E+%3Fo}+LIMIT+100&amp;format=text%2Fhtml&amp;timeout=30000&amp;debug=on", "View on DBPedia")</f>
        <v>View on DBPedia</v>
      </c>
    </row>
    <row collapsed="false" customFormat="false" customHeight="true" hidden="false" ht="12.1" outlineLevel="0" r="3714">
      <c r="A3714" s="0" t="str">
        <f aca="false">HYPERLINK("http://dbpedia.org/property/placeofburial")</f>
        <v>http://dbpedia.org/property/placeofburial</v>
      </c>
      <c r="B3714" s="2" t="n">
        <v>0</v>
      </c>
      <c r="C3714" s="0" t="str">
        <f aca="false">HYPERLINK("http://dbpedia.org/sparql?default-graph-uri=http%3A%2F%2Fdbpedia.org&amp;query=select+distinct+%3Fs+%3Fo+where+{%3Fs+%3Chttp%3A%2F%2Fdbpedia.org%2Fproperty%2Fplaceofburial%3E+%3Fo}+LIMIT+100&amp;format=text%2Fhtml&amp;timeout=30000&amp;debug=on", "View on DBPedia")</f>
        <v>View on DBPedia</v>
      </c>
    </row>
    <row collapsed="false" customFormat="false" customHeight="true" hidden="false" ht="12.1" outlineLevel="0" r="3715">
      <c r="A3715" s="0" t="str">
        <f aca="false">HYPERLINK("http://dbpedia.org/property/formerly")</f>
        <v>http://dbpedia.org/property/formerly</v>
      </c>
      <c r="B3715" s="2" t="n">
        <v>0</v>
      </c>
      <c r="C3715" s="0" t="str">
        <f aca="false">HYPERLINK("http://dbpedia.org/sparql?default-graph-uri=http%3A%2F%2Fdbpedia.org&amp;query=select+distinct+%3Fs+%3Fo+where+{%3Fs+%3Chttp%3A%2F%2Fdbpedia.org%2Fproperty%2Fformerly%3E+%3Fo}+LIMIT+100&amp;format=text%2Fhtml&amp;timeout=30000&amp;debug=on", "View on DBPedia")</f>
        <v>View on DBPedia</v>
      </c>
    </row>
    <row collapsed="false" customFormat="false" customHeight="true" hidden="false" ht="12.1" outlineLevel="0" r="3716">
      <c r="A3716" s="0" t="str">
        <f aca="false">HYPERLINK("http://dbpedia.org/property/cabinet")</f>
        <v>http://dbpedia.org/property/cabinet</v>
      </c>
      <c r="B3716" s="2" t="n">
        <v>0</v>
      </c>
      <c r="C3716" s="0" t="str">
        <f aca="false">HYPERLINK("http://dbpedia.org/sparql?default-graph-uri=http%3A%2F%2Fdbpedia.org&amp;query=select+distinct+%3Fs+%3Fo+where+{%3Fs+%3Chttp%3A%2F%2Fdbpedia.org%2Fproperty%2Fcabinet%3E+%3Fo}+LIMIT+100&amp;format=text%2Fhtml&amp;timeout=30000&amp;debug=on", "View on DBPedia")</f>
        <v>View on DBPedia</v>
      </c>
    </row>
    <row collapsed="false" customFormat="false" customHeight="true" hidden="false" ht="12.1" outlineLevel="0" r="3717">
      <c r="A3717" s="0" t="str">
        <f aca="false">HYPERLINK("http://dbpedia.org/ontology/leaderParty")</f>
        <v>http://dbpedia.org/ontology/leaderParty</v>
      </c>
      <c r="B3717" s="2" t="n">
        <v>0</v>
      </c>
      <c r="C3717" s="0" t="str">
        <f aca="false">HYPERLINK("http://dbpedia.org/sparql?default-graph-uri=http%3A%2F%2Fdbpedia.org&amp;query=select+distinct+%3Fs+%3Fo+where+{%3Fs+%3Chttp%3A%2F%2Fdbpedia.org%2Fontology%2FleaderParty%3E+%3Fo}+LIMIT+100&amp;format=text%2Fhtml&amp;timeout=30000&amp;debug=on", "View on DBPedia")</f>
        <v>View on DBPedia</v>
      </c>
    </row>
    <row collapsed="false" customFormat="false" customHeight="true" hidden="false" ht="12.1" outlineLevel="0" r="3718">
      <c r="A3718" s="0" t="str">
        <f aca="false">HYPERLINK("http://dbpedia.org/property/enactedBy")</f>
        <v>http://dbpedia.org/property/enactedBy</v>
      </c>
      <c r="B3718" s="2" t="n">
        <v>0</v>
      </c>
      <c r="C3718" s="0" t="str">
        <f aca="false">HYPERLINK("http://dbpedia.org/sparql?default-graph-uri=http%3A%2F%2Fdbpedia.org&amp;query=select+distinct+%3Fs+%3Fo+where+{%3Fs+%3Chttp%3A%2F%2Fdbpedia.org%2Fproperty%2FenactedBy%3E+%3Fo}+LIMIT+100&amp;format=text%2Fhtml&amp;timeout=30000&amp;debug=on", "View on DBPedia")</f>
        <v>View on DBPedia</v>
      </c>
    </row>
    <row collapsed="false" customFormat="false" customHeight="true" hidden="false" ht="12.1" outlineLevel="0" r="3719">
      <c r="A3719" s="0" t="str">
        <f aca="false">HYPERLINK("http://dbpedia.org/property/group")</f>
        <v>http://dbpedia.org/property/group</v>
      </c>
      <c r="B3719" s="2" t="n">
        <v>0</v>
      </c>
      <c r="C3719" s="0" t="str">
        <f aca="false">HYPERLINK("http://dbpedia.org/sparql?default-graph-uri=http%3A%2F%2Fdbpedia.org&amp;query=select+distinct+%3Fs+%3Fo+where+{%3Fs+%3Chttp%3A%2F%2Fdbpedia.org%2Fproperty%2Fgroup%3E+%3Fo}+LIMIT+100&amp;format=text%2Fhtml&amp;timeout=30000&amp;debug=on", "View on DBPedia")</f>
        <v>View on DBPedia</v>
      </c>
    </row>
    <row collapsed="false" customFormat="false" customHeight="true" hidden="false" ht="12.1" outlineLevel="0" r="3720">
      <c r="A3720" s="0" t="str">
        <f aca="false">HYPERLINK("http://dbpedia.org/property/minister")</f>
        <v>http://dbpedia.org/property/minister</v>
      </c>
      <c r="B3720" s="2" t="n">
        <v>0.5</v>
      </c>
      <c r="C3720" s="0" t="str">
        <f aca="false">HYPERLINK("http://dbpedia.org/sparql?default-graph-uri=http%3A%2F%2Fdbpedia.org&amp;query=select+distinct+%3Fs+%3Fo+where+{%3Fs+%3Chttp%3A%2F%2Fdbpedia.org%2Fproperty%2Fminister%3E+%3Fo}+LIMIT+100&amp;format=text%2Fhtml&amp;timeout=30000&amp;debug=on", "View on DBPedia")</f>
        <v>View on DBPedia</v>
      </c>
    </row>
    <row collapsed="false" customFormat="false" customHeight="true" hidden="false" ht="12.1" outlineLevel="0" r="3721">
      <c r="A3721" s="0" t="str">
        <f aca="false">HYPERLINK("http://dbpedia.org/ontology/publisher")</f>
        <v>http://dbpedia.org/ontology/publisher</v>
      </c>
      <c r="B3721" s="2" t="n">
        <v>0</v>
      </c>
      <c r="C3721" s="0" t="str">
        <f aca="false">HYPERLINK("http://dbpedia.org/sparql?default-graph-uri=http%3A%2F%2Fdbpedia.org&amp;query=select+distinct+%3Fs+%3Fo+where+{%3Fs+%3Chttp%3A%2F%2Fdbpedia.org%2Fontology%2Fpublisher%3E+%3Fo}+LIMIT+100&amp;format=text%2Fhtml&amp;timeout=30000&amp;debug=on", "View on DBPedia")</f>
        <v>View on DBPedia</v>
      </c>
    </row>
    <row collapsed="false" customFormat="false" customHeight="true" hidden="false" ht="12.1" outlineLevel="0" r="3722">
      <c r="A3722" s="0" t="str">
        <f aca="false">HYPERLINK("http://dbpedia.org/property/eligibility")</f>
        <v>http://dbpedia.org/property/eligibility</v>
      </c>
      <c r="B3722" s="2" t="n">
        <v>0</v>
      </c>
      <c r="C3722" s="0" t="str">
        <f aca="false">HYPERLINK("http://dbpedia.org/sparql?default-graph-uri=http%3A%2F%2Fdbpedia.org&amp;query=select+distinct+%3Fs+%3Fo+where+{%3Fs+%3Chttp%3A%2F%2Fdbpedia.org%2Fproperty%2Feligibility%3E+%3Fo}+LIMIT+100&amp;format=text%2Fhtml&amp;timeout=30000&amp;debug=on", "View on DBPedia")</f>
        <v>View on DBPedia</v>
      </c>
    </row>
    <row collapsed="false" customFormat="false" customHeight="true" hidden="false" ht="12.1" outlineLevel="0" r="3723">
      <c r="A3723" s="0" t="str">
        <f aca="false">HYPERLINK("http://dbpedia.org/property/zooName")</f>
        <v>http://dbpedia.org/property/zooName</v>
      </c>
      <c r="B3723" s="2" t="n">
        <v>0</v>
      </c>
      <c r="C3723" s="0" t="str">
        <f aca="false">HYPERLINK("http://dbpedia.org/sparql?default-graph-uri=http%3A%2F%2Fdbpedia.org&amp;query=select+distinct+%3Fs+%3Fo+where+{%3Fs+%3Chttp%3A%2F%2Fdbpedia.org%2Fproperty%2FzooName%3E+%3Fo}+LIMIT+100&amp;format=text%2Fhtml&amp;timeout=30000&amp;debug=on", "View on DBPedia")</f>
        <v>View on DBPedia</v>
      </c>
    </row>
    <row collapsed="false" customFormat="false" customHeight="true" hidden="false" ht="12.1" outlineLevel="0" r="3724">
      <c r="A3724" s="0" t="str">
        <f aca="false">HYPERLINK("http://dbpedia.org/property/insigniacaption")</f>
        <v>http://dbpedia.org/property/insigniacaption</v>
      </c>
      <c r="B3724" s="2" t="n">
        <v>0</v>
      </c>
      <c r="C3724" s="0" t="str">
        <f aca="false">HYPERLINK("http://dbpedia.org/sparql?default-graph-uri=http%3A%2F%2Fdbpedia.org&amp;query=select+distinct+%3Fs+%3Fo+where+{%3Fs+%3Chttp%3A%2F%2Fdbpedia.org%2Fproperty%2Finsigniacaption%3E+%3Fo}+LIMIT+100&amp;format=text%2Fhtml&amp;timeout=30000&amp;debug=on", "View on DBPedia")</f>
        <v>View on DBPedia</v>
      </c>
    </row>
    <row collapsed="false" customFormat="false" customHeight="true" hidden="false" ht="12.1" outlineLevel="0" r="3725">
      <c r="A3725" s="0" t="str">
        <f aca="false">HYPERLINK("http://dbpedia.org/property/country")</f>
        <v>http://dbpedia.org/property/country</v>
      </c>
      <c r="B3725" s="2" t="n">
        <v>0</v>
      </c>
      <c r="C3725" s="0" t="str">
        <f aca="false">HYPERLINK("http://dbpedia.org/sparql?default-graph-uri=http%3A%2F%2Fdbpedia.org&amp;query=select+distinct+%3Fs+%3Fo+where+{%3Fs+%3Chttp%3A%2F%2Fdbpedia.org%2Fproperty%2Fcountry%3E+%3Fo}+LIMIT+100&amp;format=text%2Fhtml&amp;timeout=30000&amp;debug=on", "View on DBPedia")</f>
        <v>View on DBPedia</v>
      </c>
    </row>
    <row collapsed="false" customFormat="false" customHeight="true" hidden="false" ht="12.1" outlineLevel="0" r="3726">
      <c r="A3726" s="0" t="str">
        <f aca="false">HYPERLINK("http://dbpedia.org/property/slogan")</f>
        <v>http://dbpedia.org/property/slogan</v>
      </c>
      <c r="B3726" s="2" t="n">
        <v>0</v>
      </c>
      <c r="C3726" s="0" t="str">
        <f aca="false">HYPERLINK("http://dbpedia.org/sparql?default-graph-uri=http%3A%2F%2Fdbpedia.org&amp;query=select+distinct+%3Fs+%3Fo+where+{%3Fs+%3Chttp%3A%2F%2Fdbpedia.org%2Fproperty%2Fslogan%3E+%3Fo}+LIMIT+100&amp;format=text%2Fhtml&amp;timeout=30000&amp;debug=on", "View on DBPedia")</f>
        <v>View on DBPedia</v>
      </c>
    </row>
    <row collapsed="false" customFormat="false" customHeight="true" hidden="false" ht="12.1" outlineLevel="0" r="3727">
      <c r="A3727" s="0" t="str">
        <f aca="false">HYPERLINK("http://dbpedia.org/property/placeOfDeath")</f>
        <v>http://dbpedia.org/property/placeOfDeath</v>
      </c>
      <c r="B3727" s="2" t="n">
        <v>0</v>
      </c>
      <c r="C3727" s="0" t="str">
        <f aca="false">HYPERLINK("http://dbpedia.org/sparql?default-graph-uri=http%3A%2F%2Fdbpedia.org&amp;query=select+distinct+%3Fs+%3Fo+where+{%3Fs+%3Chttp%3A%2F%2Fdbpedia.org%2Fproperty%2FplaceOfDeath%3E+%3Fo}+LIMIT+100&amp;format=text%2Fhtml&amp;timeout=30000&amp;debug=on", "View on DBPedia")</f>
        <v>View on DBPedia</v>
      </c>
    </row>
    <row collapsed="false" customFormat="false" customHeight="true" hidden="false" ht="12.1" outlineLevel="0" r="3728">
      <c r="A3728" s="0" t="str">
        <f aca="false">HYPERLINK("http://dbpedia.org/ontology/formerBroadcastNetwork")</f>
        <v>http://dbpedia.org/ontology/formerBroadcastNetwork</v>
      </c>
      <c r="B3728" s="2" t="n">
        <v>0</v>
      </c>
      <c r="C3728" s="0" t="str">
        <f aca="false">HYPERLINK("http://dbpedia.org/sparql?default-graph-uri=http%3A%2F%2Fdbpedia.org&amp;query=select+distinct+%3Fs+%3Fo+where+{%3Fs+%3Chttp%3A%2F%2Fdbpedia.org%2Fontology%2FformerBroadcastNetwork%3E+%3Fo}+LIMIT+100&amp;format=text%2Fhtml&amp;timeout=30000&amp;debug=on", "View on DBPedia")</f>
        <v>View on DBPedia</v>
      </c>
    </row>
    <row collapsed="false" customFormat="false" customHeight="true" hidden="false" ht="12.1" outlineLevel="0" r="3729">
      <c r="A3729" s="0" t="str">
        <f aca="false">HYPERLINK("http://dbpedia.org/ontology/picture")</f>
        <v>http://dbpedia.org/ontology/picture</v>
      </c>
      <c r="B3729" s="2" t="n">
        <v>0</v>
      </c>
      <c r="C3729" s="0" t="str">
        <f aca="false">HYPERLINK("http://dbpedia.org/sparql?default-graph-uri=http%3A%2F%2Fdbpedia.org&amp;query=select+distinct+%3Fs+%3Fo+where+{%3Fs+%3Chttp%3A%2F%2Fdbpedia.org%2Fontology%2Fpicture%3E+%3Fo}+LIMIT+100&amp;format=text%2Fhtml&amp;timeout=30000&amp;debug=on", "View on DBPedia")</f>
        <v>View on DBPedia</v>
      </c>
    </row>
    <row collapsed="false" customFormat="false" customHeight="true" hidden="false" ht="12.1" outlineLevel="0" r="3730">
      <c r="A3730" s="0" t="str">
        <f aca="false">HYPERLINK("http://dbpedia.org/ontology/restingPlace")</f>
        <v>http://dbpedia.org/ontology/restingPlace</v>
      </c>
      <c r="B3730" s="2" t="n">
        <v>0</v>
      </c>
      <c r="C3730" s="0" t="str">
        <f aca="false">HYPERLINK("http://dbpedia.org/sparql?default-graph-uri=http%3A%2F%2Fdbpedia.org&amp;query=select+distinct+%3Fs+%3Fo+where+{%3Fs+%3Chttp%3A%2F%2Fdbpedia.org%2Fontology%2FrestingPlace%3E+%3Fo}+LIMIT+100&amp;format=text%2Fhtml&amp;timeout=30000&amp;debug=on", "View on DBPedia")</f>
        <v>View on DBPedia</v>
      </c>
    </row>
    <row collapsed="false" customFormat="false" customHeight="true" hidden="false" ht="12.1" outlineLevel="0" r="3731">
      <c r="A3731" s="0" t="str">
        <f aca="false">HYPERLINK("http://dbpedia.org/property/freeText")</f>
        <v>http://dbpedia.org/property/freeText</v>
      </c>
      <c r="B3731" s="2" t="n">
        <v>0</v>
      </c>
      <c r="C3731" s="0" t="str">
        <f aca="false">HYPERLINK("http://dbpedia.org/sparql?default-graph-uri=http%3A%2F%2Fdbpedia.org&amp;query=select+distinct+%3Fs+%3Fo+where+{%3Fs+%3Chttp%3A%2F%2Fdbpedia.org%2Fproperty%2FfreeText%3E+%3Fo}+LIMIT+100&amp;format=text%2Fhtml&amp;timeout=30000&amp;debug=on", "View on DBPedia")</f>
        <v>View on DBPedia</v>
      </c>
    </row>
    <row collapsed="false" customFormat="false" customHeight="true" hidden="false" ht="12.1" outlineLevel="0" r="3732">
      <c r="A3732" s="0" t="str">
        <f aca="false">HYPERLINK("http://dbpedia.org/property/structure")</f>
        <v>http://dbpedia.org/property/structure</v>
      </c>
      <c r="B3732" s="2" t="n">
        <v>0</v>
      </c>
      <c r="C3732" s="0" t="str">
        <f aca="false">HYPERLINK("http://dbpedia.org/sparql?default-graph-uri=http%3A%2F%2Fdbpedia.org&amp;query=select+distinct+%3Fs+%3Fo+where+{%3Fs+%3Chttp%3A%2F%2Fdbpedia.org%2Fproperty%2Fstructure%3E+%3Fo}+LIMIT+100&amp;format=text%2Fhtml&amp;timeout=30000&amp;debug=on", "View on DBPedia")</f>
        <v>View on DBPedia</v>
      </c>
    </row>
    <row collapsed="false" customFormat="false" customHeight="true" hidden="false" ht="12.1" outlineLevel="0" r="3733">
      <c r="A3733" s="0" t="str">
        <f aca="false">HYPERLINK("http://dbpedia.org/property/mottotranslated")</f>
        <v>http://dbpedia.org/property/mottotranslated</v>
      </c>
      <c r="B3733" s="2" t="n">
        <v>0</v>
      </c>
      <c r="C3733" s="0" t="str">
        <f aca="false">HYPERLINK("http://dbpedia.org/sparql?default-graph-uri=http%3A%2F%2Fdbpedia.org&amp;query=select+distinct+%3Fs+%3Fo+where+{%3Fs+%3Chttp%3A%2F%2Fdbpedia.org%2Fproperty%2Fmottotranslated%3E+%3Fo}+LIMIT+100&amp;format=text%2Fhtml&amp;timeout=30000&amp;debug=on", "View on DBPedia")</f>
        <v>View on DBPedia</v>
      </c>
    </row>
    <row collapsed="false" customFormat="false" customHeight="true" hidden="false" ht="12.1" outlineLevel="0" r="3734">
      <c r="A3734" s="0" t="str">
        <f aca="false">HYPERLINK("http://dbpedia.org/property/subsid")</f>
        <v>http://dbpedia.org/property/subsid</v>
      </c>
      <c r="B3734" s="2" t="n">
        <v>0</v>
      </c>
      <c r="C3734" s="0" t="str">
        <f aca="false">HYPERLINK("http://dbpedia.org/sparql?default-graph-uri=http%3A%2F%2Fdbpedia.org&amp;query=select+distinct+%3Fs+%3Fo+where+{%3Fs+%3Chttp%3A%2F%2Fdbpedia.org%2Fproperty%2Fsubsid%3E+%3Fo}+LIMIT+100&amp;format=text%2Fhtml&amp;timeout=30000&amp;debug=on", "View on DBPedia")</f>
        <v>View on DBPedia</v>
      </c>
    </row>
    <row collapsed="false" customFormat="false" customHeight="true" hidden="false" ht="12.1" outlineLevel="0" r="3735">
      <c r="A3735" s="0" t="str">
        <f aca="false">HYPERLINK("http://dbpedia.org/property/organization")</f>
        <v>http://dbpedia.org/property/organization</v>
      </c>
      <c r="B3735" s="2" t="n">
        <v>0</v>
      </c>
      <c r="C3735" s="0" t="str">
        <f aca="false">HYPERLINK("http://dbpedia.org/sparql?default-graph-uri=http%3A%2F%2Fdbpedia.org&amp;query=select+distinct+%3Fs+%3Fo+where+{%3Fs+%3Chttp%3A%2F%2Fdbpedia.org%2Fproperty%2Forganization%3E+%3Fo}+LIMIT+100&amp;format=text%2Fhtml&amp;timeout=30000&amp;debug=on", "View on DBPedia")</f>
        <v>View on DBPedia</v>
      </c>
    </row>
    <row collapsed="false" customFormat="false" customHeight="true" hidden="false" ht="12.1" outlineLevel="0" r="3736">
      <c r="A3736" s="0" t="str">
        <f aca="false">HYPERLINK("http://dbpedia.org/property/junction")</f>
        <v>http://dbpedia.org/property/junction</v>
      </c>
      <c r="B3736" s="2" t="n">
        <v>0</v>
      </c>
      <c r="C3736" s="0" t="str">
        <f aca="false">HYPERLINK("http://dbpedia.org/sparql?default-graph-uri=http%3A%2F%2Fdbpedia.org&amp;query=select+distinct+%3Fs+%3Fo+where+{%3Fs+%3Chttp%3A%2F%2Fdbpedia.org%2Fproperty%2Fjunction%3E+%3Fo}+LIMIT+100&amp;format=text%2Fhtml&amp;timeout=30000&amp;debug=on", "View on DBPedia")</f>
        <v>View on DBPedia</v>
      </c>
    </row>
    <row collapsed="false" customFormat="false" customHeight="true" hidden="false" ht="12.1" outlineLevel="0" r="3737">
      <c r="A3737" s="0" t="str">
        <f aca="false">HYPERLINK("http://dbpedia.org/property/function")</f>
        <v>http://dbpedia.org/property/function</v>
      </c>
      <c r="B3737" s="2" t="n">
        <v>0</v>
      </c>
      <c r="C3737" s="0" t="str">
        <f aca="false">HYPERLINK("http://dbpedia.org/sparql?default-graph-uri=http%3A%2F%2Fdbpedia.org&amp;query=select+distinct+%3Fs+%3Fo+where+{%3Fs+%3Chttp%3A%2F%2Fdbpedia.org%2Fproperty%2Ffunction%3E+%3Fo}+LIMIT+100&amp;format=text%2Fhtml&amp;timeout=30000&amp;debug=on", "View on DBPedia")</f>
        <v>View on DBPedia</v>
      </c>
    </row>
    <row collapsed="false" customFormat="false" customHeight="true" hidden="false" ht="12.1" outlineLevel="0" r="3738">
      <c r="A3738" s="0" t="str">
        <f aca="false">HYPERLINK("http://dbpedia.org/property/companyType")</f>
        <v>http://dbpedia.org/property/companyType</v>
      </c>
      <c r="B3738" s="2" t="n">
        <v>0</v>
      </c>
      <c r="C3738" s="0" t="str">
        <f aca="false">HYPERLINK("http://dbpedia.org/sparql?default-graph-uri=http%3A%2F%2Fdbpedia.org&amp;query=select+distinct+%3Fs+%3Fo+where+{%3Fs+%3Chttp%3A%2F%2Fdbpedia.org%2Fproperty%2FcompanyType%3E+%3Fo}+LIMIT+100&amp;format=text%2Fhtml&amp;timeout=30000&amp;debug=on", "View on DBPedia")</f>
        <v>View on DBPedia</v>
      </c>
    </row>
    <row collapsed="false" customFormat="false" customHeight="true" hidden="false" ht="12.1" outlineLevel="0" r="3739">
      <c r="A3739" s="0" t="str">
        <f aca="false">HYPERLINK("http://dbpedia.org/property/incumbent")</f>
        <v>http://dbpedia.org/property/incumbent</v>
      </c>
      <c r="B3739" s="2" t="n">
        <v>0</v>
      </c>
      <c r="C3739" s="0" t="str">
        <f aca="false">HYPERLINK("http://dbpedia.org/sparql?default-graph-uri=http%3A%2F%2Fdbpedia.org&amp;query=select+distinct+%3Fs+%3Fo+where+{%3Fs+%3Chttp%3A%2F%2Fdbpedia.org%2Fproperty%2Fincumbent%3E+%3Fo}+LIMIT+100&amp;format=text%2Fhtml&amp;timeout=30000&amp;debug=on", "View on DBPedia")</f>
        <v>View on DBPedia</v>
      </c>
    </row>
    <row collapsed="false" customFormat="false" customHeight="true" hidden="false" ht="12.1" outlineLevel="0" r="3740">
      <c r="A3740" s="0" t="str">
        <f aca="false">HYPERLINK("http://dbpedia.org/property/child11Agency")</f>
        <v>http://dbpedia.org/property/child11Agency</v>
      </c>
      <c r="B3740" s="2" t="n">
        <v>0</v>
      </c>
      <c r="C3740" s="0" t="str">
        <f aca="false">HYPERLINK("http://dbpedia.org/sparql?default-graph-uri=http%3A%2F%2Fdbpedia.org&amp;query=select+distinct+%3Fs+%3Fo+where+{%3Fs+%3Chttp%3A%2F%2Fdbpedia.org%2Fproperty%2Fchild11Agency%3E+%3Fo}+LIMIT+100&amp;format=text%2Fhtml&amp;timeout=30000&amp;debug=on", "View on DBPedia")</f>
        <v>View on DBPedia</v>
      </c>
    </row>
    <row collapsed="false" customFormat="false" customHeight="true" hidden="false" ht="12.1" outlineLevel="0" r="3741">
      <c r="A3741" s="0" t="str">
        <f aca="false">HYPERLINK("http://dbpedia.org/property/child5Agency")</f>
        <v>http://dbpedia.org/property/child5Agency</v>
      </c>
      <c r="B3741" s="2" t="n">
        <v>0</v>
      </c>
      <c r="C3741" s="0" t="str">
        <f aca="false">HYPERLINK("http://dbpedia.org/sparql?default-graph-uri=http%3A%2F%2Fdbpedia.org&amp;query=select+distinct+%3Fs+%3Fo+where+{%3Fs+%3Chttp%3A%2F%2Fdbpedia.org%2Fproperty%2Fchild5Agency%3E+%3Fo}+LIMIT+100&amp;format=text%2Fhtml&amp;timeout=30000&amp;debug=on", "View on DBPedia")</f>
        <v>View on DBPedia</v>
      </c>
    </row>
    <row collapsed="false" customFormat="false" customHeight="true" hidden="false" ht="12.1" outlineLevel="0" r="3742">
      <c r="A3742" s="0" t="str">
        <f aca="false">HYPERLINK("http://dbpedia.org/property/termlength")</f>
        <v>http://dbpedia.org/property/termlength</v>
      </c>
      <c r="B3742" s="2" t="n">
        <v>0</v>
      </c>
      <c r="C3742" s="0" t="str">
        <f aca="false">HYPERLINK("http://dbpedia.org/sparql?default-graph-uri=http%3A%2F%2Fdbpedia.org&amp;query=select+distinct+%3Fs+%3Fo+where+{%3Fs+%3Chttp%3A%2F%2Fdbpedia.org%2Fproperty%2Ftermlength%3E+%3Fo}+LIMIT+100&amp;format=text%2Fhtml&amp;timeout=30000&amp;debug=on", "View on DBPedia")</f>
        <v>View on DBPedia</v>
      </c>
    </row>
    <row collapsed="false" customFormat="false" customHeight="true" hidden="false" ht="12.1" outlineLevel="0" r="3743">
      <c r="A3743" s="0" t="str">
        <f aca="false">HYPERLINK("http://dbpedia.org/ontology/address")</f>
        <v>http://dbpedia.org/ontology/address</v>
      </c>
      <c r="B3743" s="2" t="n">
        <v>0</v>
      </c>
      <c r="C3743" s="0" t="str">
        <f aca="false">HYPERLINK("http://dbpedia.org/sparql?default-graph-uri=http%3A%2F%2Fdbpedia.org&amp;query=select+distinct+%3Fs+%3Fo+where+{%3Fs+%3Chttp%3A%2F%2Fdbpedia.org%2Fontology%2Faddress%3E+%3Fo}+LIMIT+100&amp;format=text%2Fhtml&amp;timeout=30000&amp;debug=on", "View on DBPedia")</f>
        <v>View on DBPedia</v>
      </c>
    </row>
    <row collapsed="false" customFormat="false" customHeight="true" hidden="false" ht="12.1" outlineLevel="0" r="3744">
      <c r="A3744" s="0" t="str">
        <f aca="false">HYPERLINK("http://dbpedia.org/property/south")</f>
        <v>http://dbpedia.org/property/south</v>
      </c>
      <c r="B3744" s="2" t="n">
        <v>0</v>
      </c>
      <c r="C3744" s="0" t="str">
        <f aca="false">HYPERLINK("http://dbpedia.org/sparql?default-graph-uri=http%3A%2F%2Fdbpedia.org&amp;query=select+distinct+%3Fs+%3Fo+where+{%3Fs+%3Chttp%3A%2F%2Fdbpedia.org%2Fproperty%2Fsouth%3E+%3Fo}+LIMIT+100&amp;format=text%2Fhtml&amp;timeout=30000&amp;debug=on", "View on DBPedia")</f>
        <v>View on DBPedia</v>
      </c>
    </row>
    <row collapsed="false" customFormat="false" customHeight="true" hidden="false" ht="12.1" outlineLevel="0" r="3745">
      <c r="A3745" s="0" t="str">
        <f aca="false">HYPERLINK("http://dbpedia.org/property/leader2Type")</f>
        <v>http://dbpedia.org/property/leader2Type</v>
      </c>
      <c r="B3745" s="2" t="n">
        <v>0</v>
      </c>
      <c r="C3745" s="0" t="str">
        <f aca="false">HYPERLINK("http://dbpedia.org/sparql?default-graph-uri=http%3A%2F%2Fdbpedia.org&amp;query=select+distinct+%3Fs+%3Fo+where+{%3Fs+%3Chttp%3A%2F%2Fdbpedia.org%2Fproperty%2Fleader2Type%3E+%3Fo}+LIMIT+100&amp;format=text%2Fhtml&amp;timeout=30000&amp;debug=on", "View on DBPedia")</f>
        <v>View on DBPedia</v>
      </c>
    </row>
    <row collapsed="false" customFormat="false" customHeight="true" hidden="false" ht="12.1" outlineLevel="0" r="3746">
      <c r="A3746" s="0" t="str">
        <f aca="false">HYPERLINK("http://dbpedia.org/ontology/architecturalStyle")</f>
        <v>http://dbpedia.org/ontology/architecturalStyle</v>
      </c>
      <c r="B3746" s="2" t="n">
        <v>0</v>
      </c>
      <c r="C3746" s="0" t="str">
        <f aca="false">HYPERLINK("http://dbpedia.org/sparql?default-graph-uri=http%3A%2F%2Fdbpedia.org&amp;query=select+distinct+%3Fs+%3Fo+where+{%3Fs+%3Chttp%3A%2F%2Fdbpedia.org%2Fontology%2FarchitecturalStyle%3E+%3Fo}+LIMIT+100&amp;format=text%2Fhtml&amp;timeout=30000&amp;debug=on", "View on DBPedia")</f>
        <v>View on DBPedia</v>
      </c>
    </row>
    <row collapsed="false" customFormat="false" customHeight="true" hidden="false" ht="12.1" outlineLevel="0" r="3747">
      <c r="A3747" s="0" t="str">
        <f aca="false">HYPERLINK("http://dbpedia.org/property/partof")</f>
        <v>http://dbpedia.org/property/partof</v>
      </c>
      <c r="B3747" s="2" t="n">
        <v>0</v>
      </c>
      <c r="C3747" s="0" t="str">
        <f aca="false">HYPERLINK("http://dbpedia.org/sparql?default-graph-uri=http%3A%2F%2Fdbpedia.org&amp;query=select+distinct+%3Fs+%3Fo+where+{%3Fs+%3Chttp%3A%2F%2Fdbpedia.org%2Fproperty%2Fpartof%3E+%3Fo}+LIMIT+100&amp;format=text%2Fhtml&amp;timeout=30000&amp;debug=on", "View on DBPedia")</f>
        <v>View on DBPedia</v>
      </c>
    </row>
    <row collapsed="false" customFormat="false" customHeight="true" hidden="false" ht="12.1" outlineLevel="0" r="3748">
      <c r="A3748" s="0" t="str">
        <f aca="false">HYPERLINK("http://dbpedia.org/ontology/slogan")</f>
        <v>http://dbpedia.org/ontology/slogan</v>
      </c>
      <c r="B3748" s="2" t="n">
        <v>0</v>
      </c>
      <c r="C3748" s="0" t="str">
        <f aca="false">HYPERLINK("http://dbpedia.org/sparql?default-graph-uri=http%3A%2F%2Fdbpedia.org&amp;query=select+distinct+%3Fs+%3Fo+where+{%3Fs+%3Chttp%3A%2F%2Fdbpedia.org%2Fontology%2Fslogan%3E+%3Fo}+LIMIT+100&amp;format=text%2Fhtml&amp;timeout=30000&amp;debug=on", "View on DBPedia")</f>
        <v>View on DBPedia</v>
      </c>
    </row>
    <row collapsed="false" customFormat="false" customHeight="true" hidden="false" ht="12.1" outlineLevel="0" r="3749">
      <c r="A3749" s="0" t="str">
        <f aca="false">HYPERLINK("http://dbpedia.org/property/agency")</f>
        <v>http://dbpedia.org/property/agency</v>
      </c>
      <c r="B3749" s="2" t="n">
        <v>0</v>
      </c>
      <c r="C3749" s="0" t="str">
        <f aca="false">HYPERLINK("http://dbpedia.org/sparql?default-graph-uri=http%3A%2F%2Fdbpedia.org&amp;query=select+distinct+%3Fs+%3Fo+where+{%3Fs+%3Chttp%3A%2F%2Fdbpedia.org%2Fproperty%2Fagency%3E+%3Fo}+LIMIT+100&amp;format=text%2Fhtml&amp;timeout=30000&amp;debug=on", "View on DBPedia")</f>
        <v>View on DBPedia</v>
      </c>
    </row>
    <row collapsed="false" customFormat="false" customHeight="true" hidden="false" ht="12.1" outlineLevel="0" r="3750">
      <c r="A3750" s="0" t="str">
        <f aca="false">HYPERLINK("http://dbpedia.org/property/eligible")</f>
        <v>http://dbpedia.org/property/eligible</v>
      </c>
      <c r="B3750" s="2" t="n">
        <v>0</v>
      </c>
      <c r="C3750" s="0" t="str">
        <f aca="false">HYPERLINK("http://dbpedia.org/sparql?default-graph-uri=http%3A%2F%2Fdbpedia.org&amp;query=select+distinct+%3Fs+%3Fo+where+{%3Fs+%3Chttp%3A%2F%2Fdbpedia.org%2Fproperty%2Feligible%3E+%3Fo}+LIMIT+100&amp;format=text%2Fhtml&amp;timeout=30000&amp;debug=on", "View on DBPedia")</f>
        <v>View on DBPedia</v>
      </c>
    </row>
    <row collapsed="false" customFormat="false" customHeight="true" hidden="false" ht="12.1" outlineLevel="0" r="3751">
      <c r="A3751" s="0" t="str">
        <f aca="false">HYPERLINK("http://dbpedia.org/property/strength")</f>
        <v>http://dbpedia.org/property/strength</v>
      </c>
      <c r="B3751" s="2" t="n">
        <v>0</v>
      </c>
      <c r="C3751" s="0" t="str">
        <f aca="false">HYPERLINK("http://dbpedia.org/sparql?default-graph-uri=http%3A%2F%2Fdbpedia.org&amp;query=select+distinct+%3Fs+%3Fo+where+{%3Fs+%3Chttp%3A%2F%2Fdbpedia.org%2Fproperty%2Fstrength%3E+%3Fo}+LIMIT+100&amp;format=text%2Fhtml&amp;timeout=30000&amp;debug=on", "View on DBPedia")</f>
        <v>View on DBPedia</v>
      </c>
    </row>
    <row collapsed="false" customFormat="false" customHeight="true" hidden="false" ht="12.1" outlineLevel="0" r="3752">
      <c r="A3752" s="0" t="str">
        <f aca="false">HYPERLINK("http://dbpedia.org/property/succession")</f>
        <v>http://dbpedia.org/property/succession</v>
      </c>
      <c r="B3752" s="2" t="n">
        <v>0</v>
      </c>
      <c r="C3752" s="0" t="str">
        <f aca="false">HYPERLINK("http://dbpedia.org/sparql?default-graph-uri=http%3A%2F%2Fdbpedia.org&amp;query=select+distinct+%3Fs+%3Fo+where+{%3Fs+%3Chttp%3A%2F%2Fdbpedia.org%2Fproperty%2Fsuccession%3E+%3Fo}+LIMIT+100&amp;format=text%2Fhtml&amp;timeout=30000&amp;debug=on", "View on DBPedia")</f>
        <v>View on DBPedia</v>
      </c>
    </row>
    <row collapsed="false" customFormat="false" customHeight="true" hidden="false" ht="12.1" outlineLevel="0" r="3753">
      <c r="A3753" s="0" t="str">
        <f aca="false">HYPERLINK("http://dbpedia.org/property/chief5Position")</f>
        <v>http://dbpedia.org/property/chief5Position</v>
      </c>
      <c r="B3753" s="2" t="n">
        <v>0</v>
      </c>
      <c r="C3753" s="0" t="str">
        <f aca="false">HYPERLINK("http://dbpedia.org/sparql?default-graph-uri=http%3A%2F%2Fdbpedia.org&amp;query=select+distinct+%3Fs+%3Fo+where+{%3Fs+%3Chttp%3A%2F%2Fdbpedia.org%2Fproperty%2Fchief5Position%3E+%3Fo}+LIMIT+100&amp;format=text%2Fhtml&amp;timeout=30000&amp;debug=on", "View on DBPedia")</f>
        <v>View on DBPedia</v>
      </c>
    </row>
    <row collapsed="false" customFormat="false" customHeight="true" hidden="false" ht="12.1" outlineLevel="0" r="3754">
      <c r="A3754" s="0" t="str">
        <f aca="false">HYPERLINK("http://dbpedia.org/ontology/allegiance")</f>
        <v>http://dbpedia.org/ontology/allegiance</v>
      </c>
      <c r="B3754" s="2" t="n">
        <v>0</v>
      </c>
      <c r="C3754" s="0" t="str">
        <f aca="false">HYPERLINK("http://dbpedia.org/sparql?default-graph-uri=http%3A%2F%2Fdbpedia.org&amp;query=select+distinct+%3Fs+%3Fo+where+{%3Fs+%3Chttp%3A%2F%2Fdbpedia.org%2Fontology%2Fallegiance%3E+%3Fo}+LIMIT+100&amp;format=text%2Fhtml&amp;timeout=30000&amp;debug=on", "View on DBPedia")</f>
        <v>View on DBPedia</v>
      </c>
    </row>
    <row collapsed="false" customFormat="false" customHeight="true" hidden="false" ht="12.1" outlineLevel="0" r="3755">
      <c r="A3755" s="0" t="str">
        <f aca="false">HYPERLINK("http://dbpedia.org/property/col")</f>
        <v>http://dbpedia.org/property/col</v>
      </c>
      <c r="B3755" s="2" t="n">
        <v>0</v>
      </c>
      <c r="C3755" s="0" t="str">
        <f aca="false">HYPERLINK("http://dbpedia.org/sparql?default-graph-uri=http%3A%2F%2Fdbpedia.org&amp;query=select+distinct+%3Fs+%3Fo+where+{%3Fs+%3Chttp%3A%2F%2Fdbpedia.org%2Fproperty%2Fcol%3E+%3Fo}+LIMIT+100&amp;format=text%2Fhtml&amp;timeout=30000&amp;debug=on", "View on DBPedia")</f>
        <v>View on DBPedia</v>
      </c>
    </row>
    <row collapsed="false" customFormat="false" customHeight="true" hidden="false" ht="12.1" outlineLevel="0" r="3756">
      <c r="A3756" s="0" t="str">
        <f aca="false">HYPERLINK("http://dbpedia.org/property/designation3Offname")</f>
        <v>http://dbpedia.org/property/designation3Offname</v>
      </c>
      <c r="B3756" s="2" t="n">
        <v>0</v>
      </c>
      <c r="C3756" s="0" t="str">
        <f aca="false">HYPERLINK("http://dbpedia.org/sparql?default-graph-uri=http%3A%2F%2Fdbpedia.org&amp;query=select+distinct+%3Fs+%3Fo+where+{%3Fs+%3Chttp%3A%2F%2Fdbpedia.org%2Fproperty%2Fdesignation3Offname%3E+%3Fo}+LIMIT+100&amp;format=text%2Fhtml&amp;timeout=30000&amp;debug=on", "View on DBPedia")</f>
        <v>View on DBPedia</v>
      </c>
    </row>
    <row collapsed="false" customFormat="false" customHeight="true" hidden="false" ht="12.1" outlineLevel="0" r="3757">
      <c r="A3757" s="0" t="str">
        <f aca="false">HYPERLINK("http://dbpedia.org/property/house")</f>
        <v>http://dbpedia.org/property/house</v>
      </c>
      <c r="B3757" s="2" t="n">
        <v>0</v>
      </c>
      <c r="C3757" s="0" t="str">
        <f aca="false">HYPERLINK("http://dbpedia.org/sparql?default-graph-uri=http%3A%2F%2Fdbpedia.org&amp;query=select+distinct+%3Fs+%3Fo+where+{%3Fs+%3Chttp%3A%2F%2Fdbpedia.org%2Fproperty%2Fhouse%3E+%3Fo}+LIMIT+100&amp;format=text%2Fhtml&amp;timeout=30000&amp;debug=on", "View on DBPedia")</f>
        <v>View on DBPedia</v>
      </c>
    </row>
    <row collapsed="false" customFormat="false" customHeight="true" hidden="false" ht="12.1" outlineLevel="0" r="3758">
      <c r="A3758" s="0" t="str">
        <f aca="false">HYPERLINK("http://dbpedia.org/property/officialName")</f>
        <v>http://dbpedia.org/property/officialName</v>
      </c>
      <c r="B3758" s="2" t="n">
        <v>0</v>
      </c>
      <c r="C3758" s="0" t="str">
        <f aca="false">HYPERLINK("http://dbpedia.org/sparql?default-graph-uri=http%3A%2F%2Fdbpedia.org&amp;query=select+distinct+%3Fs+%3Fo+where+{%3Fs+%3Chttp%3A%2F%2Fdbpedia.org%2Fproperty%2FofficialName%3E+%3Fo}+LIMIT+100&amp;format=text%2Fhtml&amp;timeout=30000&amp;debug=on", "View on DBPedia")</f>
        <v>View on DBPedia</v>
      </c>
    </row>
    <row collapsed="false" customFormat="false" customHeight="true" hidden="false" ht="12.1" outlineLevel="0" r="3759">
      <c r="A3759" s="0" t="str">
        <f aca="false">HYPERLINK("http://dbpedia.org/property/lowerHouse")</f>
        <v>http://dbpedia.org/property/lowerHouse</v>
      </c>
      <c r="B3759" s="2" t="n">
        <v>0</v>
      </c>
      <c r="C3759" s="0" t="str">
        <f aca="false">HYPERLINK("http://dbpedia.org/sparql?default-graph-uri=http%3A%2F%2Fdbpedia.org&amp;query=select+distinct+%3Fs+%3Fo+where+{%3Fs+%3Chttp%3A%2F%2Fdbpedia.org%2Fproperty%2FlowerHouse%3E+%3Fo}+LIMIT+100&amp;format=text%2Fhtml&amp;timeout=30000&amp;debug=on", "View on DBPedia")</f>
        <v>View on DBPedia</v>
      </c>
    </row>
    <row collapsed="false" customFormat="false" customHeight="true" hidden="false" ht="12.1" outlineLevel="0" r="3760">
      <c r="A3760" s="0" t="str">
        <f aca="false">HYPERLINK("http://dbpedia.org/property/appointer")</f>
        <v>http://dbpedia.org/property/appointer</v>
      </c>
      <c r="B3760" s="2" t="n">
        <v>0</v>
      </c>
      <c r="C3760" s="0" t="str">
        <f aca="false">HYPERLINK("http://dbpedia.org/sparql?default-graph-uri=http%3A%2F%2Fdbpedia.org&amp;query=select+distinct+%3Fs+%3Fo+where+{%3Fs+%3Chttp%3A%2F%2Fdbpedia.org%2Fproperty%2Fappointer%3E+%3Fo}+LIMIT+100&amp;format=text%2Fhtml&amp;timeout=30000&amp;debug=on", "View on DBPedia")</f>
        <v>View on DBPedia</v>
      </c>
    </row>
    <row collapsed="false" customFormat="false" customHeight="true" hidden="false" ht="12.1" outlineLevel="0" r="3761">
      <c r="A3761" s="0" t="str">
        <f aca="false">HYPERLINK("http://dbpedia.org/property/child2agency")</f>
        <v>http://dbpedia.org/property/child2agency</v>
      </c>
      <c r="B3761" s="2" t="n">
        <v>0</v>
      </c>
      <c r="C3761" s="0" t="str">
        <f aca="false">HYPERLINK("http://dbpedia.org/sparql?default-graph-uri=http%3A%2F%2Fdbpedia.org&amp;query=select+distinct+%3Fs+%3Fo+where+{%3Fs+%3Chttp%3A%2F%2Fdbpedia.org%2Fproperty%2Fchild2agency%3E+%3Fo}+LIMIT+100&amp;format=text%2Fhtml&amp;timeout=30000&amp;debug=on", "View on DBPedia")</f>
        <v>View on DBPedia</v>
      </c>
    </row>
    <row collapsed="false" customFormat="false" customHeight="true" hidden="false" ht="12.1" outlineLevel="0" r="3762">
      <c r="A3762" s="0" t="str">
        <f aca="false">HYPERLINK("http://dbpedia.org/property/coach")</f>
        <v>http://dbpedia.org/property/coach</v>
      </c>
      <c r="B3762" s="2" t="n">
        <v>0</v>
      </c>
      <c r="C3762" s="0" t="str">
        <f aca="false">HYPERLINK("http://dbpedia.org/sparql?default-graph-uri=http%3A%2F%2Fdbpedia.org&amp;query=select+distinct+%3Fs+%3Fo+where+{%3Fs+%3Chttp%3A%2F%2Fdbpedia.org%2Fproperty%2Fcoach%3E+%3Fo}+LIMIT+100&amp;format=text%2Fhtml&amp;timeout=30000&amp;debug=on", "View on DBPedia")</f>
        <v>View on DBPedia</v>
      </c>
    </row>
    <row collapsed="false" customFormat="false" customHeight="true" hidden="false" ht="12.1" outlineLevel="0" r="3763">
      <c r="A3763" s="0" t="str">
        <f aca="false">HYPERLINK("http://dbpedia.org/property/afterColour")</f>
        <v>http://dbpedia.org/property/afterColour</v>
      </c>
      <c r="B3763" s="2" t="n">
        <v>0</v>
      </c>
      <c r="C3763" s="0" t="str">
        <f aca="false">HYPERLINK("http://dbpedia.org/sparql?default-graph-uri=http%3A%2F%2Fdbpedia.org&amp;query=select+distinct+%3Fs+%3Fo+where+{%3Fs+%3Chttp%3A%2F%2Fdbpedia.org%2Fproperty%2FafterColour%3E+%3Fo}+LIMIT+100&amp;format=text%2Fhtml&amp;timeout=30000&amp;debug=on", "View on DBPedia")</f>
        <v>View on DBPedia</v>
      </c>
    </row>
    <row collapsed="false" customFormat="false" customHeight="true" hidden="false" ht="12.1" outlineLevel="0" r="3764">
      <c r="A3764" s="0" t="str">
        <f aca="false">HYPERLINK("http://dbpedia.org/property/succeding")</f>
        <v>http://dbpedia.org/property/succeding</v>
      </c>
      <c r="B3764" s="2" t="n">
        <v>0</v>
      </c>
      <c r="C3764" s="0" t="str">
        <f aca="false">HYPERLINK("http://dbpedia.org/sparql?default-graph-uri=http%3A%2F%2Fdbpedia.org&amp;query=select+distinct+%3Fs+%3Fo+where+{%3Fs+%3Chttp%3A%2F%2Fdbpedia.org%2Fproperty%2Fsucceding%3E+%3Fo}+LIMIT+100&amp;format=text%2Fhtml&amp;timeout=30000&amp;debug=on", "View on DBPedia")</f>
        <v>View on DBPedia</v>
      </c>
    </row>
    <row collapsed="false" customFormat="false" customHeight="true" hidden="false" ht="12.1" outlineLevel="0" r="3765">
      <c r="A3765" s="0" t="str">
        <f aca="false">HYPERLINK("http://dbpedia.org/property/libraryName")</f>
        <v>http://dbpedia.org/property/libraryName</v>
      </c>
      <c r="B3765" s="2" t="n">
        <v>0</v>
      </c>
      <c r="C3765" s="0" t="str">
        <f aca="false">HYPERLINK("http://dbpedia.org/sparql?default-graph-uri=http%3A%2F%2Fdbpedia.org&amp;query=select+distinct+%3Fs+%3Fo+where+{%3Fs+%3Chttp%3A%2F%2Fdbpedia.org%2Fproperty%2FlibraryName%3E+%3Fo}+LIMIT+100&amp;format=text%2Fhtml&amp;timeout=30000&amp;debug=on", "View on DBPedia")</f>
        <v>View on DBPedia</v>
      </c>
    </row>
    <row collapsed="false" customFormat="false" customHeight="true" hidden="false" ht="12.1" outlineLevel="0" r="3766">
      <c r="A3766" s="0" t="str">
        <f aca="false">HYPERLINK("http://dbpedia.org/property/location")</f>
        <v>http://dbpedia.org/property/location</v>
      </c>
      <c r="B3766" s="2" t="n">
        <v>0</v>
      </c>
      <c r="C3766" s="0" t="str">
        <f aca="false">HYPERLINK("http://dbpedia.org/sparql?default-graph-uri=http%3A%2F%2Fdbpedia.org&amp;query=select+distinct+%3Fs+%3Fo+where+{%3Fs+%3Chttp%3A%2F%2Fdbpedia.org%2Fproperty%2Flocation%3E+%3Fo}+LIMIT+100&amp;format=text%2Fhtml&amp;timeout=30000&amp;debug=on", "View on DBPedia")</f>
        <v>View on DBPedia</v>
      </c>
    </row>
    <row collapsed="false" customFormat="false" customHeight="true" hidden="false" ht="12.1" outlineLevel="0" r="3767">
      <c r="A3767" s="0" t="str">
        <f aca="false">HYPERLINK("http://dbpedia.org/property/league")</f>
        <v>http://dbpedia.org/property/league</v>
      </c>
      <c r="B3767" s="2" t="n">
        <v>0</v>
      </c>
      <c r="C3767" s="0" t="str">
        <f aca="false">HYPERLINK("http://dbpedia.org/sparql?default-graph-uri=http%3A%2F%2Fdbpedia.org&amp;query=select+distinct+%3Fs+%3Fo+where+{%3Fs+%3Chttp%3A%2F%2Fdbpedia.org%2Fproperty%2Fleague%3E+%3Fo}+LIMIT+100&amp;format=text%2Fhtml&amp;timeout=30000&amp;debug=on", "View on DBPedia")</f>
        <v>View on DBPedia</v>
      </c>
    </row>
    <row collapsed="false" customFormat="false" customHeight="true" hidden="false" ht="12.1" outlineLevel="0" r="3768">
      <c r="A3768" s="0" t="str">
        <f aca="false">HYPERLINK("http://dbpedia.org/property/style")</f>
        <v>http://dbpedia.org/property/style</v>
      </c>
      <c r="B3768" s="2" t="n">
        <v>0</v>
      </c>
      <c r="C3768" s="0" t="str">
        <f aca="false">HYPERLINK("http://dbpedia.org/sparql?default-graph-uri=http%3A%2F%2Fdbpedia.org&amp;query=select+distinct+%3Fs+%3Fo+where+{%3Fs+%3Chttp%3A%2F%2Fdbpedia.org%2Fproperty%2Fstyle%3E+%3Fo}+LIMIT+100&amp;format=text%2Fhtml&amp;timeout=30000&amp;debug=on", "View on DBPedia")</f>
        <v>View on DBPedia</v>
      </c>
    </row>
    <row collapsed="false" customFormat="false" customHeight="true" hidden="false" ht="12.1" outlineLevel="0" r="3769">
      <c r="A3769" s="0" t="str">
        <f aca="false">HYPERLINK("http://dbpedia.org/property/body")</f>
        <v>http://dbpedia.org/property/body</v>
      </c>
      <c r="B3769" s="2" t="n">
        <v>0</v>
      </c>
      <c r="C3769" s="0" t="str">
        <f aca="false">HYPERLINK("http://dbpedia.org/sparql?default-graph-uri=http%3A%2F%2Fdbpedia.org&amp;query=select+distinct+%3Fs+%3Fo+where+{%3Fs+%3Chttp%3A%2F%2Fdbpedia.org%2Fproperty%2Fbody%3E+%3Fo}+LIMIT+100&amp;format=text%2Fhtml&amp;timeout=30000&amp;debug=on", "View on DBPedia")</f>
        <v>View on DBPedia</v>
      </c>
    </row>
    <row collapsed="false" customFormat="false" customHeight="true" hidden="false" ht="12.1" outlineLevel="0" r="3770">
      <c r="A3770" s="0" t="str">
        <f aca="false">HYPERLINK("http://dbpedia.org/property/architecture")</f>
        <v>http://dbpedia.org/property/architecture</v>
      </c>
      <c r="B3770" s="2" t="n">
        <v>0</v>
      </c>
      <c r="C3770" s="0" t="str">
        <f aca="false">HYPERLINK("http://dbpedia.org/sparql?default-graph-uri=http%3A%2F%2Fdbpedia.org&amp;query=select+distinct+%3Fs+%3Fo+where+{%3Fs+%3Chttp%3A%2F%2Fdbpedia.org%2Fproperty%2Farchitecture%3E+%3Fo}+LIMIT+100&amp;format=text%2Fhtml&amp;timeout=30000&amp;debug=on", "View on DBPedia")</f>
        <v>View on DBPedia</v>
      </c>
    </row>
    <row collapsed="false" customFormat="false" customHeight="true" hidden="false" ht="12.1" outlineLevel="0" r="3771">
      <c r="A3771" s="0" t="str">
        <f aca="false">HYPERLINK("http://dbpedia.org/property/candidate")</f>
        <v>http://dbpedia.org/property/candidate</v>
      </c>
      <c r="B3771" s="2" t="n">
        <v>0</v>
      </c>
      <c r="C3771" s="0" t="str">
        <f aca="false">HYPERLINK("http://dbpedia.org/sparql?default-graph-uri=http%3A%2F%2Fdbpedia.org&amp;query=select+distinct+%3Fs+%3Fo+where+{%3Fs+%3Chttp%3A%2F%2Fdbpedia.org%2Fproperty%2Fcandidate%3E+%3Fo}+LIMIT+100&amp;format=text%2Fhtml&amp;timeout=30000&amp;debug=on", "View on DBPedia")</f>
        <v>View on DBPedia</v>
      </c>
    </row>
    <row collapsed="false" customFormat="false" customHeight="true" hidden="false" ht="12.1" outlineLevel="0" r="3772">
      <c r="A3772" s="0" t="str">
        <f aca="false">HYPERLINK("http://dbpedia.org/property/industry")</f>
        <v>http://dbpedia.org/property/industry</v>
      </c>
      <c r="B3772" s="2" t="n">
        <v>0</v>
      </c>
      <c r="C3772" s="0" t="str">
        <f aca="false">HYPERLINK("http://dbpedia.org/sparql?default-graph-uri=http%3A%2F%2Fdbpedia.org&amp;query=select+distinct+%3Fs+%3Fo+where+{%3Fs+%3Chttp%3A%2F%2Fdbpedia.org%2Fproperty%2Findustry%3E+%3Fo}+LIMIT+100&amp;format=text%2Fhtml&amp;timeout=30000&amp;debug=on", "View on DBPedia")</f>
        <v>View on DBPedia</v>
      </c>
    </row>
    <row collapsed="false" customFormat="false" customHeight="true" hidden="false" ht="12.1" outlineLevel="0" r="3773">
      <c r="A3773" s="0" t="str">
        <f aca="false">HYPERLINK("http://dbpedia.org/property/allies")</f>
        <v>http://dbpedia.org/property/allies</v>
      </c>
      <c r="B3773" s="2" t="n">
        <v>0</v>
      </c>
      <c r="C3773" s="0" t="str">
        <f aca="false">HYPERLINK("http://dbpedia.org/sparql?default-graph-uri=http%3A%2F%2Fdbpedia.org&amp;query=select+distinct+%3Fs+%3Fo+where+{%3Fs+%3Chttp%3A%2F%2Fdbpedia.org%2Fproperty%2Fallies%3E+%3Fo}+LIMIT+100&amp;format=text%2Fhtml&amp;timeout=30000&amp;debug=on", "View on DBPedia")</f>
        <v>View on DBPedia</v>
      </c>
    </row>
    <row collapsed="false" customFormat="false" customHeight="true" hidden="false" ht="12.1" outlineLevel="0" r="3774">
      <c r="A3774" s="0" t="str">
        <f aca="false">HYPERLINK("http://dbpedia.org/property/role")</f>
        <v>http://dbpedia.org/property/role</v>
      </c>
      <c r="B3774" s="2" t="n">
        <v>0</v>
      </c>
      <c r="C3774" s="0" t="str">
        <f aca="false">HYPERLINK("http://dbpedia.org/sparql?default-graph-uri=http%3A%2F%2Fdbpedia.org&amp;query=select+distinct+%3Fs+%3Fo+where+{%3Fs+%3Chttp%3A%2F%2Fdbpedia.org%2Fproperty%2Frole%3E+%3Fo}+LIMIT+100&amp;format=text%2Fhtml&amp;timeout=30000&amp;debug=on", "View on DBPedia")</f>
        <v>View on DBPedia</v>
      </c>
    </row>
    <row collapsed="false" customFormat="false" customHeight="true" hidden="false" ht="12.1" outlineLevel="0" r="3775">
      <c r="A3775" s="0" t="str">
        <f aca="false">HYPERLINK("http://dbpedia.org/property/leader1Type")</f>
        <v>http://dbpedia.org/property/leader1Type</v>
      </c>
      <c r="B3775" s="2" t="n">
        <v>0</v>
      </c>
      <c r="C3775" s="0" t="str">
        <f aca="false">HYPERLINK("http://dbpedia.org/sparql?default-graph-uri=http%3A%2F%2Fdbpedia.org&amp;query=select+distinct+%3Fs+%3Fo+where+{%3Fs+%3Chttp%3A%2F%2Fdbpedia.org%2Fproperty%2Fleader1Type%3E+%3Fo}+LIMIT+100&amp;format=text%2Fhtml&amp;timeout=30000&amp;debug=on", "View on DBPedia")</f>
        <v>View on DBPedia</v>
      </c>
    </row>
    <row collapsed="false" customFormat="false" customHeight="true" hidden="false" ht="12.1" outlineLevel="0" r="3776">
      <c r="A3776" s="0" t="str">
        <f aca="false">HYPERLINK("http://dbpedia.org/ontology/country")</f>
        <v>http://dbpedia.org/ontology/country</v>
      </c>
      <c r="B3776" s="2" t="n">
        <v>0</v>
      </c>
      <c r="C3776" s="0" t="str">
        <f aca="false">HYPERLINK("http://dbpedia.org/sparql?default-graph-uri=http%3A%2F%2Fdbpedia.org&amp;query=select+distinct+%3Fs+%3Fo+where+{%3Fs+%3Chttp%3A%2F%2Fdbpedia.org%2Fontology%2Fcountry%3E+%3Fo}+LIMIT+100&amp;format=text%2Fhtml&amp;timeout=30000&amp;debug=on", "View on DBPedia")</f>
        <v>View on DBPedia</v>
      </c>
    </row>
    <row collapsed="false" customFormat="false" customHeight="true" hidden="false" ht="12.1" outlineLevel="0" r="3777">
      <c r="A3777" s="0" t="str">
        <f aca="false">HYPERLINK("http://dbpedia.org/property/alliance")</f>
        <v>http://dbpedia.org/property/alliance</v>
      </c>
      <c r="B3777" s="2" t="n">
        <v>0</v>
      </c>
      <c r="C3777" s="0" t="str">
        <f aca="false">HYPERLINK("http://dbpedia.org/sparql?default-graph-uri=http%3A%2F%2Fdbpedia.org&amp;query=select+distinct+%3Fs+%3Fo+where+{%3Fs+%3Chttp%3A%2F%2Fdbpedia.org%2Fproperty%2Falliance%3E+%3Fo}+LIMIT+100&amp;format=text%2Fhtml&amp;timeout=30000&amp;debug=on", "View on DBPedia")</f>
        <v>View on DBPedia</v>
      </c>
    </row>
    <row collapsed="false" customFormat="false" customHeight="true" hidden="false" ht="12.1" outlineLevel="0" r="3778">
      <c r="A3778" s="0" t="str">
        <f aca="false">HYPERLINK("http://dbpedia.org/property/sessionRoom")</f>
        <v>http://dbpedia.org/property/sessionRoom</v>
      </c>
      <c r="B3778" s="2" t="n">
        <v>0</v>
      </c>
      <c r="C3778" s="0" t="str">
        <f aca="false">HYPERLINK("http://dbpedia.org/sparql?default-graph-uri=http%3A%2F%2Fdbpedia.org&amp;query=select+distinct+%3Fs+%3Fo+where+{%3Fs+%3Chttp%3A%2F%2Fdbpedia.org%2Fproperty%2FsessionRoom%3E+%3Fo}+LIMIT+100&amp;format=text%2Fhtml&amp;timeout=30000&amp;debug=on", "View on DBPedia")</f>
        <v>View on DBPedia</v>
      </c>
    </row>
    <row collapsed="false" customFormat="false" customHeight="true" hidden="false" ht="12.1" outlineLevel="0" r="3779">
      <c r="A3779" s="0" t="str">
        <f aca="false">HYPERLINK("http://dbpedia.org/property/workplaces")</f>
        <v>http://dbpedia.org/property/workplaces</v>
      </c>
      <c r="B3779" s="2" t="n">
        <v>0</v>
      </c>
      <c r="C3779" s="0" t="str">
        <f aca="false">HYPERLINK("http://dbpedia.org/sparql?default-graph-uri=http%3A%2F%2Fdbpedia.org&amp;query=select+distinct+%3Fs+%3Fo+where+{%3Fs+%3Chttp%3A%2F%2Fdbpedia.org%2Fproperty%2Fworkplaces%3E+%3Fo}+LIMIT+100&amp;format=text%2Fhtml&amp;timeout=30000&amp;debug=on", "View on DBPedia")</f>
        <v>View on DBPedia</v>
      </c>
    </row>
    <row collapsed="false" customFormat="false" customHeight="true" hidden="false" ht="12.1" outlineLevel="0" r="3780">
      <c r="A3780" s="0" t="str">
        <f aca="false">HYPERLINK("http://dbpedia.org/ontology/routeJunction")</f>
        <v>http://dbpedia.org/ontology/routeJunction</v>
      </c>
      <c r="B3780" s="2" t="n">
        <v>0</v>
      </c>
      <c r="C3780" s="0" t="str">
        <f aca="false">HYPERLINK("http://dbpedia.org/sparql?default-graph-uri=http%3A%2F%2Fdbpedia.org&amp;query=select+distinct+%3Fs+%3Fo+where+{%3Fs+%3Chttp%3A%2F%2Fdbpedia.org%2Fontology%2FrouteJunction%3E+%3Fo}+LIMIT+100&amp;format=text%2Fhtml&amp;timeout=30000&amp;debug=on", "View on DBPedia")</f>
        <v>View on DBPedia</v>
      </c>
    </row>
    <row collapsed="false" customFormat="false" customHeight="true" hidden="false" ht="12.1" outlineLevel="0" r="3781">
      <c r="A3781" s="0" t="str">
        <f aca="false">HYPERLINK("http://dbpedia.org/property/1blankname")</f>
        <v>http://dbpedia.org/property/1blankname</v>
      </c>
      <c r="B3781" s="2" t="n">
        <v>0</v>
      </c>
      <c r="C3781" s="0" t="str">
        <f aca="false">HYPERLINK("http://dbpedia.org/sparql?default-graph-uri=http%3A%2F%2Fdbpedia.org&amp;query=select+distinct+%3Fs+%3Fo+where+{%3Fs+%3Chttp%3A%2F%2Fdbpedia.org%2Fproperty%2F1blankname%3E+%3Fo}+LIMIT+100&amp;format=text%2Fhtml&amp;timeout=30000&amp;debug=on", "View on DBPedia")</f>
        <v>View on DBPedia</v>
      </c>
    </row>
    <row collapsed="false" customFormat="false" customHeight="true" hidden="false" ht="12.1" outlineLevel="0" r="3782">
      <c r="A3782" s="0" t="str">
        <f aca="false">HYPERLINK("http://dbpedia.org/property/designation")</f>
        <v>http://dbpedia.org/property/designation</v>
      </c>
      <c r="B3782" s="2" t="n">
        <v>0</v>
      </c>
      <c r="C3782" s="0" t="str">
        <f aca="false">HYPERLINK("http://dbpedia.org/sparql?default-graph-uri=http%3A%2F%2Fdbpedia.org&amp;query=select+distinct+%3Fs+%3Fo+where+{%3Fs+%3Chttp%3A%2F%2Fdbpedia.org%2Fproperty%2Fdesignation%3E+%3Fo}+LIMIT+100&amp;format=text%2Fhtml&amp;timeout=30000&amp;debug=on", "View on DBPedia")</f>
        <v>View on DBPedia</v>
      </c>
    </row>
    <row collapsed="false" customFormat="false" customHeight="true" hidden="false" ht="12.1" outlineLevel="0" r="3783">
      <c r="A3783" s="0" t="str">
        <f aca="false">HYPERLINK("http://dbpedia.org/ontology/formerName")</f>
        <v>http://dbpedia.org/ontology/formerName</v>
      </c>
      <c r="B3783" s="2" t="n">
        <v>0</v>
      </c>
      <c r="C3783" s="0" t="str">
        <f aca="false">HYPERLINK("http://dbpedia.org/sparql?default-graph-uri=http%3A%2F%2Fdbpedia.org&amp;query=select+distinct+%3Fs+%3Fo+where+{%3Fs+%3Chttp%3A%2F%2Fdbpedia.org%2Fontology%2FformerName%3E+%3Fo}+LIMIT+100&amp;format=text%2Fhtml&amp;timeout=30000&amp;debug=on", "View on DBPedia")</f>
        <v>View on DBPedia</v>
      </c>
    </row>
    <row collapsed="false" customFormat="false" customHeight="true" hidden="false" ht="12.1" outlineLevel="0" r="3784">
      <c r="A3784" s="0" t="str">
        <f aca="false">HYPERLINK("http://dbpedia.org/property/longTitle")</f>
        <v>http://dbpedia.org/property/longTitle</v>
      </c>
      <c r="B3784" s="2" t="n">
        <v>0</v>
      </c>
      <c r="C3784" s="0" t="str">
        <f aca="false">HYPERLINK("http://dbpedia.org/sparql?default-graph-uri=http%3A%2F%2Fdbpedia.org&amp;query=select+distinct+%3Fs+%3Fo+where+{%3Fs+%3Chttp%3A%2F%2Fdbpedia.org%2Fproperty%2FlongTitle%3E+%3Fo}+LIMIT+100&amp;format=text%2Fhtml&amp;timeout=30000&amp;debug=on", "View on DBPedia")</f>
        <v>View on DBPedia</v>
      </c>
    </row>
    <row collapsed="false" customFormat="false" customHeight="true" hidden="false" ht="12.1" outlineLevel="0" r="3785">
      <c r="A3785" s="0" t="str">
        <f aca="false">HYPERLINK("http://dbpedia.org/property/author")</f>
        <v>http://dbpedia.org/property/author</v>
      </c>
      <c r="B3785" s="2" t="n">
        <v>0</v>
      </c>
      <c r="C3785" s="0" t="str">
        <f aca="false">HYPERLINK("http://dbpedia.org/sparql?default-graph-uri=http%3A%2F%2Fdbpedia.org&amp;query=select+distinct+%3Fs+%3Fo+where+{%3Fs+%3Chttp%3A%2F%2Fdbpedia.org%2Fproperty%2Fauthor%3E+%3Fo}+LIMIT+100&amp;format=text%2Fhtml&amp;timeout=30000&amp;debug=on", "View on DBPedia")</f>
        <v>View on DBPedia</v>
      </c>
    </row>
    <row collapsed="false" customFormat="false" customHeight="true" hidden="false" ht="12.1" outlineLevel="0" r="3786">
      <c r="A3786" s="0" t="str">
        <f aca="false">HYPERLINK("http://dbpedia.org/property/description")</f>
        <v>http://dbpedia.org/property/description</v>
      </c>
      <c r="B3786" s="2" t="n">
        <v>0</v>
      </c>
      <c r="C3786" s="0" t="str">
        <f aca="false">HYPERLINK("http://dbpedia.org/sparql?default-graph-uri=http%3A%2F%2Fdbpedia.org&amp;query=select+distinct+%3Fs+%3Fo+where+{%3Fs+%3Chttp%3A%2F%2Fdbpedia.org%2Fproperty%2Fdescription%3E+%3Fo}+LIMIT+100&amp;format=text%2Fhtml&amp;timeout=30000&amp;debug=on", "View on DBPedia")</f>
        <v>View on DBPedia</v>
      </c>
    </row>
    <row collapsed="false" customFormat="false" customHeight="true" hidden="false" ht="12.1" outlineLevel="0" r="3787">
      <c r="A3787" s="0" t="str">
        <f aca="false">HYPERLINK("http://dbpedia.org/property/nonProfitSlogan")</f>
        <v>http://dbpedia.org/property/nonProfitSlogan</v>
      </c>
      <c r="B3787" s="2" t="n">
        <v>0</v>
      </c>
      <c r="C3787" s="0" t="str">
        <f aca="false">HYPERLINK("http://dbpedia.org/sparql?default-graph-uri=http%3A%2F%2Fdbpedia.org&amp;query=select+distinct+%3Fs+%3Fo+where+{%3Fs+%3Chttp%3A%2F%2Fdbpedia.org%2Fproperty%2FnonProfitSlogan%3E+%3Fo}+LIMIT+100&amp;format=text%2Fhtml&amp;timeout=30000&amp;debug=on", "View on DBPedia")</f>
        <v>View on DBPedia</v>
      </c>
    </row>
    <row collapsed="false" customFormat="false" customHeight="true" hidden="false" ht="12.1" outlineLevel="0" r="3788">
      <c r="A3788" s="0" t="str">
        <f aca="false">HYPERLINK("http://dbpedia.org/property/residence")</f>
        <v>http://dbpedia.org/property/residence</v>
      </c>
      <c r="B3788" s="2" t="n">
        <v>0</v>
      </c>
      <c r="C3788" s="0" t="str">
        <f aca="false">HYPERLINK("http://dbpedia.org/sparql?default-graph-uri=http%3A%2F%2Fdbpedia.org&amp;query=select+distinct+%3Fs+%3Fo+where+{%3Fs+%3Chttp%3A%2F%2Fdbpedia.org%2Fproperty%2Fresidence%3E+%3Fo}+LIMIT+100&amp;format=text%2Fhtml&amp;timeout=30000&amp;debug=on", "View on DBPedia")</f>
        <v>View on DBPedia</v>
      </c>
    </row>
    <row collapsed="false" customFormat="false" customHeight="true" hidden="false" ht="12.1" outlineLevel="0" r="3789">
      <c r="A3789" s="0" t="str">
        <f aca="false">HYPERLINK("http://dbpedia.org/property/speciality")</f>
        <v>http://dbpedia.org/property/speciality</v>
      </c>
      <c r="B3789" s="2" t="n">
        <v>0</v>
      </c>
      <c r="C3789" s="0" t="str">
        <f aca="false">HYPERLINK("http://dbpedia.org/sparql?default-graph-uri=http%3A%2F%2Fdbpedia.org&amp;query=select+distinct+%3Fs+%3Fo+where+{%3Fs+%3Chttp%3A%2F%2Fdbpedia.org%2Fproperty%2Fspeciality%3E+%3Fo}+LIMIT+100&amp;format=text%2Fhtml&amp;timeout=30000&amp;debug=on", "View on DBPedia")</f>
        <v>View on DBPedia</v>
      </c>
    </row>
    <row collapsed="false" customFormat="false" customHeight="true" hidden="false" ht="12.1" outlineLevel="0" r="3790">
      <c r="A3790" s="0" t="str">
        <f aca="false">HYPERLINK("http://dbpedia.org/property/controlledby")</f>
        <v>http://dbpedia.org/property/controlledby</v>
      </c>
      <c r="B3790" s="2" t="n">
        <v>0</v>
      </c>
      <c r="C3790" s="0" t="str">
        <f aca="false">HYPERLINK("http://dbpedia.org/sparql?default-graph-uri=http%3A%2F%2Fdbpedia.org&amp;query=select+distinct+%3Fs+%3Fo+where+{%3Fs+%3Chttp%3A%2F%2Fdbpedia.org%2Fproperty%2Fcontrolledby%3E+%3Fo}+LIMIT+100&amp;format=text%2Fhtml&amp;timeout=30000&amp;debug=on", "View on DBPedia")</f>
        <v>View on DBPedia</v>
      </c>
    </row>
    <row collapsed="false" customFormat="false" customHeight="true" hidden="false" ht="12.1" outlineLevel="0" r="3791">
      <c r="A3791" s="0" t="str">
        <f aca="false">HYPERLINK("http://dbpedia.org/property/architecturalStyle")</f>
        <v>http://dbpedia.org/property/architecturalStyle</v>
      </c>
      <c r="B3791" s="2" t="n">
        <v>0</v>
      </c>
      <c r="C3791" s="0" t="str">
        <f aca="false">HYPERLINK("http://dbpedia.org/sparql?default-graph-uri=http%3A%2F%2Fdbpedia.org&amp;query=select+distinct+%3Fs+%3Fo+where+{%3Fs+%3Chttp%3A%2F%2Fdbpedia.org%2Fproperty%2FarchitecturalStyle%3E+%3Fo}+LIMIT+100&amp;format=text%2Fhtml&amp;timeout=30000&amp;debug=on", "View on DBPedia")</f>
        <v>View on DBPedia</v>
      </c>
    </row>
    <row collapsed="false" customFormat="false" customHeight="true" hidden="false" ht="12.1" outlineLevel="0" r="3792">
      <c r="A3792" s="0" t="str">
        <f aca="false">HYPERLINK("http://dbpedia.org/property/staticImage2Caption")</f>
        <v>http://dbpedia.org/property/staticImage2Caption</v>
      </c>
      <c r="B3792" s="2" t="n">
        <v>0</v>
      </c>
      <c r="C3792" s="0" t="str">
        <f aca="false">HYPERLINK("http://dbpedia.org/sparql?default-graph-uri=http%3A%2F%2Fdbpedia.org&amp;query=select+distinct+%3Fs+%3Fo+where+{%3Fs+%3Chttp%3A%2F%2Fdbpedia.org%2Fproperty%2FstaticImage2Caption%3E+%3Fo}+LIMIT+100&amp;format=text%2Fhtml&amp;timeout=30000&amp;debug=on", "View on DBPedia")</f>
        <v>View on DBPedia</v>
      </c>
    </row>
    <row collapsed="false" customFormat="false" customHeight="true" hidden="false" ht="12.1" outlineLevel="0" r="3793">
      <c r="A3793" s="0" t="str">
        <f aca="false">HYPERLINK("http://dbpedia.org/property/seats3Title")</f>
        <v>http://dbpedia.org/property/seats3Title</v>
      </c>
      <c r="B3793" s="2" t="n">
        <v>0</v>
      </c>
      <c r="C3793" s="0" t="str">
        <f aca="false">HYPERLINK("http://dbpedia.org/sparql?default-graph-uri=http%3A%2F%2Fdbpedia.org&amp;query=select+distinct+%3Fs+%3Fo+where+{%3Fs+%3Chttp%3A%2F%2Fdbpedia.org%2Fproperty%2Fseats3Title%3E+%3Fo}+LIMIT+100&amp;format=text%2Fhtml&amp;timeout=30000&amp;debug=on", "View on DBPedia")</f>
        <v>View on DBPedia</v>
      </c>
    </row>
    <row collapsed="false" customFormat="false" customHeight="true" hidden="false" ht="12.1" outlineLevel="0" r="3794">
      <c r="A3794" s="0" t="str">
        <f aca="false">HYPERLINK("http://dbpedia.org/property/abbr")</f>
        <v>http://dbpedia.org/property/abbr</v>
      </c>
      <c r="B3794" s="2" t="n">
        <v>0</v>
      </c>
      <c r="C3794" s="0" t="str">
        <f aca="false">HYPERLINK("http://dbpedia.org/sparql?default-graph-uri=http%3A%2F%2Fdbpedia.org&amp;query=select+distinct+%3Fs+%3Fo+where+{%3Fs+%3Chttp%3A%2F%2Fdbpedia.org%2Fproperty%2Fabbr%3E+%3Fo}+LIMIT+100&amp;format=text%2Fhtml&amp;timeout=30000&amp;debug=on", "View on DBPedia")</f>
        <v>View on DBPedia</v>
      </c>
    </row>
    <row collapsed="false" customFormat="false" customHeight="true" hidden="false" ht="12.1" outlineLevel="0" r="3795">
      <c r="A3795" s="0" t="str">
        <f aca="false">HYPERLINK("http://dbpedia.org/property/child15Agency")</f>
        <v>http://dbpedia.org/property/child15Agency</v>
      </c>
      <c r="B3795" s="2" t="n">
        <v>0</v>
      </c>
      <c r="C3795" s="0" t="str">
        <f aca="false">HYPERLINK("http://dbpedia.org/sparql?default-graph-uri=http%3A%2F%2Fdbpedia.org&amp;query=select+distinct+%3Fs+%3Fo+where+{%3Fs+%3Chttp%3A%2F%2Fdbpedia.org%2Fproperty%2Fchild15Agency%3E+%3Fo}+LIMIT+100&amp;format=text%2Fhtml&amp;timeout=30000&amp;debug=on", "View on DBPedia")</f>
        <v>View on DBPedia</v>
      </c>
    </row>
    <row collapsed="false" customFormat="false" customHeight="true" hidden="false" ht="12.1" outlineLevel="0" r="3796">
      <c r="A3796" s="0" t="str">
        <f aca="false">HYPERLINK("http://dbpedia.org/property/systemType")</f>
        <v>http://dbpedia.org/property/systemType</v>
      </c>
      <c r="B3796" s="2" t="n">
        <v>0</v>
      </c>
      <c r="C3796" s="0" t="str">
        <f aca="false">HYPERLINK("http://dbpedia.org/sparql?default-graph-uri=http%3A%2F%2Fdbpedia.org&amp;query=select+distinct+%3Fs+%3Fo+where+{%3Fs+%3Chttp%3A%2F%2Fdbpedia.org%2Fproperty%2FsystemType%3E+%3Fo}+LIMIT+100&amp;format=text%2Fhtml&amp;timeout=30000&amp;debug=on", "View on DBPedia")</f>
        <v>View on DBPedia</v>
      </c>
    </row>
    <row collapsed="false" customFormat="false" customHeight="true" hidden="false" ht="12.1" outlineLevel="0" r="3797">
      <c r="A3797" s="0" t="str">
        <f aca="false">HYPERLINK("http://dbpedia.org/property/coaPic")</f>
        <v>http://dbpedia.org/property/coaPic</v>
      </c>
      <c r="B3797" s="2" t="n">
        <v>0</v>
      </c>
      <c r="C3797" s="0" t="str">
        <f aca="false">HYPERLINK("http://dbpedia.org/sparql?default-graph-uri=http%3A%2F%2Fdbpedia.org&amp;query=select+distinct+%3Fs+%3Fo+where+{%3Fs+%3Chttp%3A%2F%2Fdbpedia.org%2Fproperty%2FcoaPic%3E+%3Fo}+LIMIT+100&amp;format=text%2Fhtml&amp;timeout=30000&amp;debug=on", "View on DBPedia")</f>
        <v>View on DBPedia</v>
      </c>
    </row>
    <row collapsed="false" customFormat="false" customHeight="true" hidden="false" ht="12.1" outlineLevel="0" r="3798">
      <c r="A3798" s="0" t="str">
        <f aca="false">HYPERLINK("http://dbpedia.org/property/agencyname")</f>
        <v>http://dbpedia.org/property/agencyname</v>
      </c>
      <c r="B3798" s="2" t="n">
        <v>0</v>
      </c>
      <c r="C3798" s="0" t="str">
        <f aca="false">HYPERLINK("http://dbpedia.org/sparql?default-graph-uri=http%3A%2F%2Fdbpedia.org&amp;query=select+distinct+%3Fs+%3Fo+where+{%3Fs+%3Chttp%3A%2F%2Fdbpedia.org%2Fproperty%2Fagencyname%3E+%3Fo}+LIMIT+100&amp;format=text%2Fhtml&amp;timeout=30000&amp;debug=on", "View on DBPedia")</f>
        <v>View on DBPedia</v>
      </c>
    </row>
    <row collapsed="false" customFormat="false" customHeight="true" hidden="false" ht="12.1" outlineLevel="0" r="3799">
      <c r="A3799" s="0" t="str">
        <f aca="false">HYPERLINK("http://dbpedia.org/property/designation2Offname")</f>
        <v>http://dbpedia.org/property/designation2Offname</v>
      </c>
      <c r="B3799" s="2" t="n">
        <v>0</v>
      </c>
      <c r="C3799" s="0" t="str">
        <f aca="false">HYPERLINK("http://dbpedia.org/sparql?default-graph-uri=http%3A%2F%2Fdbpedia.org&amp;query=select+distinct+%3Fs+%3Fo+where+{%3Fs+%3Chttp%3A%2F%2Fdbpedia.org%2Fproperty%2Fdesignation2Offname%3E+%3Fo}+LIMIT+100&amp;format=text%2Fhtml&amp;timeout=30000&amp;debug=on", "View on DBPedia")</f>
        <v>View on DBPedia</v>
      </c>
    </row>
    <row collapsed="false" customFormat="false" customHeight="true" hidden="false" ht="12.1" outlineLevel="0" r="3800">
      <c r="A3800" s="0" t="str">
        <f aca="false">HYPERLINK("http://dbpedia.org/property/domestCup")</f>
        <v>http://dbpedia.org/property/domestCup</v>
      </c>
      <c r="B3800" s="2" t="n">
        <v>0</v>
      </c>
      <c r="C3800" s="0" t="str">
        <f aca="false">HYPERLINK("http://dbpedia.org/sparql?default-graph-uri=http%3A%2F%2Fdbpedia.org&amp;query=select+distinct+%3Fs+%3Fo+where+{%3Fs+%3Chttp%3A%2F%2Fdbpedia.org%2Fproperty%2FdomestCup%3E+%3Fo}+LIMIT+100&amp;format=text%2Fhtml&amp;timeout=30000&amp;debug=on", "View on DBPedia")</f>
        <v>View on DBPedia</v>
      </c>
    </row>
    <row collapsed="false" customFormat="false" customHeight="true" hidden="false" ht="12.1" outlineLevel="0" r="3801">
      <c r="A3801" s="0" t="str">
        <f aca="false">HYPERLINK("http://dbpedia.org/property/head")</f>
        <v>http://dbpedia.org/property/head</v>
      </c>
      <c r="B3801" s="2" t="n">
        <v>0</v>
      </c>
      <c r="C3801" s="0" t="str">
        <f aca="false">HYPERLINK("http://dbpedia.org/sparql?default-graph-uri=http%3A%2F%2Fdbpedia.org&amp;query=select+distinct+%3Fs+%3Fo+where+{%3Fs+%3Chttp%3A%2F%2Fdbpedia.org%2Fproperty%2Fhead%3E+%3Fo}+LIMIT+100&amp;format=text%2Fhtml&amp;timeout=30000&amp;debug=on", "View on DBPedia")</f>
        <v>View on DBPedia</v>
      </c>
    </row>
    <row collapsed="false" customFormat="false" customHeight="true" hidden="false" ht="12.1" outlineLevel="0" r="3802">
      <c r="A3802" s="0" t="str">
        <f aca="false">HYPERLINK("http://dbpedia.org/property/formerNames")</f>
        <v>http://dbpedia.org/property/formerNames</v>
      </c>
      <c r="B3802" s="2" t="n">
        <v>0</v>
      </c>
      <c r="C3802" s="0" t="str">
        <f aca="false">HYPERLINK("http://dbpedia.org/sparql?default-graph-uri=http%3A%2F%2Fdbpedia.org&amp;query=select+distinct+%3Fs+%3Fo+where+{%3Fs+%3Chttp%3A%2F%2Fdbpedia.org%2Fproperty%2FformerNames%3E+%3Fo}+LIMIT+100&amp;format=text%2Fhtml&amp;timeout=30000&amp;debug=on", "View on DBPedia")</f>
        <v>View on DBPedia</v>
      </c>
    </row>
    <row collapsed="false" customFormat="false" customHeight="true" hidden="false" ht="12.1" outlineLevel="0" r="3803">
      <c r="A3803" s="0" t="str">
        <f aca="false">HYPERLINK("http://dbpedia.org/property/nationalMotto")</f>
        <v>http://dbpedia.org/property/nationalMotto</v>
      </c>
      <c r="B3803" s="2" t="n">
        <v>0</v>
      </c>
      <c r="C3803" s="0" t="str">
        <f aca="false">HYPERLINK("http://dbpedia.org/sparql?default-graph-uri=http%3A%2F%2Fdbpedia.org&amp;query=select+distinct+%3Fs+%3Fo+where+{%3Fs+%3Chttp%3A%2F%2Fdbpedia.org%2Fproperty%2FnationalMotto%3E+%3Fo}+LIMIT+100&amp;format=text%2Fhtml&amp;timeout=30000&amp;debug=on", "View on DBPedia")</f>
        <v>View on DBPedia</v>
      </c>
    </row>
    <row collapsed="false" customFormat="false" customHeight="true" hidden="false" ht="12.1" outlineLevel="0" r="3804">
      <c r="A3804" s="0" t="str">
        <f aca="false">HYPERLINK("http://dbpedia.org/property/1stparty")</f>
        <v>http://dbpedia.org/property/1stparty</v>
      </c>
      <c r="B3804" s="2" t="n">
        <v>0</v>
      </c>
      <c r="C3804" s="0" t="str">
        <f aca="false">HYPERLINK("http://dbpedia.org/sparql?default-graph-uri=http%3A%2F%2Fdbpedia.org&amp;query=select+distinct+%3Fs+%3Fo+where+{%3Fs+%3Chttp%3A%2F%2Fdbpedia.org%2Fproperty%2F1stparty%3E+%3Fo}+LIMIT+100&amp;format=text%2Fhtml&amp;timeout=30000&amp;debug=on", "View on DBPedia")</f>
        <v>View on DBPedia</v>
      </c>
    </row>
    <row collapsed="false" customFormat="false" customHeight="true" hidden="false" ht="12.1" outlineLevel="0" r="3805">
      <c r="A3805" s="0" t="str">
        <f aca="false">HYPERLINK("http://dbpedia.org/property/assocname")</f>
        <v>http://dbpedia.org/property/assocname</v>
      </c>
      <c r="B3805" s="2" t="n">
        <v>0</v>
      </c>
      <c r="C3805" s="0" t="str">
        <f aca="false">HYPERLINK("http://dbpedia.org/sparql?default-graph-uri=http%3A%2F%2Fdbpedia.org&amp;query=select+distinct+%3Fs+%3Fo+where+{%3Fs+%3Chttp%3A%2F%2Fdbpedia.org%2Fproperty%2Fassocname%3E+%3Fo}+LIMIT+100&amp;format=text%2Fhtml&amp;timeout=30000&amp;debug=on", "View on DBPedia")</f>
        <v>View on DBPedia</v>
      </c>
    </row>
    <row collapsed="false" customFormat="false" customHeight="true" hidden="false" ht="12.1" outlineLevel="0" r="3806">
      <c r="A3806" s="0" t="str">
        <f aca="false">HYPERLINK("http://dbpedia.org/property/child1agency")</f>
        <v>http://dbpedia.org/property/child1agency</v>
      </c>
      <c r="B3806" s="2" t="n">
        <v>0</v>
      </c>
      <c r="C3806" s="0" t="str">
        <f aca="false">HYPERLINK("http://dbpedia.org/sparql?default-graph-uri=http%3A%2F%2Fdbpedia.org&amp;query=select+distinct+%3Fs+%3Fo+where+{%3Fs+%3Chttp%3A%2F%2Fdbpedia.org%2Fproperty%2Fchild1agency%3E+%3Fo}+LIMIT+100&amp;format=text%2Fhtml&amp;timeout=30000&amp;debug=on", "View on DBPedia")</f>
        <v>View on DBPedia</v>
      </c>
    </row>
    <row collapsed="false" customFormat="false" customHeight="true" hidden="false" ht="12.1" outlineLevel="0" r="3807">
      <c r="A3807" s="0" t="str">
        <f aca="false">HYPERLINK("http://dbpedia.org/property/last")</f>
        <v>http://dbpedia.org/property/last</v>
      </c>
      <c r="B3807" s="2" t="n">
        <v>0</v>
      </c>
      <c r="C3807" s="0" t="str">
        <f aca="false">HYPERLINK("http://dbpedia.org/sparql?default-graph-uri=http%3A%2F%2Fdbpedia.org&amp;query=select+distinct+%3Fs+%3Fo+where+{%3Fs+%3Chttp%3A%2F%2Fdbpedia.org%2Fproperty%2Flast%3E+%3Fo}+LIMIT+100&amp;format=text%2Fhtml&amp;timeout=30000&amp;debug=on", "View on DBPedia")</f>
        <v>View on DBPedia</v>
      </c>
    </row>
    <row collapsed="false" customFormat="false" customHeight="true" hidden="false" ht="12.1" outlineLevel="0" r="3808">
      <c r="A3808" s="0" t="str">
        <f aca="false">HYPERLINK("http://dbpedia.org/ontology/stateOfOrigin")</f>
        <v>http://dbpedia.org/ontology/stateOfOrigin</v>
      </c>
      <c r="B3808" s="2" t="n">
        <v>0</v>
      </c>
      <c r="C3808" s="0" t="str">
        <f aca="false">HYPERLINK("http://dbpedia.org/sparql?default-graph-uri=http%3A%2F%2Fdbpedia.org&amp;query=select+distinct+%3Fs+%3Fo+where+{%3Fs+%3Chttp%3A%2F%2Fdbpedia.org%2Fontology%2FstateOfOrigin%3E+%3Fo}+LIMIT+100&amp;format=text%2Fhtml&amp;timeout=30000&amp;debug=on", "View on DBPedia")</f>
        <v>View on DBPedia</v>
      </c>
    </row>
    <row collapsed="false" customFormat="false" customHeight="true" hidden="false" ht="12.1" outlineLevel="0" r="3809">
      <c r="A3809" s="0" t="str">
        <f aca="false">HYPERLINK("http://dbpedia.org/property/formed")</f>
        <v>http://dbpedia.org/property/formed</v>
      </c>
      <c r="B3809" s="2" t="n">
        <v>0</v>
      </c>
      <c r="C3809" s="0" t="str">
        <f aca="false">HYPERLINK("http://dbpedia.org/sparql?default-graph-uri=http%3A%2F%2Fdbpedia.org&amp;query=select+distinct+%3Fs+%3Fo+where+{%3Fs+%3Chttp%3A%2F%2Fdbpedia.org%2Fproperty%2Fformed%3E+%3Fo}+LIMIT+100&amp;format=text%2Fhtml&amp;timeout=30000&amp;debug=on", "View on DBPedia")</f>
        <v>View on DBPedia</v>
      </c>
    </row>
    <row collapsed="false" customFormat="false" customHeight="true" hidden="false" ht="12.1" outlineLevel="0" r="3810">
      <c r="A3810" s="0" t="str">
        <f aca="false">HYPERLINK("http://dbpedia.org/ontology/title")</f>
        <v>http://dbpedia.org/ontology/title</v>
      </c>
      <c r="B3810" s="2" t="n">
        <v>0</v>
      </c>
      <c r="C3810" s="0" t="str">
        <f aca="false">HYPERLINK("http://dbpedia.org/sparql?default-graph-uri=http%3A%2F%2Fdbpedia.org&amp;query=select+distinct+%3Fs+%3Fo+where+{%3Fs+%3Chttp%3A%2F%2Fdbpedia.org%2Fontology%2Ftitle%3E+%3Fo}+LIMIT+100&amp;format=text%2Fhtml&amp;timeout=30000&amp;debug=on", "View on DBPedia")</f>
        <v>View on DBPedia</v>
      </c>
    </row>
    <row collapsed="false" customFormat="false" customHeight="true" hidden="false" ht="12.1" outlineLevel="0" r="3811">
      <c r="A3811" s="0" t="str">
        <f aca="false">HYPERLINK("http://dbpedia.org/ontology/formerTeam")</f>
        <v>http://dbpedia.org/ontology/formerTeam</v>
      </c>
      <c r="B3811" s="2" t="n">
        <v>0</v>
      </c>
      <c r="C3811" s="0" t="str">
        <f aca="false">HYPERLINK("http://dbpedia.org/sparql?default-graph-uri=http%3A%2F%2Fdbpedia.org&amp;query=select+distinct+%3Fs+%3Fo+where+{%3Fs+%3Chttp%3A%2F%2Fdbpedia.org%2Fontology%2FformerTeam%3E+%3Fo}+LIMIT+100&amp;format=text%2Fhtml&amp;timeout=30000&amp;debug=on", "View on DBPedia")</f>
        <v>View on DBPedia</v>
      </c>
    </row>
    <row collapsed="false" customFormat="false" customHeight="true" hidden="false" ht="12.1" outlineLevel="0" r="3812">
      <c r="A3812" s="0" t="str">
        <f aca="false">HYPERLINK("http://dbpedia.org/property/nameEn")</f>
        <v>http://dbpedia.org/property/nameEn</v>
      </c>
      <c r="B3812" s="2" t="n">
        <v>0</v>
      </c>
      <c r="C3812" s="0" t="str">
        <f aca="false">HYPERLINK("http://dbpedia.org/sparql?default-graph-uri=http%3A%2F%2Fdbpedia.org&amp;query=select+distinct+%3Fs+%3Fo+where+{%3Fs+%3Chttp%3A%2F%2Fdbpedia.org%2Fproperty%2FnameEn%3E+%3Fo}+LIMIT+100&amp;format=text%2Fhtml&amp;timeout=30000&amp;debug=on", "View on DBPedia")</f>
        <v>View on DBPedia</v>
      </c>
    </row>
    <row collapsed="false" customFormat="false" customHeight="true" hidden="false" ht="12.1" outlineLevel="0" r="3813">
      <c r="A3813" s="0" t="str">
        <f aca="false">HYPERLINK("http://dbpedia.org/property/symbol")</f>
        <v>http://dbpedia.org/property/symbol</v>
      </c>
      <c r="B3813" s="2" t="n">
        <v>0</v>
      </c>
      <c r="C3813" s="0" t="str">
        <f aca="false">HYPERLINK("http://dbpedia.org/sparql?default-graph-uri=http%3A%2F%2Fdbpedia.org&amp;query=select+distinct+%3Fs+%3Fo+where+{%3Fs+%3Chttp%3A%2F%2Fdbpedia.org%2Fproperty%2Fsymbol%3E+%3Fo}+LIMIT+100&amp;format=text%2Fhtml&amp;timeout=30000&amp;debug=on", "View on DBPedia")</f>
        <v>View on DBPedia</v>
      </c>
    </row>
    <row collapsed="false" customFormat="false" customHeight="true" hidden="false" ht="12.1" outlineLevel="0" r="3814">
      <c r="A3814" s="0" t="str">
        <f aca="false">HYPERLINK("http://dbpedia.org/property/centre")</f>
        <v>http://dbpedia.org/property/centre</v>
      </c>
      <c r="B3814" s="2" t="n">
        <v>0</v>
      </c>
      <c r="C3814" s="0" t="str">
        <f aca="false">HYPERLINK("http://dbpedia.org/sparql?default-graph-uri=http%3A%2F%2Fdbpedia.org&amp;query=select+distinct+%3Fs+%3Fo+where+{%3Fs+%3Chttp%3A%2F%2Fdbpedia.org%2Fproperty%2Fcentre%3E+%3Fo}+LIMIT+100&amp;format=text%2Fhtml&amp;timeout=30000&amp;debug=on", "View on DBPedia")</f>
        <v>View on DBPedia</v>
      </c>
    </row>
    <row collapsed="false" customFormat="false" customHeight="true" hidden="false" ht="12.1" outlineLevel="0" r="3815">
      <c r="A3815" s="0" t="str">
        <f aca="false">HYPERLINK("http://dbpedia.org/property/keypoints")</f>
        <v>http://dbpedia.org/property/keypoints</v>
      </c>
      <c r="B3815" s="2" t="n">
        <v>0</v>
      </c>
      <c r="C3815" s="0" t="str">
        <f aca="false">HYPERLINK("http://dbpedia.org/sparql?default-graph-uri=http%3A%2F%2Fdbpedia.org&amp;query=select+distinct+%3Fs+%3Fo+where+{%3Fs+%3Chttp%3A%2F%2Fdbpedia.org%2Fproperty%2Fkeypoints%3E+%3Fo}+LIMIT+100&amp;format=text%2Fhtml&amp;timeout=30000&amp;debug=on", "View on DBPedia")</f>
        <v>View on DBPedia</v>
      </c>
    </row>
    <row collapsed="false" customFormat="false" customHeight="true" hidden="false" ht="12.1" outlineLevel="0" r="3816">
      <c r="A3816" s="0" t="str">
        <f aca="false">HYPERLINK("http://dbpedia.org/ontology/governmentType")</f>
        <v>http://dbpedia.org/ontology/governmentType</v>
      </c>
      <c r="B3816" s="2" t="n">
        <v>0</v>
      </c>
      <c r="C3816" s="0" t="str">
        <f aca="false">HYPERLINK("http://dbpedia.org/sparql?default-graph-uri=http%3A%2F%2Fdbpedia.org&amp;query=select+distinct+%3Fs+%3Fo+where+{%3Fs+%3Chttp%3A%2F%2Fdbpedia.org%2Fontology%2FgovernmentType%3E+%3Fo}+LIMIT+100&amp;format=text%2Fhtml&amp;timeout=30000&amp;debug=on", "View on DBPedia")</f>
        <v>View on DBPedia</v>
      </c>
    </row>
    <row collapsed="false" customFormat="false" customHeight="true" hidden="false" ht="12.1" outlineLevel="0" r="3817">
      <c r="A3817" s="0" t="str">
        <f aca="false">HYPERLINK("http://dbpedia.org/property/nationalteam")</f>
        <v>http://dbpedia.org/property/nationalteam</v>
      </c>
      <c r="B3817" s="2" t="n">
        <v>0</v>
      </c>
      <c r="C3817" s="0" t="str">
        <f aca="false">HYPERLINK("http://dbpedia.org/sparql?default-graph-uri=http%3A%2F%2Fdbpedia.org&amp;query=select+distinct+%3Fs+%3Fo+where+{%3Fs+%3Chttp%3A%2F%2Fdbpedia.org%2Fproperty%2Fnationalteam%3E+%3Fo}+LIMIT+100&amp;format=text%2Fhtml&amp;timeout=30000&amp;debug=on", "View on DBPedia")</f>
        <v>View on DBPedia</v>
      </c>
    </row>
    <row collapsed="false" customFormat="false" customHeight="true" hidden="false" ht="12.1" outlineLevel="0" r="3818">
      <c r="A3818" s="0" t="str">
        <f aca="false">HYPERLINK("http://dbpedia.org/property/militaryBlank")</f>
        <v>http://dbpedia.org/property/militaryBlank</v>
      </c>
      <c r="B3818" s="2" t="n">
        <v>0</v>
      </c>
      <c r="C3818" s="0" t="str">
        <f aca="false">HYPERLINK("http://dbpedia.org/sparql?default-graph-uri=http%3A%2F%2Fdbpedia.org&amp;query=select+distinct+%3Fs+%3Fo+where+{%3Fs+%3Chttp%3A%2F%2Fdbpedia.org%2Fproperty%2FmilitaryBlank%3E+%3Fo}+LIMIT+100&amp;format=text%2Fhtml&amp;timeout=30000&amp;debug=on", "View on DBPedia")</f>
        <v>View on DBPedia</v>
      </c>
    </row>
    <row collapsed="false" customFormat="false" customHeight="true" hidden="false" ht="12.1" outlineLevel="0" r="3819">
      <c r="A3819" s="0" t="str">
        <f aca="false">HYPERLINK("http://dbpedia.org/property/date1Name")</f>
        <v>http://dbpedia.org/property/date1Name</v>
      </c>
      <c r="B3819" s="2" t="n">
        <v>0</v>
      </c>
      <c r="C3819" s="0" t="str">
        <f aca="false">HYPERLINK("http://dbpedia.org/sparql?default-graph-uri=http%3A%2F%2Fdbpedia.org&amp;query=select+distinct+%3Fs+%3Fo+where+{%3Fs+%3Chttp%3A%2F%2Fdbpedia.org%2Fproperty%2Fdate1Name%3E+%3Fo}+LIMIT+100&amp;format=text%2Fhtml&amp;timeout=30000&amp;debug=on", "View on DBPedia")</f>
        <v>View on DBPedia</v>
      </c>
    </row>
    <row collapsed="false" customFormat="false" customHeight="true" hidden="false" ht="12.1" outlineLevel="0" r="3820">
      <c r="A3820" s="0" t="str">
        <f aca="false">HYPERLINK("http://dbpedia.org/property/chief3Position")</f>
        <v>http://dbpedia.org/property/chief3Position</v>
      </c>
      <c r="B3820" s="2" t="n">
        <v>0</v>
      </c>
      <c r="C3820" s="0" t="str">
        <f aca="false">HYPERLINK("http://dbpedia.org/sparql?default-graph-uri=http%3A%2F%2Fdbpedia.org&amp;query=select+distinct+%3Fs+%3Fo+where+{%3Fs+%3Chttp%3A%2F%2Fdbpedia.org%2Fproperty%2Fchief3Position%3E+%3Fo}+LIMIT+100&amp;format=text%2Fhtml&amp;timeout=30000&amp;debug=on", "View on DBPedia")</f>
        <v>View on DBPedia</v>
      </c>
    </row>
    <row collapsed="false" customFormat="false" customHeight="true" hidden="false" ht="12.1" outlineLevel="0" r="3821">
      <c r="A3821" s="0" t="str">
        <f aca="false">HYPERLINK("http://dbpedia.org/property/buildingType")</f>
        <v>http://dbpedia.org/property/buildingType</v>
      </c>
      <c r="B3821" s="2" t="n">
        <v>0</v>
      </c>
      <c r="C3821" s="0" t="str">
        <f aca="false">HYPERLINK("http://dbpedia.org/sparql?default-graph-uri=http%3A%2F%2Fdbpedia.org&amp;query=select+distinct+%3Fs+%3Fo+where+{%3Fs+%3Chttp%3A%2F%2Fdbpedia.org%2Fproperty%2FbuildingType%3E+%3Fo}+LIMIT+100&amp;format=text%2Fhtml&amp;timeout=30000&amp;debug=on", "View on DBPedia")</f>
        <v>View on DBPedia</v>
      </c>
    </row>
    <row collapsed="false" customFormat="false" customHeight="true" hidden="false" ht="12.1" outlineLevel="0" r="3822">
      <c r="A3822" s="0" t="str">
        <f aca="false">HYPERLINK("http://dbpedia.org/property/available")</f>
        <v>http://dbpedia.org/property/available</v>
      </c>
      <c r="B3822" s="2" t="n">
        <v>0</v>
      </c>
      <c r="C3822" s="0" t="str">
        <f aca="false">HYPERLINK("http://dbpedia.org/sparql?default-graph-uri=http%3A%2F%2Fdbpedia.org&amp;query=select+distinct+%3Fs+%3Fo+where+{%3Fs+%3Chttp%3A%2F%2Fdbpedia.org%2Fproperty%2Favailable%3E+%3Fo}+LIMIT+100&amp;format=text%2Fhtml&amp;timeout=30000&amp;debug=on", "View on DBPedia")</f>
        <v>View on DBPedia</v>
      </c>
    </row>
    <row collapsed="false" customFormat="false" customHeight="true" hidden="false" ht="12.1" outlineLevel="0" r="3823">
      <c r="A3823" s="0" t="str">
        <f aca="false">HYPERLINK("http://dbpedia.org/ontology/regionServed")</f>
        <v>http://dbpedia.org/ontology/regionServed</v>
      </c>
      <c r="B3823" s="2" t="n">
        <v>0</v>
      </c>
      <c r="C3823" s="0" t="str">
        <f aca="false">HYPERLINK("http://dbpedia.org/sparql?default-graph-uri=http%3A%2F%2Fdbpedia.org&amp;query=select+distinct+%3Fs+%3Fo+where+{%3Fs+%3Chttp%3A%2F%2Fdbpedia.org%2Fontology%2FregionServed%3E+%3Fo}+LIMIT+100&amp;format=text%2Fhtml&amp;timeout=30000&amp;debug=on", "View on DBPedia")</f>
        <v>View on DBPedia</v>
      </c>
    </row>
    <row collapsed="false" customFormat="false" customHeight="true" hidden="false" ht="12.1" outlineLevel="0" r="3824">
      <c r="A3824" s="0" t="str">
        <f aca="false">HYPERLINK("http://dbpedia.org/property/mps")</f>
        <v>http://dbpedia.org/property/mps</v>
      </c>
      <c r="B3824" s="2" t="n">
        <v>0</v>
      </c>
      <c r="C3824" s="0" t="str">
        <f aca="false">HYPERLINK("http://dbpedia.org/sparql?default-graph-uri=http%3A%2F%2Fdbpedia.org&amp;query=select+distinct+%3Fs+%3Fo+where+{%3Fs+%3Chttp%3A%2F%2Fdbpedia.org%2Fproperty%2Fmps%3E+%3Fo}+LIMIT+100&amp;format=text%2Fhtml&amp;timeout=30000&amp;debug=on", "View on DBPedia")</f>
        <v>View on DBPedia</v>
      </c>
    </row>
    <row collapsed="false" customFormat="false" customHeight="true" hidden="false" ht="12.1" outlineLevel="0" r="3825">
      <c r="A3825" s="0" t="str">
        <f aca="false">HYPERLINK("http://dbpedia.org/property/list")</f>
        <v>http://dbpedia.org/property/list</v>
      </c>
      <c r="B3825" s="2" t="n">
        <v>0</v>
      </c>
      <c r="C3825" s="0" t="str">
        <f aca="false">HYPERLINK("http://dbpedia.org/sparql?default-graph-uri=http%3A%2F%2Fdbpedia.org&amp;query=select+distinct+%3Fs+%3Fo+where+{%3Fs+%3Chttp%3A%2F%2Fdbpedia.org%2Fproperty%2Flist%3E+%3Fo}+LIMIT+100&amp;format=text%2Fhtml&amp;timeout=30000&amp;debug=on", "View on DBPedia")</f>
        <v>View on DBPedia</v>
      </c>
    </row>
    <row collapsed="false" customFormat="false" customHeight="true" hidden="false" ht="12.1" outlineLevel="0" r="3826">
      <c r="A3826" s="0" t="str">
        <f aca="false">HYPERLINK("http://dbpedia.org/property/architectOrBuilder")</f>
        <v>http://dbpedia.org/property/architectOrBuilder</v>
      </c>
      <c r="B3826" s="2" t="n">
        <v>0</v>
      </c>
      <c r="C3826" s="0" t="str">
        <f aca="false">HYPERLINK("http://dbpedia.org/sparql?default-graph-uri=http%3A%2F%2Fdbpedia.org&amp;query=select+distinct+%3Fs+%3Fo+where+{%3Fs+%3Chttp%3A%2F%2Fdbpedia.org%2Fproperty%2FarchitectOrBuilder%3E+%3Fo}+LIMIT+100&amp;format=text%2Fhtml&amp;timeout=30000&amp;debug=on", "View on DBPedia")</f>
        <v>View on DBPedia</v>
      </c>
    </row>
    <row collapsed="false" customFormat="false" customHeight="true" hidden="false" ht="12.1" outlineLevel="0" r="3827">
      <c r="A3827" s="0" t="str">
        <f aca="false">HYPERLINK("http://dbpedia.org/property/publisher")</f>
        <v>http://dbpedia.org/property/publisher</v>
      </c>
      <c r="B3827" s="2" t="n">
        <v>0</v>
      </c>
      <c r="C3827" s="0" t="str">
        <f aca="false">HYPERLINK("http://dbpedia.org/sparql?default-graph-uri=http%3A%2F%2Fdbpedia.org&amp;query=select+distinct+%3Fs+%3Fo+where+{%3Fs+%3Chttp%3A%2F%2Fdbpedia.org%2Fproperty%2Fpublisher%3E+%3Fo}+LIMIT+100&amp;format=text%2Fhtml&amp;timeout=30000&amp;debug=on", "View on DBPedia")</f>
        <v>View on DBPedia</v>
      </c>
    </row>
    <row collapsed="false" customFormat="false" customHeight="true" hidden="false" ht="12.1" outlineLevel="0" r="3828">
      <c r="A3828" s="0" t="str">
        <f aca="false">HYPERLINK("http://dbpedia.org/property/moo")</f>
        <v>http://dbpedia.org/property/moo</v>
      </c>
      <c r="B3828" s="2" t="n">
        <v>0</v>
      </c>
      <c r="C3828" s="0" t="str">
        <f aca="false">HYPERLINK("http://dbpedia.org/sparql?default-graph-uri=http%3A%2F%2Fdbpedia.org&amp;query=select+distinct+%3Fs+%3Fo+where+{%3Fs+%3Chttp%3A%2F%2Fdbpedia.org%2Fproperty%2Fmoo%3E+%3Fo}+LIMIT+100&amp;format=text%2Fhtml&amp;timeout=30000&amp;debug=on", "View on DBPedia")</f>
        <v>View on DBPedia</v>
      </c>
    </row>
    <row collapsed="false" customFormat="false" customHeight="true" hidden="false" ht="12.1" outlineLevel="0" r="3829">
      <c r="A3829" s="0" t="str">
        <f aca="false">HYPERLINK("http://dbpedia.org/property/address")</f>
        <v>http://dbpedia.org/property/address</v>
      </c>
      <c r="B3829" s="2" t="n">
        <v>0</v>
      </c>
      <c r="C3829" s="0" t="str">
        <f aca="false">HYPERLINK("http://dbpedia.org/sparql?default-graph-uri=http%3A%2F%2Fdbpedia.org&amp;query=select+distinct+%3Fs+%3Fo+where+{%3Fs+%3Chttp%3A%2F%2Fdbpedia.org%2Fproperty%2Faddress%3E+%3Fo}+LIMIT+100&amp;format=text%2Fhtml&amp;timeout=30000&amp;debug=on", "View on DBPedia")</f>
        <v>View on DBPedia</v>
      </c>
    </row>
    <row collapsed="false" customFormat="false" customHeight="true" hidden="false" ht="12.1" outlineLevel="0" r="3830">
      <c r="A3830" s="0" t="str">
        <f aca="false">HYPERLINK("http://dbpedia.org/property/designation1Offname")</f>
        <v>http://dbpedia.org/property/designation1Offname</v>
      </c>
      <c r="B3830" s="2" t="n">
        <v>0</v>
      </c>
      <c r="C3830" s="0" t="str">
        <f aca="false">HYPERLINK("http://dbpedia.org/sparql?default-graph-uri=http%3A%2F%2Fdbpedia.org&amp;query=select+distinct+%3Fs+%3Fo+where+{%3Fs+%3Chttp%3A%2F%2Fdbpedia.org%2Fproperty%2Fdesignation1Offname%3E+%3Fo}+LIMIT+100&amp;format=text%2Fhtml&amp;timeout=30000&amp;debug=on", "View on DBPedia")</f>
        <v>View on DBPedia</v>
      </c>
    </row>
    <row collapsed="false" customFormat="false" customHeight="true" hidden="false" ht="12.1" outlineLevel="0" r="3831">
      <c r="A3831" s="0" t="str">
        <f aca="false">HYPERLINK("http://dbpedia.org/property/perps")</f>
        <v>http://dbpedia.org/property/perps</v>
      </c>
      <c r="B3831" s="2" t="n">
        <v>0</v>
      </c>
      <c r="C3831" s="0" t="str">
        <f aca="false">HYPERLINK("http://dbpedia.org/sparql?default-graph-uri=http%3A%2F%2Fdbpedia.org&amp;query=select+distinct+%3Fs+%3Fo+where+{%3Fs+%3Chttp%3A%2F%2Fdbpedia.org%2Fproperty%2Fperps%3E+%3Fo}+LIMIT+100&amp;format=text%2Fhtml&amp;timeout=30000&amp;debug=on", "View on DBPedia")</f>
        <v>View on DBPedia</v>
      </c>
    </row>
    <row collapsed="false" customFormat="false" customHeight="true" hidden="false" ht="12.1" outlineLevel="0" r="3832">
      <c r="A3832" s="0" t="str">
        <f aca="false">HYPERLINK("http://dbpedia.org/property/almaMater")</f>
        <v>http://dbpedia.org/property/almaMater</v>
      </c>
      <c r="B3832" s="2" t="n">
        <v>0</v>
      </c>
      <c r="C3832" s="0" t="str">
        <f aca="false">HYPERLINK("http://dbpedia.org/sparql?default-graph-uri=http%3A%2F%2Fdbpedia.org&amp;query=select+distinct+%3Fs+%3Fo+where+{%3Fs+%3Chttp%3A%2F%2Fdbpedia.org%2Fproperty%2FalmaMater%3E+%3Fo}+LIMIT+100&amp;format=text%2Fhtml&amp;timeout=30000&amp;debug=on", "View on DBPedia")</f>
        <v>View on DBPedia</v>
      </c>
    </row>
    <row collapsed="false" customFormat="false" customHeight="true" hidden="false" ht="12.1" outlineLevel="0" r="3833">
      <c r="A3833" s="0" t="str">
        <f aca="false">HYPERLINK("http://dbpedia.org/ontology/internationalAffiliation")</f>
        <v>http://dbpedia.org/ontology/internationalAffiliation</v>
      </c>
      <c r="B3833" s="2" t="n">
        <v>0</v>
      </c>
      <c r="C3833" s="0" t="str">
        <f aca="false">HYPERLINK("http://dbpedia.org/sparql?default-graph-uri=http%3A%2F%2Fdbpedia.org&amp;query=select+distinct+%3Fs+%3Fo+where+{%3Fs+%3Chttp%3A%2F%2Fdbpedia.org%2Fontology%2FinternationalAffiliation%3E+%3Fo}+LIMIT+100&amp;format=text%2Fhtml&amp;timeout=30000&amp;debug=on", "View on DBPedia")</f>
        <v>View on DBPedia</v>
      </c>
    </row>
    <row collapsed="false" customFormat="false" customHeight="true" hidden="false" ht="12.1" outlineLevel="0" r="3834">
      <c r="A3834" s="0" t="str">
        <f aca="false">HYPERLINK("http://dbpedia.org/property/currentTenants")</f>
        <v>http://dbpedia.org/property/currentTenants</v>
      </c>
      <c r="B3834" s="2" t="n">
        <v>0</v>
      </c>
      <c r="C3834" s="0" t="str">
        <f aca="false">HYPERLINK("http://dbpedia.org/sparql?default-graph-uri=http%3A%2F%2Fdbpedia.org&amp;query=select+distinct+%3Fs+%3Fo+where+{%3Fs+%3Chttp%3A%2F%2Fdbpedia.org%2Fproperty%2FcurrentTenants%3E+%3Fo}+LIMIT+100&amp;format=text%2Fhtml&amp;timeout=30000&amp;debug=on", "View on DBPedia")</f>
        <v>View on DBPedia</v>
      </c>
    </row>
    <row collapsed="false" customFormat="false" customHeight="true" hidden="false" ht="12.1" outlineLevel="0" r="3835">
      <c r="A3835" s="0" t="str">
        <f aca="false">HYPERLINK("http://dbpedia.org/property/nominatedBy")</f>
        <v>http://dbpedia.org/property/nominatedBy</v>
      </c>
      <c r="B3835" s="2" t="n">
        <v>0</v>
      </c>
      <c r="C3835" s="0" t="str">
        <f aca="false">HYPERLINK("http://dbpedia.org/sparql?default-graph-uri=http%3A%2F%2Fdbpedia.org&amp;query=select+distinct+%3Fs+%3Fo+where+{%3Fs+%3Chttp%3A%2F%2Fdbpedia.org%2Fproperty%2FnominatedBy%3E+%3Fo}+LIMIT+100&amp;format=text%2Fhtml&amp;timeout=30000&amp;debug=on", "View on DBPedia")</f>
        <v>View on DBPedia</v>
      </c>
    </row>
    <row collapsed="false" customFormat="false" customHeight="true" hidden="false" ht="12.1" outlineLevel="0" r="3836">
      <c r="A3836" s="0" t="str">
        <f aca="false">HYPERLINK("http://dbpedia.org/ontology/occupation")</f>
        <v>http://dbpedia.org/ontology/occupation</v>
      </c>
      <c r="B3836" s="2" t="n">
        <v>0</v>
      </c>
      <c r="C3836" s="0" t="str">
        <f aca="false">HYPERLINK("http://dbpedia.org/sparql?default-graph-uri=http%3A%2F%2Fdbpedia.org&amp;query=select+distinct+%3Fs+%3Fo+where+{%3Fs+%3Chttp%3A%2F%2Fdbpedia.org%2Fontology%2Foccupation%3E+%3Fo}+LIMIT+100&amp;format=text%2Fhtml&amp;timeout=30000&amp;debug=on", "View on DBPedia")</f>
        <v>View on DBPedia</v>
      </c>
    </row>
    <row collapsed="false" customFormat="false" customHeight="true" hidden="false" ht="12.1" outlineLevel="0" r="3837">
      <c r="A3837" s="0" t="str">
        <f aca="false">HYPERLINK("http://dbpedia.org/property/managedBy")</f>
        <v>http://dbpedia.org/property/managedBy</v>
      </c>
      <c r="B3837" s="2" t="n">
        <v>0</v>
      </c>
      <c r="C3837" s="0" t="str">
        <f aca="false">HYPERLINK("http://dbpedia.org/sparql?default-graph-uri=http%3A%2F%2Fdbpedia.org&amp;query=select+distinct+%3Fs+%3Fo+where+{%3Fs+%3Chttp%3A%2F%2Fdbpedia.org%2Fproperty%2FmanagedBy%3E+%3Fo}+LIMIT+100&amp;format=text%2Fhtml&amp;timeout=30000&amp;debug=on", "View on DBPedia")</f>
        <v>View on DBPedia</v>
      </c>
    </row>
    <row collapsed="false" customFormat="false" customHeight="true" hidden="false" ht="12.1" outlineLevel="0" r="3838">
      <c r="A3838" s="0" t="str">
        <f aca="false">HYPERLINK("http://dbpedia.org/property/charge")</f>
        <v>http://dbpedia.org/property/charge</v>
      </c>
      <c r="B3838" s="2" t="n">
        <v>0</v>
      </c>
      <c r="C3838" s="0" t="str">
        <f aca="false">HYPERLINK("http://dbpedia.org/sparql?default-graph-uri=http%3A%2F%2Fdbpedia.org&amp;query=select+distinct+%3Fs+%3Fo+where+{%3Fs+%3Chttp%3A%2F%2Fdbpedia.org%2Fproperty%2Fcharge%3E+%3Fo}+LIMIT+100&amp;format=text%2Fhtml&amp;timeout=30000&amp;debug=on", "View on DBPedia")</f>
        <v>View on DBPedia</v>
      </c>
    </row>
    <row collapsed="false" customFormat="false" customHeight="true" hidden="false" ht="12.1" outlineLevel="0" r="3839">
      <c r="A3839" s="0" t="str">
        <f aca="false">HYPERLINK("http://dbpedia.org/property/colours")</f>
        <v>http://dbpedia.org/property/colours</v>
      </c>
      <c r="B3839" s="2" t="n">
        <v>0</v>
      </c>
      <c r="C3839" s="0" t="str">
        <f aca="false">HYPERLINK("http://dbpedia.org/sparql?default-graph-uri=http%3A%2F%2Fdbpedia.org&amp;query=select+distinct+%3Fs+%3Fo+where+{%3Fs+%3Chttp%3A%2F%2Fdbpedia.org%2Fproperty%2Fcolours%3E+%3Fo}+LIMIT+100&amp;format=text%2Fhtml&amp;timeout=30000&amp;debug=on", "View on DBPedia")</f>
        <v>View on DBPedia</v>
      </c>
    </row>
    <row collapsed="false" customFormat="false" customHeight="true" hidden="false" ht="12.1" outlineLevel="0" r="3840">
      <c r="A3840" s="0" t="str">
        <f aca="false">HYPERLINK("http://dbpedia.org/property/relegation")</f>
        <v>http://dbpedia.org/property/relegation</v>
      </c>
      <c r="B3840" s="2" t="n">
        <v>0</v>
      </c>
      <c r="C3840" s="0" t="str">
        <f aca="false">HYPERLINK("http://dbpedia.org/sparql?default-graph-uri=http%3A%2F%2Fdbpedia.org&amp;query=select+distinct+%3Fs+%3Fo+where+{%3Fs+%3Chttp%3A%2F%2Fdbpedia.org%2Fproperty%2Frelegation%3E+%3Fo}+LIMIT+100&amp;format=text%2Fhtml&amp;timeout=30000&amp;debug=on", "View on DBPedia")</f>
        <v>View on DBPedia</v>
      </c>
    </row>
    <row collapsed="false" customFormat="false" customHeight="true" hidden="false" ht="12.1" outlineLevel="0" r="3841">
      <c r="A3841" s="0" t="str">
        <f aca="false">HYPERLINK("http://dbpedia.org/property/blankName")</f>
        <v>http://dbpedia.org/property/blankName</v>
      </c>
      <c r="B3841" s="2" t="n">
        <v>0</v>
      </c>
      <c r="C3841" s="0" t="str">
        <f aca="false">HYPERLINK("http://dbpedia.org/sparql?default-graph-uri=http%3A%2F%2Fdbpedia.org&amp;query=select+distinct+%3Fs+%3Fo+where+{%3Fs+%3Chttp%3A%2F%2Fdbpedia.org%2Fproperty%2FblankName%3E+%3Fo}+LIMIT+100&amp;format=text%2Fhtml&amp;timeout=30000&amp;debug=on", "View on DBPedia")</f>
        <v>View on DBPedia</v>
      </c>
    </row>
    <row collapsed="false" customFormat="false" customHeight="true" hidden="false" ht="12.1" outlineLevel="0" r="3842">
      <c r="A3842" s="0" t="str">
        <f aca="false">HYPERLINK("http://dbpedia.org/property/divtype")</f>
        <v>http://dbpedia.org/property/divtype</v>
      </c>
      <c r="B3842" s="2"/>
      <c r="C3842" s="0" t="str">
        <f aca="false">HYPERLINK("http://dbpedia.org/sparql?default-graph-uri=http%3A%2F%2Fdbpedia.org&amp;query=select+distinct+%3Fs+%3Fo+where+{%3Fs+%3Chttp%3A%2F%2Fdbpedia.org%2Fproperty%2Fdivtype%3E+%3Fo}+LIMIT+100&amp;format=text%2Fhtml&amp;timeout=30000&amp;debug=on", "View on DBPedia")</f>
        <v>View on DBPedia</v>
      </c>
    </row>
    <row collapsed="false" customFormat="false" customHeight="true" hidden="false" ht="12.1" outlineLevel="0" r="3843">
      <c r="A3843" s="0" t="str">
        <f aca="false">HYPERLINK("http://dbpedia.org/property/map")</f>
        <v>http://dbpedia.org/property/map</v>
      </c>
      <c r="B3843" s="2" t="n">
        <v>0</v>
      </c>
      <c r="C3843" s="0" t="str">
        <f aca="false">HYPERLINK("http://dbpedia.org/sparql?default-graph-uri=http%3A%2F%2Fdbpedia.org&amp;query=select+distinct+%3Fs+%3Fo+where+{%3Fs+%3Chttp%3A%2F%2Fdbpedia.org%2Fproperty%2Fmap%3E+%3Fo}+LIMIT+100&amp;format=text%2Fhtml&amp;timeout=30000&amp;debug=on", "View on DBPedia")</f>
        <v>View on DBPedia</v>
      </c>
    </row>
    <row collapsed="false" customFormat="false" customHeight="true" hidden="false" ht="12.1" outlineLevel="0" r="3844">
      <c r="A3844" s="0" t="str">
        <f aca="false">HYPERLINK("http://dbpedia.org/property/alternateNames")</f>
        <v>http://dbpedia.org/property/alternateNames</v>
      </c>
      <c r="B3844" s="2" t="n">
        <v>0</v>
      </c>
      <c r="C3844" s="0" t="str">
        <f aca="false">HYPERLINK("http://dbpedia.org/sparql?default-graph-uri=http%3A%2F%2Fdbpedia.org&amp;query=select+distinct+%3Fs+%3Fo+where+{%3Fs+%3Chttp%3A%2F%2Fdbpedia.org%2Fproperty%2FalternateNames%3E+%3Fo}+LIMIT+100&amp;format=text%2Fhtml&amp;timeout=30000&amp;debug=on", "View on DBPedia")</f>
        <v>View on DBPedia</v>
      </c>
    </row>
    <row collapsed="false" customFormat="false" customHeight="true" hidden="false" ht="12.1" outlineLevel="0" r="3845">
      <c r="A3845" s="0" t="str">
        <f aca="false">HYPERLINK("http://dbpedia.org/property/bankName")</f>
        <v>http://dbpedia.org/property/bankName</v>
      </c>
      <c r="B3845" s="2" t="n">
        <v>0</v>
      </c>
      <c r="C3845" s="0" t="str">
        <f aca="false">HYPERLINK("http://dbpedia.org/sparql?default-graph-uri=http%3A%2F%2Fdbpedia.org&amp;query=select+distinct+%3Fs+%3Fo+where+{%3Fs+%3Chttp%3A%2F%2Fdbpedia.org%2Fproperty%2FbankName%3E+%3Fo}+LIMIT+100&amp;format=text%2Fhtml&amp;timeout=30000&amp;debug=on", "View on DBPedia")</f>
        <v>View on DBPedia</v>
      </c>
    </row>
    <row collapsed="false" customFormat="false" customHeight="true" hidden="false" ht="12.1" outlineLevel="0" r="3846">
      <c r="A3846" s="0" t="str">
        <f aca="false">HYPERLINK("http://dbpedia.org/property/2ndparty")</f>
        <v>http://dbpedia.org/property/2ndparty</v>
      </c>
      <c r="B3846" s="2" t="n">
        <v>0</v>
      </c>
      <c r="C3846" s="0" t="str">
        <f aca="false">HYPERLINK("http://dbpedia.org/sparql?default-graph-uri=http%3A%2F%2Fdbpedia.org&amp;query=select+distinct+%3Fs+%3Fo+where+{%3Fs+%3Chttp%3A%2F%2Fdbpedia.org%2Fproperty%2F2ndparty%3E+%3Fo}+LIMIT+100&amp;format=text%2Fhtml&amp;timeout=30000&amp;debug=on", "View on DBPedia")</f>
        <v>View on DBPedia</v>
      </c>
    </row>
    <row collapsed="false" customFormat="false" customHeight="true" hidden="false" ht="12.1" outlineLevel="0" r="3847">
      <c r="A3847" s="0" t="str">
        <f aca="false">HYPERLINK("http://dbpedia.org/ontology/owner")</f>
        <v>http://dbpedia.org/ontology/owner</v>
      </c>
      <c r="B3847" s="2" t="n">
        <v>0</v>
      </c>
      <c r="C3847" s="0" t="str">
        <f aca="false">HYPERLINK("http://dbpedia.org/sparql?default-graph-uri=http%3A%2F%2Fdbpedia.org&amp;query=select+distinct+%3Fs+%3Fo+where+{%3Fs+%3Chttp%3A%2F%2Fdbpedia.org%2Fontology%2Fowner%3E+%3Fo}+LIMIT+100&amp;format=text%2Fhtml&amp;timeout=30000&amp;debug=on", "View on DBPedia")</f>
        <v>View on DBPedia</v>
      </c>
    </row>
    <row collapsed="false" customFormat="false" customHeight="true" hidden="false" ht="12.1" outlineLevel="0" r="3848">
      <c r="A3848" s="0" t="str">
        <f aca="false">HYPERLINK("http://dbpedia.org/ontology/owningOrganisation")</f>
        <v>http://dbpedia.org/ontology/owningOrganisation</v>
      </c>
      <c r="B3848" s="2" t="n">
        <v>0</v>
      </c>
      <c r="C3848" s="0" t="str">
        <f aca="false">HYPERLINK("http://dbpedia.org/sparql?default-graph-uri=http%3A%2F%2Fdbpedia.org&amp;query=select+distinct+%3Fs+%3Fo+where+{%3Fs+%3Chttp%3A%2F%2Fdbpedia.org%2Fontology%2FowningOrganisation%3E+%3Fo}+LIMIT+100&amp;format=text%2Fhtml&amp;timeout=30000&amp;debug=on", "View on DBPedia")</f>
        <v>View on DBPedia</v>
      </c>
    </row>
    <row collapsed="false" customFormat="false" customHeight="true" hidden="false" ht="12.1" outlineLevel="0" r="3849">
      <c r="A3849" s="0" t="str">
        <f aca="false">HYPERLINK("http://dbpedia.org/ontology/keyPerson")</f>
        <v>http://dbpedia.org/ontology/keyPerson</v>
      </c>
      <c r="B3849" s="2" t="n">
        <v>0</v>
      </c>
      <c r="C3849" s="0" t="str">
        <f aca="false">HYPERLINK("http://dbpedia.org/sparql?default-graph-uri=http%3A%2F%2Fdbpedia.org&amp;query=select+distinct+%3Fs+%3Fo+where+{%3Fs+%3Chttp%3A%2F%2Fdbpedia.org%2Fontology%2FkeyPerson%3E+%3Fo}+LIMIT+100&amp;format=text%2Fhtml&amp;timeout=30000&amp;debug=on", "View on DBPedia")</f>
        <v>View on DBPedia</v>
      </c>
    </row>
    <row collapsed="false" customFormat="false" customHeight="true" hidden="false" ht="12.1" outlineLevel="0" r="3850">
      <c r="A3850" s="0" t="str">
        <f aca="false">HYPERLINK("http://dbpedia.org/property/government")</f>
        <v>http://dbpedia.org/property/government</v>
      </c>
      <c r="B3850" s="2" t="n">
        <v>0</v>
      </c>
      <c r="C3850" s="0" t="str">
        <f aca="false">HYPERLINK("http://dbpedia.org/sparql?default-graph-uri=http%3A%2F%2Fdbpedia.org&amp;query=select+distinct+%3Fs+%3Fo+where+{%3Fs+%3Chttp%3A%2F%2Fdbpedia.org%2Fproperty%2Fgovernment%3E+%3Fo}+LIMIT+100&amp;format=text%2Fhtml&amp;timeout=30000&amp;debug=on", "View on DBPedia")</f>
        <v>View on DBPedia</v>
      </c>
    </row>
    <row collapsed="false" customFormat="false" customHeight="true" hidden="false" ht="12.1" outlineLevel="0" r="3851">
      <c r="A3851" s="0" t="str">
        <f aca="false">HYPERLINK("http://dbpedia.org/property/imageCoat")</f>
        <v>http://dbpedia.org/property/imageCoat</v>
      </c>
      <c r="B3851" s="2" t="n">
        <v>0</v>
      </c>
      <c r="C3851" s="0" t="str">
        <f aca="false">HYPERLINK("http://dbpedia.org/sparql?default-graph-uri=http%3A%2F%2Fdbpedia.org&amp;query=select+distinct+%3Fs+%3Fo+where+{%3Fs+%3Chttp%3A%2F%2Fdbpedia.org%2Fproperty%2FimageCoat%3E+%3Fo}+LIMIT+100&amp;format=text%2Fhtml&amp;timeout=30000&amp;debug=on", "View on DBPedia")</f>
        <v>View on DBPedia</v>
      </c>
    </row>
    <row collapsed="false" customFormat="false" customHeight="true" hidden="false" ht="12.1" outlineLevel="0" r="3852">
      <c r="A3852" s="0" t="str">
        <f aca="false">HYPERLINK("http://dbpedia.org/property/healthcare")</f>
        <v>http://dbpedia.org/property/healthcare</v>
      </c>
      <c r="B3852" s="2" t="n">
        <v>0</v>
      </c>
      <c r="C3852" s="0" t="str">
        <f aca="false">HYPERLINK("http://dbpedia.org/sparql?default-graph-uri=http%3A%2F%2Fdbpedia.org&amp;query=select+distinct+%3Fs+%3Fo+where+{%3Fs+%3Chttp%3A%2F%2Fdbpedia.org%2Fproperty%2Fhealthcare%3E+%3Fo}+LIMIT+100&amp;format=text%2Fhtml&amp;timeout=30000&amp;debug=on", "View on DBPedia")</f>
        <v>View on DBPedia</v>
      </c>
    </row>
    <row collapsed="false" customFormat="false" customHeight="true" hidden="false" ht="12.1" outlineLevel="0" r="3853">
      <c r="A3853" s="0" t="str">
        <f aca="false">HYPERLINK("http://dbpedia.org/property/honorificSuffix")</f>
        <v>http://dbpedia.org/property/honorificSuffix</v>
      </c>
      <c r="B3853" s="2" t="n">
        <v>0</v>
      </c>
      <c r="C3853" s="0" t="str">
        <f aca="false">HYPERLINK("http://dbpedia.org/sparql?default-graph-uri=http%3A%2F%2Fdbpedia.org&amp;query=select+distinct+%3Fs+%3Fo+where+{%3Fs+%3Chttp%3A%2F%2Fdbpedia.org%2Fproperty%2FhonorificSuffix%3E+%3Fo}+LIMIT+100&amp;format=text%2Fhtml&amp;timeout=30000&amp;debug=on", "View on DBPedia")</f>
        <v>View on DBPedia</v>
      </c>
    </row>
    <row collapsed="false" customFormat="false" customHeight="true" hidden="false" ht="12.1" outlineLevel="0" r="3854">
      <c r="A3854" s="0" t="str">
        <f aca="false">HYPERLINK("http://dbpedia.org/property/free")</f>
        <v>http://dbpedia.org/property/free</v>
      </c>
      <c r="B3854" s="2" t="n">
        <v>0</v>
      </c>
      <c r="C3854" s="0" t="str">
        <f aca="false">HYPERLINK("http://dbpedia.org/sparql?default-graph-uri=http%3A%2F%2Fdbpedia.org&amp;query=select+distinct+%3Fs+%3Fo+where+{%3Fs+%3Chttp%3A%2F%2Fdbpedia.org%2Fproperty%2Ffree%3E+%3Fo}+LIMIT+100&amp;format=text%2Fhtml&amp;timeout=30000&amp;debug=on", "View on DBPedia")</f>
        <v>View on DBPedia</v>
      </c>
    </row>
    <row collapsed="false" customFormat="false" customHeight="true" hidden="false" ht="12.1" outlineLevel="0" r="3855">
      <c r="A3855" s="0" t="str">
        <f aca="false">HYPERLINK("http://dbpedia.org/property/houses")</f>
        <v>http://dbpedia.org/property/houses</v>
      </c>
      <c r="B3855" s="2" t="n">
        <v>0</v>
      </c>
      <c r="C3855" s="0" t="str">
        <f aca="false">HYPERLINK("http://dbpedia.org/sparql?default-graph-uri=http%3A%2F%2Fdbpedia.org&amp;query=select+distinct+%3Fs+%3Fo+where+{%3Fs+%3Chttp%3A%2F%2Fdbpedia.org%2Fproperty%2Fhouses%3E+%3Fo}+LIMIT+100&amp;format=text%2Fhtml&amp;timeout=30000&amp;debug=on", "View on DBPedia")</f>
        <v>View on DBPedia</v>
      </c>
    </row>
    <row collapsed="false" customFormat="false" customHeight="true" hidden="false" ht="12.1" outlineLevel="0" r="3856">
      <c r="A3856" s="0" t="str">
        <f aca="false">HYPERLINK("http://dbpedia.org/property/focus")</f>
        <v>http://dbpedia.org/property/focus</v>
      </c>
      <c r="B3856" s="2" t="n">
        <v>0</v>
      </c>
      <c r="C3856" s="0" t="str">
        <f aca="false">HYPERLINK("http://dbpedia.org/sparql?default-graph-uri=http%3A%2F%2Fdbpedia.org&amp;query=select+distinct+%3Fs+%3Fo+where+{%3Fs+%3Chttp%3A%2F%2Fdbpedia.org%2Fproperty%2Ffocus%3E+%3Fo}+LIMIT+100&amp;format=text%2Fhtml&amp;timeout=30000&amp;debug=on", "View on DBPedia")</f>
        <v>View on DBPedia</v>
      </c>
    </row>
    <row collapsed="false" customFormat="false" customHeight="true" hidden="false" ht="12.1" outlineLevel="0" r="3857">
      <c r="A3857" s="0" t="str">
        <f aca="false">HYPERLINK("http://dbpedia.org/property/governmentType")</f>
        <v>http://dbpedia.org/property/governmentType</v>
      </c>
      <c r="B3857" s="2" t="n">
        <v>0</v>
      </c>
      <c r="C3857" s="0" t="str">
        <f aca="false">HYPERLINK("http://dbpedia.org/sparql?default-graph-uri=http%3A%2F%2Fdbpedia.org&amp;query=select+distinct+%3Fs+%3Fo+where+{%3Fs+%3Chttp%3A%2F%2Fdbpedia.org%2Fproperty%2FgovernmentType%3E+%3Fo}+LIMIT+100&amp;format=text%2Fhtml&amp;timeout=30000&amp;debug=on", "View on DBPedia")</f>
        <v>View on DBPedia</v>
      </c>
    </row>
    <row collapsed="false" customFormat="false" customHeight="true" hidden="false" ht="12.1" outlineLevel="0" r="3858">
      <c r="A3858" s="0" t="str">
        <f aca="false">HYPERLINK("http://dbpedia.org/property/airline")</f>
        <v>http://dbpedia.org/property/airline</v>
      </c>
      <c r="B3858" s="2" t="n">
        <v>0</v>
      </c>
      <c r="C3858" s="0" t="str">
        <f aca="false">HYPERLINK("http://dbpedia.org/sparql?default-graph-uri=http%3A%2F%2Fdbpedia.org&amp;query=select+distinct+%3Fs+%3Fo+where+{%3Fs+%3Chttp%3A%2F%2Fdbpedia.org%2Fproperty%2Fairline%3E+%3Fo}+LIMIT+100&amp;format=text%2Fhtml&amp;timeout=30000&amp;debug=on", "View on DBPedia")</f>
        <v>View on DBPedia</v>
      </c>
    </row>
    <row collapsed="false" customFormat="false" customHeight="true" hidden="false" ht="12.1" outlineLevel="0" r="3859">
      <c r="A3859" s="0" t="str">
        <f aca="false">HYPERLINK("http://dbpedia.org/property/imageSkyline")</f>
        <v>http://dbpedia.org/property/imageSkyline</v>
      </c>
      <c r="B3859" s="2" t="n">
        <v>0</v>
      </c>
      <c r="C3859" s="0" t="str">
        <f aca="false">HYPERLINK("http://dbpedia.org/sparql?default-graph-uri=http%3A%2F%2Fdbpedia.org&amp;query=select+distinct+%3Fs+%3Fo+where+{%3Fs+%3Chttp%3A%2F%2Fdbpedia.org%2Fproperty%2FimageSkyline%3E+%3Fo}+LIMIT+100&amp;format=text%2Fhtml&amp;timeout=30000&amp;debug=on", "View on DBPedia")</f>
        <v>View on DBPedia</v>
      </c>
    </row>
    <row collapsed="false" customFormat="false" customHeight="true" hidden="false" ht="12.1" outlineLevel="0" r="3860">
      <c r="A3860" s="0" t="str">
        <f aca="false">HYPERLINK("http://dbpedia.org/ontology/house")</f>
        <v>http://dbpedia.org/ontology/house</v>
      </c>
      <c r="B3860" s="2" t="n">
        <v>0</v>
      </c>
      <c r="C3860" s="0" t="str">
        <f aca="false">HYPERLINK("http://dbpedia.org/sparql?default-graph-uri=http%3A%2F%2Fdbpedia.org&amp;query=select+distinct+%3Fs+%3Fo+where+{%3Fs+%3Chttp%3A%2F%2Fdbpedia.org%2Fontology%2Fhouse%3E+%3Fo}+LIMIT+100&amp;format=text%2Fhtml&amp;timeout=30000&amp;debug=on", "View on DBPedia")</f>
        <v>View on DBPedia</v>
      </c>
    </row>
    <row collapsed="false" customFormat="false" customHeight="true" hidden="false" ht="12.1" outlineLevel="0" r="3861">
      <c r="A3861" s="0" t="str">
        <f aca="false">HYPERLINK("http://dbpedia.org/property/parentOrganization")</f>
        <v>http://dbpedia.org/property/parentOrganization</v>
      </c>
      <c r="B3861" s="2" t="n">
        <v>0</v>
      </c>
      <c r="C3861" s="0" t="str">
        <f aca="false">HYPERLINK("http://dbpedia.org/sparql?default-graph-uri=http%3A%2F%2Fdbpedia.org&amp;query=select+distinct+%3Fs+%3Fo+where+{%3Fs+%3Chttp%3A%2F%2Fdbpedia.org%2Fproperty%2FparentOrganization%3E+%3Fo}+LIMIT+100&amp;format=text%2Fhtml&amp;timeout=30000&amp;debug=on", "View on DBPedia")</f>
        <v>View on DBPedia</v>
      </c>
    </row>
    <row collapsed="false" customFormat="false" customHeight="true" hidden="false" ht="12.1" outlineLevel="0" r="3862">
      <c r="A3862" s="0" t="str">
        <f aca="false">HYPERLINK("http://dbpedia.org/ontology/officialSchoolColour")</f>
        <v>http://dbpedia.org/ontology/officialSchoolColour</v>
      </c>
      <c r="B3862" s="2" t="n">
        <v>0</v>
      </c>
      <c r="C3862" s="0" t="str">
        <f aca="false">HYPERLINK("http://dbpedia.org/sparql?default-graph-uri=http%3A%2F%2Fdbpedia.org&amp;query=select+distinct+%3Fs+%3Fo+where+{%3Fs+%3Chttp%3A%2F%2Fdbpedia.org%2Fontology%2FofficialSchoolColour%3E+%3Fo}+LIMIT+100&amp;format=text%2Fhtml&amp;timeout=30000&amp;debug=on", "View on DBPedia")</f>
        <v>View on DBPedia</v>
      </c>
    </row>
    <row collapsed="false" customFormat="false" customHeight="true" hidden="false" ht="12.1" outlineLevel="0" r="3863">
      <c r="A3863" s="0" t="str">
        <f aca="false">HYPERLINK("http://dbpedia.org/property/international")</f>
        <v>http://dbpedia.org/property/international</v>
      </c>
      <c r="B3863" s="2" t="n">
        <v>0</v>
      </c>
      <c r="C3863" s="0" t="str">
        <f aca="false">HYPERLINK("http://dbpedia.org/sparql?default-graph-uri=http%3A%2F%2Fdbpedia.org&amp;query=select+distinct+%3Fs+%3Fo+where+{%3Fs+%3Chttp%3A%2F%2Fdbpedia.org%2Fproperty%2Finternational%3E+%3Fo}+LIMIT+100&amp;format=text%2Fhtml&amp;timeout=30000&amp;debug=on", "View on DBPedia")</f>
        <v>View on DBPedia</v>
      </c>
    </row>
    <row collapsed="false" customFormat="false" customHeight="true" hidden="false" ht="12.1" outlineLevel="0" r="3864">
      <c r="A3864" s="0" t="str">
        <f aca="false">HYPERLINK("http://dbpedia.org/property/partyName")</f>
        <v>http://dbpedia.org/property/partyName</v>
      </c>
      <c r="B3864" s="2" t="n">
        <v>0.5</v>
      </c>
      <c r="C3864" s="0" t="str">
        <f aca="false">HYPERLINK("http://dbpedia.org/sparql?default-graph-uri=http%3A%2F%2Fdbpedia.org&amp;query=select+distinct+%3Fs+%3Fo+where+{%3Fs+%3Chttp%3A%2F%2Fdbpedia.org%2Fproperty%2FpartyName%3E+%3Fo}+LIMIT+100&amp;format=text%2Fhtml&amp;timeout=30000&amp;debug=on", "View on DBPedia")</f>
        <v>View on DBPedia</v>
      </c>
    </row>
    <row collapsed="false" customFormat="false" customHeight="true" hidden="false" ht="12.1" outlineLevel="0" r="3865">
      <c r="A3865" s="0" t="str">
        <f aca="false">HYPERLINK("http://dbpedia.org/ontology/parentCompany")</f>
        <v>http://dbpedia.org/ontology/parentCompany</v>
      </c>
      <c r="B3865" s="2" t="n">
        <v>0</v>
      </c>
      <c r="C3865" s="0" t="str">
        <f aca="false">HYPERLINK("http://dbpedia.org/sparql?default-graph-uri=http%3A%2F%2Fdbpedia.org&amp;query=select+distinct+%3Fs+%3Fo+where+{%3Fs+%3Chttp%3A%2F%2Fdbpedia.org%2Fontology%2FparentCompany%3E+%3Fo}+LIMIT+100&amp;format=text%2Fhtml&amp;timeout=30000&amp;debug=on", "View on DBPedia")</f>
        <v>View on DBPedia</v>
      </c>
    </row>
    <row collapsed="false" customFormat="false" customHeight="true" hidden="false" ht="12.1" outlineLevel="0" r="3866">
      <c r="A3866" s="0" t="str">
        <f aca="false">HYPERLINK("http://dbpedia.org/property/designation2Partof")</f>
        <v>http://dbpedia.org/property/designation2Partof</v>
      </c>
      <c r="B3866" s="2" t="n">
        <v>0</v>
      </c>
      <c r="C3866" s="0" t="str">
        <f aca="false">HYPERLINK("http://dbpedia.org/sparql?default-graph-uri=http%3A%2F%2Fdbpedia.org&amp;query=select+distinct+%3Fs+%3Fo+where+{%3Fs+%3Chttp%3A%2F%2Fdbpedia.org%2Fproperty%2Fdesignation2Partof%3E+%3Fo}+LIMIT+100&amp;format=text%2Fhtml&amp;timeout=30000&amp;debug=on", "View on DBPedia")</f>
        <v>View on DBPedia</v>
      </c>
    </row>
    <row collapsed="false" customFormat="false" customHeight="true" hidden="false" ht="12.1" outlineLevel="0" r="3867">
      <c r="A3867" s="0" t="str">
        <f aca="false">HYPERLINK("http://dbpedia.org/property/club")</f>
        <v>http://dbpedia.org/property/club</v>
      </c>
      <c r="B3867" s="2" t="n">
        <v>0</v>
      </c>
      <c r="C3867" s="0" t="str">
        <f aca="false">HYPERLINK("http://dbpedia.org/sparql?default-graph-uri=http%3A%2F%2Fdbpedia.org&amp;query=select+distinct+%3Fs+%3Fo+where+{%3Fs+%3Chttp%3A%2F%2Fdbpedia.org%2Fproperty%2Fclub%3E+%3Fo}+LIMIT+100&amp;format=text%2Fhtml&amp;timeout=30000&amp;debug=on", "View on DBPedia")</f>
        <v>View on DBPedia</v>
      </c>
    </row>
    <row collapsed="false" customFormat="false" customHeight="true" hidden="false" ht="12.1" outlineLevel="0" r="3868">
      <c r="A3868" s="0" t="str">
        <f aca="false">HYPERLINK("http://dbpedia.org/property/pushpinLabel")</f>
        <v>http://dbpedia.org/property/pushpinLabel</v>
      </c>
      <c r="B3868" s="2" t="n">
        <v>0</v>
      </c>
      <c r="C3868" s="0" t="str">
        <f aca="false">HYPERLINK("http://dbpedia.org/sparql?default-graph-uri=http%3A%2F%2Fdbpedia.org&amp;query=select+distinct+%3Fs+%3Fo+where+{%3Fs+%3Chttp%3A%2F%2Fdbpedia.org%2Fproperty%2FpushpinLabel%3E+%3Fo}+LIMIT+100&amp;format=text%2Fhtml&amp;timeout=30000&amp;debug=on", "View on DBPedia")</f>
        <v>View on DBPedia</v>
      </c>
    </row>
    <row collapsed="false" customFormat="false" customHeight="true" hidden="false" ht="12.1" outlineLevel="0" r="3869">
      <c r="A3869" s="0" t="str">
        <f aca="false">HYPERLINK("http://dbpedia.org/property/parent")</f>
        <v>http://dbpedia.org/property/parent</v>
      </c>
      <c r="B3869" s="2" t="n">
        <v>0</v>
      </c>
      <c r="C3869" s="0" t="str">
        <f aca="false">HYPERLINK("http://dbpedia.org/sparql?default-graph-uri=http%3A%2F%2Fdbpedia.org&amp;query=select+distinct+%3Fs+%3Fo+where+{%3Fs+%3Chttp%3A%2F%2Fdbpedia.org%2Fproperty%2Fparent%3E+%3Fo}+LIMIT+100&amp;format=text%2Fhtml&amp;timeout=30000&amp;debug=on", "View on DBPedia")</f>
        <v>View on DBPedia</v>
      </c>
    </row>
    <row collapsed="false" customFormat="false" customHeight="true" hidden="false" ht="12.1" outlineLevel="0" r="3870">
      <c r="A3870" s="0" t="str">
        <f aca="false">HYPERLINK("http://dbpedia.org/property/structure1Alt")</f>
        <v>http://dbpedia.org/property/structure1Alt</v>
      </c>
      <c r="B3870" s="2" t="n">
        <v>0</v>
      </c>
      <c r="C3870" s="0" t="str">
        <f aca="false">HYPERLINK("http://dbpedia.org/sparql?default-graph-uri=http%3A%2F%2Fdbpedia.org&amp;query=select+distinct+%3Fs+%3Fo+where+{%3Fs+%3Chttp%3A%2F%2Fdbpedia.org%2Fproperty%2Fstructure1Alt%3E+%3Fo}+LIMIT+100&amp;format=text%2Fhtml&amp;timeout=30000&amp;debug=on", "View on DBPedia")</f>
        <v>View on DBPedia</v>
      </c>
    </row>
    <row collapsed="false" customFormat="false" customHeight="true" hidden="false" ht="12.1" outlineLevel="0" r="3871">
      <c r="A3871" s="0" t="str">
        <f aca="false">HYPERLINK("http://dbpedia.org/property/logoFilename")</f>
        <v>http://dbpedia.org/property/logoFilename</v>
      </c>
      <c r="B3871" s="2" t="n">
        <v>0</v>
      </c>
      <c r="C3871" s="0" t="str">
        <f aca="false">HYPERLINK("http://dbpedia.org/sparql?default-graph-uri=http%3A%2F%2Fdbpedia.org&amp;query=select+distinct+%3Fs+%3Fo+where+{%3Fs+%3Chttp%3A%2F%2Fdbpedia.org%2Fproperty%2FlogoFilename%3E+%3Fo}+LIMIT+100&amp;format=text%2Fhtml&amp;timeout=30000&amp;debug=on", "View on DBPedia")</f>
        <v>View on DBPedia</v>
      </c>
    </row>
    <row collapsed="false" customFormat="false" customHeight="true" hidden="false" ht="12.1" outlineLevel="0" r="3872">
      <c r="A3872" s="0" t="str">
        <f aca="false">HYPERLINK("http://dbpedia.org/property/picture")</f>
        <v>http://dbpedia.org/property/picture</v>
      </c>
      <c r="B3872" s="2" t="n">
        <v>0</v>
      </c>
      <c r="C3872" s="0" t="str">
        <f aca="false">HYPERLINK("http://dbpedia.org/sparql?default-graph-uri=http%3A%2F%2Fdbpedia.org&amp;query=select+distinct+%3Fs+%3Fo+where+{%3Fs+%3Chttp%3A%2F%2Fdbpedia.org%2Fproperty%2Fpicture%3E+%3Fo}+LIMIT+100&amp;format=text%2Fhtml&amp;timeout=30000&amp;debug=on", "View on DBPedia")</f>
        <v>View on DBPedia</v>
      </c>
    </row>
    <row collapsed="false" customFormat="false" customHeight="true" hidden="false" ht="12.1" outlineLevel="0" r="3873">
      <c r="A3873" s="0" t="str">
        <f aca="false">HYPERLINK("http://dbpedia.org/property/nationality")</f>
        <v>http://dbpedia.org/property/nationality</v>
      </c>
      <c r="B3873" s="2" t="n">
        <v>0</v>
      </c>
      <c r="C3873" s="0" t="str">
        <f aca="false">HYPERLINK("http://dbpedia.org/sparql?default-graph-uri=http%3A%2F%2Fdbpedia.org&amp;query=select+distinct+%3Fs+%3Fo+where+{%3Fs+%3Chttp%3A%2F%2Fdbpedia.org%2Fproperty%2Fnationality%3E+%3Fo}+LIMIT+100&amp;format=text%2Fhtml&amp;timeout=30000&amp;debug=on", "View on DBPedia")</f>
        <v>View on DBPedia</v>
      </c>
    </row>
    <row collapsed="false" customFormat="false" customHeight="true" hidden="false" ht="12.1" outlineLevel="0" r="3874">
      <c r="A3874" s="0" t="str">
        <f aca="false">HYPERLINK("http://dbpedia.org/property/longtype")</f>
        <v>http://dbpedia.org/property/longtype</v>
      </c>
      <c r="B3874" s="2" t="n">
        <v>0</v>
      </c>
      <c r="C3874" s="0" t="str">
        <f aca="false">HYPERLINK("http://dbpedia.org/sparql?default-graph-uri=http%3A%2F%2Fdbpedia.org&amp;query=select+distinct+%3Fs+%3Fo+where+{%3Fs+%3Chttp%3A%2F%2Fdbpedia.org%2Fproperty%2Flongtype%3E+%3Fo}+LIMIT+100&amp;format=text%2Fhtml&amp;timeout=30000&amp;debug=on", "View on DBPedia")</f>
        <v>View on DBPedia</v>
      </c>
    </row>
    <row collapsed="false" customFormat="false" customHeight="true" hidden="false" ht="12.1" outlineLevel="0" r="3875">
      <c r="A3875" s="0" t="str">
        <f aca="false">HYPERLINK("http://dbpedia.org/ontology/result")</f>
        <v>http://dbpedia.org/ontology/result</v>
      </c>
      <c r="B3875" s="2" t="n">
        <v>0</v>
      </c>
      <c r="C3875" s="0" t="str">
        <f aca="false">HYPERLINK("http://dbpedia.org/sparql?default-graph-uri=http%3A%2F%2Fdbpedia.org&amp;query=select+distinct+%3Fs+%3Fo+where+{%3Fs+%3Chttp%3A%2F%2Fdbpedia.org%2Fontology%2Fresult%3E+%3Fo}+LIMIT+100&amp;format=text%2Fhtml&amp;timeout=30000&amp;debug=on", "View on DBPedia")</f>
        <v>View on DBPedia</v>
      </c>
    </row>
    <row collapsed="false" customFormat="false" customHeight="true" hidden="false" ht="12.1" outlineLevel="0" r="3876">
      <c r="A3876" s="0" t="str">
        <f aca="false">HYPERLINK("http://dbpedia.org/property/sessionAlt")</f>
        <v>http://dbpedia.org/property/sessionAlt</v>
      </c>
      <c r="B3876" s="2" t="n">
        <v>0</v>
      </c>
      <c r="C3876" s="0" t="str">
        <f aca="false">HYPERLINK("http://dbpedia.org/sparql?default-graph-uri=http%3A%2F%2Fdbpedia.org&amp;query=select+distinct+%3Fs+%3Fo+where+{%3Fs+%3Chttp%3A%2F%2Fdbpedia.org%2Fproperty%2FsessionAlt%3E+%3Fo}+LIMIT+100&amp;format=text%2Fhtml&amp;timeout=30000&amp;debug=on", "View on DBPedia")</f>
        <v>View on DBPedia</v>
      </c>
    </row>
    <row collapsed="false" customFormat="false" customHeight="true" hidden="false" ht="12.1" outlineLevel="0" r="3877">
      <c r="A3877" s="0" t="str">
        <f aca="false">HYPERLINK("http://dbpedia.org/ontology/editor")</f>
        <v>http://dbpedia.org/ontology/editor</v>
      </c>
      <c r="B3877" s="2" t="n">
        <v>0</v>
      </c>
      <c r="C3877" s="0" t="str">
        <f aca="false">HYPERLINK("http://dbpedia.org/sparql?default-graph-uri=http%3A%2F%2Fdbpedia.org&amp;query=select+distinct+%3Fs+%3Fo+where+{%3Fs+%3Chttp%3A%2F%2Fdbpedia.org%2Fontology%2Feditor%3E+%3Fo}+LIMIT+100&amp;format=text%2Fhtml&amp;timeout=30000&amp;debug=on", "View on DBPedia")</f>
        <v>View on DBPedia</v>
      </c>
    </row>
    <row collapsed="false" customFormat="false" customHeight="true" hidden="false" ht="12.1" outlineLevel="0" r="3878">
      <c r="A3878" s="0" t="str">
        <f aca="false">HYPERLINK("http://dbpedia.org/property/flagType")</f>
        <v>http://dbpedia.org/property/flagType</v>
      </c>
      <c r="B3878" s="2" t="n">
        <v>0</v>
      </c>
      <c r="C3878" s="0" t="str">
        <f aca="false">HYPERLINK("http://dbpedia.org/sparql?default-graph-uri=http%3A%2F%2Fdbpedia.org&amp;query=select+distinct+%3Fs+%3Fo+where+{%3Fs+%3Chttp%3A%2F%2Fdbpedia.org%2Fproperty%2FflagType%3E+%3Fo}+LIMIT+100&amp;format=text%2Fhtml&amp;timeout=30000&amp;debug=on", "View on DBPedia")</f>
        <v>View on DBPedia</v>
      </c>
    </row>
    <row collapsed="false" customFormat="false" customHeight="true" hidden="false" ht="12.1" outlineLevel="0" r="3879">
      <c r="A3879" s="0" t="str">
        <f aca="false">HYPERLINK("http://dbpedia.org/property/host")</f>
        <v>http://dbpedia.org/property/host</v>
      </c>
      <c r="B3879" s="2" t="n">
        <v>0</v>
      </c>
      <c r="C3879" s="0" t="str">
        <f aca="false">HYPERLINK("http://dbpedia.org/sparql?default-graph-uri=http%3A%2F%2Fdbpedia.org&amp;query=select+distinct+%3Fs+%3Fo+where+{%3Fs+%3Chttp%3A%2F%2Fdbpedia.org%2Fproperty%2Fhost%3E+%3Fo}+LIMIT+100&amp;format=text%2Fhtml&amp;timeout=30000&amp;debug=on", "View on DBPedia")</f>
        <v>View on DBPedia</v>
      </c>
    </row>
    <row collapsed="false" customFormat="false" customHeight="true" hidden="false" ht="12.1" outlineLevel="0" r="3880">
      <c r="A3880" s="0" t="str">
        <f aca="false">HYPERLINK("http://dbpedia.org/property/aff")</f>
        <v>http://dbpedia.org/property/aff</v>
      </c>
      <c r="B3880" s="2" t="n">
        <v>0</v>
      </c>
      <c r="C3880" s="0" t="str">
        <f aca="false">HYPERLINK("http://dbpedia.org/sparql?default-graph-uri=http%3A%2F%2Fdbpedia.org&amp;query=select+distinct+%3Fs+%3Fo+where+{%3Fs+%3Chttp%3A%2F%2Fdbpedia.org%2Fproperty%2Faff%3E+%3Fo}+LIMIT+100&amp;format=text%2Fhtml&amp;timeout=30000&amp;debug=on", "View on DBPedia")</f>
        <v>View on DBPedia</v>
      </c>
    </row>
    <row collapsed="false" customFormat="false" customHeight="true" hidden="false" ht="12.1" outlineLevel="0" r="3881">
      <c r="A3881" s="0" t="str">
        <f aca="false">HYPERLINK("http://dbpedia.org/property/keyPeople")</f>
        <v>http://dbpedia.org/property/keyPeople</v>
      </c>
      <c r="B3881" s="2" t="n">
        <v>0</v>
      </c>
      <c r="C3881" s="0" t="str">
        <f aca="false">HYPERLINK("http://dbpedia.org/sparql?default-graph-uri=http%3A%2F%2Fdbpedia.org&amp;query=select+distinct+%3Fs+%3Fo+where+{%3Fs+%3Chttp%3A%2F%2Fdbpedia.org%2Fproperty%2FkeyPeople%3E+%3Fo}+LIMIT+100&amp;format=text%2Fhtml&amp;timeout=30000&amp;debug=on", "View on DBPedia")</f>
        <v>View on DBPedia</v>
      </c>
    </row>
    <row collapsed="false" customFormat="false" customHeight="true" hidden="false" ht="12.1" outlineLevel="0" r="3882">
      <c r="A3882" s="0" t="str">
        <f aca="false">HYPERLINK("http://dbpedia.org/property/railroadName")</f>
        <v>http://dbpedia.org/property/railroadName</v>
      </c>
      <c r="B3882" s="2" t="n">
        <v>0</v>
      </c>
      <c r="C3882" s="0" t="str">
        <f aca="false">HYPERLINK("http://dbpedia.org/sparql?default-graph-uri=http%3A%2F%2Fdbpedia.org&amp;query=select+distinct+%3Fs+%3Fo+where+{%3Fs+%3Chttp%3A%2F%2Fdbpedia.org%2Fproperty%2FrailroadName%3E+%3Fo}+LIMIT+100&amp;format=text%2Fhtml&amp;timeout=30000&amp;debug=on", "View on DBPedia")</f>
        <v>View on DBPedia</v>
      </c>
    </row>
    <row collapsed="false" customFormat="false" customHeight="true" hidden="false" ht="12.1" outlineLevel="0" r="3883">
      <c r="A3883" s="0" t="str">
        <f aca="false">HYPERLINK("http://dbpedia.org/property/imageCaption")</f>
        <v>http://dbpedia.org/property/imageCaption</v>
      </c>
      <c r="B3883" s="2" t="n">
        <v>0</v>
      </c>
      <c r="C3883" s="0" t="str">
        <f aca="false">HYPERLINK("http://dbpedia.org/sparql?default-graph-uri=http%3A%2F%2Fdbpedia.org&amp;query=select+distinct+%3Fs+%3Fo+where+{%3Fs+%3Chttp%3A%2F%2Fdbpedia.org%2Fproperty%2FimageCaption%3E+%3Fo}+LIMIT+100&amp;format=text%2Fhtml&amp;timeout=30000&amp;debug=on", "View on DBPedia")</f>
        <v>View on DBPedia</v>
      </c>
    </row>
    <row collapsed="false" customFormat="false" customHeight="true" hidden="false" ht="12.1" outlineLevel="0" r="3884">
      <c r="A3884" s="0" t="str">
        <f aca="false">HYPERLINK("http://dbpedia.org/property/blank3Name")</f>
        <v>http://dbpedia.org/property/blank3Name</v>
      </c>
      <c r="B3884" s="2" t="n">
        <v>0</v>
      </c>
      <c r="C3884" s="0" t="str">
        <f aca="false">HYPERLINK("http://dbpedia.org/sparql?default-graph-uri=http%3A%2F%2Fdbpedia.org&amp;query=select+distinct+%3Fs+%3Fo+where+{%3Fs+%3Chttp%3A%2F%2Fdbpedia.org%2Fproperty%2Fblank3Name%3E+%3Fo}+LIMIT+100&amp;format=text%2Fhtml&amp;timeout=30000&amp;debug=on", "View on DBPedia")</f>
        <v>View on DBPedia</v>
      </c>
    </row>
    <row collapsed="false" customFormat="false" customHeight="true" hidden="false" ht="12.1" outlineLevel="0" r="3885">
      <c r="A3885" s="0" t="str">
        <f aca="false">HYPERLINK("http://dbpedia.org/property/citizenship")</f>
        <v>http://dbpedia.org/property/citizenship</v>
      </c>
      <c r="B3885" s="2" t="n">
        <v>0</v>
      </c>
      <c r="C3885" s="0" t="str">
        <f aca="false">HYPERLINK("http://dbpedia.org/sparql?default-graph-uri=http%3A%2F%2Fdbpedia.org&amp;query=select+distinct+%3Fs+%3Fo+where+{%3Fs+%3Chttp%3A%2F%2Fdbpedia.org%2Fproperty%2Fcitizenship%3E+%3Fo}+LIMIT+100&amp;format=text%2Fhtml&amp;timeout=30000&amp;debug=on", "View on DBPedia")</f>
        <v>View on DBPedia</v>
      </c>
    </row>
    <row collapsed="false" customFormat="false" customHeight="true" hidden="false" ht="12.1" outlineLevel="0" r="3886">
      <c r="A3886" s="0" t="str">
        <f aca="false">HYPERLINK("http://dbpedia.org/property/reason")</f>
        <v>http://dbpedia.org/property/reason</v>
      </c>
      <c r="B3886" s="2" t="n">
        <v>0</v>
      </c>
      <c r="C3886" s="0" t="str">
        <f aca="false">HYPERLINK("http://dbpedia.org/sparql?default-graph-uri=http%3A%2F%2Fdbpedia.org&amp;query=select+distinct+%3Fs+%3Fo+where+{%3Fs+%3Chttp%3A%2F%2Fdbpedia.org%2Fproperty%2Freason%3E+%3Fo}+LIMIT+100&amp;format=text%2Fhtml&amp;timeout=30000&amp;debug=on", "View on DBPedia")</f>
        <v>View on DBPedia</v>
      </c>
    </row>
    <row collapsed="false" customFormat="false" customHeight="true" hidden="false" ht="12.1" outlineLevel="0" r="3887">
      <c r="A3887" s="0" t="str">
        <f aca="false">HYPERLINK("http://dbpedia.org/property/pictureCaption")</f>
        <v>http://dbpedia.org/property/pictureCaption</v>
      </c>
      <c r="B3887" s="2" t="n">
        <v>0</v>
      </c>
      <c r="C3887" s="0" t="str">
        <f aca="false">HYPERLINK("http://dbpedia.org/sparql?default-graph-uri=http%3A%2F%2Fdbpedia.org&amp;query=select+distinct+%3Fs+%3Fo+where+{%3Fs+%3Chttp%3A%2F%2Fdbpedia.org%2Fproperty%2FpictureCaption%3E+%3Fo}+LIMIT+100&amp;format=text%2Fhtml&amp;timeout=30000&amp;debug=on", "View on DBPedia")</f>
        <v>View on DBPedia</v>
      </c>
    </row>
    <row collapsed="false" customFormat="false" customHeight="true" hidden="false" ht="12.1" outlineLevel="0" r="3888">
      <c r="A3888" s="0" t="str">
        <f aca="false">HYPERLINK("http://dbpedia.org/ontology/anthem")</f>
        <v>http://dbpedia.org/ontology/anthem</v>
      </c>
      <c r="B3888" s="2" t="n">
        <v>0</v>
      </c>
      <c r="C3888" s="0" t="str">
        <f aca="false">HYPERLINK("http://dbpedia.org/sparql?default-graph-uri=http%3A%2F%2Fdbpedia.org&amp;query=select+distinct+%3Fs+%3Fo+where+{%3Fs+%3Chttp%3A%2F%2Fdbpedia.org%2Fontology%2Fanthem%3E+%3Fo}+LIMIT+100&amp;format=text%2Fhtml&amp;timeout=30000&amp;debug=on", "View on DBPedia")</f>
        <v>View on DBPedia</v>
      </c>
    </row>
    <row collapsed="false" customFormat="false" customHeight="true" hidden="false" ht="12.1" outlineLevel="0" r="3889">
      <c r="A3889" s="0" t="str">
        <f aca="false">HYPERLINK("http://dbpedia.org/property/nonProfitType")</f>
        <v>http://dbpedia.org/property/nonProfitType</v>
      </c>
      <c r="B3889" s="2" t="n">
        <v>0</v>
      </c>
      <c r="C3889" s="0" t="str">
        <f aca="false">HYPERLINK("http://dbpedia.org/sparql?default-graph-uri=http%3A%2F%2Fdbpedia.org&amp;query=select+distinct+%3Fs+%3Fo+where+{%3Fs+%3Chttp%3A%2F%2Fdbpedia.org%2Fproperty%2FnonProfitType%3E+%3Fo}+LIMIT+100&amp;format=text%2Fhtml&amp;timeout=30000&amp;debug=on", "View on DBPedia")</f>
        <v>View on DBPedia</v>
      </c>
    </row>
    <row collapsed="false" customFormat="false" customHeight="true" hidden="false" ht="12.1" outlineLevel="0" r="3890">
      <c r="A3890" s="0" t="str">
        <f aca="false">HYPERLINK("http://dbpedia.org/property/3rdparty")</f>
        <v>http://dbpedia.org/property/3rdparty</v>
      </c>
      <c r="B3890" s="2" t="n">
        <v>0</v>
      </c>
      <c r="C3890" s="0" t="str">
        <f aca="false">HYPERLINK("http://dbpedia.org/sparql?default-graph-uri=http%3A%2F%2Fdbpedia.org&amp;query=select+distinct+%3Fs+%3Fo+where+{%3Fs+%3Chttp%3A%2F%2Fdbpedia.org%2Fproperty%2F3rdparty%3E+%3Fo}+LIMIT+100&amp;format=text%2Fhtml&amp;timeout=30000&amp;debug=on", "View on DBPedia")</f>
        <v>View on DBPedia</v>
      </c>
    </row>
    <row collapsed="false" customFormat="false" customHeight="true" hidden="false" ht="12.1" outlineLevel="0" r="3891">
      <c r="A3891" s="0" t="str">
        <f aca="false">HYPERLINK("http://dbpedia.org/property/p")</f>
        <v>http://dbpedia.org/property/p</v>
      </c>
      <c r="B3891" s="2" t="n">
        <v>0</v>
      </c>
      <c r="C3891" s="0" t="str">
        <f aca="false">HYPERLINK("http://dbpedia.org/sparql?default-graph-uri=http%3A%2F%2Fdbpedia.org&amp;query=select+distinct+%3Fs+%3Fo+where+{%3Fs+%3Chttp%3A%2F%2Fdbpedia.org%2Fproperty%2Fp%3E+%3Fo}+LIMIT+100&amp;format=text%2Fhtml&amp;timeout=30000&amp;debug=on", "View on DBPedia")</f>
        <v>View on DBPedia</v>
      </c>
    </row>
    <row collapsed="false" customFormat="false" customHeight="true" hidden="false" ht="12.1" outlineLevel="0" r="3892">
      <c r="A3892" s="0" t="str">
        <f aca="false">HYPERLINK("http://dbpedia.org/property/logoWidth")</f>
        <v>http://dbpedia.org/property/logoWidth</v>
      </c>
      <c r="B3892" s="2" t="n">
        <v>0</v>
      </c>
      <c r="C3892" s="0" t="str">
        <f aca="false">HYPERLINK("http://dbpedia.org/sparql?default-graph-uri=http%3A%2F%2Fdbpedia.org&amp;query=select+distinct+%3Fs+%3Fo+where+{%3Fs+%3Chttp%3A%2F%2Fdbpedia.org%2Fproperty%2FlogoWidth%3E+%3Fo}+LIMIT+100&amp;format=text%2Fhtml&amp;timeout=30000&amp;debug=on", "View on DBPedia")</f>
        <v>View on DBPedia</v>
      </c>
    </row>
    <row collapsed="false" customFormat="false" customHeight="true" hidden="false" ht="12.1" outlineLevel="0" r="3893">
      <c r="A3893" s="0" t="str">
        <f aca="false">HYPERLINK("http://dbpedia.org/property/s")</f>
        <v>http://dbpedia.org/property/s</v>
      </c>
      <c r="B3893" s="2" t="n">
        <v>0</v>
      </c>
      <c r="C3893" s="0" t="str">
        <f aca="false">HYPERLINK("http://dbpedia.org/sparql?default-graph-uri=http%3A%2F%2Fdbpedia.org&amp;query=select+distinct+%3Fs+%3Fo+where+{%3Fs+%3Chttp%3A%2F%2Fdbpedia.org%2Fproperty%2Fs%3E+%3Fo}+LIMIT+100&amp;format=text%2Fhtml&amp;timeout=30000&amp;debug=on", "View on DBPedia")</f>
        <v>View on DBPedia</v>
      </c>
    </row>
    <row collapsed="false" customFormat="false" customHeight="true" hidden="false" ht="12.1" outlineLevel="0" r="3894">
      <c r="A3894" s="0" t="str">
        <f aca="false">HYPERLINK("http://dbpedia.org/property/services")</f>
        <v>http://dbpedia.org/property/services</v>
      </c>
      <c r="B3894" s="2" t="n">
        <v>0</v>
      </c>
      <c r="C3894" s="0" t="str">
        <f aca="false">HYPERLINK("http://dbpedia.org/sparql?default-graph-uri=http%3A%2F%2Fdbpedia.org&amp;query=select+distinct+%3Fs+%3Fo+where+{%3Fs+%3Chttp%3A%2F%2Fdbpedia.org%2Fproperty%2Fservices%3E+%3Fo}+LIMIT+100&amp;format=text%2Fhtml&amp;timeout=30000&amp;debug=on", "View on DBPedia")</f>
        <v>View on DBPedia</v>
      </c>
    </row>
    <row collapsed="false" customFormat="false" customHeight="true" hidden="false" ht="12.1" outlineLevel="0" r="3895">
      <c r="A3895" s="0" t="str">
        <f aca="false">HYPERLINK("http://dbpedia.org/property/issuer")</f>
        <v>http://dbpedia.org/property/issuer</v>
      </c>
      <c r="B3895" s="2" t="n">
        <v>0</v>
      </c>
      <c r="C3895" s="0" t="str">
        <f aca="false">HYPERLINK("http://dbpedia.org/sparql?default-graph-uri=http%3A%2F%2Fdbpedia.org&amp;query=select+distinct+%3Fs+%3Fo+where+{%3Fs+%3Chttp%3A%2F%2Fdbpedia.org%2Fproperty%2Fissuer%3E+%3Fo}+LIMIT+100&amp;format=text%2Fhtml&amp;timeout=30000&amp;debug=on", "View on DBPedia")</f>
        <v>View on DBPedia</v>
      </c>
    </row>
    <row collapsed="false" customFormat="false" customHeight="true" hidden="false" ht="12.1" outlineLevel="0" r="3896">
      <c r="A3896" s="0" t="str">
        <f aca="false">HYPERLINK("http://dbpedia.org/property/leader3Title")</f>
        <v>http://dbpedia.org/property/leader3Title</v>
      </c>
      <c r="B3896" s="2" t="n">
        <v>0</v>
      </c>
      <c r="C3896" s="0" t="str">
        <f aca="false">HYPERLINK("http://dbpedia.org/sparql?default-graph-uri=http%3A%2F%2Fdbpedia.org&amp;query=select+distinct+%3Fs+%3Fo+where+{%3Fs+%3Chttp%3A%2F%2Fdbpedia.org%2Fproperty%2Fleader3Title%3E+%3Fo}+LIMIT+100&amp;format=text%2Fhtml&amp;timeout=30000&amp;debug=on", "View on DBPedia")</f>
        <v>View on DBPedia</v>
      </c>
    </row>
    <row collapsed="false" customFormat="false" customHeight="true" hidden="false" ht="12.1" outlineLevel="0" r="3897">
      <c r="A3897" s="0" t="str">
        <f aca="false">HYPERLINK("http://dbpedia.org/property/l")</f>
        <v>http://dbpedia.org/property/l</v>
      </c>
      <c r="B3897" s="2" t="n">
        <v>0</v>
      </c>
      <c r="C3897" s="0" t="str">
        <f aca="false">HYPERLINK("http://dbpedia.org/sparql?default-graph-uri=http%3A%2F%2Fdbpedia.org&amp;query=select+distinct+%3Fs+%3Fo+where+{%3Fs+%3Chttp%3A%2F%2Fdbpedia.org%2Fproperty%2Fl%3E+%3Fo}+LIMIT+100&amp;format=text%2Fhtml&amp;timeout=30000&amp;debug=on", "View on DBPedia")</f>
        <v>View on DBPedia</v>
      </c>
    </row>
    <row collapsed="false" customFormat="false" customHeight="true" hidden="false" ht="12.1" outlineLevel="0" r="3898">
      <c r="A3898" s="0" t="str">
        <f aca="false">HYPERLINK("http://dbpedia.org/property/result")</f>
        <v>http://dbpedia.org/property/result</v>
      </c>
      <c r="B3898" s="2" t="n">
        <v>0</v>
      </c>
      <c r="C3898" s="0" t="str">
        <f aca="false">HYPERLINK("http://dbpedia.org/sparql?default-graph-uri=http%3A%2F%2Fdbpedia.org&amp;query=select+distinct+%3Fs+%3Fo+where+{%3Fs+%3Chttp%3A%2F%2Fdbpedia.org%2Fproperty%2Fresult%3E+%3Fo}+LIMIT+100&amp;format=text%2Fhtml&amp;timeout=30000&amp;debug=on", "View on DBPedia")</f>
        <v>View on DBPedia</v>
      </c>
    </row>
    <row collapsed="false" customFormat="false" customHeight="true" hidden="false" ht="12.1" outlineLevel="0" r="3899">
      <c r="A3899" s="0" t="str">
        <f aca="false">HYPERLINK("http://dbpedia.org/ontology/legislativePeriodName")</f>
        <v>http://dbpedia.org/ontology/legislativePeriodName</v>
      </c>
      <c r="B3899" s="2" t="n">
        <v>0</v>
      </c>
      <c r="C3899" s="0" t="str">
        <f aca="false">HYPERLINK("http://dbpedia.org/sparql?default-graph-uri=http%3A%2F%2Fdbpedia.org&amp;query=select+distinct+%3Fs+%3Fo+where+{%3Fs+%3Chttp%3A%2F%2Fdbpedia.org%2Fontology%2FlegislativePeriodName%3E+%3Fo}+LIMIT+100&amp;format=text%2Fhtml&amp;timeout=30000&amp;debug=on", "View on DBPedia")</f>
        <v>View on DBPedia</v>
      </c>
    </row>
    <row collapsed="false" customFormat="false" customHeight="true" hidden="false" ht="12.1" outlineLevel="0" r="3900">
      <c r="A3900" s="0" t="str">
        <f aca="false">HYPERLINK("http://dbpedia.org/ontology/status")</f>
        <v>http://dbpedia.org/ontology/status</v>
      </c>
      <c r="B3900" s="2" t="n">
        <v>0</v>
      </c>
      <c r="C3900" s="0" t="str">
        <f aca="false">HYPERLINK("http://dbpedia.org/sparql?default-graph-uri=http%3A%2F%2Fdbpedia.org&amp;query=select+distinct+%3Fs+%3Fo+where+{%3Fs+%3Chttp%3A%2F%2Fdbpedia.org%2Fontology%2Fstatus%3E+%3Fo}+LIMIT+100&amp;format=text%2Fhtml&amp;timeout=30000&amp;debug=on", "View on DBPedia")</f>
        <v>View on DBPedia</v>
      </c>
    </row>
    <row collapsed="false" customFormat="false" customHeight="true" hidden="false" ht="12.1" outlineLevel="0" r="3901">
      <c r="A3901" s="0" t="str">
        <f aca="false">HYPERLINK("http://dbpedia.org/property/formerName")</f>
        <v>http://dbpedia.org/property/formerName</v>
      </c>
      <c r="B3901" s="2" t="n">
        <v>0</v>
      </c>
      <c r="C3901" s="0" t="str">
        <f aca="false">HYPERLINK("http://dbpedia.org/sparql?default-graph-uri=http%3A%2F%2Fdbpedia.org&amp;query=select+distinct+%3Fs+%3Fo+where+{%3Fs+%3Chttp%3A%2F%2Fdbpedia.org%2Fproperty%2FformerName%3E+%3Fo}+LIMIT+100&amp;format=text%2Fhtml&amp;timeout=30000&amp;debug=on", "View on DBPedia")</f>
        <v>View on DBPedia</v>
      </c>
    </row>
    <row collapsed="false" customFormat="false" customHeight="true" hidden="false" ht="12.1" outlineLevel="0" r="3902">
      <c r="A3902" s="0" t="str">
        <f aca="false">HYPERLINK("http://dbpedia.org/property/offstyle")</f>
        <v>http://dbpedia.org/property/offstyle</v>
      </c>
      <c r="B3902" s="2" t="n">
        <v>0</v>
      </c>
      <c r="C3902" s="0" t="str">
        <f aca="false">HYPERLINK("http://dbpedia.org/sparql?default-graph-uri=http%3A%2F%2Fdbpedia.org&amp;query=select+distinct+%3Fs+%3Fo+where+{%3Fs+%3Chttp%3A%2F%2Fdbpedia.org%2Fproperty%2Foffstyle%3E+%3Fo}+LIMIT+100&amp;format=text%2Fhtml&amp;timeout=30000&amp;debug=on", "View on DBPedia")</f>
        <v>View on DBPedia</v>
      </c>
    </row>
    <row collapsed="false" customFormat="false" customHeight="true" hidden="false" ht="12.1" outlineLevel="0" r="3903">
      <c r="A3903" s="0" t="str">
        <f aca="false">HYPERLINK("http://dbpedia.org/ontology/tenant")</f>
        <v>http://dbpedia.org/ontology/tenant</v>
      </c>
      <c r="B3903" s="2" t="n">
        <v>0</v>
      </c>
      <c r="C3903" s="0" t="str">
        <f aca="false">HYPERLINK("http://dbpedia.org/sparql?default-graph-uri=http%3A%2F%2Fdbpedia.org&amp;query=select+distinct+%3Fs+%3Fo+where+{%3Fs+%3Chttp%3A%2F%2Fdbpedia.org%2Fontology%2Ftenant%3E+%3Fo}+LIMIT+100&amp;format=text%2Fhtml&amp;timeout=30000&amp;debug=on", "View on DBPedia")</f>
        <v>View on DBPedia</v>
      </c>
    </row>
    <row collapsed="false" customFormat="false" customHeight="true" hidden="false" ht="12.1" outlineLevel="0" r="3904">
      <c r="A3904" s="0" t="str">
        <f aca="false">HYPERLINK("http://dbpedia.org/property/ahn")</f>
        <v>http://dbpedia.org/property/ahn</v>
      </c>
      <c r="B3904" s="2" t="n">
        <v>0</v>
      </c>
      <c r="C3904" s="0" t="str">
        <f aca="false">HYPERLINK("http://dbpedia.org/sparql?default-graph-uri=http%3A%2F%2Fdbpedia.org&amp;query=select+distinct+%3Fs+%3Fo+where+{%3Fs+%3Chttp%3A%2F%2Fdbpedia.org%2Fproperty%2Fahn%3E+%3Fo}+LIMIT+100&amp;format=text%2Fhtml&amp;timeout=30000&amp;debug=on", "View on DBPedia")</f>
        <v>View on DBPedia</v>
      </c>
    </row>
    <row collapsed="false" customFormat="false" customHeight="true" hidden="false" ht="12.1" outlineLevel="0" r="3905">
      <c r="A3905" s="0" t="str">
        <f aca="false">HYPERLINK("http://dbpedia.org/property/constituencyAm")</f>
        <v>http://dbpedia.org/property/constituencyAm</v>
      </c>
      <c r="B3905" s="2" t="n">
        <v>0</v>
      </c>
      <c r="C3905" s="0" t="str">
        <f aca="false">HYPERLINK("http://dbpedia.org/sparql?default-graph-uri=http%3A%2F%2Fdbpedia.org&amp;query=select+distinct+%3Fs+%3Fo+where+{%3Fs+%3Chttp%3A%2F%2Fdbpedia.org%2Fproperty%2FconstituencyAm%3E+%3Fo}+LIMIT+100&amp;format=text%2Fhtml&amp;timeout=30000&amp;debug=on", "View on DBPedia")</f>
        <v>View on DBPedia</v>
      </c>
    </row>
    <row collapsed="false" customFormat="false" customHeight="true" hidden="false" ht="12.1" outlineLevel="0" r="3906">
      <c r="A3906" s="0" t="str">
        <f aca="false">HYPERLINK("http://dbpedia.org/property/badgecaption")</f>
        <v>http://dbpedia.org/property/badgecaption</v>
      </c>
      <c r="B3906" s="2" t="n">
        <v>0</v>
      </c>
      <c r="C3906" s="0" t="str">
        <f aca="false">HYPERLINK("http://dbpedia.org/sparql?default-graph-uri=http%3A%2F%2Fdbpedia.org&amp;query=select+distinct+%3Fs+%3Fo+where+{%3Fs+%3Chttp%3A%2F%2Fdbpedia.org%2Fproperty%2Fbadgecaption%3E+%3Fo}+LIMIT+100&amp;format=text%2Fhtml&amp;timeout=30000&amp;debug=on", "View on DBPedia")</f>
        <v>View on DBPedia</v>
      </c>
    </row>
    <row collapsed="false" customFormat="false" customHeight="true" hidden="false" ht="12.1" outlineLevel="0" r="3907">
      <c r="A3907" s="0" t="str">
        <f aca="false">HYPERLINK("http://dbpedia.org/property/callsign")</f>
        <v>http://dbpedia.org/property/callsign</v>
      </c>
      <c r="B3907" s="2" t="n">
        <v>0</v>
      </c>
      <c r="C3907" s="0" t="str">
        <f aca="false">HYPERLINK("http://dbpedia.org/sparql?default-graph-uri=http%3A%2F%2Fdbpedia.org&amp;query=select+distinct+%3Fs+%3Fo+where+{%3Fs+%3Chttp%3A%2F%2Fdbpedia.org%2Fproperty%2Fcallsign%3E+%3Fo}+LIMIT+100&amp;format=text%2Fhtml&amp;timeout=30000&amp;debug=on", "View on DBPedia")</f>
        <v>View on DBPedia</v>
      </c>
    </row>
    <row collapsed="false" customFormat="false" customHeight="true" hidden="false" ht="12.1" outlineLevel="0" r="3908">
      <c r="A3908" s="0" t="str">
        <f aca="false">HYPERLINK("http://dbpedia.org/property/blank1Name")</f>
        <v>http://dbpedia.org/property/blank1Name</v>
      </c>
      <c r="B3908" s="2" t="n">
        <v>0</v>
      </c>
      <c r="C3908" s="0" t="str">
        <f aca="false">HYPERLINK("http://dbpedia.org/sparql?default-graph-uri=http%3A%2F%2Fdbpedia.org&amp;query=select+distinct+%3Fs+%3Fo+where+{%3Fs+%3Chttp%3A%2F%2Fdbpedia.org%2Fproperty%2Fblank1Name%3E+%3Fo}+LIMIT+100&amp;format=text%2Fhtml&amp;timeout=30000&amp;debug=on", "View on DBPedia")</f>
        <v>View on DBPedia</v>
      </c>
    </row>
    <row collapsed="false" customFormat="false" customHeight="true" hidden="false" ht="12.1" outlineLevel="0" r="3909">
      <c r="A3909" s="0" t="str">
        <f aca="false">HYPERLINK("http://dbpedia.org/ontology/strength")</f>
        <v>http://dbpedia.org/ontology/strength</v>
      </c>
      <c r="B3909" s="2" t="n">
        <v>0</v>
      </c>
      <c r="C3909" s="0" t="str">
        <f aca="false">HYPERLINK("http://dbpedia.org/sparql?default-graph-uri=http%3A%2F%2Fdbpedia.org&amp;query=select+distinct+%3Fs+%3Fo+where+{%3Fs+%3Chttp%3A%2F%2Fdbpedia.org%2Fontology%2Fstrength%3E+%3Fo}+LIMIT+100&amp;format=text%2Fhtml&amp;timeout=30000&amp;debug=on", "View on DBPedia")</f>
        <v>View on DBPedia</v>
      </c>
    </row>
    <row collapsed="false" customFormat="false" customHeight="true" hidden="false" ht="12.1" outlineLevel="0" r="3910">
      <c r="A3910" s="0" t="str">
        <f aca="false">HYPERLINK("http://dbpedia.org/property/maint")</f>
        <v>http://dbpedia.org/property/maint</v>
      </c>
      <c r="B3910" s="2" t="n">
        <v>0</v>
      </c>
      <c r="C3910" s="0" t="str">
        <f aca="false">HYPERLINK("http://dbpedia.org/sparql?default-graph-uri=http%3A%2F%2Fdbpedia.org&amp;query=select+distinct+%3Fs+%3Fo+where+{%3Fs+%3Chttp%3A%2F%2Fdbpedia.org%2Fproperty%2Fmaint%3E+%3Fo}+LIMIT+100&amp;format=text%2Fhtml&amp;timeout=30000&amp;debug=on", "View on DBPedia")</f>
        <v>View on DBPedia</v>
      </c>
    </row>
    <row collapsed="false" customFormat="false" customHeight="true" hidden="false" ht="12.1" outlineLevel="0" r="3911">
      <c r="A3911" s="0" t="str">
        <f aca="false">HYPERLINK("http://dbpedia.org/property/quotetext")</f>
        <v>http://dbpedia.org/property/quotetext</v>
      </c>
      <c r="B3911" s="2" t="n">
        <v>0</v>
      </c>
      <c r="C3911" s="0" t="str">
        <f aca="false">HYPERLINK("http://dbpedia.org/sparql?default-graph-uri=http%3A%2F%2Fdbpedia.org&amp;query=select+distinct+%3Fs+%3Fo+where+{%3Fs+%3Chttp%3A%2F%2Fdbpedia.org%2Fproperty%2Fquotetext%3E+%3Fo}+LIMIT+100&amp;format=text%2Fhtml&amp;timeout=30000&amp;debug=on", "View on DBPedia")</f>
        <v>View on DBPedia</v>
      </c>
    </row>
    <row collapsed="false" customFormat="false" customHeight="true" hidden="false" ht="12.1" outlineLevel="0" r="3912">
      <c r="A3912" s="0" t="str">
        <f aca="false">HYPERLINK("http://dbpedia.org/property/chief1position")</f>
        <v>http://dbpedia.org/property/chief1position</v>
      </c>
      <c r="B3912" s="2" t="n">
        <v>0</v>
      </c>
      <c r="C3912" s="0" t="str">
        <f aca="false">HYPERLINK("http://dbpedia.org/sparql?default-graph-uri=http%3A%2F%2Fdbpedia.org&amp;query=select+distinct+%3Fs+%3Fo+where+{%3Fs+%3Chttp%3A%2F%2Fdbpedia.org%2Fproperty%2Fchief1position%3E+%3Fo}+LIMIT+100&amp;format=text%2Fhtml&amp;timeout=30000&amp;debug=on", "View on DBPedia")</f>
        <v>View on DBPedia</v>
      </c>
    </row>
    <row collapsed="false" customFormat="false" customHeight="true" hidden="false" ht="12.1" outlineLevel="0" r="3913">
      <c r="A3913" s="0" t="str">
        <f aca="false">HYPERLINK("http://dbpedia.org/ontology/hubAirport")</f>
        <v>http://dbpedia.org/ontology/hubAirport</v>
      </c>
      <c r="B3913" s="2" t="n">
        <v>0</v>
      </c>
      <c r="C3913" s="0" t="str">
        <f aca="false">HYPERLINK("http://dbpedia.org/sparql?default-graph-uri=http%3A%2F%2Fdbpedia.org&amp;query=select+distinct+%3Fs+%3Fo+where+{%3Fs+%3Chttp%3A%2F%2Fdbpedia.org%2Fontology%2FhubAirport%3E+%3Fo}+LIMIT+100&amp;format=text%2Fhtml&amp;timeout=30000&amp;debug=on", "View on DBPedia")</f>
        <v>View on DBPedia</v>
      </c>
    </row>
    <row collapsed="false" customFormat="false" customHeight="true" hidden="false" ht="12.1" outlineLevel="0" r="3914">
      <c r="A3914" s="0" t="str">
        <f aca="false">HYPERLINK("http://dbpedia.org/property/logoImage")</f>
        <v>http://dbpedia.org/property/logoImage</v>
      </c>
      <c r="B3914" s="2" t="n">
        <v>0</v>
      </c>
      <c r="C3914" s="0" t="str">
        <f aca="false">HYPERLINK("http://dbpedia.org/sparql?default-graph-uri=http%3A%2F%2Fdbpedia.org&amp;query=select+distinct+%3Fs+%3Fo+where+{%3Fs+%3Chttp%3A%2F%2Fdbpedia.org%2Fproperty%2FlogoImage%3E+%3Fo}+LIMIT+100&amp;format=text%2Fhtml&amp;timeout=30000&amp;debug=on", "View on DBPedia")</f>
        <v>View on DBPedia</v>
      </c>
    </row>
    <row collapsed="false" customFormat="false" customHeight="true" hidden="false" ht="12.1" outlineLevel="0" r="3915">
      <c r="A3915" s="0" t="str">
        <f aca="false">HYPERLINK("http://dbpedia.org/property/loser")</f>
        <v>http://dbpedia.org/property/loser</v>
      </c>
      <c r="B3915" s="2" t="n">
        <v>0</v>
      </c>
      <c r="C3915" s="0" t="str">
        <f aca="false">HYPERLINK("http://dbpedia.org/sparql?default-graph-uri=http%3A%2F%2Fdbpedia.org&amp;query=select+distinct+%3Fs+%3Fo+where+{%3Fs+%3Chttp%3A%2F%2Fdbpedia.org%2Fproperty%2Floser%3E+%3Fo}+LIMIT+100&amp;format=text%2Fhtml&amp;timeout=30000&amp;debug=on", "View on DBPedia")</f>
        <v>View on DBPedia</v>
      </c>
    </row>
    <row collapsed="false" customFormat="false" customHeight="true" hidden="false" ht="12.1" outlineLevel="0" r="3916">
      <c r="A3916" s="0" t="str">
        <f aca="false">HYPERLINK("http://dbpedia.org/property/design")</f>
        <v>http://dbpedia.org/property/design</v>
      </c>
      <c r="B3916" s="2" t="n">
        <v>0</v>
      </c>
      <c r="C3916" s="0" t="str">
        <f aca="false">HYPERLINK("http://dbpedia.org/sparql?default-graph-uri=http%3A%2F%2Fdbpedia.org&amp;query=select+distinct+%3Fs+%3Fo+where+{%3Fs+%3Chttp%3A%2F%2Fdbpedia.org%2Fproperty%2Fdesign%3E+%3Fo}+LIMIT+100&amp;format=text%2Fhtml&amp;timeout=30000&amp;debug=on", "View on DBPedia")</f>
        <v>View on DBPedia</v>
      </c>
    </row>
    <row collapsed="false" customFormat="false" customHeight="true" hidden="false" ht="12.1" outlineLevel="0" r="3917">
      <c r="A3917" s="0" t="str">
        <f aca="false">HYPERLINK("http://dbpedia.org/property/staticImageCaption")</f>
        <v>http://dbpedia.org/property/staticImageCaption</v>
      </c>
      <c r="B3917" s="2" t="n">
        <v>0</v>
      </c>
      <c r="C3917" s="0" t="str">
        <f aca="false">HYPERLINK("http://dbpedia.org/sparql?default-graph-uri=http%3A%2F%2Fdbpedia.org&amp;query=select+distinct+%3Fs+%3Fo+where+{%3Fs+%3Chttp%3A%2F%2Fdbpedia.org%2Fproperty%2FstaticImageCaption%3E+%3Fo}+LIMIT+100&amp;format=text%2Fhtml&amp;timeout=30000&amp;debug=on", "View on DBPedia")</f>
        <v>View on DBPedia</v>
      </c>
    </row>
    <row collapsed="false" customFormat="false" customHeight="true" hidden="false" ht="12.1" outlineLevel="0" r="3918">
      <c r="A3918" s="0" t="str">
        <f aca="false">HYPERLINK("http://dbpedia.org/ontology/abbreviation")</f>
        <v>http://dbpedia.org/ontology/abbreviation</v>
      </c>
      <c r="B3918" s="2" t="n">
        <v>0</v>
      </c>
      <c r="C3918" s="0" t="str">
        <f aca="false">HYPERLINK("http://dbpedia.org/sparql?default-graph-uri=http%3A%2F%2Fdbpedia.org&amp;query=select+distinct+%3Fs+%3Fo+where+{%3Fs+%3Chttp%3A%2F%2Fdbpedia.org%2Fontology%2Fabbreviation%3E+%3Fo}+LIMIT+100&amp;format=text%2Fhtml&amp;timeout=30000&amp;debug=on", "View on DBPedia")</f>
        <v>View on DBPedia</v>
      </c>
    </row>
    <row collapsed="false" customFormat="false" customHeight="true" hidden="false" ht="12.1" outlineLevel="0" r="3919">
      <c r="A3919" s="0" t="str">
        <f aca="false">HYPERLINK("http://dbpedia.org/ontology/jurisdiction")</f>
        <v>http://dbpedia.org/ontology/jurisdiction</v>
      </c>
      <c r="B3919" s="2" t="n">
        <v>0</v>
      </c>
      <c r="C3919" s="0" t="str">
        <f aca="false">HYPERLINK("http://dbpedia.org/sparql?default-graph-uri=http%3A%2F%2Fdbpedia.org&amp;query=select+distinct+%3Fs+%3Fo+where+{%3Fs+%3Chttp%3A%2F%2Fdbpedia.org%2Fontology%2Fjurisdiction%3E+%3Fo}+LIMIT+100&amp;format=text%2Fhtml&amp;timeout=30000&amp;debug=on", "View on DBPedia")</f>
        <v>View on DBPedia</v>
      </c>
    </row>
    <row collapsed="false" customFormat="false" customHeight="true" hidden="false" ht="12.1" outlineLevel="0" r="3920">
      <c r="A3920" s="0" t="str">
        <f aca="false">HYPERLINK("http://dbpedia.org/property/branches")</f>
        <v>http://dbpedia.org/property/branches</v>
      </c>
      <c r="B3920" s="2" t="n">
        <v>0</v>
      </c>
      <c r="C3920" s="0" t="str">
        <f aca="false">HYPERLINK("http://dbpedia.org/sparql?default-graph-uri=http%3A%2F%2Fdbpedia.org&amp;query=select+distinct+%3Fs+%3Fo+where+{%3Fs+%3Chttp%3A%2F%2Fdbpedia.org%2Fproperty%2Fbranches%3E+%3Fo}+LIMIT+100&amp;format=text%2Fhtml&amp;timeout=30000&amp;debug=on", "View on DBPedia")</f>
        <v>View on DBPedia</v>
      </c>
    </row>
    <row collapsed="false" customFormat="false" customHeight="true" hidden="false" ht="12.1" outlineLevel="0" r="3921">
      <c r="A3921" s="0" t="str">
        <f aca="false">HYPERLINK("http://dbpedia.org/property/logocaption")</f>
        <v>http://dbpedia.org/property/logocaption</v>
      </c>
      <c r="B3921" s="2" t="n">
        <v>0</v>
      </c>
      <c r="C3921" s="0" t="str">
        <f aca="false">HYPERLINK("http://dbpedia.org/sparql?default-graph-uri=http%3A%2F%2Fdbpedia.org&amp;query=select+distinct+%3Fs+%3Fo+where+{%3Fs+%3Chttp%3A%2F%2Fdbpedia.org%2Fproperty%2Flogocaption%3E+%3Fo}+LIMIT+100&amp;format=text%2Fhtml&amp;timeout=30000&amp;debug=on", "View on DBPedia")</f>
        <v>View on DBPedia</v>
      </c>
    </row>
    <row collapsed="false" customFormat="false" customHeight="true" hidden="false" ht="12.1" outlineLevel="0" r="3922">
      <c r="A3922" s="0" t="str">
        <f aca="false">HYPERLINK("http://dbpedia.org/property/pastNames")</f>
        <v>http://dbpedia.org/property/pastNames</v>
      </c>
      <c r="B3922" s="2" t="n">
        <v>0</v>
      </c>
      <c r="C3922" s="0" t="str">
        <f aca="false">HYPERLINK("http://dbpedia.org/sparql?default-graph-uri=http%3A%2F%2Fdbpedia.org&amp;query=select+distinct+%3Fs+%3Fo+where+{%3Fs+%3Chttp%3A%2F%2Fdbpedia.org%2Fproperty%2FpastNames%3E+%3Fo}+LIMIT+100&amp;format=text%2Fhtml&amp;timeout=30000&amp;debug=on", "View on DBPedia")</f>
        <v>View on DBPedia</v>
      </c>
    </row>
    <row collapsed="false" customFormat="false" customHeight="true" hidden="false" ht="12.1" outlineLevel="0" r="3923">
      <c r="A3923" s="0" t="str">
        <f aca="false">HYPERLINK("http://dbpedia.org/property/refLegalMandate")</f>
        <v>http://dbpedia.org/property/refLegalMandate</v>
      </c>
      <c r="B3923" s="2" t="n">
        <v>0</v>
      </c>
      <c r="C3923" s="0" t="str">
        <f aca="false">HYPERLINK("http://dbpedia.org/sparql?default-graph-uri=http%3A%2F%2Fdbpedia.org&amp;query=select+distinct+%3Fs+%3Fo+where+{%3Fs+%3Chttp%3A%2F%2Fdbpedia.org%2Fproperty%2FrefLegalMandate%3E+%3Fo}+LIMIT+100&amp;format=text%2Fhtml&amp;timeout=30000&amp;debug=on", "View on DBPedia")</f>
        <v>View on DBPedia</v>
      </c>
    </row>
    <row collapsed="false" customFormat="false" customHeight="true" hidden="false" ht="12.1" outlineLevel="0" r="3924">
      <c r="A3924" s="0" t="str">
        <f aca="false">HYPERLINK("http://dbpedia.org/property/keystaff1position")</f>
        <v>http://dbpedia.org/property/keystaff1position</v>
      </c>
      <c r="B3924" s="2" t="n">
        <v>0</v>
      </c>
      <c r="C3924" s="0" t="str">
        <f aca="false">HYPERLINK("http://dbpedia.org/sparql?default-graph-uri=http%3A%2F%2Fdbpedia.org&amp;query=select+distinct+%3Fs+%3Fo+where+{%3Fs+%3Chttp%3A%2F%2Fdbpedia.org%2Fproperty%2Fkeystaff1position%3E+%3Fo}+LIMIT+100&amp;format=text%2Fhtml&amp;timeout=30000&amp;debug=on", "View on DBPedia")</f>
        <v>View on DBPedia</v>
      </c>
    </row>
    <row collapsed="false" customFormat="false" customHeight="true" hidden="false" ht="12.1" outlineLevel="0" r="3925">
      <c r="A3925" s="0" t="str">
        <f aca="false">HYPERLINK("http://dbpedia.org/property/child7Agency")</f>
        <v>http://dbpedia.org/property/child7Agency</v>
      </c>
      <c r="B3925" s="2" t="n">
        <v>0</v>
      </c>
      <c r="C3925" s="0" t="str">
        <f aca="false">HYPERLINK("http://dbpedia.org/sparql?default-graph-uri=http%3A%2F%2Fdbpedia.org&amp;query=select+distinct+%3Fs+%3Fo+where+{%3Fs+%3Chttp%3A%2F%2Fdbpedia.org%2Fproperty%2Fchild7Agency%3E+%3Fo}+LIMIT+100&amp;format=text%2Fhtml&amp;timeout=30000&amp;debug=on", "View on DBPedia")</f>
        <v>View on DBPedia</v>
      </c>
    </row>
    <row collapsed="false" customFormat="false" customHeight="true" hidden="false" ht="12.1" outlineLevel="0" r="3926">
      <c r="A3926" s="0" t="str">
        <f aca="false">HYPERLINK("http://dbpedia.org/ontology/almaMater")</f>
        <v>http://dbpedia.org/ontology/almaMater</v>
      </c>
      <c r="B3926" s="2" t="n">
        <v>0</v>
      </c>
      <c r="C3926" s="0" t="str">
        <f aca="false">HYPERLINK("http://dbpedia.org/sparql?default-graph-uri=http%3A%2F%2Fdbpedia.org&amp;query=select+distinct+%3Fs+%3Fo+where+{%3Fs+%3Chttp%3A%2F%2Fdbpedia.org%2Fontology%2FalmaMater%3E+%3Fo}+LIMIT+100&amp;format=text%2Fhtml&amp;timeout=30000&amp;debug=on", "View on DBPedia")</f>
        <v>View on DBPedia</v>
      </c>
    </row>
    <row collapsed="false" customFormat="false" customHeight="true" hidden="false" ht="12.1" outlineLevel="0" r="3928">
      <c r="A3928" s="0" t="n">
        <v>1976585275</v>
      </c>
      <c r="B3928" s="1" t="s">
        <v>853</v>
      </c>
      <c r="C3928" s="0" t="str">
        <f aca="false">HYPERLINK("http://en.wikipedia.org/wiki/List_of_British_governments", "View context")</f>
        <v>View context</v>
      </c>
    </row>
    <row collapsed="false" customFormat="false" customHeight="true" hidden="false" ht="12.65" outlineLevel="0" r="3929">
      <c r="A3929" s="0" t="s">
        <v>911</v>
      </c>
      <c r="B3929" s="1" t="s">
        <v>912</v>
      </c>
      <c r="C3929" s="0" t="s">
        <v>913</v>
      </c>
      <c r="D3929" s="0" t="s">
        <v>914</v>
      </c>
      <c r="E3929" s="0" t="s">
        <v>915</v>
      </c>
    </row>
    <row collapsed="false" customFormat="false" customHeight="true" hidden="false" ht="12.1" outlineLevel="0" r="3930">
      <c r="A3930" s="0" t="s">
        <v>916</v>
      </c>
      <c r="B3930" s="1" t="s">
        <v>917</v>
      </c>
      <c r="C3930" s="0" t="s">
        <v>918</v>
      </c>
      <c r="D3930" s="0" t="s">
        <v>919</v>
      </c>
      <c r="E3930" s="0" t="s">
        <v>920</v>
      </c>
    </row>
    <row collapsed="false" customFormat="false" customHeight="true" hidden="false" ht="12.65" outlineLevel="0" r="3931">
      <c r="A3931" s="0" t="s">
        <v>921</v>
      </c>
      <c r="B3931" s="1" t="s">
        <v>922</v>
      </c>
      <c r="C3931" s="0" t="s">
        <v>923</v>
      </c>
      <c r="D3931" s="0" t="s">
        <v>924</v>
      </c>
      <c r="E3931" s="0" t="s">
        <v>925</v>
      </c>
    </row>
    <row collapsed="false" customFormat="false" customHeight="true" hidden="false" ht="12.1" outlineLevel="0" r="3932">
      <c r="A3932" s="0" t="s">
        <v>926</v>
      </c>
      <c r="B3932" s="1" t="s">
        <v>927</v>
      </c>
      <c r="C3932" s="0" t="s">
        <v>928</v>
      </c>
      <c r="D3932" s="0" t="s">
        <v>929</v>
      </c>
      <c r="E3932" s="0" t="s">
        <v>930</v>
      </c>
    </row>
    <row collapsed="false" customFormat="false" customHeight="true" hidden="false" ht="12.1" outlineLevel="0" r="3933">
      <c r="A3933" s="0" t="s">
        <v>931</v>
      </c>
      <c r="B3933" s="1" t="s">
        <v>932</v>
      </c>
      <c r="C3933" s="0" t="s">
        <v>933</v>
      </c>
      <c r="D3933" s="0" t="s">
        <v>934</v>
      </c>
      <c r="E3933" s="0" t="s">
        <v>935</v>
      </c>
    </row>
    <row collapsed="false" customFormat="false" customHeight="true" hidden="false" ht="12.65" outlineLevel="0" r="3934">
      <c r="A3934" s="0" t="s">
        <v>936</v>
      </c>
      <c r="B3934" s="1" t="s">
        <v>937</v>
      </c>
      <c r="C3934" s="0" t="s">
        <v>938</v>
      </c>
      <c r="D3934" s="0" t="s">
        <v>939</v>
      </c>
      <c r="E3934" s="0" t="s">
        <v>940</v>
      </c>
    </row>
    <row collapsed="false" customFormat="false" customHeight="true" hidden="false" ht="12.1" outlineLevel="0" r="3935">
      <c r="A3935" s="0" t="s">
        <v>941</v>
      </c>
      <c r="B3935" s="1" t="s">
        <v>942</v>
      </c>
      <c r="C3935" s="0" t="s">
        <v>943</v>
      </c>
      <c r="D3935" s="0" t="s">
        <v>944</v>
      </c>
      <c r="E3935" s="0" t="s">
        <v>945</v>
      </c>
    </row>
    <row collapsed="false" customFormat="false" customHeight="true" hidden="false" ht="12.65" outlineLevel="0" r="3936">
      <c r="A3936" s="0" t="s">
        <v>946</v>
      </c>
      <c r="B3936" s="1" t="s">
        <v>947</v>
      </c>
      <c r="C3936" s="0" t="s">
        <v>948</v>
      </c>
      <c r="D3936" s="0" t="s">
        <v>949</v>
      </c>
      <c r="E3936" s="0" t="s">
        <v>950</v>
      </c>
    </row>
    <row collapsed="false" customFormat="false" customHeight="true" hidden="false" ht="12.65" outlineLevel="0" r="3937">
      <c r="A3937" s="0" t="s">
        <v>951</v>
      </c>
      <c r="B3937" s="1" t="s">
        <v>952</v>
      </c>
      <c r="C3937" s="0" t="s">
        <v>953</v>
      </c>
      <c r="D3937" s="0" t="s">
        <v>954</v>
      </c>
      <c r="E3937" s="0" t="s">
        <v>955</v>
      </c>
    </row>
    <row collapsed="false" customFormat="false" customHeight="true" hidden="false" ht="12.65" outlineLevel="0" r="3938">
      <c r="A3938" s="0" t="s">
        <v>956</v>
      </c>
      <c r="B3938" s="1" t="s">
        <v>957</v>
      </c>
      <c r="C3938" s="0" t="s">
        <v>958</v>
      </c>
      <c r="D3938" s="0" t="s">
        <v>959</v>
      </c>
      <c r="E3938" s="0" t="s">
        <v>960</v>
      </c>
    </row>
    <row collapsed="false" customFormat="false" customHeight="true" hidden="false" ht="12.65" outlineLevel="0" r="3939">
      <c r="A3939" s="0" t="s">
        <v>961</v>
      </c>
      <c r="B3939" s="1" t="s">
        <v>962</v>
      </c>
      <c r="C3939" s="0" t="s">
        <v>963</v>
      </c>
      <c r="D3939" s="0" t="s">
        <v>964</v>
      </c>
      <c r="E3939" s="0" t="s">
        <v>965</v>
      </c>
    </row>
    <row collapsed="false" customFormat="false" customHeight="true" hidden="false" ht="12.1" outlineLevel="0" r="3940">
      <c r="A3940" s="0" t="s">
        <v>966</v>
      </c>
      <c r="B3940" s="1" t="s">
        <v>967</v>
      </c>
      <c r="C3940" s="0" t="s">
        <v>968</v>
      </c>
      <c r="D3940" s="0" t="s">
        <v>969</v>
      </c>
    </row>
    <row collapsed="false" customFormat="false" customHeight="true" hidden="false" ht="12.1" outlineLevel="0" r="3941">
      <c r="A3941" s="0" t="str">
        <f aca="false">HYPERLINK("http://dbpedia.org/ontology/successor")</f>
        <v>http://dbpedia.org/ontology/successor</v>
      </c>
      <c r="B3941" s="2" t="n">
        <v>0</v>
      </c>
      <c r="C3941" s="0" t="str">
        <f aca="false">HYPERLINK("http://dbpedia.org/sparql?default-graph-uri=http%3A%2F%2Fdbpedia.org&amp;query=select+distinct+%3Fs+%3Fo+where+{%3Fs+%3Chttp%3A%2F%2Fdbpedia.org%2Fontology%2Fsuccessor%3E+%3Fo}+LIMIT+100&amp;format=text%2Fhtml&amp;timeout=30000&amp;debug=on", "View on DBPedia")</f>
        <v>View on DBPedia</v>
      </c>
    </row>
    <row collapsed="false" customFormat="false" customHeight="true" hidden="false" ht="12.1" outlineLevel="0" r="3942">
      <c r="A3942" s="0" t="str">
        <f aca="false">HYPERLINK("http://dbpedia.org/property/successor")</f>
        <v>http://dbpedia.org/property/successor</v>
      </c>
      <c r="B3942" s="2" t="n">
        <v>0</v>
      </c>
      <c r="C3942" s="0" t="str">
        <f aca="false">HYPERLINK("http://dbpedia.org/sparql?default-graph-uri=http%3A%2F%2Fdbpedia.org&amp;query=select+distinct+%3Fs+%3Fo+where+{%3Fs+%3Chttp%3A%2F%2Fdbpedia.org%2Fproperty%2Fsuccessor%3E+%3Fo}+LIMIT+100&amp;format=text%2Fhtml&amp;timeout=30000&amp;debug=on", "View on DBPedia")</f>
        <v>View on DBPedia</v>
      </c>
    </row>
    <row collapsed="false" customFormat="false" customHeight="true" hidden="false" ht="12.1" outlineLevel="0" r="3943">
      <c r="A3943" s="0" t="str">
        <f aca="false">HYPERLINK("http://dbpedia.org/property/predecessor")</f>
        <v>http://dbpedia.org/property/predecessor</v>
      </c>
      <c r="B3943" s="2" t="n">
        <v>0</v>
      </c>
      <c r="C3943" s="0" t="str">
        <f aca="false">HYPERLINK("http://dbpedia.org/sparql?default-graph-uri=http%3A%2F%2Fdbpedia.org&amp;query=select+distinct+%3Fs+%3Fo+where+{%3Fs+%3Chttp%3A%2F%2Fdbpedia.org%2Fproperty%2Fpredecessor%3E+%3Fo}+LIMIT+100&amp;format=text%2Fhtml&amp;timeout=30000&amp;debug=on", "View on DBPedia")</f>
        <v>View on DBPedia</v>
      </c>
    </row>
    <row collapsed="false" customFormat="false" customHeight="true" hidden="false" ht="12.1" outlineLevel="0" r="3944">
      <c r="A3944" s="0" t="str">
        <f aca="false">HYPERLINK("http://dbpedia.org/property/name")</f>
        <v>http://dbpedia.org/property/name</v>
      </c>
      <c r="B3944" s="2" t="n">
        <v>0</v>
      </c>
      <c r="C3944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3945">
      <c r="A3945" s="0" t="str">
        <f aca="false">HYPERLINK("http://dbpedia.org/property/primeminister")</f>
        <v>http://dbpedia.org/property/primeminister</v>
      </c>
      <c r="B3945" s="2" t="n">
        <v>1</v>
      </c>
      <c r="C3945" s="0" t="str">
        <f aca="false">HYPERLINK("http://dbpedia.org/sparql?default-graph-uri=http%3A%2F%2Fdbpedia.org&amp;query=select+distinct+%3Fs+%3Fo+where+{%3Fs+%3Chttp%3A%2F%2Fdbpedia.org%2Fproperty%2Fprimeminister%3E+%3Fo}+LIMIT+100&amp;format=text%2Fhtml&amp;timeout=30000&amp;debug=on", "View on DBPedia")</f>
        <v>View on DBPedia</v>
      </c>
    </row>
    <row collapsed="false" customFormat="false" customHeight="true" hidden="false" ht="12.1" outlineLevel="0" r="3946">
      <c r="A3946" s="0" t="str">
        <f aca="false">HYPERLINK("http://dbpedia.org/ontology/primeMinister")</f>
        <v>http://dbpedia.org/ontology/primeMinister</v>
      </c>
      <c r="B3946" s="2" t="n">
        <v>1</v>
      </c>
      <c r="C3946" s="0" t="str">
        <f aca="false">HYPERLINK("http://dbpedia.org/sparql?default-graph-uri=http%3A%2F%2Fdbpedia.org&amp;query=select+distinct+%3Fs+%3Fo+where+{%3Fs+%3Chttp%3A%2F%2Fdbpedia.org%2Fontology%2FprimeMinister%3E+%3Fo}+LIMIT+100&amp;format=text%2Fhtml&amp;timeout=30000&amp;debug=on", "View on DBPedia")</f>
        <v>View on DBPedia</v>
      </c>
    </row>
    <row collapsed="false" customFormat="false" customHeight="true" hidden="false" ht="12.1" outlineLevel="0" r="3947">
      <c r="A3947" s="0" t="str">
        <f aca="false">HYPERLINK("http://dbpedia.org/property/after")</f>
        <v>http://dbpedia.org/property/after</v>
      </c>
      <c r="B3947" s="2" t="n">
        <v>0</v>
      </c>
      <c r="C3947" s="0" t="str">
        <f aca="false">HYPERLINK("http://dbpedia.org/sparql?default-graph-uri=http%3A%2F%2Fdbpedia.org&amp;query=select+distinct+%3Fs+%3Fo+where+{%3Fs+%3Chttp%3A%2F%2Fdbpedia.org%2Fproperty%2Fafter%3E+%3Fo}+LIMIT+100&amp;format=text%2Fhtml&amp;timeout=30000&amp;debug=on", "View on DBPedia")</f>
        <v>View on DBPedia</v>
      </c>
    </row>
    <row collapsed="false" customFormat="false" customHeight="true" hidden="false" ht="12.1" outlineLevel="0" r="3948">
      <c r="A3948" s="0" t="str">
        <f aca="false">HYPERLINK("http://dbpedia.org/property/title")</f>
        <v>http://dbpedia.org/property/title</v>
      </c>
      <c r="B3948" s="2" t="n">
        <v>0</v>
      </c>
      <c r="C3948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3949">
      <c r="A3949" s="0" t="str">
        <f aca="false">HYPERLINK("http://xmlns.com/foaf/0.1/name")</f>
        <v>http://xmlns.com/foaf/0.1/name</v>
      </c>
      <c r="B3949" s="2" t="n">
        <v>0</v>
      </c>
      <c r="C3949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3950">
      <c r="A3950" s="0" t="str">
        <f aca="false">HYPERLINK("http://dbpedia.org/property/before")</f>
        <v>http://dbpedia.org/property/before</v>
      </c>
      <c r="B3950" s="2" t="n">
        <v>0</v>
      </c>
      <c r="C3950" s="0" t="str">
        <f aca="false">HYPERLINK("http://dbpedia.org/sparql?default-graph-uri=http%3A%2F%2Fdbpedia.org&amp;query=select+distinct+%3Fs+%3Fo+where+{%3Fs+%3Chttp%3A%2F%2Fdbpedia.org%2Fproperty%2Fbefore%3E+%3Fo}+LIMIT+100&amp;format=text%2Fhtml&amp;timeout=30000&amp;debug=on", "View on DBPedia")</f>
        <v>View on DBPedia</v>
      </c>
    </row>
    <row collapsed="false" customFormat="false" customHeight="true" hidden="false" ht="12.1" outlineLevel="0" r="3951">
      <c r="A3951" s="0" t="str">
        <f aca="false">HYPERLINK("http://dbpedia.org/property/signature")</f>
        <v>http://dbpedia.org/property/signature</v>
      </c>
      <c r="B3951" s="2" t="n">
        <v>0</v>
      </c>
      <c r="C3951" s="0" t="str">
        <f aca="false">HYPERLINK("http://dbpedia.org/sparql?default-graph-uri=http%3A%2F%2Fdbpedia.org&amp;query=select+distinct+%3Fs+%3Fo+where+{%3Fs+%3Chttp%3A%2F%2Fdbpedia.org%2Fproperty%2Fsignature%3E+%3Fo}+LIMIT+100&amp;format=text%2Fhtml&amp;timeout=30000&amp;debug=on", "View on DBPedia")</f>
        <v>View on DBPedia</v>
      </c>
    </row>
    <row collapsed="false" customFormat="false" customHeight="true" hidden="false" ht="12.1" outlineLevel="0" r="3952">
      <c r="A3952" s="0" t="str">
        <f aca="false">HYPERLINK("http://dbpedia.org/property/chairperson")</f>
        <v>http://dbpedia.org/property/chairperson</v>
      </c>
      <c r="B3952" s="2" t="n">
        <v>0.5</v>
      </c>
      <c r="C3952" s="0" t="str">
        <f aca="false">HYPERLINK("http://dbpedia.org/sparql?default-graph-uri=http%3A%2F%2Fdbpedia.org&amp;query=select+distinct+%3Fs+%3Fo+where+{%3Fs+%3Chttp%3A%2F%2Fdbpedia.org%2Fproperty%2Fchairperson%3E+%3Fo}+LIMIT+100&amp;format=text%2Fhtml&amp;timeout=30000&amp;debug=on", "View on DBPedia")</f>
        <v>View on DBPedia</v>
      </c>
    </row>
    <row collapsed="false" customFormat="false" customHeight="true" hidden="false" ht="12.1" outlineLevel="0" r="3953">
      <c r="A3953" s="0" t="str">
        <f aca="false">HYPERLINK("http://dbpedia.org/property/caption")</f>
        <v>http://dbpedia.org/property/caption</v>
      </c>
      <c r="B3953" s="2" t="n">
        <v>0</v>
      </c>
      <c r="C3953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3954">
      <c r="A3954" s="0" t="str">
        <f aca="false">HYPERLINK("http://dbpedia.org/property/alternativeNames")</f>
        <v>http://dbpedia.org/property/alternativeNames</v>
      </c>
      <c r="B3954" s="2" t="n">
        <v>0</v>
      </c>
      <c r="C3954" s="0" t="str">
        <f aca="false">HYPERLINK("http://dbpedia.org/sparql?default-graph-uri=http%3A%2F%2Fdbpedia.org&amp;query=select+distinct+%3Fs+%3Fo+where+{%3Fs+%3Chttp%3A%2F%2Fdbpedia.org%2Fproperty%2FalternativeNames%3E+%3Fo}+LIMIT+100&amp;format=text%2Fhtml&amp;timeout=30000&amp;debug=on", "View on DBPedia")</f>
        <v>View on DBPedia</v>
      </c>
    </row>
    <row collapsed="false" customFormat="false" customHeight="true" hidden="false" ht="12.1" outlineLevel="0" r="3956">
      <c r="A3956" s="0" t="n">
        <v>110809049</v>
      </c>
      <c r="B3956" s="1" t="s">
        <v>1</v>
      </c>
      <c r="C3956" s="0" t="str">
        <f aca="false">HYPERLINK("http://en.wikipedia.org/wiki/AFI's_100_Years...100_Movie_Quotes", "View context")</f>
        <v>View context</v>
      </c>
    </row>
    <row collapsed="false" customFormat="false" customHeight="true" hidden="false" ht="12.65" outlineLevel="0" r="3957">
      <c r="A3957" s="0" t="s">
        <v>970</v>
      </c>
      <c r="B3957" s="1" t="s">
        <v>971</v>
      </c>
      <c r="C3957" s="0" t="s">
        <v>972</v>
      </c>
      <c r="D3957" s="0" t="s">
        <v>973</v>
      </c>
      <c r="E3957" s="0" t="s">
        <v>974</v>
      </c>
    </row>
    <row collapsed="false" customFormat="false" customHeight="true" hidden="false" ht="12.65" outlineLevel="0" r="3958">
      <c r="A3958" s="0" t="s">
        <v>975</v>
      </c>
      <c r="B3958" s="1" t="s">
        <v>976</v>
      </c>
      <c r="C3958" s="0" t="s">
        <v>977</v>
      </c>
      <c r="D3958" s="0" t="s">
        <v>978</v>
      </c>
      <c r="E3958" s="0" t="s">
        <v>979</v>
      </c>
    </row>
    <row collapsed="false" customFormat="false" customHeight="true" hidden="false" ht="12.1" outlineLevel="0" r="3959">
      <c r="A3959" s="0" t="s">
        <v>980</v>
      </c>
      <c r="B3959" s="1" t="s">
        <v>981</v>
      </c>
      <c r="C3959" s="0" t="s">
        <v>982</v>
      </c>
      <c r="D3959" s="0" t="s">
        <v>983</v>
      </c>
      <c r="E3959" s="0" t="s">
        <v>984</v>
      </c>
    </row>
    <row collapsed="false" customFormat="false" customHeight="true" hidden="false" ht="12.1" outlineLevel="0" r="3960">
      <c r="A3960" s="0" t="s">
        <v>985</v>
      </c>
      <c r="B3960" s="1" t="s">
        <v>986</v>
      </c>
      <c r="C3960" s="0" t="s">
        <v>987</v>
      </c>
      <c r="D3960" s="0" t="s">
        <v>988</v>
      </c>
      <c r="E3960" s="0" t="s">
        <v>989</v>
      </c>
    </row>
    <row collapsed="false" customFormat="false" customHeight="true" hidden="false" ht="12.65" outlineLevel="0" r="3961">
      <c r="A3961" s="0" t="s">
        <v>990</v>
      </c>
      <c r="B3961" s="1" t="s">
        <v>991</v>
      </c>
      <c r="C3961" s="0" t="s">
        <v>992</v>
      </c>
      <c r="D3961" s="0" t="s">
        <v>993</v>
      </c>
      <c r="E3961" s="0" t="s">
        <v>994</v>
      </c>
    </row>
    <row collapsed="false" customFormat="false" customHeight="true" hidden="false" ht="12.65" outlineLevel="0" r="3962">
      <c r="A3962" s="0" t="s">
        <v>995</v>
      </c>
      <c r="B3962" s="1" t="s">
        <v>996</v>
      </c>
      <c r="C3962" s="0" t="s">
        <v>997</v>
      </c>
      <c r="D3962" s="0" t="s">
        <v>998</v>
      </c>
      <c r="E3962" s="0" t="s">
        <v>999</v>
      </c>
    </row>
    <row collapsed="false" customFormat="false" customHeight="true" hidden="false" ht="12.65" outlineLevel="0" r="3963">
      <c r="A3963" s="0" t="s">
        <v>1000</v>
      </c>
      <c r="B3963" s="1" t="s">
        <v>1001</v>
      </c>
      <c r="C3963" s="0" t="s">
        <v>1002</v>
      </c>
      <c r="D3963" s="0" t="s">
        <v>1003</v>
      </c>
      <c r="E3963" s="0" t="s">
        <v>1004</v>
      </c>
    </row>
    <row collapsed="false" customFormat="false" customHeight="true" hidden="false" ht="12.65" outlineLevel="0" r="3964">
      <c r="A3964" s="0" t="s">
        <v>1005</v>
      </c>
      <c r="B3964" s="1" t="s">
        <v>1006</v>
      </c>
      <c r="C3964" s="0" t="s">
        <v>1007</v>
      </c>
      <c r="D3964" s="0" t="s">
        <v>1008</v>
      </c>
      <c r="E3964" s="0" t="s">
        <v>1009</v>
      </c>
    </row>
    <row collapsed="false" customFormat="false" customHeight="true" hidden="false" ht="12.65" outlineLevel="0" r="3965">
      <c r="A3965" s="0" t="s">
        <v>1010</v>
      </c>
      <c r="B3965" s="1" t="s">
        <v>1011</v>
      </c>
      <c r="C3965" s="0" t="s">
        <v>1012</v>
      </c>
      <c r="D3965" s="0" t="s">
        <v>1013</v>
      </c>
      <c r="E3965" s="0" t="s">
        <v>1014</v>
      </c>
    </row>
    <row collapsed="false" customFormat="false" customHeight="true" hidden="false" ht="12.1" outlineLevel="0" r="3966">
      <c r="A3966" s="0" t="s">
        <v>1015</v>
      </c>
      <c r="B3966" s="1" t="s">
        <v>1016</v>
      </c>
      <c r="C3966" s="0" t="s">
        <v>1017</v>
      </c>
      <c r="D3966" s="0" t="s">
        <v>1018</v>
      </c>
      <c r="E3966" s="0" t="s">
        <v>1019</v>
      </c>
    </row>
    <row collapsed="false" customFormat="false" customHeight="true" hidden="false" ht="12.65" outlineLevel="0" r="3967">
      <c r="A3967" s="0" t="s">
        <v>1020</v>
      </c>
      <c r="B3967" s="1" t="s">
        <v>1021</v>
      </c>
      <c r="C3967" s="0" t="s">
        <v>1022</v>
      </c>
      <c r="D3967" s="0" t="s">
        <v>1023</v>
      </c>
      <c r="E3967" s="0" t="s">
        <v>1024</v>
      </c>
    </row>
    <row collapsed="false" customFormat="false" customHeight="true" hidden="false" ht="12.65" outlineLevel="0" r="3968">
      <c r="A3968" s="0" t="s">
        <v>1025</v>
      </c>
      <c r="B3968" s="1" t="s">
        <v>1026</v>
      </c>
      <c r="C3968" s="0" t="s">
        <v>1027</v>
      </c>
      <c r="D3968" s="0" t="s">
        <v>1028</v>
      </c>
      <c r="E3968" s="0" t="s">
        <v>1029</v>
      </c>
    </row>
    <row collapsed="false" customFormat="false" customHeight="true" hidden="false" ht="12.65" outlineLevel="0" r="3969">
      <c r="A3969" s="0" t="s">
        <v>1030</v>
      </c>
      <c r="B3969" s="1" t="s">
        <v>1031</v>
      </c>
      <c r="C3969" s="0" t="s">
        <v>1032</v>
      </c>
      <c r="D3969" s="0" t="s">
        <v>1033</v>
      </c>
      <c r="E3969" s="0" t="s">
        <v>1034</v>
      </c>
    </row>
    <row collapsed="false" customFormat="false" customHeight="true" hidden="false" ht="12.65" outlineLevel="0" r="3970">
      <c r="A3970" s="0" t="s">
        <v>1035</v>
      </c>
      <c r="B3970" s="1" t="s">
        <v>1036</v>
      </c>
      <c r="C3970" s="0" t="s">
        <v>1037</v>
      </c>
      <c r="D3970" s="0" t="s">
        <v>1038</v>
      </c>
      <c r="E3970" s="0" t="s">
        <v>1039</v>
      </c>
    </row>
    <row collapsed="false" customFormat="false" customHeight="true" hidden="false" ht="12.65" outlineLevel="0" r="3971">
      <c r="A3971" s="0" t="s">
        <v>1040</v>
      </c>
      <c r="B3971" s="1" t="s">
        <v>1041</v>
      </c>
      <c r="C3971" s="0" t="s">
        <v>1042</v>
      </c>
      <c r="D3971" s="0" t="s">
        <v>1043</v>
      </c>
      <c r="E3971" s="0" t="s">
        <v>1044</v>
      </c>
    </row>
    <row collapsed="false" customFormat="false" customHeight="true" hidden="false" ht="12.1" outlineLevel="0" r="3972">
      <c r="A3972" s="0" t="str">
        <f aca="false">HYPERLINK("http://dbpedia.org/property/starring")</f>
        <v>http://dbpedia.org/property/starring</v>
      </c>
      <c r="B3972" s="2" t="n">
        <v>1</v>
      </c>
      <c r="C3972" s="0" t="str">
        <f aca="false">HYPERLINK("http://dbpedia.org/sparql?default-graph-uri=http%3A%2F%2Fdbpedia.org&amp;query=select+distinct+%3Fs+%3Fo+where+{%3Fs+%3Chttp%3A%2F%2Fdbpedia.org%2Fproperty%2Fstarring%3E+%3Fo}+LIMIT+100&amp;format=text%2Fhtml&amp;timeout=30000&amp;debug=on", "View on DBPedia")</f>
        <v>View on DBPedia</v>
      </c>
    </row>
    <row collapsed="false" customFormat="false" customHeight="true" hidden="false" ht="12.1" outlineLevel="0" r="3973">
      <c r="A3973" s="0" t="str">
        <f aca="false">HYPERLINK("http://dbpedia.org/ontology/starring")</f>
        <v>http://dbpedia.org/ontology/starring</v>
      </c>
      <c r="B3973" s="2" t="n">
        <v>1</v>
      </c>
      <c r="C3973" s="0" t="str">
        <f aca="false">HYPERLINK("http://dbpedia.org/sparql?default-graph-uri=http%3A%2F%2Fdbpedia.org&amp;query=select+distinct+%3Fs+%3Fo+where+{%3Fs+%3Chttp%3A%2F%2Fdbpedia.org%2Fontology%2Fstarring%3E+%3Fo}+LIMIT+100&amp;format=text%2Fhtml&amp;timeout=30000&amp;debug=on", "View on DBPedia")</f>
        <v>View on DBPedia</v>
      </c>
    </row>
    <row collapsed="false" customFormat="false" customHeight="true" hidden="false" ht="12.1" outlineLevel="0" r="3974">
      <c r="A3974" s="0" t="str">
        <f aca="false">HYPERLINK("http://dbpedia.org/property/producer")</f>
        <v>http://dbpedia.org/property/producer</v>
      </c>
      <c r="B3974" s="2" t="n">
        <v>0</v>
      </c>
      <c r="C3974" s="0" t="str">
        <f aca="false">HYPERLINK("http://dbpedia.org/sparql?default-graph-uri=http%3A%2F%2Fdbpedia.org&amp;query=select+distinct+%3Fs+%3Fo+where+{%3Fs+%3Chttp%3A%2F%2Fdbpedia.org%2Fproperty%2Fproducer%3E+%3Fo}+LIMIT+100&amp;format=text%2Fhtml&amp;timeout=30000&amp;debug=on", "View on DBPedia")</f>
        <v>View on DBPedia</v>
      </c>
    </row>
    <row collapsed="false" customFormat="false" customHeight="true" hidden="false" ht="12.1" outlineLevel="0" r="3975">
      <c r="A3975" s="0" t="str">
        <f aca="false">HYPERLINK("http://dbpedia.org/ontology/producer")</f>
        <v>http://dbpedia.org/ontology/producer</v>
      </c>
      <c r="B3975" s="2" t="n">
        <v>0</v>
      </c>
      <c r="C3975" s="0" t="str">
        <f aca="false">HYPERLINK("http://dbpedia.org/sparql?default-graph-uri=http%3A%2F%2Fdbpedia.org&amp;query=select+distinct+%3Fs+%3Fo+where+{%3Fs+%3Chttp%3A%2F%2Fdbpedia.org%2Fontology%2Fproducer%3E+%3Fo}+LIMIT+100&amp;format=text%2Fhtml&amp;timeout=30000&amp;debug=on", "View on DBPedia")</f>
        <v>View on DBPedia</v>
      </c>
    </row>
    <row collapsed="false" customFormat="false" customHeight="true" hidden="false" ht="12.1" outlineLevel="0" r="3976">
      <c r="A3976" s="0" t="str">
        <f aca="false">HYPERLINK("http://dbpedia.org/property/director")</f>
        <v>http://dbpedia.org/property/director</v>
      </c>
      <c r="B3976" s="2" t="n">
        <v>0</v>
      </c>
      <c r="C3976" s="0" t="str">
        <f aca="false">HYPERLINK("http://dbpedia.org/sparql?default-graph-uri=http%3A%2F%2Fdbpedia.org&amp;query=select+distinct+%3Fs+%3Fo+where+{%3Fs+%3Chttp%3A%2F%2Fdbpedia.org%2Fproperty%2Fdirector%3E+%3Fo}+LIMIT+100&amp;format=text%2Fhtml&amp;timeout=30000&amp;debug=on", "View on DBPedia")</f>
        <v>View on DBPedia</v>
      </c>
    </row>
    <row collapsed="false" customFormat="false" customHeight="true" hidden="false" ht="12.1" outlineLevel="0" r="3977">
      <c r="A3977" s="0" t="str">
        <f aca="false">HYPERLINK("http://dbpedia.org/property/writer")</f>
        <v>http://dbpedia.org/property/writer</v>
      </c>
      <c r="B3977" s="2" t="n">
        <v>0</v>
      </c>
      <c r="C3977" s="0" t="str">
        <f aca="false">HYPERLINK("http://dbpedia.org/sparql?default-graph-uri=http%3A%2F%2Fdbpedia.org&amp;query=select+distinct+%3Fs+%3Fo+where+{%3Fs+%3Chttp%3A%2F%2Fdbpedia.org%2Fproperty%2Fwriter%3E+%3Fo}+LIMIT+100&amp;format=text%2Fhtml&amp;timeout=30000&amp;debug=on", "View on DBPedia")</f>
        <v>View on DBPedia</v>
      </c>
    </row>
    <row collapsed="false" customFormat="false" customHeight="true" hidden="false" ht="12.1" outlineLevel="0" r="3978">
      <c r="A3978" s="0" t="str">
        <f aca="false">HYPERLINK("http://dbpedia.org/ontology/writer")</f>
        <v>http://dbpedia.org/ontology/writer</v>
      </c>
      <c r="B3978" s="2" t="n">
        <v>0</v>
      </c>
      <c r="C3978" s="0" t="str">
        <f aca="false">HYPERLINK("http://dbpedia.org/sparql?default-graph-uri=http%3A%2F%2Fdbpedia.org&amp;query=select+distinct+%3Fs+%3Fo+where+{%3Fs+%3Chttp%3A%2F%2Fdbpedia.org%2Fontology%2Fwriter%3E+%3Fo}+LIMIT+100&amp;format=text%2Fhtml&amp;timeout=30000&amp;debug=on", "View on DBPedia")</f>
        <v>View on DBPedia</v>
      </c>
    </row>
    <row collapsed="false" customFormat="false" customHeight="true" hidden="false" ht="12.1" outlineLevel="0" r="3979">
      <c r="A3979" s="0" t="str">
        <f aca="false">HYPERLINK("http://dbpedia.org/ontology/director")</f>
        <v>http://dbpedia.org/ontology/director</v>
      </c>
      <c r="B3979" s="2" t="n">
        <v>0</v>
      </c>
      <c r="C3979" s="0" t="str">
        <f aca="false">HYPERLINK("http://dbpedia.org/sparql?default-graph-uri=http%3A%2F%2Fdbpedia.org&amp;query=select+distinct+%3Fs+%3Fo+where+{%3Fs+%3Chttp%3A%2F%2Fdbpedia.org%2Fontology%2Fdirector%3E+%3Fo}+LIMIT+100&amp;format=text%2Fhtml&amp;timeout=30000&amp;debug=on", "View on DBPedia")</f>
        <v>View on DBPedia</v>
      </c>
    </row>
    <row collapsed="false" customFormat="false" customHeight="true" hidden="false" ht="12.1" outlineLevel="0" r="3980">
      <c r="A3980" s="0" t="str">
        <f aca="false">HYPERLINK("http://dbpedia.org/property/narrator")</f>
        <v>http://dbpedia.org/property/narrator</v>
      </c>
      <c r="B3980" s="2" t="n">
        <v>0</v>
      </c>
      <c r="C3980" s="0" t="str">
        <f aca="false">HYPERLINK("http://dbpedia.org/sparql?default-graph-uri=http%3A%2F%2Fdbpedia.org&amp;query=select+distinct+%3Fs+%3Fo+where+{%3Fs+%3Chttp%3A%2F%2Fdbpedia.org%2Fproperty%2Fnarrator%3E+%3Fo}+LIMIT+100&amp;format=text%2Fhtml&amp;timeout=30000&amp;debug=on", "View on DBPedia")</f>
        <v>View on DBPedia</v>
      </c>
    </row>
    <row collapsed="false" customFormat="false" customHeight="true" hidden="false" ht="12.1" outlineLevel="0" r="3981">
      <c r="A3981" s="0" t="str">
        <f aca="false">HYPERLINK("http://dbpedia.org/ontology/narrator")</f>
        <v>http://dbpedia.org/ontology/narrator</v>
      </c>
      <c r="B3981" s="2" t="n">
        <v>0</v>
      </c>
      <c r="C3981" s="0" t="str">
        <f aca="false">HYPERLINK("http://dbpedia.org/sparql?default-graph-uri=http%3A%2F%2Fdbpedia.org&amp;query=select+distinct+%3Fs+%3Fo+where+{%3Fs+%3Chttp%3A%2F%2Fdbpedia.org%2Fontology%2Fnarrator%3E+%3Fo}+LIMIT+100&amp;format=text%2Fhtml&amp;timeout=30000&amp;debug=on", "View on DBPedia")</f>
        <v>View on DBPedia</v>
      </c>
    </row>
    <row collapsed="false" customFormat="false" customHeight="true" hidden="false" ht="12.1" outlineLevel="0" r="3982">
      <c r="A3982" s="0" t="str">
        <f aca="false">HYPERLINK("http://dbpedia.org/property/alt")</f>
        <v>http://dbpedia.org/property/alt</v>
      </c>
      <c r="B3982" s="2" t="n">
        <v>0</v>
      </c>
      <c r="C3982" s="0" t="str">
        <f aca="false">HYPERLINK("http://dbpedia.org/sparql?default-graph-uri=http%3A%2F%2Fdbpedia.org&amp;query=select+distinct+%3Fs+%3Fo+where+{%3Fs+%3Chttp%3A%2F%2Fdbpedia.org%2Fproperty%2Falt%3E+%3Fo}+LIMIT+100&amp;format=text%2Fhtml&amp;timeout=30000&amp;debug=on", "View on DBPedia")</f>
        <v>View on DBPedia</v>
      </c>
    </row>
    <row collapsed="false" customFormat="false" customHeight="true" hidden="false" ht="12.1" outlineLevel="0" r="3983">
      <c r="A3983" s="0" t="str">
        <f aca="false">HYPERLINK("http://dbpedia.org/property/caption")</f>
        <v>http://dbpedia.org/property/caption</v>
      </c>
      <c r="B3983" s="2" t="n">
        <v>0</v>
      </c>
      <c r="C3983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3984">
      <c r="A3984" s="0" t="str">
        <f aca="false">HYPERLINK("http://dbpedia.org/property/name")</f>
        <v>http://dbpedia.org/property/name</v>
      </c>
      <c r="B3984" s="2" t="n">
        <v>0</v>
      </c>
      <c r="C3984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3985">
      <c r="A3985" s="0" t="str">
        <f aca="false">HYPERLINK("http://xmlns.com/foaf/0.1/name")</f>
        <v>http://xmlns.com/foaf/0.1/name</v>
      </c>
      <c r="B3985" s="2" t="n">
        <v>0</v>
      </c>
      <c r="C3985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3986">
      <c r="A3986" s="0" t="str">
        <f aca="false">HYPERLINK("http://dbpedia.org/property/title")</f>
        <v>http://dbpedia.org/property/title</v>
      </c>
      <c r="B3986" s="2" t="n">
        <v>0</v>
      </c>
      <c r="C3986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3987">
      <c r="A3987" s="0" t="str">
        <f aca="false">HYPERLINK("http://dbpedia.org/property/screenplay")</f>
        <v>http://dbpedia.org/property/screenplay</v>
      </c>
      <c r="B3987" s="2" t="n">
        <v>0</v>
      </c>
      <c r="C3987" s="0" t="str">
        <f aca="false">HYPERLINK("http://dbpedia.org/sparql?default-graph-uri=http%3A%2F%2Fdbpedia.org&amp;query=select+distinct+%3Fs+%3Fo+where+{%3Fs+%3Chttp%3A%2F%2Fdbpedia.org%2Fproperty%2Fscreenplay%3E+%3Fo}+LIMIT+100&amp;format=text%2Fhtml&amp;timeout=30000&amp;debug=on", "View on DBPedia")</f>
        <v>View on DBPedia</v>
      </c>
    </row>
    <row collapsed="false" customFormat="false" customHeight="true" hidden="false" ht="12.1" outlineLevel="0" r="3988">
      <c r="A3988" s="0" t="str">
        <f aca="false">HYPERLINK("http://dbpedia.org/property/quote")</f>
        <v>http://dbpedia.org/property/quote</v>
      </c>
      <c r="B3988" s="2" t="n">
        <v>0</v>
      </c>
      <c r="C3988" s="0" t="str">
        <f aca="false">HYPERLINK("http://dbpedia.org/sparql?default-graph-uri=http%3A%2F%2Fdbpedia.org&amp;query=select+distinct+%3Fs+%3Fo+where+{%3Fs+%3Chttp%3A%2F%2Fdbpedia.org%2Fproperty%2Fquote%3E+%3Fo}+LIMIT+100&amp;format=text%2Fhtml&amp;timeout=30000&amp;debug=on", "View on DBPedia")</f>
        <v>View on DBPedia</v>
      </c>
    </row>
    <row collapsed="false" customFormat="false" customHeight="true" hidden="false" ht="12.1" outlineLevel="0" r="3989">
      <c r="A3989" s="0" t="str">
        <f aca="false">HYPERLINK("http://dbpedia.org/property/extra")</f>
        <v>http://dbpedia.org/property/extra</v>
      </c>
      <c r="B3989" s="2" t="n">
        <v>0</v>
      </c>
      <c r="C3989" s="0" t="str">
        <f aca="false">HYPERLINK("http://dbpedia.org/sparql?default-graph-uri=http%3A%2F%2Fdbpedia.org&amp;query=select+distinct+%3Fs+%3Fo+where+{%3Fs+%3Chttp%3A%2F%2Fdbpedia.org%2Fproperty%2Fextra%3E+%3Fo}+LIMIT+100&amp;format=text%2Fhtml&amp;timeout=30000&amp;debug=on", "View on DBPedia")</f>
        <v>View on DBPedia</v>
      </c>
    </row>
    <row collapsed="false" customFormat="false" customHeight="true" hidden="false" ht="12.1" outlineLevel="0" r="3990">
      <c r="A3990" s="0" t="str">
        <f aca="false">HYPERLINK("http://dbpedia.org/property/music")</f>
        <v>http://dbpedia.org/property/music</v>
      </c>
      <c r="B3990" s="2" t="n">
        <v>0</v>
      </c>
      <c r="C3990" s="0" t="str">
        <f aca="false">HYPERLINK("http://dbpedia.org/sparql?default-graph-uri=http%3A%2F%2Fdbpedia.org&amp;query=select+distinct+%3Fs+%3Fo+where+{%3Fs+%3Chttp%3A%2F%2Fdbpedia.org%2Fproperty%2Fmusic%3E+%3Fo}+LIMIT+100&amp;format=text%2Fhtml&amp;timeout=30000&amp;debug=on", "View on DBPedia")</f>
        <v>View on DBPedia</v>
      </c>
    </row>
    <row collapsed="false" customFormat="false" customHeight="true" hidden="false" ht="12.1" outlineLevel="0" r="3991">
      <c r="A3991" s="0" t="str">
        <f aca="false">HYPERLINK("http://dbpedia.org/property/col")</f>
        <v>http://dbpedia.org/property/col</v>
      </c>
      <c r="B3991" s="2" t="n">
        <v>0</v>
      </c>
      <c r="C3991" s="0" t="str">
        <f aca="false">HYPERLINK("http://dbpedia.org/sparql?default-graph-uri=http%3A%2F%2Fdbpedia.org&amp;query=select+distinct+%3Fs+%3Fo+where+{%3Fs+%3Chttp%3A%2F%2Fdbpedia.org%2Fproperty%2Fcol%3E+%3Fo}+LIMIT+100&amp;format=text%2Fhtml&amp;timeout=30000&amp;debug=on", "View on DBPedia")</f>
        <v>View on DBPedia</v>
      </c>
    </row>
    <row collapsed="false" customFormat="false" customHeight="true" hidden="false" ht="12.1" outlineLevel="0" r="3992">
      <c r="A3992" s="0" t="str">
        <f aca="false">HYPERLINK("http://dbpedia.org/property/source")</f>
        <v>http://dbpedia.org/property/source</v>
      </c>
      <c r="B3992" s="2" t="n">
        <v>0</v>
      </c>
      <c r="C3992" s="0" t="str">
        <f aca="false">HYPERLINK("http://dbpedia.org/sparql?default-graph-uri=http%3A%2F%2Fdbpedia.org&amp;query=select+distinct+%3Fs+%3Fo+where+{%3Fs+%3Chttp%3A%2F%2Fdbpedia.org%2Fproperty%2Fsource%3E+%3Fo}+LIMIT+100&amp;format=text%2Fhtml&amp;timeout=30000&amp;debug=on", "View on DBPedia")</f>
        <v>View on DBPedia</v>
      </c>
    </row>
    <row collapsed="false" customFormat="false" customHeight="true" hidden="false" ht="12.1" outlineLevel="0" r="3993">
      <c r="A3993" s="0" t="str">
        <f aca="false">HYPERLINK("http://dbpedia.org/property/studio")</f>
        <v>http://dbpedia.org/property/studio</v>
      </c>
      <c r="B3993" s="2" t="n">
        <v>0</v>
      </c>
      <c r="C3993" s="0" t="str">
        <f aca="false">HYPERLINK("http://dbpedia.org/sparql?default-graph-uri=http%3A%2F%2Fdbpedia.org&amp;query=select+distinct+%3Fs+%3Fo+where+{%3Fs+%3Chttp%3A%2F%2Fdbpedia.org%2Fproperty%2Fstudio%3E+%3Fo}+LIMIT+100&amp;format=text%2Fhtml&amp;timeout=30000&amp;debug=on", "View on DBPedia")</f>
        <v>View on DBPedia</v>
      </c>
    </row>
    <row collapsed="false" customFormat="false" customHeight="true" hidden="false" ht="12.1" outlineLevel="0" r="3995">
      <c r="A3995" s="0" t="n">
        <v>654605541</v>
      </c>
      <c r="B3995" s="1" t="s">
        <v>1</v>
      </c>
      <c r="C3995" s="0" t="str">
        <f aca="false">HYPERLINK("http://en.wikipedia.org/wiki/AFI's_100_Years...100_Movies", "View context")</f>
        <v>View context</v>
      </c>
    </row>
    <row collapsed="false" customFormat="false" customHeight="true" hidden="false" ht="12.1" outlineLevel="0" r="3996">
      <c r="A3996" s="0" t="n">
        <v>1915</v>
      </c>
      <c r="B3996" s="1" t="n">
        <v>1916</v>
      </c>
      <c r="C3996" s="0" t="n">
        <v>1925</v>
      </c>
      <c r="D3996" s="0" t="n">
        <v>1926</v>
      </c>
      <c r="E3996" s="0" t="n">
        <v>1927</v>
      </c>
    </row>
    <row collapsed="false" customFormat="false" customHeight="true" hidden="false" ht="12.1" outlineLevel="0" r="3997">
      <c r="A3997" s="0" t="n">
        <v>1930</v>
      </c>
      <c r="B3997" s="1" t="n">
        <v>1931</v>
      </c>
      <c r="C3997" s="0" t="n">
        <v>1933</v>
      </c>
      <c r="D3997" s="0" t="n">
        <v>1934</v>
      </c>
      <c r="E3997" s="0" t="n">
        <v>1935</v>
      </c>
    </row>
    <row collapsed="false" customFormat="false" customHeight="true" hidden="false" ht="12.1" outlineLevel="0" r="3998">
      <c r="A3998" s="0" t="n">
        <v>1936</v>
      </c>
      <c r="B3998" s="1" t="n">
        <v>1937</v>
      </c>
      <c r="C3998" s="0" t="n">
        <v>1938</v>
      </c>
      <c r="D3998" s="0" t="n">
        <v>1939</v>
      </c>
      <c r="E3998" s="0" t="n">
        <v>1940</v>
      </c>
    </row>
    <row collapsed="false" customFormat="false" customHeight="true" hidden="false" ht="12.1" outlineLevel="0" r="3999">
      <c r="A3999" s="0" t="n">
        <v>1941</v>
      </c>
      <c r="B3999" s="1" t="n">
        <v>1942</v>
      </c>
      <c r="C3999" s="0" t="n">
        <v>1944</v>
      </c>
      <c r="D3999" s="0" t="n">
        <v>1946</v>
      </c>
      <c r="E3999" s="0" t="n">
        <v>1948</v>
      </c>
    </row>
    <row collapsed="false" customFormat="false" customHeight="true" hidden="false" ht="12.1" outlineLevel="0" r="4000">
      <c r="A4000" s="0" t="n">
        <v>1949</v>
      </c>
      <c r="B4000" s="1" t="n">
        <v>1950</v>
      </c>
      <c r="C4000" s="0" t="n">
        <v>1951</v>
      </c>
      <c r="D4000" s="0" t="n">
        <v>1952</v>
      </c>
      <c r="E4000" s="0" t="n">
        <v>1953</v>
      </c>
    </row>
    <row collapsed="false" customFormat="false" customHeight="true" hidden="false" ht="12.1" outlineLevel="0" r="4001">
      <c r="A4001" s="0" t="n">
        <v>1954</v>
      </c>
      <c r="B4001" s="1" t="n">
        <v>1955</v>
      </c>
      <c r="C4001" s="0" t="n">
        <v>1956</v>
      </c>
      <c r="D4001" s="0" t="n">
        <v>1957</v>
      </c>
      <c r="E4001" s="0" t="n">
        <v>1958</v>
      </c>
    </row>
    <row collapsed="false" customFormat="false" customHeight="true" hidden="false" ht="12.1" outlineLevel="0" r="4002">
      <c r="A4002" s="0" t="n">
        <v>1959</v>
      </c>
      <c r="B4002" s="1" t="n">
        <v>1960</v>
      </c>
      <c r="C4002" s="0" t="n">
        <v>1961</v>
      </c>
      <c r="D4002" s="0" t="n">
        <v>1962</v>
      </c>
      <c r="E4002" s="0" t="n">
        <v>1964</v>
      </c>
    </row>
    <row collapsed="false" customFormat="false" customHeight="true" hidden="false" ht="12.1" outlineLevel="0" r="4003">
      <c r="A4003" s="0" t="n">
        <v>1965</v>
      </c>
      <c r="B4003" s="1" t="n">
        <v>1966</v>
      </c>
      <c r="C4003" s="0" t="n">
        <v>1967</v>
      </c>
      <c r="D4003" s="0" t="n">
        <v>1968</v>
      </c>
      <c r="E4003" s="0" t="n">
        <v>1969</v>
      </c>
    </row>
    <row collapsed="false" customFormat="false" customHeight="true" hidden="false" ht="12.1" outlineLevel="0" r="4004">
      <c r="A4004" s="0" t="n">
        <v>1970</v>
      </c>
      <c r="B4004" s="1" t="n">
        <v>1971</v>
      </c>
      <c r="C4004" s="0" t="n">
        <v>1972</v>
      </c>
      <c r="D4004" s="0" t="n">
        <v>1973</v>
      </c>
      <c r="E4004" s="0" t="n">
        <v>1974</v>
      </c>
    </row>
    <row collapsed="false" customFormat="false" customHeight="true" hidden="false" ht="12.1" outlineLevel="0" r="4005">
      <c r="A4005" s="0" t="n">
        <v>1975</v>
      </c>
      <c r="B4005" s="1" t="n">
        <v>1976</v>
      </c>
      <c r="C4005" s="0" t="n">
        <v>1977</v>
      </c>
      <c r="D4005" s="0" t="n">
        <v>1978</v>
      </c>
      <c r="E4005" s="0" t="n">
        <v>1979</v>
      </c>
    </row>
    <row collapsed="false" customFormat="false" customHeight="true" hidden="false" ht="12.1" outlineLevel="0" r="4006">
      <c r="A4006" s="0" t="n">
        <v>1980</v>
      </c>
      <c r="B4006" s="1" t="n">
        <v>1981</v>
      </c>
      <c r="C4006" s="0" t="n">
        <v>1982</v>
      </c>
      <c r="D4006" s="0" t="n">
        <v>1984</v>
      </c>
      <c r="E4006" s="0" t="n">
        <v>1986</v>
      </c>
    </row>
    <row collapsed="false" customFormat="false" customHeight="true" hidden="false" ht="12.1" outlineLevel="0" r="4007">
      <c r="A4007" s="0" t="n">
        <v>1989</v>
      </c>
      <c r="B4007" s="1" t="n">
        <v>1990</v>
      </c>
      <c r="C4007" s="0" t="n">
        <v>1991</v>
      </c>
      <c r="D4007" s="0" t="n">
        <v>1992</v>
      </c>
      <c r="E4007" s="0" t="n">
        <v>1993</v>
      </c>
    </row>
    <row collapsed="false" customFormat="false" customHeight="true" hidden="false" ht="12.1" outlineLevel="0" r="4008">
      <c r="A4008" s="0" t="n">
        <v>1994</v>
      </c>
      <c r="B4008" s="1" t="n">
        <v>1995</v>
      </c>
      <c r="C4008" s="0" t="n">
        <v>1996</v>
      </c>
      <c r="D4008" s="0" t="n">
        <v>1997</v>
      </c>
      <c r="E4008" s="0" t="n">
        <v>1998</v>
      </c>
    </row>
    <row collapsed="false" customFormat="false" customHeight="true" hidden="false" ht="12.1" outlineLevel="0" r="4009">
      <c r="A4009" s="0" t="n">
        <v>1999</v>
      </c>
      <c r="B4009" s="1" t="n">
        <v>2001</v>
      </c>
    </row>
    <row collapsed="false" customFormat="false" customHeight="true" hidden="false" ht="12.1" outlineLevel="0" r="4010">
      <c r="A4010" s="0" t="str">
        <f aca="false">HYPERLINK("http://dbpedia.org/property/caption")</f>
        <v>http://dbpedia.org/property/caption</v>
      </c>
      <c r="B4010" s="2" t="n">
        <v>0</v>
      </c>
      <c r="C4010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4011">
      <c r="A4011" s="0" t="str">
        <f aca="false">HYPERLINK("http://dbpedia.org/property/released")</f>
        <v>http://dbpedia.org/property/released</v>
      </c>
      <c r="B4011" s="2" t="n">
        <v>1</v>
      </c>
      <c r="C4011" s="0" t="str">
        <f aca="false">HYPERLINK("http://dbpedia.org/sparql?default-graph-uri=http%3A%2F%2Fdbpedia.org&amp;query=select+distinct+%3Fs+%3Fo+where+{%3Fs+%3Chttp%3A%2F%2Fdbpedia.org%2Fproperty%2Freleased%3E+%3Fo}+LIMIT+100&amp;format=text%2Fhtml&amp;timeout=30000&amp;debug=on", "View on DBPedia")</f>
        <v>View on DBPedia</v>
      </c>
    </row>
    <row collapsed="false" customFormat="false" customHeight="true" hidden="false" ht="12.1" outlineLevel="0" r="4012">
      <c r="A4012" s="0" t="str">
        <f aca="false">HYPERLINK("http://dbpedia.org/ontology/releaseDate")</f>
        <v>http://dbpedia.org/ontology/releaseDate</v>
      </c>
      <c r="B4012" s="2" t="n">
        <v>1</v>
      </c>
      <c r="C4012" s="0" t="str">
        <f aca="false">HYPERLINK("http://dbpedia.org/sparql?default-graph-uri=http%3A%2F%2Fdbpedia.org&amp;query=select+distinct+%3Fs+%3Fo+where+{%3Fs+%3Chttp%3A%2F%2Fdbpedia.org%2Fontology%2FreleaseDate%3E+%3Fo}+LIMIT+100&amp;format=text%2Fhtml&amp;timeout=30000&amp;debug=on", "View on DBPedia")</f>
        <v>View on DBPedia</v>
      </c>
    </row>
    <row collapsed="false" customFormat="false" customHeight="true" hidden="false" ht="12.1" outlineLevel="0" r="4013">
      <c r="A4013" s="0" t="str">
        <f aca="false">HYPERLINK("http://xmlns.com/foaf/0.1/name")</f>
        <v>http://xmlns.com/foaf/0.1/name</v>
      </c>
      <c r="B4013" s="2" t="n">
        <v>0</v>
      </c>
      <c r="C4013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4014">
      <c r="A4014" s="0" t="str">
        <f aca="false">HYPERLINK("http://dbpedia.org/property/name")</f>
        <v>http://dbpedia.org/property/name</v>
      </c>
      <c r="B4014" s="2" t="n">
        <v>0</v>
      </c>
      <c r="C4014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4015">
      <c r="A4015" s="0" t="str">
        <f aca="false">HYPERLINK("http://dbpedia.org/property/years")</f>
        <v>http://dbpedia.org/property/years</v>
      </c>
      <c r="B4015" s="2" t="n">
        <v>0</v>
      </c>
      <c r="C4015" s="0" t="str">
        <f aca="false">HYPERLINK("http://dbpedia.org/sparql?default-graph-uri=http%3A%2F%2Fdbpedia.org&amp;query=select+distinct+%3Fs+%3Fo+where+{%3Fs+%3Chttp%3A%2F%2Fdbpedia.org%2Fproperty%2Fyears%3E+%3Fo}+LIMIT+100&amp;format=text%2Fhtml&amp;timeout=30000&amp;debug=on", "View on DBPedia")</f>
        <v>View on DBPedia</v>
      </c>
    </row>
    <row collapsed="false" customFormat="false" customHeight="true" hidden="false" ht="12.1" outlineLevel="0" r="4016">
      <c r="A4016" s="0" t="str">
        <f aca="false">HYPERLINK("http://dbpedia.org/property/birthDate")</f>
        <v>http://dbpedia.org/property/birthDate</v>
      </c>
      <c r="B4016" s="2" t="n">
        <v>0</v>
      </c>
      <c r="C4016" s="0" t="str">
        <f aca="false">HYPERLINK("http://dbpedia.org/sparql?default-graph-uri=http%3A%2F%2Fdbpedia.org&amp;query=select+distinct+%3Fs+%3Fo+where+{%3Fs+%3Chttp%3A%2F%2Fdbpedia.org%2Fproperty%2FbirthDate%3E+%3Fo}+LIMIT+100&amp;format=text%2Fhtml&amp;timeout=30000&amp;debug=on", "View on DBPedia")</f>
        <v>View on DBPedia</v>
      </c>
    </row>
    <row collapsed="false" customFormat="false" customHeight="true" hidden="false" ht="12.1" outlineLevel="0" r="4017">
      <c r="A4017" s="0" t="str">
        <f aca="false">HYPERLINK("http://dbpedia.org/ontology/birthDate")</f>
        <v>http://dbpedia.org/ontology/birthDate</v>
      </c>
      <c r="B4017" s="2" t="n">
        <v>0</v>
      </c>
      <c r="C4017" s="0" t="str">
        <f aca="false">HYPERLINK("http://dbpedia.org/sparql?default-graph-uri=http%3A%2F%2Fdbpedia.org&amp;query=select+distinct+%3Fs+%3Fo+where+{%3Fs+%3Chttp%3A%2F%2Fdbpedia.org%2Fontology%2FbirthDate%3E+%3Fo}+LIMIT+100&amp;format=text%2Fhtml&amp;timeout=30000&amp;debug=on", "View on DBPedia")</f>
        <v>View on DBPedia</v>
      </c>
    </row>
    <row collapsed="false" customFormat="false" customHeight="true" hidden="false" ht="12.1" outlineLevel="0" r="4018">
      <c r="A4018" s="0" t="str">
        <f aca="false">HYPERLINK("http://dbpedia.org/ontology/activeYearsStartYear")</f>
        <v>http://dbpedia.org/ontology/activeYearsStartYear</v>
      </c>
      <c r="B4018" s="2" t="n">
        <v>0</v>
      </c>
      <c r="C4018" s="0" t="str">
        <f aca="false">HYPERLINK("http://dbpedia.org/sparql?default-graph-uri=http%3A%2F%2Fdbpedia.org&amp;query=select+distinct+%3Fs+%3Fo+where+{%3Fs+%3Chttp%3A%2F%2Fdbpedia.org%2Fontology%2FactiveYearsStartYear%3E+%3Fo}+LIMIT+100&amp;format=text%2Fhtml&amp;timeout=30000&amp;debug=on", "View on DBPedia")</f>
        <v>View on DBPedia</v>
      </c>
    </row>
    <row collapsed="false" customFormat="false" customHeight="true" hidden="false" ht="12.1" outlineLevel="0" r="4019">
      <c r="A4019" s="0" t="str">
        <f aca="false">HYPERLINK("http://dbpedia.org/property/note")</f>
        <v>http://dbpedia.org/property/note</v>
      </c>
      <c r="B4019" s="2" t="n">
        <v>0</v>
      </c>
      <c r="C4019" s="0" t="str">
        <f aca="false">HYPERLINK("http://dbpedia.org/sparql?default-graph-uri=http%3A%2F%2Fdbpedia.org&amp;query=select+distinct+%3Fs+%3Fo+where+{%3Fs+%3Chttp%3A%2F%2Fdbpedia.org%2Fproperty%2Fnote%3E+%3Fo}+LIMIT+100&amp;format=text%2Fhtml&amp;timeout=30000&amp;debug=on", "View on DBPedia")</f>
        <v>View on DBPedia</v>
      </c>
    </row>
    <row collapsed="false" customFormat="false" customHeight="true" hidden="false" ht="12.1" outlineLevel="0" r="4020">
      <c r="A4020" s="0" t="str">
        <f aca="false">HYPERLINK("http://dbpedia.org/property/date")</f>
        <v>http://dbpedia.org/property/date</v>
      </c>
      <c r="B4020" s="2" t="n">
        <v>0</v>
      </c>
      <c r="C4020" s="0" t="str">
        <f aca="false">HYPERLINK("http://dbpedia.org/sparql?default-graph-uri=http%3A%2F%2Fdbpedia.org&amp;query=select+distinct+%3Fs+%3Fo+where+{%3Fs+%3Chttp%3A%2F%2Fdbpedia.org%2Fproperty%2Fdate%3E+%3Fo}+LIMIT+100&amp;format=text%2Fhtml&amp;timeout=30000&amp;debug=on", "View on DBPedia")</f>
        <v>View on DBPedia</v>
      </c>
    </row>
    <row collapsed="false" customFormat="false" customHeight="true" hidden="false" ht="12.1" outlineLevel="0" r="4021">
      <c r="A4021" s="0" t="str">
        <f aca="false">HYPERLINK("http://dbpedia.org/ontology/birthYear")</f>
        <v>http://dbpedia.org/ontology/birthYear</v>
      </c>
      <c r="B4021" s="2" t="n">
        <v>0</v>
      </c>
      <c r="C4021" s="0" t="str">
        <f aca="false">HYPERLINK("http://dbpedia.org/sparql?default-graph-uri=http%3A%2F%2Fdbpedia.org&amp;query=select+distinct+%3Fs+%3Fo+where+{%3Fs+%3Chttp%3A%2F%2Fdbpedia.org%2Fontology%2FbirthYear%3E+%3Fo}+LIMIT+100&amp;format=text%2Fhtml&amp;timeout=30000&amp;debug=on", "View on DBPedia")</f>
        <v>View on DBPedia</v>
      </c>
    </row>
    <row collapsed="false" customFormat="false" customHeight="true" hidden="false" ht="12.1" outlineLevel="0" r="4022">
      <c r="A4022" s="0" t="str">
        <f aca="false">HYPERLINK("http://dbpedia.org/property/title")</f>
        <v>http://dbpedia.org/property/title</v>
      </c>
      <c r="B4022" s="2" t="n">
        <v>0</v>
      </c>
      <c r="C4022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4023">
      <c r="A4023" s="0" t="str">
        <f aca="false">HYPERLINK("http://dbpedia.org/property/recorded")</f>
        <v>http://dbpedia.org/property/recorded</v>
      </c>
      <c r="B4023" s="2" t="n">
        <v>0.5</v>
      </c>
      <c r="C4023" s="0" t="str">
        <f aca="false">HYPERLINK("http://dbpedia.org/sparql?default-graph-uri=http%3A%2F%2Fdbpedia.org&amp;query=select+distinct+%3Fs+%3Fo+where+{%3Fs+%3Chttp%3A%2F%2Fdbpedia.org%2Fproperty%2Frecorded%3E+%3Fo}+LIMIT+100&amp;format=text%2Fhtml&amp;timeout=30000&amp;debug=on", "View on DBPedia")</f>
        <v>View on DBPedia</v>
      </c>
    </row>
    <row collapsed="false" customFormat="false" customHeight="true" hidden="false" ht="12.1" outlineLevel="0" r="4024">
      <c r="A4024" s="0" t="str">
        <f aca="false">HYPERLINK("http://dbpedia.org/property/dateOfBirth")</f>
        <v>http://dbpedia.org/property/dateOfBirth</v>
      </c>
      <c r="B4024" s="2" t="n">
        <v>0</v>
      </c>
      <c r="C4024" s="0" t="str">
        <f aca="false">HYPERLINK("http://dbpedia.org/sparql?default-graph-uri=http%3A%2F%2Fdbpedia.org&amp;query=select+distinct+%3Fs+%3Fo+where+{%3Fs+%3Chttp%3A%2F%2Fdbpedia.org%2Fproperty%2FdateOfBirth%3E+%3Fo}+LIMIT+100&amp;format=text%2Fhtml&amp;timeout=30000&amp;debug=on", "View on DBPedia")</f>
        <v>View on DBPedia</v>
      </c>
    </row>
    <row collapsed="false" customFormat="false" customHeight="true" hidden="false" ht="12.1" outlineLevel="0" r="4025">
      <c r="A4025" s="0" t="str">
        <f aca="false">HYPERLINK("http://dbpedia.org/property/firstAired")</f>
        <v>http://dbpedia.org/property/firstAired</v>
      </c>
      <c r="B4025" s="2" t="n">
        <v>0.5</v>
      </c>
      <c r="C4025" s="0" t="str">
        <f aca="false">HYPERLINK("http://dbpedia.org/sparql?default-graph-uri=http%3A%2F%2Fdbpedia.org&amp;query=select+distinct+%3Fs+%3Fo+where+{%3Fs+%3Chttp%3A%2F%2Fdbpedia.org%2Fproperty%2FfirstAired%3E+%3Fo}+LIMIT+100&amp;format=text%2Fhtml&amp;timeout=30000&amp;debug=on", "View on DBPedia")</f>
        <v>View on DBPedia</v>
      </c>
    </row>
    <row collapsed="false" customFormat="false" customHeight="true" hidden="false" ht="12.1" outlineLevel="0" r="4026">
      <c r="A4026" s="0" t="str">
        <f aca="false">HYPERLINK("http://dbpedia.org/property/releaseDate")</f>
        <v>http://dbpedia.org/property/releaseDate</v>
      </c>
      <c r="B4026" s="2" t="n">
        <v>1</v>
      </c>
      <c r="C4026" s="0" t="str">
        <f aca="false">HYPERLINK("http://dbpedia.org/sparql?default-graph-uri=http%3A%2F%2Fdbpedia.org&amp;query=select+distinct+%3Fs+%3Fo+where+{%3Fs+%3Chttp%3A%2F%2Fdbpedia.org%2Fproperty%2FreleaseDate%3E+%3Fo}+LIMIT+100&amp;format=text%2Fhtml&amp;timeout=30000&amp;debug=on", "View on DBPedia")</f>
        <v>View on DBPedia</v>
      </c>
    </row>
    <row collapsed="false" customFormat="false" customHeight="true" hidden="false" ht="12.1" outlineLevel="0" r="4027">
      <c r="A4027" s="0" t="str">
        <f aca="false">HYPERLINK("http://dbpedia.org/property/year")</f>
        <v>http://dbpedia.org/property/year</v>
      </c>
      <c r="B4027" s="2" t="n">
        <v>0.5</v>
      </c>
      <c r="C4027" s="0" t="str">
        <f aca="false">HYPERLINK("http://dbpedia.org/sparql?default-graph-uri=http%3A%2F%2Fdbpedia.org&amp;query=select+distinct+%3Fs+%3Fo+where+{%3Fs+%3Chttp%3A%2F%2Fdbpedia.org%2Fproperty%2Fyear%3E+%3Fo}+LIMIT+100&amp;format=text%2Fhtml&amp;timeout=30000&amp;debug=on", "View on DBPedia")</f>
        <v>View on DBPedia</v>
      </c>
    </row>
    <row collapsed="false" customFormat="false" customHeight="true" hidden="false" ht="12.1" outlineLevel="0" r="4028">
      <c r="A4028" s="0" t="str">
        <f aca="false">HYPERLINK("http://dbpedia.org/ontology/starring")</f>
        <v>http://dbpedia.org/ontology/starring</v>
      </c>
      <c r="B4028" s="2" t="n">
        <v>0</v>
      </c>
      <c r="C4028" s="0" t="str">
        <f aca="false">HYPERLINK("http://dbpedia.org/sparql?default-graph-uri=http%3A%2F%2Fdbpedia.org&amp;query=select+distinct+%3Fs+%3Fo+where+{%3Fs+%3Chttp%3A%2F%2Fdbpedia.org%2Fontology%2Fstarring%3E+%3Fo}+LIMIT+100&amp;format=text%2Fhtml&amp;timeout=30000&amp;debug=on", "View on DBPedia")</f>
        <v>View on DBPedia</v>
      </c>
    </row>
    <row collapsed="false" customFormat="false" customHeight="true" hidden="false" ht="12.1" outlineLevel="0" r="4029">
      <c r="A4029" s="0" t="str">
        <f aca="false">HYPERLINK("http://dbpedia.org/property/yearsActive")</f>
        <v>http://dbpedia.org/property/yearsActive</v>
      </c>
      <c r="B4029" s="2" t="n">
        <v>0</v>
      </c>
      <c r="C4029" s="0" t="str">
        <f aca="false">HYPERLINK("http://dbpedia.org/sparql?default-graph-uri=http%3A%2F%2Fdbpedia.org&amp;query=select+distinct+%3Fs+%3Fo+where+{%3Fs+%3Chttp%3A%2F%2Fdbpedia.org%2Fproperty%2FyearsActive%3E+%3Fo}+LIMIT+100&amp;format=text%2Fhtml&amp;timeout=30000&amp;debug=on", "View on DBPedia")</f>
        <v>View on DBPedia</v>
      </c>
    </row>
    <row collapsed="false" customFormat="false" customHeight="true" hidden="false" ht="12.1" outlineLevel="0" r="4030">
      <c r="A4030" s="0" t="str">
        <f aca="false">HYPERLINK("http://dbpedia.org/property/starring")</f>
        <v>http://dbpedia.org/property/starring</v>
      </c>
      <c r="B4030" s="2" t="n">
        <v>0</v>
      </c>
      <c r="C4030" s="0" t="str">
        <f aca="false">HYPERLINK("http://dbpedia.org/sparql?default-graph-uri=http%3A%2F%2Fdbpedia.org&amp;query=select+distinct+%3Fs+%3Fo+where+{%3Fs+%3Chttp%3A%2F%2Fdbpedia.org%2Fproperty%2Fstarring%3E+%3Fo}+LIMIT+100&amp;format=text%2Fhtml&amp;timeout=30000&amp;debug=on", "View on DBPedia")</f>
        <v>View on DBPedia</v>
      </c>
    </row>
    <row collapsed="false" customFormat="false" customHeight="true" hidden="false" ht="12.1" outlineLevel="0" r="4031">
      <c r="A4031" s="0" t="str">
        <f aca="false">HYPERLINK("http://dbpedia.org/property/release")</f>
        <v>http://dbpedia.org/property/release</v>
      </c>
      <c r="B4031" s="2" t="n">
        <v>0</v>
      </c>
      <c r="C4031" s="0" t="str">
        <f aca="false">HYPERLINK("http://dbpedia.org/sparql?default-graph-uri=http%3A%2F%2Fdbpedia.org&amp;query=select+distinct+%3Fs+%3Fo+where+{%3Fs+%3Chttp%3A%2F%2Fdbpedia.org%2Fproperty%2Frelease%3E+%3Fo}+LIMIT+100&amp;format=text%2Fhtml&amp;timeout=30000&amp;debug=on", "View on DBPedia")</f>
        <v>View on DBPedia</v>
      </c>
    </row>
    <row collapsed="false" customFormat="false" customHeight="true" hidden="false" ht="12.1" outlineLevel="0" r="4032">
      <c r="A4032" s="0" t="str">
        <f aca="false">HYPERLINK("http://dbpedia.org/property/opened")</f>
        <v>http://dbpedia.org/property/opened</v>
      </c>
      <c r="B4032" s="2" t="n">
        <v>0</v>
      </c>
      <c r="C4032" s="0" t="str">
        <f aca="false">HYPERLINK("http://dbpedia.org/sparql?default-graph-uri=http%3A%2F%2Fdbpedia.org&amp;query=select+distinct+%3Fs+%3Fo+where+{%3Fs+%3Chttp%3A%2F%2Fdbpedia.org%2Fproperty%2Fopened%3E+%3Fo}+LIMIT+100&amp;format=text%2Fhtml&amp;timeout=30000&amp;debug=on", "View on DBPedia")</f>
        <v>View on DBPedia</v>
      </c>
    </row>
    <row collapsed="false" customFormat="false" customHeight="true" hidden="false" ht="12.1" outlineLevel="0" r="4033">
      <c r="A4033" s="0" t="str">
        <f aca="false">HYPERLINK("http://dbpedia.org/property/added")</f>
        <v>http://dbpedia.org/property/added</v>
      </c>
      <c r="B4033" s="2" t="n">
        <v>0</v>
      </c>
      <c r="C4033" s="0" t="str">
        <f aca="false">HYPERLINK("http://dbpedia.org/sparql?default-graph-uri=http%3A%2F%2Fdbpedia.org&amp;query=select+distinct+%3Fs+%3Fo+where+{%3Fs+%3Chttp%3A%2F%2Fdbpedia.org%2Fproperty%2Fadded%3E+%3Fo}+LIMIT+100&amp;format=text%2Fhtml&amp;timeout=30000&amp;debug=on", "View on DBPedia")</f>
        <v>View on DBPedia</v>
      </c>
    </row>
    <row collapsed="false" customFormat="false" customHeight="true" hidden="false" ht="12.1" outlineLevel="0" r="4034">
      <c r="A4034" s="0" t="str">
        <f aca="false">HYPERLINK("http://dbpedia.org/ontology/added")</f>
        <v>http://dbpedia.org/ontology/added</v>
      </c>
      <c r="B4034" s="2" t="n">
        <v>0</v>
      </c>
      <c r="C4034" s="0" t="str">
        <f aca="false">HYPERLINK("http://dbpedia.org/sparql?default-graph-uri=http%3A%2F%2Fdbpedia.org&amp;query=select+distinct+%3Fs+%3Fo+where+{%3Fs+%3Chttp%3A%2F%2Fdbpedia.org%2Fontology%2Fadded%3E+%3Fo}+LIMIT+100&amp;format=text%2Fhtml&amp;timeout=30000&amp;debug=on", "View on DBPedia")</f>
        <v>View on DBPedia</v>
      </c>
    </row>
    <row collapsed="false" customFormat="false" customHeight="true" hidden="false" ht="12.1" outlineLevel="0" r="4035">
      <c r="A4035" s="0" t="str">
        <f aca="false">HYPERLINK("http://dbpedia.org/property/shortsummary")</f>
        <v>http://dbpedia.org/property/shortsummary</v>
      </c>
      <c r="B4035" s="2" t="n">
        <v>0</v>
      </c>
      <c r="C4035" s="0" t="str">
        <f aca="false">HYPERLINK("http://dbpedia.org/sparql?default-graph-uri=http%3A%2F%2Fdbpedia.org&amp;query=select+distinct+%3Fs+%3Fo+where+{%3Fs+%3Chttp%3A%2F%2Fdbpedia.org%2Fproperty%2Fshortsummary%3E+%3Fo}+LIMIT+100&amp;format=text%2Fhtml&amp;timeout=30000&amp;debug=on", "View on DBPedia")</f>
        <v>View on DBPedia</v>
      </c>
    </row>
    <row collapsed="false" customFormat="false" customHeight="true" hidden="false" ht="12.1" outlineLevel="0" r="4036">
      <c r="A4036" s="0" t="str">
        <f aca="false">HYPERLINK("http://dbpedia.org/ontology/foundingYear")</f>
        <v>http://dbpedia.org/ontology/foundingYear</v>
      </c>
      <c r="B4036" s="2" t="n">
        <v>0</v>
      </c>
      <c r="C4036" s="0" t="str">
        <f aca="false">HYPERLINK("http://dbpedia.org/sparql?default-graph-uri=http%3A%2F%2Fdbpedia.org&amp;query=select+distinct+%3Fs+%3Fo+where+{%3Fs+%3Chttp%3A%2F%2Fdbpedia.org%2Fontology%2FfoundingYear%3E+%3Fo}+LIMIT+100&amp;format=text%2Fhtml&amp;timeout=30000&amp;debug=on", "View on DBPedia")</f>
        <v>View on DBPedia</v>
      </c>
    </row>
    <row collapsed="false" customFormat="false" customHeight="true" hidden="false" ht="12.1" outlineLevel="0" r="4037">
      <c r="A4037" s="0" t="str">
        <f aca="false">HYPERLINK("http://dbpedia.org/property/id")</f>
        <v>http://dbpedia.org/property/id</v>
      </c>
      <c r="B4037" s="2" t="n">
        <v>0</v>
      </c>
      <c r="C4037" s="0" t="str">
        <f aca="false">HYPERLINK("http://dbpedia.org/sparql?default-graph-uri=http%3A%2F%2Fdbpedia.org&amp;query=select+distinct+%3Fs+%3Fo+where+{%3Fs+%3Chttp%3A%2F%2Fdbpedia.org%2Fproperty%2Fid%3E+%3Fo}+LIMIT+100&amp;format=text%2Fhtml&amp;timeout=30000&amp;debug=on", "View on DBPedia")</f>
        <v>View on DBPedia</v>
      </c>
    </row>
    <row collapsed="false" customFormat="false" customHeight="true" hidden="false" ht="12.1" outlineLevel="0" r="4038">
      <c r="A4038" s="0" t="str">
        <f aca="false">HYPERLINK("http://dbpedia.org/property/lastAired")</f>
        <v>http://dbpedia.org/property/lastAired</v>
      </c>
      <c r="B4038" s="2" t="n">
        <v>0.5</v>
      </c>
      <c r="C4038" s="0" t="str">
        <f aca="false">HYPERLINK("http://dbpedia.org/sparql?default-graph-uri=http%3A%2F%2Fdbpedia.org&amp;query=select+distinct+%3Fs+%3Fo+where+{%3Fs+%3Chttp%3A%2F%2Fdbpedia.org%2Fproperty%2FlastAired%3E+%3Fo}+LIMIT+100&amp;format=text%2Fhtml&amp;timeout=30000&amp;debug=on", "View on DBPedia")</f>
        <v>View on DBPedia</v>
      </c>
    </row>
    <row collapsed="false" customFormat="false" customHeight="true" hidden="false" ht="12.1" outlineLevel="0" r="4039">
      <c r="A4039" s="0" t="str">
        <f aca="false">HYPERLINK("http://dbpedia.org/property/built")</f>
        <v>http://dbpedia.org/property/built</v>
      </c>
      <c r="B4039" s="2" t="n">
        <v>0</v>
      </c>
      <c r="C4039" s="0" t="str">
        <f aca="false">HYPERLINK("http://dbpedia.org/sparql?default-graph-uri=http%3A%2F%2Fdbpedia.org&amp;query=select+distinct+%3Fs+%3Fo+where+{%3Fs+%3Chttp%3A%2F%2Fdbpedia.org%2Fproperty%2Fbuilt%3E+%3Fo}+LIMIT+100&amp;format=text%2Fhtml&amp;timeout=30000&amp;debug=on", "View on DBPedia")</f>
        <v>View on DBPedia</v>
      </c>
    </row>
    <row collapsed="false" customFormat="false" customHeight="true" hidden="false" ht="12.1" outlineLevel="0" r="4040">
      <c r="A4040" s="0" t="str">
        <f aca="false">HYPERLINK("http://dbpedia.org/property/originalairdate")</f>
        <v>http://dbpedia.org/property/originalairdate</v>
      </c>
      <c r="B4040" s="2" t="n">
        <v>0.5</v>
      </c>
      <c r="C4040" s="0" t="str">
        <f aca="false">HYPERLINK("http://dbpedia.org/sparql?default-graph-uri=http%3A%2F%2Fdbpedia.org&amp;query=select+distinct+%3Fs+%3Fo+where+{%3Fs+%3Chttp%3A%2F%2Fdbpedia.org%2Fproperty%2Foriginalairdate%3E+%3Fo}+LIMIT+100&amp;format=text%2Fhtml&amp;timeout=30000&amp;debug=on", "View on DBPedia")</f>
        <v>View on DBPedia</v>
      </c>
    </row>
    <row collapsed="false" customFormat="false" customHeight="true" hidden="false" ht="12.1" outlineLevel="0" r="4041">
      <c r="A4041" s="0" t="str">
        <f aca="false">HYPERLINK("http://dbpedia.org/property/awards")</f>
        <v>http://dbpedia.org/property/awards</v>
      </c>
      <c r="B4041" s="2" t="n">
        <v>0</v>
      </c>
      <c r="C4041" s="0" t="str">
        <f aca="false">HYPERLINK("http://dbpedia.org/sparql?default-graph-uri=http%3A%2F%2Fdbpedia.org&amp;query=select+distinct+%3Fs+%3Fo+where+{%3Fs+%3Chttp%3A%2F%2Fdbpedia.org%2Fproperty%2Fawards%3E+%3Fo}+LIMIT+100&amp;format=text%2Fhtml&amp;timeout=30000&amp;debug=on", "View on DBPedia")</f>
        <v>View on DBPedia</v>
      </c>
    </row>
    <row collapsed="false" customFormat="false" customHeight="true" hidden="false" ht="12.1" outlineLevel="0" r="4042">
      <c r="A4042" s="0" t="str">
        <f aca="false">HYPERLINK("http://dbpedia.org/ontology/formerName")</f>
        <v>http://dbpedia.org/ontology/formerName</v>
      </c>
      <c r="B4042" s="2" t="n">
        <v>0</v>
      </c>
      <c r="C4042" s="0" t="str">
        <f aca="false">HYPERLINK("http://dbpedia.org/sparql?default-graph-uri=http%3A%2F%2Fdbpedia.org&amp;query=select+distinct+%3Fs+%3Fo+where+{%3Fs+%3Chttp%3A%2F%2Fdbpedia.org%2Fontology%2FformerName%3E+%3Fo}+LIMIT+100&amp;format=text%2Fhtml&amp;timeout=30000&amp;debug=on", "View on DBPedia")</f>
        <v>View on DBPedia</v>
      </c>
    </row>
    <row collapsed="false" customFormat="false" customHeight="true" hidden="false" ht="12.1" outlineLevel="0" r="4043">
      <c r="A4043" s="0" t="str">
        <f aca="false">HYPERLINK("http://dbpedia.org/property/foundation")</f>
        <v>http://dbpedia.org/property/foundation</v>
      </c>
      <c r="B4043" s="2" t="n">
        <v>0</v>
      </c>
      <c r="C4043" s="0" t="str">
        <f aca="false">HYPERLINK("http://dbpedia.org/sparql?default-graph-uri=http%3A%2F%2Fdbpedia.org&amp;query=select+distinct+%3Fs+%3Fo+where+{%3Fs+%3Chttp%3A%2F%2Fdbpedia.org%2Fproperty%2Ffoundation%3E+%3Fo}+LIMIT+100&amp;format=text%2Fhtml&amp;timeout=30000&amp;debug=on", "View on DBPedia")</f>
        <v>View on DBPedia</v>
      </c>
    </row>
    <row collapsed="false" customFormat="false" customHeight="true" hidden="false" ht="12.1" outlineLevel="0" r="4044">
      <c r="A4044" s="0" t="str">
        <f aca="false">HYPERLINK("http://dbpedia.org/property/writer")</f>
        <v>http://dbpedia.org/property/writer</v>
      </c>
      <c r="B4044" s="2" t="n">
        <v>0</v>
      </c>
      <c r="C4044" s="0" t="str">
        <f aca="false">HYPERLINK("http://dbpedia.org/sparql?default-graph-uri=http%3A%2F%2Fdbpedia.org&amp;query=select+distinct+%3Fs+%3Fo+where+{%3Fs+%3Chttp%3A%2F%2Fdbpedia.org%2Fproperty%2Fwriter%3E+%3Fo}+LIMIT+100&amp;format=text%2Fhtml&amp;timeout=30000&amp;debug=on", "View on DBPedia")</f>
        <v>View on DBPedia</v>
      </c>
    </row>
    <row collapsed="false" customFormat="false" customHeight="true" hidden="false" ht="12.1" outlineLevel="0" r="4045">
      <c r="A4045" s="0" t="str">
        <f aca="false">HYPERLINK("http://dbpedia.org/property/yearsactive")</f>
        <v>http://dbpedia.org/property/yearsactive</v>
      </c>
      <c r="B4045" s="2" t="n">
        <v>0</v>
      </c>
      <c r="C4045" s="0" t="str">
        <f aca="false">HYPERLINK("http://dbpedia.org/sparql?default-graph-uri=http%3A%2F%2Fdbpedia.org&amp;query=select+distinct+%3Fs+%3Fo+where+{%3Fs+%3Chttp%3A%2F%2Fdbpedia.org%2Fproperty%2Fyearsactive%3E+%3Fo}+LIMIT+100&amp;format=text%2Fhtml&amp;timeout=30000&amp;debug=on", "View on DBPedia")</f>
        <v>View on DBPedia</v>
      </c>
    </row>
    <row collapsed="false" customFormat="false" customHeight="true" hidden="false" ht="12.1" outlineLevel="0" r="4046">
      <c r="A4046" s="0" t="str">
        <f aca="false">HYPERLINK("http://dbpedia.org/ontology/firstAirDate")</f>
        <v>http://dbpedia.org/ontology/firstAirDate</v>
      </c>
      <c r="B4046" s="2" t="n">
        <v>0.5</v>
      </c>
      <c r="C4046" s="0" t="str">
        <f aca="false">HYPERLINK("http://dbpedia.org/sparql?default-graph-uri=http%3A%2F%2Fdbpedia.org&amp;query=select+distinct+%3Fs+%3Fo+where+{%3Fs+%3Chttp%3A%2F%2Fdbpedia.org%2Fontology%2FfirstAirDate%3E+%3Fo}+LIMIT+100&amp;format=text%2Fhtml&amp;timeout=30000&amp;debug=on", "View on DBPedia")</f>
        <v>View on DBPedia</v>
      </c>
    </row>
    <row collapsed="false" customFormat="false" customHeight="true" hidden="false" ht="12.1" outlineLevel="0" r="4047">
      <c r="A4047" s="0" t="str">
        <f aca="false">HYPERLINK("http://dbpedia.org/ontology/yearOfConstruction")</f>
        <v>http://dbpedia.org/ontology/yearOfConstruction</v>
      </c>
      <c r="B4047" s="2" t="n">
        <v>0</v>
      </c>
      <c r="C4047" s="0" t="str">
        <f aca="false">HYPERLINK("http://dbpedia.org/sparql?default-graph-uri=http%3A%2F%2Fdbpedia.org&amp;query=select+distinct+%3Fs+%3Fo+where+{%3Fs+%3Chttp%3A%2F%2Fdbpedia.org%2Fontology%2FyearOfConstruction%3E+%3Fo}+LIMIT+100&amp;format=text%2Fhtml&amp;timeout=30000&amp;debug=on", "View on DBPedia")</f>
        <v>View on DBPedia</v>
      </c>
    </row>
    <row collapsed="false" customFormat="false" customHeight="true" hidden="false" ht="12.1" outlineLevel="0" r="4048">
      <c r="A4048" s="0" t="str">
        <f aca="false">HYPERLINK("http://dbpedia.org/property/closed")</f>
        <v>http://dbpedia.org/property/closed</v>
      </c>
      <c r="B4048" s="2" t="n">
        <v>0</v>
      </c>
      <c r="C4048" s="0" t="str">
        <f aca="false">HYPERLINK("http://dbpedia.org/sparql?default-graph-uri=http%3A%2F%2Fdbpedia.org&amp;query=select+distinct+%3Fs+%3Fo+where+{%3Fs+%3Chttp%3A%2F%2Fdbpedia.org%2Fproperty%2Fclosed%3E+%3Fo}+LIMIT+100&amp;format=text%2Fhtml&amp;timeout=30000&amp;debug=on", "View on DBPedia")</f>
        <v>View on DBPedia</v>
      </c>
    </row>
    <row collapsed="false" customFormat="false" customHeight="true" hidden="false" ht="12.1" outlineLevel="0" r="4049">
      <c r="A4049" s="0" t="str">
        <f aca="false">HYPERLINK("http://dbpedia.org/property/cover")</f>
        <v>http://dbpedia.org/property/cover</v>
      </c>
      <c r="B4049" s="2" t="n">
        <v>0</v>
      </c>
      <c r="C4049" s="0" t="str">
        <f aca="false">HYPERLINK("http://dbpedia.org/sparql?default-graph-uri=http%3A%2F%2Fdbpedia.org&amp;query=select+distinct+%3Fs+%3Fo+where+{%3Fs+%3Chttp%3A%2F%2Fdbpedia.org%2Fproperty%2Fcover%3E+%3Fo}+LIMIT+100&amp;format=text%2Fhtml&amp;timeout=30000&amp;debug=on", "View on DBPedia")</f>
        <v>View on DBPedia</v>
      </c>
    </row>
    <row collapsed="false" customFormat="false" customHeight="true" hidden="false" ht="12.1" outlineLevel="0" r="4050">
      <c r="A4050" s="0" t="str">
        <f aca="false">HYPERLINK("http://dbpedia.org/property/after")</f>
        <v>http://dbpedia.org/property/after</v>
      </c>
      <c r="B4050" s="2" t="n">
        <v>0</v>
      </c>
      <c r="C4050" s="0" t="str">
        <f aca="false">HYPERLINK("http://dbpedia.org/sparql?default-graph-uri=http%3A%2F%2Fdbpedia.org&amp;query=select+distinct+%3Fs+%3Fo+where+{%3Fs+%3Chttp%3A%2F%2Fdbpedia.org%2Fproperty%2Fafter%3E+%3Fo}+LIMIT+100&amp;format=text%2Fhtml&amp;timeout=30000&amp;debug=on", "View on DBPedia")</f>
        <v>View on DBPedia</v>
      </c>
    </row>
    <row collapsed="false" customFormat="false" customHeight="true" hidden="false" ht="12.1" outlineLevel="0" r="4051">
      <c r="A4051" s="0" t="str">
        <f aca="false">HYPERLINK("http://dbpedia.org/ontology/openingYear")</f>
        <v>http://dbpedia.org/ontology/openingYear</v>
      </c>
      <c r="B4051" s="2" t="n">
        <v>0</v>
      </c>
      <c r="C4051" s="0" t="str">
        <f aca="false">HYPERLINK("http://dbpedia.org/sparql?default-graph-uri=http%3A%2F%2Fdbpedia.org&amp;query=select+distinct+%3Fs+%3Fo+where+{%3Fs+%3Chttp%3A%2F%2Fdbpedia.org%2Fontology%2FopeningYear%3E+%3Fo}+LIMIT+100&amp;format=text%2Fhtml&amp;timeout=30000&amp;debug=on", "View on DBPedia")</f>
        <v>View on DBPedia</v>
      </c>
    </row>
    <row collapsed="false" customFormat="false" customHeight="true" hidden="false" ht="12.1" outlineLevel="0" r="4052">
      <c r="A4052" s="0" t="str">
        <f aca="false">HYPERLINK("http://dbpedia.org/property/before")</f>
        <v>http://dbpedia.org/property/before</v>
      </c>
      <c r="B4052" s="2" t="n">
        <v>0</v>
      </c>
      <c r="C4052" s="0" t="str">
        <f aca="false">HYPERLINK("http://dbpedia.org/sparql?default-graph-uri=http%3A%2F%2Fdbpedia.org&amp;query=select+distinct+%3Fs+%3Fo+where+{%3Fs+%3Chttp%3A%2F%2Fdbpedia.org%2Fproperty%2Fbefore%3E+%3Fo}+LIMIT+100&amp;format=text%2Fhtml&amp;timeout=30000&amp;debug=on", "View on DBPedia")</f>
        <v>View on DBPedia</v>
      </c>
    </row>
    <row collapsed="false" customFormat="false" customHeight="true" hidden="false" ht="12.1" outlineLevel="0" r="4053">
      <c r="A4053" s="0" t="str">
        <f aca="false">HYPERLINK("http://dbpedia.org/property/launch")</f>
        <v>http://dbpedia.org/property/launch</v>
      </c>
      <c r="B4053" s="2" t="n">
        <v>0</v>
      </c>
      <c r="C4053" s="0" t="str">
        <f aca="false">HYPERLINK("http://dbpedia.org/sparql?default-graph-uri=http%3A%2F%2Fdbpedia.org&amp;query=select+distinct+%3Fs+%3Fo+where+{%3Fs+%3Chttp%3A%2F%2Fdbpedia.org%2Fproperty%2Flaunch%3E+%3Fo}+LIMIT+100&amp;format=text%2Fhtml&amp;timeout=30000&amp;debug=on", "View on DBPedia")</f>
        <v>View on DBPedia</v>
      </c>
    </row>
    <row collapsed="false" customFormat="false" customHeight="true" hidden="false" ht="12.1" outlineLevel="0" r="4054">
      <c r="A4054" s="0" t="str">
        <f aca="false">HYPERLINK("http://dbpedia.org/property/alt")</f>
        <v>http://dbpedia.org/property/alt</v>
      </c>
      <c r="B4054" s="2" t="n">
        <v>0</v>
      </c>
      <c r="C4054" s="0" t="str">
        <f aca="false">HYPERLINK("http://dbpedia.org/sparql?default-graph-uri=http%3A%2F%2Fdbpedia.org&amp;query=select+distinct+%3Fs+%3Fo+where+{%3Fs+%3Chttp%3A%2F%2Fdbpedia.org%2Fproperty%2Falt%3E+%3Fo}+LIMIT+100&amp;format=text%2Fhtml&amp;timeout=30000&amp;debug=on", "View on DBPedia")</f>
        <v>View on DBPedia</v>
      </c>
    </row>
    <row collapsed="false" customFormat="false" customHeight="true" hidden="false" ht="12.1" outlineLevel="0" r="4055">
      <c r="A4055" s="0" t="str">
        <f aca="false">HYPERLINK("http://dbpedia.org/ontology/closingYear")</f>
        <v>http://dbpedia.org/ontology/closingYear</v>
      </c>
      <c r="B4055" s="2" t="n">
        <v>0</v>
      </c>
      <c r="C4055" s="0" t="str">
        <f aca="false">HYPERLINK("http://dbpedia.org/sparql?default-graph-uri=http%3A%2F%2Fdbpedia.org&amp;query=select+distinct+%3Fs+%3Fo+where+{%3Fs+%3Chttp%3A%2F%2Fdbpedia.org%2Fontology%2FclosingYear%3E+%3Fo}+LIMIT+100&amp;format=text%2Fhtml&amp;timeout=30000&amp;debug=on", "View on DBPedia")</f>
        <v>View on DBPedia</v>
      </c>
    </row>
    <row collapsed="false" customFormat="false" customHeight="true" hidden="false" ht="12.1" outlineLevel="0" r="4056">
      <c r="A4056" s="0" t="str">
        <f aca="false">HYPERLINK("http://dbpedia.org/property/distributor")</f>
        <v>http://dbpedia.org/property/distributor</v>
      </c>
      <c r="B4056" s="2" t="n">
        <v>0</v>
      </c>
      <c r="C4056" s="0" t="str">
        <f aca="false">HYPERLINK("http://dbpedia.org/sparql?default-graph-uri=http%3A%2F%2Fdbpedia.org&amp;query=select+distinct+%3Fs+%3Fo+where+{%3Fs+%3Chttp%3A%2F%2Fdbpedia.org%2Fproperty%2Fdistributor%3E+%3Fo}+LIMIT+100&amp;format=text%2Fhtml&amp;timeout=30000&amp;debug=on", "View on DBPedia")</f>
        <v>View on DBPedia</v>
      </c>
    </row>
    <row collapsed="false" customFormat="false" customHeight="true" hidden="false" ht="12.1" outlineLevel="0" r="4057">
      <c r="A4057" s="0" t="str">
        <f aca="false">HYPERLINK("http://dbpedia.org/property/image")</f>
        <v>http://dbpedia.org/property/image</v>
      </c>
      <c r="B4057" s="2" t="n">
        <v>0</v>
      </c>
      <c r="C4057" s="0" t="str">
        <f aca="false">HYPERLINK("http://dbpedia.org/sparql?default-graph-uri=http%3A%2F%2Fdbpedia.org&amp;query=select+distinct+%3Fs+%3Fo+where+{%3Fs+%3Chttp%3A%2F%2Fdbpedia.org%2Fproperty%2Fimage%3E+%3Fo}+LIMIT+100&amp;format=text%2Fhtml&amp;timeout=30000&amp;debug=on", "View on DBPedia")</f>
        <v>View on DBPedia</v>
      </c>
    </row>
    <row collapsed="false" customFormat="false" customHeight="true" hidden="false" ht="12.1" outlineLevel="0" r="4058">
      <c r="A4058" s="0" t="str">
        <f aca="false">HYPERLINK("http://dbpedia.org/property/source")</f>
        <v>http://dbpedia.org/property/source</v>
      </c>
      <c r="B4058" s="2" t="n">
        <v>0</v>
      </c>
      <c r="C4058" s="0" t="str">
        <f aca="false">HYPERLINK("http://dbpedia.org/sparql?default-graph-uri=http%3A%2F%2Fdbpedia.org&amp;query=select+distinct+%3Fs+%3Fo+where+{%3Fs+%3Chttp%3A%2F%2Fdbpedia.org%2Fproperty%2Fsource%3E+%3Fo}+LIMIT+100&amp;format=text%2Fhtml&amp;timeout=30000&amp;debug=on", "View on DBPedia")</f>
        <v>View on DBPedia</v>
      </c>
    </row>
    <row collapsed="false" customFormat="false" customHeight="true" hidden="false" ht="12.1" outlineLevel="0" r="4059">
      <c r="A4059" s="0" t="str">
        <f aca="false">HYPERLINK("http://dbpedia.org/ontology/writer")</f>
        <v>http://dbpedia.org/ontology/writer</v>
      </c>
      <c r="B4059" s="2" t="n">
        <v>0</v>
      </c>
      <c r="C4059" s="0" t="str">
        <f aca="false">HYPERLINK("http://dbpedia.org/sparql?default-graph-uri=http%3A%2F%2Fdbpedia.org&amp;query=select+distinct+%3Fs+%3Fo+where+{%3Fs+%3Chttp%3A%2F%2Fdbpedia.org%2Fontology%2Fwriter%3E+%3Fo}+LIMIT+100&amp;format=text%2Fhtml&amp;timeout=30000&amp;debug=on", "View on DBPedia")</f>
        <v>View on DBPedia</v>
      </c>
    </row>
    <row collapsed="false" customFormat="false" customHeight="true" hidden="false" ht="12.1" outlineLevel="0" r="4060">
      <c r="A4060" s="0" t="str">
        <f aca="false">HYPERLINK("http://dbpedia.org/ontology/activeYearsEndYear")</f>
        <v>http://dbpedia.org/ontology/activeYearsEndYear</v>
      </c>
      <c r="B4060" s="2" t="n">
        <v>0</v>
      </c>
      <c r="C4060" s="0" t="str">
        <f aca="false">HYPERLINK("http://dbpedia.org/sparql?default-graph-uri=http%3A%2F%2Fdbpedia.org&amp;query=select+distinct+%3Fs+%3Fo+where+{%3Fs+%3Chttp%3A%2F%2Fdbpedia.org%2Fontology%2FactiveYearsEndYear%3E+%3Fo}+LIMIT+100&amp;format=text%2Fhtml&amp;timeout=30000&amp;debug=on", "View on DBPedia")</f>
        <v>View on DBPedia</v>
      </c>
    </row>
    <row collapsed="false" customFormat="false" customHeight="true" hidden="false" ht="12.1" outlineLevel="0" r="4061">
      <c r="A4061" s="0" t="str">
        <f aca="false">HYPERLINK("http://dbpedia.org/property/designatedOther1Date")</f>
        <v>http://dbpedia.org/property/designatedOther1Date</v>
      </c>
      <c r="B4061" s="2" t="n">
        <v>0</v>
      </c>
      <c r="C4061" s="0" t="str">
        <f aca="false">HYPERLINK("http://dbpedia.org/sparql?default-graph-uri=http%3A%2F%2Fdbpedia.org&amp;query=select+distinct+%3Fs+%3Fo+where+{%3Fs+%3Chttp%3A%2F%2Fdbpedia.org%2Fproperty%2FdesignatedOther1Date%3E+%3Fo}+LIMIT+100&amp;format=text%2Fhtml&amp;timeout=30000&amp;debug=on", "View on DBPedia")</f>
        <v>View on DBPedia</v>
      </c>
    </row>
    <row collapsed="false" customFormat="false" customHeight="true" hidden="false" ht="12.1" outlineLevel="0" r="4062">
      <c r="A4062" s="0" t="str">
        <f aca="false">HYPERLINK("http://dbpedia.org/property/lastAlbum")</f>
        <v>http://dbpedia.org/property/lastAlbum</v>
      </c>
      <c r="B4062" s="2" t="n">
        <v>0</v>
      </c>
      <c r="C4062" s="0" t="str">
        <f aca="false">HYPERLINK("http://dbpedia.org/sparql?default-graph-uri=http%3A%2F%2Fdbpedia.org&amp;query=select+distinct+%3Fs+%3Fo+where+{%3Fs+%3Chttp%3A%2F%2Fdbpedia.org%2Fproperty%2FlastAlbum%3E+%3Fo}+LIMIT+100&amp;format=text%2Fhtml&amp;timeout=30000&amp;debug=on", "View on DBPedia")</f>
        <v>View on DBPedia</v>
      </c>
    </row>
    <row collapsed="false" customFormat="false" customHeight="true" hidden="false" ht="12.1" outlineLevel="0" r="4063">
      <c r="A4063" s="0" t="str">
        <f aca="false">HYPERLINK("http://dbpedia.org/property/thisAlbum")</f>
        <v>http://dbpedia.org/property/thisAlbum</v>
      </c>
      <c r="B4063" s="2" t="n">
        <v>0</v>
      </c>
      <c r="C4063" s="0" t="str">
        <f aca="false">HYPERLINK("http://dbpedia.org/sparql?default-graph-uri=http%3A%2F%2Fdbpedia.org&amp;query=select+distinct+%3Fs+%3Fo+where+{%3Fs+%3Chttp%3A%2F%2Fdbpedia.org%2Fproperty%2FthisAlbum%3E+%3Fo}+LIMIT+100&amp;format=text%2Fhtml&amp;timeout=30000&amp;debug=on", "View on DBPedia")</f>
        <v>View on DBPedia</v>
      </c>
    </row>
    <row collapsed="false" customFormat="false" customHeight="true" hidden="false" ht="12.1" outlineLevel="0" r="4064">
      <c r="A4064" s="0" t="str">
        <f aca="false">HYPERLINK("http://dbpedia.org/property/nextAlbum")</f>
        <v>http://dbpedia.org/property/nextAlbum</v>
      </c>
      <c r="B4064" s="2" t="n">
        <v>0</v>
      </c>
      <c r="C4064" s="0" t="str">
        <f aca="false">HYPERLINK("http://dbpedia.org/sparql?default-graph-uri=http%3A%2F%2Fdbpedia.org&amp;query=select+distinct+%3Fs+%3Fo+where+{%3Fs+%3Chttp%3A%2F%2Fdbpedia.org%2Fproperty%2FnextAlbum%3E+%3Fo}+LIMIT+100&amp;format=text%2Fhtml&amp;timeout=30000&amp;debug=on", "View on DBPedia")</f>
        <v>View on DBPedia</v>
      </c>
    </row>
    <row collapsed="false" customFormat="false" customHeight="true" hidden="false" ht="12.1" outlineLevel="0" r="4065">
      <c r="A4065" s="0" t="str">
        <f aca="false">HYPERLINK("http://dbpedia.org/property/rebuilt")</f>
        <v>http://dbpedia.org/property/rebuilt</v>
      </c>
      <c r="B4065" s="2" t="n">
        <v>0</v>
      </c>
      <c r="C4065" s="0" t="str">
        <f aca="false">HYPERLINK("http://dbpedia.org/sparql?default-graph-uri=http%3A%2F%2Fdbpedia.org&amp;query=select+distinct+%3Fs+%3Fo+where+{%3Fs+%3Chttp%3A%2F%2Fdbpedia.org%2Fproperty%2Frebuilt%3E+%3Fo}+LIMIT+100&amp;format=text%2Fhtml&amp;timeout=30000&amp;debug=on", "View on DBPedia")</f>
        <v>View on DBPedia</v>
      </c>
    </row>
    <row collapsed="false" customFormat="false" customHeight="true" hidden="false" ht="12.1" outlineLevel="0" r="4066">
      <c r="A4066" s="0" t="str">
        <f aca="false">HYPERLINK("http://dbpedia.org/property/premiere")</f>
        <v>http://dbpedia.org/property/premiere</v>
      </c>
      <c r="B4066" s="2" t="n">
        <v>0</v>
      </c>
      <c r="C4066" s="0" t="str">
        <f aca="false">HYPERLINK("http://dbpedia.org/sparql?default-graph-uri=http%3A%2F%2Fdbpedia.org&amp;query=select+distinct+%3Fs+%3Fo+where+{%3Fs+%3Chttp%3A%2F%2Fdbpedia.org%2Fproperty%2Fpremiere%3E+%3Fo}+LIMIT+100&amp;format=text%2Fhtml&amp;timeout=30000&amp;debug=on", "View on DBPedia")</f>
        <v>View on DBPedia</v>
      </c>
    </row>
    <row collapsed="false" customFormat="false" customHeight="true" hidden="false" ht="12.1" outlineLevel="0" r="4067">
      <c r="A4067" s="0" t="str">
        <f aca="false">HYPERLINK("http://dbpedia.org/ontology/rebuildingYear")</f>
        <v>http://dbpedia.org/ontology/rebuildingYear</v>
      </c>
      <c r="B4067" s="2" t="n">
        <v>0</v>
      </c>
      <c r="C4067" s="0" t="str">
        <f aca="false">HYPERLINK("http://dbpedia.org/sparql?default-graph-uri=http%3A%2F%2Fdbpedia.org&amp;query=select+distinct+%3Fs+%3Fo+where+{%3Fs+%3Chttp%3A%2F%2Fdbpedia.org%2Fontology%2FrebuildingYear%3E+%3Fo}+LIMIT+100&amp;format=text%2Fhtml&amp;timeout=30000&amp;debug=on", "View on DBPedia")</f>
        <v>View on DBPedia</v>
      </c>
    </row>
    <row collapsed="false" customFormat="false" customHeight="true" hidden="false" ht="12.1" outlineLevel="0" r="4068">
      <c r="A4068" s="0" t="str">
        <f aca="false">HYPERLINK("http://dbpedia.org/property/previous")</f>
        <v>http://dbpedia.org/property/previous</v>
      </c>
      <c r="B4068" s="2" t="n">
        <v>0</v>
      </c>
      <c r="C4068" s="0" t="str">
        <f aca="false">HYPERLINK("http://dbpedia.org/sparql?default-graph-uri=http%3A%2F%2Fdbpedia.org&amp;query=select+distinct+%3Fs+%3Fo+where+{%3Fs+%3Chttp%3A%2F%2Fdbpedia.org%2Fproperty%2Fprevious%3E+%3Fo}+LIMIT+100&amp;format=text%2Fhtml&amp;timeout=30000&amp;debug=on", "View on DBPedia")</f>
        <v>View on DBPedia</v>
      </c>
    </row>
    <row collapsed="false" customFormat="false" customHeight="true" hidden="false" ht="12.1" outlineLevel="0" r="4069">
      <c r="A4069" s="0" t="str">
        <f aca="false">HYPERLINK("http://dbpedia.org/property/next")</f>
        <v>http://dbpedia.org/property/next</v>
      </c>
      <c r="B4069" s="2" t="n">
        <v>0</v>
      </c>
      <c r="C4069" s="0" t="str">
        <f aca="false">HYPERLINK("http://dbpedia.org/sparql?default-graph-uri=http%3A%2F%2Fdbpedia.org&amp;query=select+distinct+%3Fs+%3Fo+where+{%3Fs+%3Chttp%3A%2F%2Fdbpedia.org%2Fproperty%2Fnext%3E+%3Fo}+LIMIT+100&amp;format=text%2Fhtml&amp;timeout=30000&amp;debug=on", "View on DBPedia")</f>
        <v>View on DBPedia</v>
      </c>
    </row>
    <row collapsed="false" customFormat="false" customHeight="true" hidden="false" ht="12.1" outlineLevel="0" r="4070">
      <c r="A4070" s="0" t="str">
        <f aca="false">HYPERLINK("http://dbpedia.org/ontology/director")</f>
        <v>http://dbpedia.org/ontology/director</v>
      </c>
      <c r="B4070" s="2" t="n">
        <v>0</v>
      </c>
      <c r="C4070" s="0" t="str">
        <f aca="false">HYPERLINK("http://dbpedia.org/sparql?default-graph-uri=http%3A%2F%2Fdbpedia.org&amp;query=select+distinct+%3Fs+%3Fo+where+{%3Fs+%3Chttp%3A%2F%2Fdbpedia.org%2Fontology%2Fdirector%3E+%3Fo}+LIMIT+100&amp;format=text%2Fhtml&amp;timeout=30000&amp;debug=on", "View on DBPedia")</f>
        <v>View on DBPedia</v>
      </c>
    </row>
    <row collapsed="false" customFormat="false" customHeight="true" hidden="false" ht="12.1" outlineLevel="0" r="4071">
      <c r="A4071" s="0" t="str">
        <f aca="false">HYPERLINK("http://dbpedia.org/property/basedOn")</f>
        <v>http://dbpedia.org/property/basedOn</v>
      </c>
      <c r="B4071" s="2" t="n">
        <v>0</v>
      </c>
      <c r="C4071" s="0" t="str">
        <f aca="false">HYPERLINK("http://dbpedia.org/sparql?default-graph-uri=http%3A%2F%2Fdbpedia.org&amp;query=select+distinct+%3Fs+%3Fo+where+{%3Fs+%3Chttp%3A%2F%2Fdbpedia.org%2Fproperty%2FbasedOn%3E+%3Fo}+LIMIT+100&amp;format=text%2Fhtml&amp;timeout=30000&amp;debug=on", "View on DBPedia")</f>
        <v>View on DBPedia</v>
      </c>
    </row>
    <row collapsed="false" customFormat="false" customHeight="true" hidden="false" ht="12.1" outlineLevel="0" r="4072">
      <c r="A4072" s="0" t="str">
        <f aca="false">HYPERLINK("http://dbpedia.org/property/quote")</f>
        <v>http://dbpedia.org/property/quote</v>
      </c>
      <c r="B4072" s="2" t="n">
        <v>0</v>
      </c>
      <c r="C4072" s="0" t="str">
        <f aca="false">HYPERLINK("http://dbpedia.org/sparql?default-graph-uri=http%3A%2F%2Fdbpedia.org&amp;query=select+distinct+%3Fs+%3Fo+where+{%3Fs+%3Chttp%3A%2F%2Fdbpedia.org%2Fproperty%2Fquote%3E+%3Fo}+LIMIT+100&amp;format=text%2Fhtml&amp;timeout=30000&amp;debug=on", "View on DBPedia")</f>
        <v>View on DBPedia</v>
      </c>
    </row>
    <row collapsed="false" customFormat="false" customHeight="true" hidden="false" ht="12.1" outlineLevel="0" r="4073">
      <c r="A4073" s="0" t="str">
        <f aca="false">HYPERLINK("http://dbpedia.org/property/producer")</f>
        <v>http://dbpedia.org/property/producer</v>
      </c>
      <c r="B4073" s="2" t="n">
        <v>0</v>
      </c>
      <c r="C4073" s="0" t="str">
        <f aca="false">HYPERLINK("http://dbpedia.org/sparql?default-graph-uri=http%3A%2F%2Fdbpedia.org&amp;query=select+distinct+%3Fs+%3Fo+where+{%3Fs+%3Chttp%3A%2F%2Fdbpedia.org%2Fproperty%2Fproducer%3E+%3Fo}+LIMIT+100&amp;format=text%2Fhtml&amp;timeout=30000&amp;debug=on", "View on DBPedia")</f>
        <v>View on DBPedia</v>
      </c>
    </row>
    <row collapsed="false" customFormat="false" customHeight="true" hidden="false" ht="12.1" outlineLevel="0" r="4074">
      <c r="A4074" s="0" t="str">
        <f aca="false">HYPERLINK("http://dbpedia.org/ontology/openingDate")</f>
        <v>http://dbpedia.org/ontology/openingDate</v>
      </c>
      <c r="B4074" s="2" t="n">
        <v>0</v>
      </c>
      <c r="C4074" s="0" t="str">
        <f aca="false">HYPERLINK("http://dbpedia.org/sparql?default-graph-uri=http%3A%2F%2Fdbpedia.org&amp;query=select+distinct+%3Fs+%3Fo+where+{%3Fs+%3Chttp%3A%2F%2Fdbpedia.org%2Fontology%2FopeningDate%3E+%3Fo}+LIMIT+100&amp;format=text%2Fhtml&amp;timeout=30000&amp;debug=on", "View on DBPedia")</f>
        <v>View on DBPedia</v>
      </c>
    </row>
    <row collapsed="false" customFormat="false" customHeight="true" hidden="false" ht="12.1" outlineLevel="0" r="4075">
      <c r="A4075" s="0" t="str">
        <f aca="false">HYPERLINK("http://dbpedia.org/property/dateOfDeath")</f>
        <v>http://dbpedia.org/property/dateOfDeath</v>
      </c>
      <c r="B4075" s="2" t="n">
        <v>0</v>
      </c>
      <c r="C4075" s="0" t="str">
        <f aca="false">HYPERLINK("http://dbpedia.org/sparql?default-graph-uri=http%3A%2F%2Fdbpedia.org&amp;query=select+distinct+%3Fs+%3Fo+where+{%3Fs+%3Chttp%3A%2F%2Fdbpedia.org%2Fproperty%2FdateOfDeath%3E+%3Fo}+LIMIT+100&amp;format=text%2Fhtml&amp;timeout=30000&amp;debug=on", "View on DBPedia")</f>
        <v>View on DBPedia</v>
      </c>
    </row>
    <row collapsed="false" customFormat="false" customHeight="true" hidden="false" ht="12.1" outlineLevel="0" r="4076">
      <c r="A4076" s="0" t="str">
        <f aca="false">HYPERLINK("http://dbpedia.org/property/completionDate")</f>
        <v>http://dbpedia.org/property/completionDate</v>
      </c>
      <c r="B4076" s="2" t="n">
        <v>0.5</v>
      </c>
      <c r="C4076" s="0" t="str">
        <f aca="false">HYPERLINK("http://dbpedia.org/sparql?default-graph-uri=http%3A%2F%2Fdbpedia.org&amp;query=select+distinct+%3Fs+%3Fo+where+{%3Fs+%3Chttp%3A%2F%2Fdbpedia.org%2Fproperty%2FcompletionDate%3E+%3Fo}+LIMIT+100&amp;format=text%2Fhtml&amp;timeout=30000&amp;debug=on", "View on DBPedia")</f>
        <v>View on DBPedia</v>
      </c>
    </row>
    <row collapsed="false" customFormat="false" customHeight="true" hidden="false" ht="12.1" outlineLevel="0" r="4077">
      <c r="A4077" s="0" t="str">
        <f aca="false">HYPERLINK("http://dbpedia.org/property/renovated")</f>
        <v>http://dbpedia.org/property/renovated</v>
      </c>
      <c r="B4077" s="2" t="n">
        <v>0</v>
      </c>
      <c r="C4077" s="0" t="str">
        <f aca="false">HYPERLINK("http://dbpedia.org/sparql?default-graph-uri=http%3A%2F%2Fdbpedia.org&amp;query=select+distinct+%3Fs+%3Fo+where+{%3Fs+%3Chttp%3A%2F%2Fdbpedia.org%2Fproperty%2Frenovated%3E+%3Fo}+LIMIT+100&amp;format=text%2Fhtml&amp;timeout=30000&amp;debug=on", "View on DBPedia")</f>
        <v>View on DBPedia</v>
      </c>
    </row>
    <row collapsed="false" customFormat="false" customHeight="true" hidden="false" ht="12.1" outlineLevel="0" r="4078">
      <c r="A4078" s="0" t="str">
        <f aca="false">HYPERLINK("http://dbpedia.org/property/description")</f>
        <v>http://dbpedia.org/property/description</v>
      </c>
      <c r="B4078" s="2" t="n">
        <v>0</v>
      </c>
      <c r="C4078" s="0" t="str">
        <f aca="false">HYPERLINK("http://dbpedia.org/sparql?default-graph-uri=http%3A%2F%2Fdbpedia.org&amp;query=select+distinct+%3Fs+%3Fo+where+{%3Fs+%3Chttp%3A%2F%2Fdbpedia.org%2Fproperty%2Fdescription%3E+%3Fo}+LIMIT+100&amp;format=text%2Fhtml&amp;timeout=30000&amp;debug=on", "View on DBPedia")</f>
        <v>View on DBPedia</v>
      </c>
    </row>
    <row collapsed="false" customFormat="false" customHeight="true" hidden="false" ht="12.1" outlineLevel="0" r="4079">
      <c r="A4079" s="0" t="str">
        <f aca="false">HYPERLINK("http://dbpedia.org/ontology/producer")</f>
        <v>http://dbpedia.org/ontology/producer</v>
      </c>
      <c r="B4079" s="2" t="n">
        <v>0</v>
      </c>
      <c r="C4079" s="0" t="str">
        <f aca="false">HYPERLINK("http://dbpedia.org/sparql?default-graph-uri=http%3A%2F%2Fdbpedia.org&amp;query=select+distinct+%3Fs+%3Fo+where+{%3Fs+%3Chttp%3A%2F%2Fdbpedia.org%2Fontology%2Fproducer%3E+%3Fo}+LIMIT+100&amp;format=text%2Fhtml&amp;timeout=30000&amp;debug=on", "View on DBPedia")</f>
        <v>View on DBPedia</v>
      </c>
    </row>
    <row collapsed="false" customFormat="false" customHeight="true" hidden="false" ht="12.1" outlineLevel="0" r="4080">
      <c r="A4080" s="0" t="str">
        <f aca="false">HYPERLINK("http://dbpedia.org/property/director")</f>
        <v>http://dbpedia.org/property/director</v>
      </c>
      <c r="B4080" s="2" t="n">
        <v>0</v>
      </c>
      <c r="C4080" s="0" t="str">
        <f aca="false">HYPERLINK("http://dbpedia.org/sparql?default-graph-uri=http%3A%2F%2Fdbpedia.org&amp;query=select+distinct+%3Fs+%3Fo+where+{%3Fs+%3Chttp%3A%2F%2Fdbpedia.org%2Fproperty%2Fdirector%3E+%3Fo}+LIMIT+100&amp;format=text%2Fhtml&amp;timeout=30000&amp;debug=on", "View on DBPedia")</f>
        <v>View on DBPedia</v>
      </c>
    </row>
    <row collapsed="false" customFormat="false" customHeight="true" hidden="false" ht="12.1" outlineLevel="0" r="4081">
      <c r="A4081" s="0" t="str">
        <f aca="false">HYPERLINK("http://dbpedia.org/property/demolished")</f>
        <v>http://dbpedia.org/property/demolished</v>
      </c>
      <c r="B4081" s="2" t="n">
        <v>0</v>
      </c>
      <c r="C4081" s="0" t="str">
        <f aca="false">HYPERLINK("http://dbpedia.org/sparql?default-graph-uri=http%3A%2F%2Fdbpedia.org&amp;query=select+distinct+%3Fs+%3Fo+where+{%3Fs+%3Chttp%3A%2F%2Fdbpedia.org%2Fproperty%2Fdemolished%3E+%3Fo}+LIMIT+100&amp;format=text%2Fhtml&amp;timeout=30000&amp;debug=on", "View on DBPedia")</f>
        <v>View on DBPedia</v>
      </c>
    </row>
    <row collapsed="false" customFormat="false" customHeight="true" hidden="false" ht="12.1" outlineLevel="0" r="4082">
      <c r="A4082" s="0" t="str">
        <f aca="false">HYPERLINK("http://dbpedia.org/property/headline")</f>
        <v>http://dbpedia.org/property/headline</v>
      </c>
      <c r="B4082" s="2" t="n">
        <v>0</v>
      </c>
      <c r="C4082" s="0" t="str">
        <f aca="false">HYPERLINK("http://dbpedia.org/sparql?default-graph-uri=http%3A%2F%2Fdbpedia.org&amp;query=select+distinct+%3Fs+%3Fo+where+{%3Fs+%3Chttp%3A%2F%2Fdbpedia.org%2Fproperty%2Fheadline%3E+%3Fo}+LIMIT+100&amp;format=text%2Fhtml&amp;timeout=30000&amp;debug=on", "View on DBPedia")</f>
        <v>View on DBPedia</v>
      </c>
    </row>
    <row collapsed="false" customFormat="false" customHeight="true" hidden="false" ht="12.1" outlineLevel="0" r="4083">
      <c r="A4083" s="0" t="str">
        <f aca="false">HYPERLINK("http://dbpedia.org/ontology/basedOn")</f>
        <v>http://dbpedia.org/ontology/basedOn</v>
      </c>
      <c r="B4083" s="2" t="n">
        <v>0</v>
      </c>
      <c r="C4083" s="0" t="str">
        <f aca="false">HYPERLINK("http://dbpedia.org/sparql?default-graph-uri=http%3A%2F%2Fdbpedia.org&amp;query=select+distinct+%3Fs+%3Fo+where+{%3Fs+%3Chttp%3A%2F%2Fdbpedia.org%2Fontology%2FbasedOn%3E+%3Fo}+LIMIT+100&amp;format=text%2Fhtml&amp;timeout=30000&amp;debug=on", "View on DBPedia")</f>
        <v>View on DBPedia</v>
      </c>
    </row>
    <row collapsed="false" customFormat="false" customHeight="true" hidden="false" ht="12.1" outlineLevel="0" r="4084">
      <c r="A4084" s="0" t="str">
        <f aca="false">HYPERLINK("http://dbpedia.org/property/pubDate")</f>
        <v>http://dbpedia.org/property/pubDate</v>
      </c>
      <c r="B4084" s="2" t="n">
        <v>0</v>
      </c>
      <c r="C4084" s="0" t="str">
        <f aca="false">HYPERLINK("http://dbpedia.org/sparql?default-graph-uri=http%3A%2F%2Fdbpedia.org&amp;query=select+distinct+%3Fs+%3Fo+where+{%3Fs+%3Chttp%3A%2F%2Fdbpedia.org%2Fproperty%2FpubDate%3E+%3Fo}+LIMIT+100&amp;format=text%2Fhtml&amp;timeout=30000&amp;debug=on", "View on DBPedia")</f>
        <v>View on DBPedia</v>
      </c>
    </row>
    <row collapsed="false" customFormat="false" customHeight="true" hidden="false" ht="12.1" outlineLevel="0" r="4085">
      <c r="A4085" s="0" t="str">
        <f aca="false">HYPERLINK("http://dbpedia.org/property/followedBy")</f>
        <v>http://dbpedia.org/property/followedBy</v>
      </c>
      <c r="B4085" s="2" t="n">
        <v>0</v>
      </c>
      <c r="C4085" s="0" t="str">
        <f aca="false">HYPERLINK("http://dbpedia.org/sparql?default-graph-uri=http%3A%2F%2Fdbpedia.org&amp;query=select+distinct+%3Fs+%3Fo+where+{%3Fs+%3Chttp%3A%2F%2Fdbpedia.org%2Fproperty%2FfollowedBy%3E+%3Fo}+LIMIT+100&amp;format=text%2Fhtml&amp;timeout=30000&amp;debug=on", "View on DBPedia")</f>
        <v>View on DBPedia</v>
      </c>
    </row>
    <row collapsed="false" customFormat="false" customHeight="true" hidden="false" ht="12.1" outlineLevel="0" r="4086">
      <c r="A4086" s="0" t="str">
        <f aca="false">HYPERLINK("http://dbpedia.org/property/footer")</f>
        <v>http://dbpedia.org/property/footer</v>
      </c>
      <c r="B4086" s="2" t="n">
        <v>0</v>
      </c>
      <c r="C4086" s="0" t="str">
        <f aca="false">HYPERLINK("http://dbpedia.org/sparql?default-graph-uri=http%3A%2F%2Fdbpedia.org&amp;query=select+distinct+%3Fs+%3Fo+where+{%3Fs+%3Chttp%3A%2F%2Fdbpedia.org%2Fproperty%2Ffooter%3E+%3Fo}+LIMIT+100&amp;format=text%2Fhtml&amp;timeout=30000&amp;debug=on", "View on DBPedia")</f>
        <v>View on DBPedia</v>
      </c>
    </row>
    <row collapsed="false" customFormat="false" customHeight="true" hidden="false" ht="12.1" outlineLevel="0" r="4087">
      <c r="A4087" s="0" t="str">
        <f aca="false">HYPERLINK("http://dbpedia.org/ontology/demolitionYear")</f>
        <v>http://dbpedia.org/ontology/demolitionYear</v>
      </c>
      <c r="B4087" s="2" t="n">
        <v>0</v>
      </c>
      <c r="C4087" s="0" t="str">
        <f aca="false">HYPERLINK("http://dbpedia.org/sparql?default-graph-uri=http%3A%2F%2Fdbpedia.org&amp;query=select+distinct+%3Fs+%3Fo+where+{%3Fs+%3Chttp%3A%2F%2Fdbpedia.org%2Fontology%2FdemolitionYear%3E+%3Fo}+LIMIT+100&amp;format=text%2Fhtml&amp;timeout=30000&amp;debug=on", "View on DBPedia")</f>
        <v>View on DBPedia</v>
      </c>
    </row>
    <row collapsed="false" customFormat="false" customHeight="true" hidden="false" ht="12.1" outlineLevel="0" r="4088">
      <c r="A4088" s="0" t="str">
        <f aca="false">HYPERLINK("http://dbpedia.org/property/period")</f>
        <v>http://dbpedia.org/property/period</v>
      </c>
      <c r="B4088" s="2" t="n">
        <v>0</v>
      </c>
      <c r="C4088" s="0" t="str">
        <f aca="false">HYPERLINK("http://dbpedia.org/sparql?default-graph-uri=http%3A%2F%2Fdbpedia.org&amp;query=select+distinct+%3Fs+%3Fo+where+{%3Fs+%3Chttp%3A%2F%2Fdbpedia.org%2Fproperty%2Fperiod%3E+%3Fo}+LIMIT+100&amp;format=text%2Fhtml&amp;timeout=30000&amp;debug=on", "View on DBPedia")</f>
        <v>View on DBPedia</v>
      </c>
    </row>
    <row collapsed="false" customFormat="false" customHeight="true" hidden="false" ht="12.1" outlineLevel="0" r="4089">
      <c r="A4089" s="0" t="str">
        <f aca="false">HYPERLINK("http://dbpedia.org/ontology/completionDate")</f>
        <v>http://dbpedia.org/ontology/completionDate</v>
      </c>
      <c r="B4089" s="2" t="n">
        <v>0.5</v>
      </c>
      <c r="C4089" s="0" t="str">
        <f aca="false">HYPERLINK("http://dbpedia.org/sparql?default-graph-uri=http%3A%2F%2Fdbpedia.org&amp;query=select+distinct+%3Fs+%3Fo+where+{%3Fs+%3Chttp%3A%2F%2Fdbpedia.org%2Fontology%2FcompletionDate%3E+%3Fo}+LIMIT+100&amp;format=text%2Fhtml&amp;timeout=30000&amp;debug=on", "View on DBPedia")</f>
        <v>View on DBPedia</v>
      </c>
    </row>
    <row collapsed="false" customFormat="false" customHeight="true" hidden="false" ht="12.1" outlineLevel="0" r="4090">
      <c r="A4090" s="0" t="str">
        <f aca="false">HYPERLINK("http://dbpedia.org/property/deathDate")</f>
        <v>http://dbpedia.org/property/deathDate</v>
      </c>
      <c r="B4090" s="2" t="n">
        <v>0</v>
      </c>
      <c r="C4090" s="0" t="str">
        <f aca="false">HYPERLINK("http://dbpedia.org/sparql?default-graph-uri=http%3A%2F%2Fdbpedia.org&amp;query=select+distinct+%3Fs+%3Fo+where+{%3Fs+%3Chttp%3A%2F%2Fdbpedia.org%2Fproperty%2FdeathDate%3E+%3Fo}+LIMIT+100&amp;format=text%2Fhtml&amp;timeout=30000&amp;debug=on", "View on DBPedia")</f>
        <v>View on DBPedia</v>
      </c>
    </row>
    <row collapsed="false" customFormat="false" customHeight="true" hidden="false" ht="12.1" outlineLevel="0" r="4091">
      <c r="A4091" s="0" t="str">
        <f aca="false">HYPERLINK("http://dbpedia.org/property/studio")</f>
        <v>http://dbpedia.org/property/studio</v>
      </c>
      <c r="B4091" s="2" t="n">
        <v>0</v>
      </c>
      <c r="C4091" s="0" t="str">
        <f aca="false">HYPERLINK("http://dbpedia.org/sparql?default-graph-uri=http%3A%2F%2Fdbpedia.org&amp;query=select+distinct+%3Fs+%3Fo+where+{%3Fs+%3Chttp%3A%2F%2Fdbpedia.org%2Fproperty%2Fstudio%3E+%3Fo}+LIMIT+100&amp;format=text%2Fhtml&amp;timeout=30000&amp;debug=on", "View on DBPedia")</f>
        <v>View on DBPedia</v>
      </c>
    </row>
    <row collapsed="false" customFormat="false" customHeight="true" hidden="false" ht="12.1" outlineLevel="0" r="4092">
      <c r="A4092" s="0" t="str">
        <f aca="false">HYPERLINK("http://dbpedia.org/ontology/deathDate")</f>
        <v>http://dbpedia.org/ontology/deathDate</v>
      </c>
      <c r="B4092" s="2" t="n">
        <v>0</v>
      </c>
      <c r="C4092" s="0" t="str">
        <f aca="false">HYPERLINK("http://dbpedia.org/sparql?default-graph-uri=http%3A%2F%2Fdbpedia.org&amp;query=select+distinct+%3Fs+%3Fo+where+{%3Fs+%3Chttp%3A%2F%2Fdbpedia.org%2Fontology%2FdeathDate%3E+%3Fo}+LIMIT+100&amp;format=text%2Fhtml&amp;timeout=30000&amp;debug=on", "View on DBPedia")</f>
        <v>View on DBPedia</v>
      </c>
    </row>
    <row collapsed="false" customFormat="false" customHeight="true" hidden="false" ht="12.1" outlineLevel="0" r="4093">
      <c r="A4093" s="0" t="str">
        <f aca="false">HYPERLINK("http://dbpedia.org/ontology/closingDate")</f>
        <v>http://dbpedia.org/ontology/closingDate</v>
      </c>
      <c r="B4093" s="2" t="n">
        <v>0</v>
      </c>
      <c r="C4093" s="0" t="str">
        <f aca="false">HYPERLINK("http://dbpedia.org/sparql?default-graph-uri=http%3A%2F%2Fdbpedia.org&amp;query=select+distinct+%3Fs+%3Fo+where+{%3Fs+%3Chttp%3A%2F%2Fdbpedia.org%2Fontology%2FclosingDate%3E+%3Fo}+LIMIT+100&amp;format=text%2Fhtml&amp;timeout=30000&amp;debug=on", "View on DBPedia")</f>
        <v>View on DBPedia</v>
      </c>
    </row>
    <row collapsed="false" customFormat="false" customHeight="true" hidden="false" ht="12.1" outlineLevel="0" r="4094">
      <c r="A4094" s="0" t="str">
        <f aca="false">HYPERLINK("http://dbpedia.org/property/runtime")</f>
        <v>http://dbpedia.org/property/runtime</v>
      </c>
      <c r="B4094" s="2" t="n">
        <v>0</v>
      </c>
      <c r="C4094" s="0" t="str">
        <f aca="false">HYPERLINK("http://dbpedia.org/sparql?default-graph-uri=http%3A%2F%2Fdbpedia.org&amp;query=select+distinct+%3Fs+%3Fo+where+{%3Fs+%3Chttp%3A%2F%2Fdbpedia.org%2Fproperty%2Fruntime%3E+%3Fo}+LIMIT+100&amp;format=text%2Fhtml&amp;timeout=30000&amp;debug=on", "View on DBPedia")</f>
        <v>View on DBPedia</v>
      </c>
    </row>
    <row collapsed="false" customFormat="false" customHeight="true" hidden="false" ht="12.1" outlineLevel="0" r="4096">
      <c r="A4096" s="0" t="n">
        <v>1011013747</v>
      </c>
      <c r="B4096" s="1" t="s">
        <v>1</v>
      </c>
      <c r="C4096" s="0" t="str">
        <f aca="false">HYPERLINK("http://en.wikipedia.org/wiki/AFI's_100_Years...100_Movie_Quotes", "View context")</f>
        <v>View context</v>
      </c>
    </row>
    <row collapsed="false" customFormat="false" customHeight="true" hidden="false" ht="12.65" outlineLevel="0" r="4097">
      <c r="A4097" s="0" t="s">
        <v>1045</v>
      </c>
      <c r="B4097" s="1" t="s">
        <v>1046</v>
      </c>
      <c r="C4097" s="0" t="s">
        <v>1047</v>
      </c>
      <c r="D4097" s="0" t="s">
        <v>1048</v>
      </c>
      <c r="E4097" s="0" t="s">
        <v>1049</v>
      </c>
    </row>
    <row collapsed="false" customFormat="false" customHeight="true" hidden="false" ht="12.65" outlineLevel="0" r="4098">
      <c r="A4098" s="0" t="s">
        <v>1050</v>
      </c>
      <c r="B4098" s="1" t="s">
        <v>1051</v>
      </c>
      <c r="C4098" s="0" t="s">
        <v>1052</v>
      </c>
      <c r="D4098" s="0" t="s">
        <v>1053</v>
      </c>
      <c r="E4098" s="0" t="s">
        <v>1054</v>
      </c>
    </row>
    <row collapsed="false" customFormat="false" customHeight="true" hidden="false" ht="12.65" outlineLevel="0" r="4099">
      <c r="A4099" s="0" t="s">
        <v>1055</v>
      </c>
      <c r="B4099" s="1" t="s">
        <v>1056</v>
      </c>
      <c r="C4099" s="0" t="s">
        <v>1057</v>
      </c>
      <c r="D4099" s="0" t="s">
        <v>1058</v>
      </c>
      <c r="E4099" s="0" t="s">
        <v>1059</v>
      </c>
    </row>
    <row collapsed="false" customFormat="false" customHeight="true" hidden="false" ht="12.65" outlineLevel="0" r="4100">
      <c r="A4100" s="0" t="s">
        <v>1060</v>
      </c>
      <c r="B4100" s="1" t="s">
        <v>1061</v>
      </c>
      <c r="C4100" s="0" t="s">
        <v>1062</v>
      </c>
      <c r="D4100" s="0" t="s">
        <v>1063</v>
      </c>
      <c r="E4100" s="0" t="s">
        <v>1064</v>
      </c>
    </row>
    <row collapsed="false" customFormat="false" customHeight="true" hidden="false" ht="12.65" outlineLevel="0" r="4101">
      <c r="A4101" s="0" t="s">
        <v>1065</v>
      </c>
      <c r="B4101" s="1" t="s">
        <v>1066</v>
      </c>
      <c r="C4101" s="0" t="s">
        <v>1067</v>
      </c>
      <c r="D4101" s="0" t="s">
        <v>1068</v>
      </c>
      <c r="E4101" s="0" t="s">
        <v>1069</v>
      </c>
    </row>
    <row collapsed="false" customFormat="false" customHeight="true" hidden="false" ht="12.65" outlineLevel="0" r="4102">
      <c r="A4102" s="0" t="s">
        <v>1070</v>
      </c>
      <c r="B4102" s="1" t="s">
        <v>1071</v>
      </c>
      <c r="C4102" s="0" t="s">
        <v>1072</v>
      </c>
      <c r="D4102" s="0" t="s">
        <v>1073</v>
      </c>
      <c r="E4102" s="0" t="s">
        <v>1074</v>
      </c>
    </row>
    <row collapsed="false" customFormat="false" customHeight="true" hidden="false" ht="12.65" outlineLevel="0" r="4103">
      <c r="A4103" s="0" t="s">
        <v>1075</v>
      </c>
      <c r="B4103" s="1" t="s">
        <v>1076</v>
      </c>
      <c r="C4103" s="0" t="s">
        <v>1077</v>
      </c>
      <c r="D4103" s="0" t="s">
        <v>1078</v>
      </c>
      <c r="E4103" s="0" t="s">
        <v>1079</v>
      </c>
    </row>
    <row collapsed="false" customFormat="false" customHeight="true" hidden="false" ht="12.65" outlineLevel="0" r="4104">
      <c r="A4104" s="0" t="s">
        <v>1080</v>
      </c>
      <c r="B4104" s="1" t="s">
        <v>1081</v>
      </c>
      <c r="C4104" s="0" t="s">
        <v>1082</v>
      </c>
      <c r="D4104" s="0" t="s">
        <v>1083</v>
      </c>
      <c r="E4104" s="0" t="s">
        <v>1084</v>
      </c>
    </row>
    <row collapsed="false" customFormat="false" customHeight="true" hidden="false" ht="12.65" outlineLevel="0" r="4105">
      <c r="A4105" s="0" t="s">
        <v>1085</v>
      </c>
      <c r="B4105" s="1" t="s">
        <v>1086</v>
      </c>
      <c r="C4105" s="0" t="s">
        <v>1087</v>
      </c>
      <c r="D4105" s="0" t="s">
        <v>1088</v>
      </c>
      <c r="E4105" s="0" t="s">
        <v>1089</v>
      </c>
    </row>
    <row collapsed="false" customFormat="false" customHeight="true" hidden="false" ht="12.65" outlineLevel="0" r="4106">
      <c r="A4106" s="0" t="s">
        <v>1090</v>
      </c>
      <c r="B4106" s="1" t="s">
        <v>1091</v>
      </c>
      <c r="C4106" s="0" t="s">
        <v>1092</v>
      </c>
      <c r="D4106" s="0" t="s">
        <v>1093</v>
      </c>
      <c r="E4106" s="0" t="s">
        <v>1094</v>
      </c>
    </row>
    <row collapsed="false" customFormat="false" customHeight="true" hidden="false" ht="12.65" outlineLevel="0" r="4107">
      <c r="A4107" s="0" t="s">
        <v>1095</v>
      </c>
      <c r="B4107" s="1" t="s">
        <v>1096</v>
      </c>
      <c r="C4107" s="0" t="s">
        <v>1097</v>
      </c>
      <c r="D4107" s="0" t="s">
        <v>1098</v>
      </c>
      <c r="E4107" s="0" t="s">
        <v>1099</v>
      </c>
    </row>
    <row collapsed="false" customFormat="false" customHeight="true" hidden="false" ht="12.65" outlineLevel="0" r="4108">
      <c r="A4108" s="0" t="s">
        <v>1100</v>
      </c>
      <c r="B4108" s="1" t="s">
        <v>1101</v>
      </c>
      <c r="C4108" s="0" t="s">
        <v>1102</v>
      </c>
      <c r="D4108" s="0" t="s">
        <v>1103</v>
      </c>
      <c r="E4108" s="0" t="s">
        <v>1104</v>
      </c>
    </row>
    <row collapsed="false" customFormat="false" customHeight="true" hidden="false" ht="12.65" outlineLevel="0" r="4109">
      <c r="A4109" s="0" t="s">
        <v>1105</v>
      </c>
      <c r="B4109" s="1" t="s">
        <v>1106</v>
      </c>
      <c r="C4109" s="0" t="s">
        <v>1107</v>
      </c>
      <c r="D4109" s="0" t="s">
        <v>1108</v>
      </c>
      <c r="E4109" s="0" t="s">
        <v>1109</v>
      </c>
    </row>
    <row collapsed="false" customFormat="false" customHeight="true" hidden="false" ht="12.65" outlineLevel="0" r="4110">
      <c r="A4110" s="0" t="s">
        <v>1110</v>
      </c>
      <c r="B4110" s="1" t="s">
        <v>1111</v>
      </c>
      <c r="C4110" s="0" t="s">
        <v>1112</v>
      </c>
      <c r="D4110" s="0" t="s">
        <v>1113</v>
      </c>
      <c r="E4110" s="0" t="s">
        <v>1114</v>
      </c>
    </row>
    <row collapsed="false" customFormat="false" customHeight="true" hidden="false" ht="12.65" outlineLevel="0" r="4111">
      <c r="A4111" s="0" t="s">
        <v>1115</v>
      </c>
      <c r="B4111" s="1" t="s">
        <v>1116</v>
      </c>
      <c r="C4111" s="0" t="s">
        <v>1117</v>
      </c>
      <c r="D4111" s="0" t="s">
        <v>1118</v>
      </c>
      <c r="E4111" s="0" t="s">
        <v>1119</v>
      </c>
    </row>
    <row collapsed="false" customFormat="false" customHeight="true" hidden="false" ht="12.65" outlineLevel="0" r="4112">
      <c r="A4112" s="0" t="s">
        <v>1120</v>
      </c>
      <c r="B4112" s="1" t="s">
        <v>1121</v>
      </c>
      <c r="C4112" s="0" t="s">
        <v>1122</v>
      </c>
      <c r="D4112" s="0" t="s">
        <v>1123</v>
      </c>
      <c r="E4112" s="0" t="s">
        <v>1124</v>
      </c>
    </row>
    <row collapsed="false" customFormat="false" customHeight="true" hidden="false" ht="12.65" outlineLevel="0" r="4113">
      <c r="A4113" s="0" t="s">
        <v>1125</v>
      </c>
      <c r="B4113" s="1" t="s">
        <v>1126</v>
      </c>
      <c r="C4113" s="0" t="s">
        <v>1127</v>
      </c>
    </row>
    <row collapsed="false" customFormat="false" customHeight="true" hidden="false" ht="12.1" outlineLevel="0" r="4114">
      <c r="A4114" s="0" t="str">
        <f aca="false">HYPERLINK("http://xmlns.com/foaf/0.1/name")</f>
        <v>http://xmlns.com/foaf/0.1/name</v>
      </c>
      <c r="B4114" s="2" t="n">
        <v>0.5</v>
      </c>
      <c r="C4114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4115">
      <c r="A4115" s="0" t="str">
        <f aca="false">HYPERLINK("http://dbpedia.org/property/name")</f>
        <v>http://dbpedia.org/property/name</v>
      </c>
      <c r="B4115" s="2" t="n">
        <v>0.5</v>
      </c>
      <c r="C4115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4116">
      <c r="A4116" s="0" t="str">
        <f aca="false">HYPERLINK("http://dbpedia.org/property/caption")</f>
        <v>http://dbpedia.org/property/caption</v>
      </c>
      <c r="B4116" s="2" t="n">
        <v>0</v>
      </c>
      <c r="C4116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4117">
      <c r="A4117" s="0" t="str">
        <f aca="false">HYPERLINK("http://dbpedia.org/property/starring")</f>
        <v>http://dbpedia.org/property/starring</v>
      </c>
      <c r="B4117" s="2" t="n">
        <v>0</v>
      </c>
      <c r="C4117" s="0" t="str">
        <f aca="false">HYPERLINK("http://dbpedia.org/sparql?default-graph-uri=http%3A%2F%2Fdbpedia.org&amp;query=select+distinct+%3Fs+%3Fo+where+{%3Fs+%3Chttp%3A%2F%2Fdbpedia.org%2Fproperty%2Fstarring%3E+%3Fo}+LIMIT+100&amp;format=text%2Fhtml&amp;timeout=30000&amp;debug=on", "View on DBPedia")</f>
        <v>View on DBPedia</v>
      </c>
    </row>
    <row collapsed="false" customFormat="false" customHeight="true" hidden="false" ht="12.1" outlineLevel="0" r="4118">
      <c r="A4118" s="0" t="str">
        <f aca="false">HYPERLINK("http://dbpedia.org/ontology/starring")</f>
        <v>http://dbpedia.org/ontology/starring</v>
      </c>
      <c r="B4118" s="2" t="n">
        <v>0</v>
      </c>
      <c r="C4118" s="0" t="str">
        <f aca="false">HYPERLINK("http://dbpedia.org/sparql?default-graph-uri=http%3A%2F%2Fdbpedia.org&amp;query=select+distinct+%3Fs+%3Fo+where+{%3Fs+%3Chttp%3A%2F%2Fdbpedia.org%2Fontology%2Fstarring%3E+%3Fo}+LIMIT+100&amp;format=text%2Fhtml&amp;timeout=30000&amp;debug=on", "View on DBPedia")</f>
        <v>View on DBPedia</v>
      </c>
    </row>
    <row collapsed="false" customFormat="false" customHeight="true" hidden="false" ht="12.1" outlineLevel="0" r="4119">
      <c r="A4119" s="0" t="str">
        <f aca="false">HYPERLINK("http://dbpedia.org/property/quote")</f>
        <v>http://dbpedia.org/property/quote</v>
      </c>
      <c r="B4119" s="2" t="n">
        <v>0</v>
      </c>
      <c r="C4119" s="0" t="str">
        <f aca="false">HYPERLINK("http://dbpedia.org/sparql?default-graph-uri=http%3A%2F%2Fdbpedia.org&amp;query=select+distinct+%3Fs+%3Fo+where+{%3Fs+%3Chttp%3A%2F%2Fdbpedia.org%2Fproperty%2Fquote%3E+%3Fo}+LIMIT+100&amp;format=text%2Fhtml&amp;timeout=30000&amp;debug=on", "View on DBPedia")</f>
        <v>View on DBPedia</v>
      </c>
    </row>
    <row collapsed="false" customFormat="false" customHeight="true" hidden="false" ht="12.1" outlineLevel="0" r="4120">
      <c r="A4120" s="0" t="str">
        <f aca="false">HYPERLINK("http://dbpedia.org/property/title")</f>
        <v>http://dbpedia.org/property/title</v>
      </c>
      <c r="B4120" s="2" t="n">
        <v>0</v>
      </c>
      <c r="C4120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4121">
      <c r="A4121" s="0" t="str">
        <f aca="false">HYPERLINK("http://dbpedia.org/property/producer")</f>
        <v>http://dbpedia.org/property/producer</v>
      </c>
      <c r="B4121" s="2" t="n">
        <v>0</v>
      </c>
      <c r="C4121" s="0" t="str">
        <f aca="false">HYPERLINK("http://dbpedia.org/sparql?default-graph-uri=http%3A%2F%2Fdbpedia.org&amp;query=select+distinct+%3Fs+%3Fo+where+{%3Fs+%3Chttp%3A%2F%2Fdbpedia.org%2Fproperty%2Fproducer%3E+%3Fo}+LIMIT+100&amp;format=text%2Fhtml&amp;timeout=30000&amp;debug=on", "View on DBPedia")</f>
        <v>View on DBPedia</v>
      </c>
    </row>
    <row collapsed="false" customFormat="false" customHeight="true" hidden="false" ht="12.1" outlineLevel="0" r="4122">
      <c r="A4122" s="0" t="str">
        <f aca="false">HYPERLINK("http://dbpedia.org/property/writer")</f>
        <v>http://dbpedia.org/property/writer</v>
      </c>
      <c r="B4122" s="2" t="n">
        <v>0</v>
      </c>
      <c r="C4122" s="0" t="str">
        <f aca="false">HYPERLINK("http://dbpedia.org/sparql?default-graph-uri=http%3A%2F%2Fdbpedia.org&amp;query=select+distinct+%3Fs+%3Fo+where+{%3Fs+%3Chttp%3A%2F%2Fdbpedia.org%2Fproperty%2Fwriter%3E+%3Fo}+LIMIT+100&amp;format=text%2Fhtml&amp;timeout=30000&amp;debug=on", "View on DBPedia")</f>
        <v>View on DBPedia</v>
      </c>
    </row>
    <row collapsed="false" customFormat="false" customHeight="true" hidden="false" ht="12.1" outlineLevel="0" r="4123">
      <c r="A4123" s="0" t="str">
        <f aca="false">HYPERLINK("http://dbpedia.org/property/basedOn")</f>
        <v>http://dbpedia.org/property/basedOn</v>
      </c>
      <c r="B4123" s="2" t="n">
        <v>0</v>
      </c>
      <c r="C4123" s="0" t="str">
        <f aca="false">HYPERLINK("http://dbpedia.org/sparql?default-graph-uri=http%3A%2F%2Fdbpedia.org&amp;query=select+distinct+%3Fs+%3Fo+where+{%3Fs+%3Chttp%3A%2F%2Fdbpedia.org%2Fproperty%2FbasedOn%3E+%3Fo}+LIMIT+100&amp;format=text%2Fhtml&amp;timeout=30000&amp;debug=on", "View on DBPedia")</f>
        <v>View on DBPedia</v>
      </c>
    </row>
    <row collapsed="false" customFormat="false" customHeight="true" hidden="false" ht="12.1" outlineLevel="0" r="4124">
      <c r="A4124" s="0" t="str">
        <f aca="false">HYPERLINK("http://dbpedia.org/property/shortsummary")</f>
        <v>http://dbpedia.org/property/shortsummary</v>
      </c>
      <c r="B4124" s="2" t="n">
        <v>0</v>
      </c>
      <c r="C4124" s="0" t="str">
        <f aca="false">HYPERLINK("http://dbpedia.org/sparql?default-graph-uri=http%3A%2F%2Fdbpedia.org&amp;query=select+distinct+%3Fs+%3Fo+where+{%3Fs+%3Chttp%3A%2F%2Fdbpedia.org%2Fproperty%2Fshortsummary%3E+%3Fo}+LIMIT+100&amp;format=text%2Fhtml&amp;timeout=30000&amp;debug=on", "View on DBPedia")</f>
        <v>View on DBPedia</v>
      </c>
    </row>
    <row collapsed="false" customFormat="false" customHeight="true" hidden="false" ht="12.1" outlineLevel="0" r="4125">
      <c r="A4125" s="0" t="str">
        <f aca="false">HYPERLINK("http://dbpedia.org/ontology/writer")</f>
        <v>http://dbpedia.org/ontology/writer</v>
      </c>
      <c r="B4125" s="2" t="n">
        <v>0</v>
      </c>
      <c r="C4125" s="0" t="str">
        <f aca="false">HYPERLINK("http://dbpedia.org/sparql?default-graph-uri=http%3A%2F%2Fdbpedia.org&amp;query=select+distinct+%3Fs+%3Fo+where+{%3Fs+%3Chttp%3A%2F%2Fdbpedia.org%2Fontology%2Fwriter%3E+%3Fo}+LIMIT+100&amp;format=text%2Fhtml&amp;timeout=30000&amp;debug=on", "View on DBPedia")</f>
        <v>View on DBPedia</v>
      </c>
    </row>
    <row collapsed="false" customFormat="false" customHeight="true" hidden="false" ht="12.1" outlineLevel="0" r="4126">
      <c r="A4126" s="0" t="str">
        <f aca="false">HYPERLINK("http://dbpedia.org/property/alt")</f>
        <v>http://dbpedia.org/property/alt</v>
      </c>
      <c r="B4126" s="2" t="n">
        <v>0</v>
      </c>
      <c r="C4126" s="0" t="str">
        <f aca="false">HYPERLINK("http://dbpedia.org/sparql?default-graph-uri=http%3A%2F%2Fdbpedia.org&amp;query=select+distinct+%3Fs+%3Fo+where+{%3Fs+%3Chttp%3A%2F%2Fdbpedia.org%2Fproperty%2Falt%3E+%3Fo}+LIMIT+100&amp;format=text%2Fhtml&amp;timeout=30000&amp;debug=on", "View on DBPedia")</f>
        <v>View on DBPedia</v>
      </c>
    </row>
    <row collapsed="false" customFormat="false" customHeight="true" hidden="false" ht="12.1" outlineLevel="0" r="4127">
      <c r="A4127" s="0" t="str">
        <f aca="false">HYPERLINK("http://dbpedia.org/ontology/basedOn")</f>
        <v>http://dbpedia.org/ontology/basedOn</v>
      </c>
      <c r="B4127" s="2" t="n">
        <v>0</v>
      </c>
      <c r="C4127" s="0" t="str">
        <f aca="false">HYPERLINK("http://dbpedia.org/sparql?default-graph-uri=http%3A%2F%2Fdbpedia.org&amp;query=select+distinct+%3Fs+%3Fo+where+{%3Fs+%3Chttp%3A%2F%2Fdbpedia.org%2Fontology%2FbasedOn%3E+%3Fo}+LIMIT+100&amp;format=text%2Fhtml&amp;timeout=30000&amp;debug=on", "View on DBPedia")</f>
        <v>View on DBPedia</v>
      </c>
    </row>
    <row collapsed="false" customFormat="false" customHeight="true" hidden="false" ht="12.1" outlineLevel="0" r="4128">
      <c r="A4128" s="0" t="str">
        <f aca="false">HYPERLINK("http://dbpedia.org/ontology/producer")</f>
        <v>http://dbpedia.org/ontology/producer</v>
      </c>
      <c r="B4128" s="2" t="n">
        <v>0</v>
      </c>
      <c r="C4128" s="0" t="str">
        <f aca="false">HYPERLINK("http://dbpedia.org/sparql?default-graph-uri=http%3A%2F%2Fdbpedia.org&amp;query=select+distinct+%3Fs+%3Fo+where+{%3Fs+%3Chttp%3A%2F%2Fdbpedia.org%2Fontology%2Fproducer%3E+%3Fo}+LIMIT+100&amp;format=text%2Fhtml&amp;timeout=30000&amp;debug=on", "View on DBPedia")</f>
        <v>View on DBPedia</v>
      </c>
    </row>
    <row collapsed="false" customFormat="false" customHeight="true" hidden="false" ht="12.1" outlineLevel="0" r="4130">
      <c r="A4130" s="0" t="n">
        <v>1560839038</v>
      </c>
      <c r="B4130" s="1" t="s">
        <v>1</v>
      </c>
      <c r="C4130" s="0" t="str">
        <f aca="false">HYPERLINK("http://en.wikipedia.org/wiki/AFI's_100_Years...100_Movies_(10th_Anniversary_Edition)", "View context")</f>
        <v>View context</v>
      </c>
    </row>
    <row collapsed="false" customFormat="false" customHeight="true" hidden="false" ht="12.1" outlineLevel="0" r="4131">
      <c r="A4131" s="0" t="s">
        <v>1128</v>
      </c>
      <c r="B4131" s="1" t="s">
        <v>1129</v>
      </c>
      <c r="C4131" s="0" t="s">
        <v>1130</v>
      </c>
      <c r="D4131" s="0" t="s">
        <v>1131</v>
      </c>
      <c r="E4131" s="0" t="s">
        <v>1132</v>
      </c>
    </row>
    <row collapsed="false" customFormat="false" customHeight="true" hidden="false" ht="12.65" outlineLevel="0" r="4132">
      <c r="A4132" s="0" t="s">
        <v>1133</v>
      </c>
      <c r="B4132" s="1" t="s">
        <v>1134</v>
      </c>
      <c r="C4132" s="0" t="s">
        <v>1135</v>
      </c>
      <c r="D4132" s="0" t="s">
        <v>1130</v>
      </c>
      <c r="E4132" s="0" t="s">
        <v>1136</v>
      </c>
    </row>
    <row collapsed="false" customFormat="false" customHeight="true" hidden="false" ht="12.65" outlineLevel="0" r="4133">
      <c r="A4133" s="0" t="s">
        <v>1137</v>
      </c>
      <c r="B4133" s="1" t="s">
        <v>1138</v>
      </c>
      <c r="C4133" s="0" t="s">
        <v>1139</v>
      </c>
      <c r="D4133" s="0" t="s">
        <v>1140</v>
      </c>
      <c r="E4133" s="0" t="s">
        <v>1141</v>
      </c>
    </row>
    <row collapsed="false" customFormat="false" customHeight="true" hidden="false" ht="12.1" outlineLevel="0" r="4134">
      <c r="A4134" s="0" t="s">
        <v>1142</v>
      </c>
      <c r="B4134" s="1" t="s">
        <v>1143</v>
      </c>
      <c r="C4134" s="0" t="s">
        <v>1144</v>
      </c>
      <c r="D4134" s="0" t="s">
        <v>1145</v>
      </c>
      <c r="E4134" s="0" t="s">
        <v>1146</v>
      </c>
    </row>
    <row collapsed="false" customFormat="false" customHeight="true" hidden="false" ht="12.1" outlineLevel="0" r="4135">
      <c r="A4135" s="0" t="str">
        <f aca="false">HYPERLINK("http://dbpedia.org/property/studio")</f>
        <v>http://dbpedia.org/property/studio</v>
      </c>
      <c r="B4135" s="2" t="n">
        <v>0.5</v>
      </c>
      <c r="C4135" s="0" t="str">
        <f aca="false">HYPERLINK("http://dbpedia.org/sparql?default-graph-uri=http%3A%2F%2Fdbpedia.org&amp;query=select+distinct+%3Fs+%3Fo+where+{%3Fs+%3Chttp%3A%2F%2Fdbpedia.org%2Fproperty%2Fstudio%3E+%3Fo}+LIMIT+100&amp;format=text%2Fhtml&amp;timeout=30000&amp;debug=on", "View on DBPedia")</f>
        <v>View on DBPedia</v>
      </c>
    </row>
    <row collapsed="false" customFormat="false" customHeight="true" hidden="false" ht="12.1" outlineLevel="0" r="4136">
      <c r="A4136" s="0" t="str">
        <f aca="false">HYPERLINK("http://dbpedia.org/property/distributor")</f>
        <v>http://dbpedia.org/property/distributor</v>
      </c>
      <c r="B4136" s="2" t="n">
        <v>1</v>
      </c>
      <c r="C4136" s="0" t="str">
        <f aca="false">HYPERLINK("http://dbpedia.org/sparql?default-graph-uri=http%3A%2F%2Fdbpedia.org&amp;query=select+distinct+%3Fs+%3Fo+where+{%3Fs+%3Chttp%3A%2F%2Fdbpedia.org%2Fproperty%2Fdistributor%3E+%3Fo}+LIMIT+100&amp;format=text%2Fhtml&amp;timeout=30000&amp;debug=on", "View on DBPedia")</f>
        <v>View on DBPedia</v>
      </c>
    </row>
    <row collapsed="false" customFormat="false" customHeight="true" hidden="false" ht="12.1" outlineLevel="0" r="4137">
      <c r="A4137" s="0" t="str">
        <f aca="false">HYPERLINK("http://dbpedia.org/ontology/distributor")</f>
        <v>http://dbpedia.org/ontology/distributor</v>
      </c>
      <c r="B4137" s="2" t="n">
        <v>1</v>
      </c>
      <c r="C4137" s="0" t="str">
        <f aca="false">HYPERLINK("http://dbpedia.org/sparql?default-graph-uri=http%3A%2F%2Fdbpedia.org&amp;query=select+distinct+%3Fs+%3Fo+where+{%3Fs+%3Chttp%3A%2F%2Fdbpedia.org%2Fontology%2Fdistributor%3E+%3Fo}+LIMIT+100&amp;format=text%2Fhtml&amp;timeout=30000&amp;debug=on", "View on DBPedia")</f>
        <v>View on DBPedia</v>
      </c>
    </row>
    <row collapsed="false" customFormat="false" customHeight="true" hidden="false" ht="12.1" outlineLevel="0" r="4138">
      <c r="A4138" s="0" t="str">
        <f aca="false">HYPERLINK("http://dbpedia.org/property/producer")</f>
        <v>http://dbpedia.org/property/producer</v>
      </c>
      <c r="B4138" s="2" t="n">
        <v>1</v>
      </c>
      <c r="C4138" s="0" t="str">
        <f aca="false">HYPERLINK("http://dbpedia.org/sparql?default-graph-uri=http%3A%2F%2Fdbpedia.org&amp;query=select+distinct+%3Fs+%3Fo+where+{%3Fs+%3Chttp%3A%2F%2Fdbpedia.org%2Fproperty%2Fproducer%3E+%3Fo}+LIMIT+100&amp;format=text%2Fhtml&amp;timeout=30000&amp;debug=on", "View on DBPedia")</f>
        <v>View on DBPedia</v>
      </c>
    </row>
    <row collapsed="false" customFormat="false" customHeight="true" hidden="false" ht="12.1" outlineLevel="0" r="4139">
      <c r="A4139" s="0" t="str">
        <f aca="false">HYPERLINK("http://dbpedia.org/property/label")</f>
        <v>http://dbpedia.org/property/label</v>
      </c>
      <c r="B4139" s="2" t="n">
        <v>0</v>
      </c>
      <c r="C4139" s="0" t="str">
        <f aca="false">HYPERLINK("http://dbpedia.org/sparql?default-graph-uri=http%3A%2F%2Fdbpedia.org&amp;query=select+distinct+%3Fs+%3Fo+where+{%3Fs+%3Chttp%3A%2F%2Fdbpedia.org%2Fproperty%2Flabel%3E+%3Fo}+LIMIT+100&amp;format=text%2Fhtml&amp;timeout=30000&amp;debug=on", "View on DBPedia")</f>
        <v>View on DBPedia</v>
      </c>
    </row>
    <row collapsed="false" customFormat="false" customHeight="true" hidden="false" ht="12.1" outlineLevel="0" r="4140">
      <c r="A4140" s="0" t="str">
        <f aca="false">HYPERLINK("http://dbpedia.org/ontology/producer")</f>
        <v>http://dbpedia.org/ontology/producer</v>
      </c>
      <c r="B4140" s="2" t="n">
        <v>1</v>
      </c>
      <c r="C4140" s="0" t="str">
        <f aca="false">HYPERLINK("http://dbpedia.org/sparql?default-graph-uri=http%3A%2F%2Fdbpedia.org&amp;query=select+distinct+%3Fs+%3Fo+where+{%3Fs+%3Chttp%3A%2F%2Fdbpedia.org%2Fontology%2Fproducer%3E+%3Fo}+LIMIT+100&amp;format=text%2Fhtml&amp;timeout=30000&amp;debug=on", "View on DBPedia")</f>
        <v>View on DBPedia</v>
      </c>
    </row>
    <row collapsed="false" customFormat="false" customHeight="true" hidden="false" ht="12.1" outlineLevel="0" r="4141">
      <c r="A4141" s="0" t="str">
        <f aca="false">HYPERLINK("http://dbpedia.org/property/name")</f>
        <v>http://dbpedia.org/property/name</v>
      </c>
      <c r="B4141" s="2" t="n">
        <v>0</v>
      </c>
      <c r="C4141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4142">
      <c r="A4142" s="0" t="str">
        <f aca="false">HYPERLINK("http://dbpedia.org/property/caption")</f>
        <v>http://dbpedia.org/property/caption</v>
      </c>
      <c r="B4142" s="2" t="n">
        <v>0</v>
      </c>
      <c r="C4142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4143">
      <c r="A4143" s="0" t="str">
        <f aca="false">HYPERLINK("http://dbpedia.org/property/title")</f>
        <v>http://dbpedia.org/property/title</v>
      </c>
      <c r="B4143" s="2" t="n">
        <v>0</v>
      </c>
      <c r="C4143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4144">
      <c r="A4144" s="0" t="str">
        <f aca="false">HYPERLINK("http://xmlns.com/foaf/0.1/name")</f>
        <v>http://xmlns.com/foaf/0.1/name</v>
      </c>
      <c r="B4144" s="2" t="n">
        <v>0</v>
      </c>
      <c r="C4144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4145">
      <c r="A4145" s="0" t="str">
        <f aca="false">HYPERLINK("http://dbpedia.org/property/quote")</f>
        <v>http://dbpedia.org/property/quote</v>
      </c>
      <c r="B4145" s="2" t="n">
        <v>0</v>
      </c>
      <c r="C4145" s="0" t="str">
        <f aca="false">HYPERLINK("http://dbpedia.org/sparql?default-graph-uri=http%3A%2F%2Fdbpedia.org&amp;query=select+distinct+%3Fs+%3Fo+where+{%3Fs+%3Chttp%3A%2F%2Fdbpedia.org%2Fproperty%2Fquote%3E+%3Fo}+LIMIT+100&amp;format=text%2Fhtml&amp;timeout=30000&amp;debug=on", "View on DBPedia")</f>
        <v>View on DBPedia</v>
      </c>
    </row>
    <row collapsed="false" customFormat="false" customHeight="true" hidden="false" ht="12.1" outlineLevel="0" r="4146">
      <c r="A4146" s="0" t="str">
        <f aca="false">HYPERLINK("http://dbpedia.org/property/productionCompany")</f>
        <v>http://dbpedia.org/property/productionCompany</v>
      </c>
      <c r="B4146" s="2" t="n">
        <v>1</v>
      </c>
      <c r="C4146" s="0" t="str">
        <f aca="false">HYPERLINK("http://dbpedia.org/sparql?default-graph-uri=http%3A%2F%2Fdbpedia.org&amp;query=select+distinct+%3Fs+%3Fo+where+{%3Fs+%3Chttp%3A%2F%2Fdbpedia.org%2Fproperty%2FproductionCompany%3E+%3Fo}+LIMIT+100&amp;format=text%2Fhtml&amp;timeout=30000&amp;debug=on", "View on DBPedia")</f>
        <v>View on DBPedia</v>
      </c>
    </row>
    <row collapsed="false" customFormat="false" customHeight="true" hidden="false" ht="12.1" outlineLevel="0" r="4147">
      <c r="A4147" s="0" t="str">
        <f aca="false">HYPERLINK("http://dbpedia.org/property/alt")</f>
        <v>http://dbpedia.org/property/alt</v>
      </c>
      <c r="B4147" s="2" t="n">
        <v>0</v>
      </c>
      <c r="C4147" s="0" t="str">
        <f aca="false">HYPERLINK("http://dbpedia.org/sparql?default-graph-uri=http%3A%2F%2Fdbpedia.org&amp;query=select+distinct+%3Fs+%3Fo+where+{%3Fs+%3Chttp%3A%2F%2Fdbpedia.org%2Fproperty%2Falt%3E+%3Fo}+LIMIT+100&amp;format=text%2Fhtml&amp;timeout=30000&amp;debug=on", "View on DBPedia")</f>
        <v>View on DBPedia</v>
      </c>
    </row>
    <row collapsed="false" customFormat="false" customHeight="true" hidden="false" ht="12.1" outlineLevel="0" r="4148">
      <c r="A4148" s="0" t="str">
        <f aca="false">HYPERLINK("http://dbpedia.org/property/starring")</f>
        <v>http://dbpedia.org/property/starring</v>
      </c>
      <c r="B4148" s="2" t="n">
        <v>0</v>
      </c>
      <c r="C4148" s="0" t="str">
        <f aca="false">HYPERLINK("http://dbpedia.org/sparql?default-graph-uri=http%3A%2F%2Fdbpedia.org&amp;query=select+distinct+%3Fs+%3Fo+where+{%3Fs+%3Chttp%3A%2F%2Fdbpedia.org%2Fproperty%2Fstarring%3E+%3Fo}+LIMIT+100&amp;format=text%2Fhtml&amp;timeout=30000&amp;debug=on", "View on DBPedia")</f>
        <v>View on DBPedia</v>
      </c>
    </row>
    <row collapsed="false" customFormat="false" customHeight="true" hidden="false" ht="12.1" outlineLevel="0" r="4149">
      <c r="A4149" s="0" t="str">
        <f aca="false">HYPERLINK("http://dbpedia.org/property/distributedBy")</f>
        <v>http://dbpedia.org/property/distributedBy</v>
      </c>
      <c r="B4149" s="2" t="n">
        <v>1</v>
      </c>
      <c r="C4149" s="0" t="str">
        <f aca="false">HYPERLINK("http://dbpedia.org/sparql?default-graph-uri=http%3A%2F%2Fdbpedia.org&amp;query=select+distinct+%3Fs+%3Fo+where+{%3Fs+%3Chttp%3A%2F%2Fdbpedia.org%2Fproperty%2FdistributedBy%3E+%3Fo}+LIMIT+100&amp;format=text%2Fhtml&amp;timeout=30000&amp;debug=on", "View on DBPedia")</f>
        <v>View on DBPedia</v>
      </c>
    </row>
    <row collapsed="false" customFormat="false" customHeight="true" hidden="false" ht="12.1" outlineLevel="0" r="4150">
      <c r="A4150" s="0" t="str">
        <f aca="false">HYPERLINK("http://dbpedia.org/ontology/starring")</f>
        <v>http://dbpedia.org/ontology/starring</v>
      </c>
      <c r="B4150" s="2" t="n">
        <v>0</v>
      </c>
      <c r="C4150" s="0" t="str">
        <f aca="false">HYPERLINK("http://dbpedia.org/sparql?default-graph-uri=http%3A%2F%2Fdbpedia.org&amp;query=select+distinct+%3Fs+%3Fo+where+{%3Fs+%3Chttp%3A%2F%2Fdbpedia.org%2Fontology%2Fstarring%3E+%3Fo}+LIMIT+100&amp;format=text%2Fhtml&amp;timeout=30000&amp;debug=on", "View on DBPedia")</f>
        <v>View on DBPedia</v>
      </c>
    </row>
    <row collapsed="false" customFormat="false" customHeight="true" hidden="false" ht="12.1" outlineLevel="0" r="4151">
      <c r="A4151" s="0" t="str">
        <f aca="false">HYPERLINK("http://dbpedia.org/property/music")</f>
        <v>http://dbpedia.org/property/music</v>
      </c>
      <c r="B4151" s="2" t="n">
        <v>0</v>
      </c>
      <c r="C4151" s="0" t="str">
        <f aca="false">HYPERLINK("http://dbpedia.org/sparql?default-graph-uri=http%3A%2F%2Fdbpedia.org&amp;query=select+distinct+%3Fs+%3Fo+where+{%3Fs+%3Chttp%3A%2F%2Fdbpedia.org%2Fproperty%2Fmusic%3E+%3Fo}+LIMIT+100&amp;format=text%2Fhtml&amp;timeout=30000&amp;debug=on", "View on DBPedia")</f>
        <v>View on DBPedia</v>
      </c>
    </row>
    <row collapsed="false" customFormat="false" customHeight="true" hidden="false" ht="12.1" outlineLevel="0" r="4152">
      <c r="A4152" s="0" t="str">
        <f aca="false">HYPERLINK("http://dbpedia.org/ontology/owningCompany")</f>
        <v>http://dbpedia.org/ontology/owningCompany</v>
      </c>
      <c r="B4152" s="2" t="n">
        <v>0</v>
      </c>
      <c r="C4152" s="0" t="str">
        <f aca="false">HYPERLINK("http://dbpedia.org/sparql?default-graph-uri=http%3A%2F%2Fdbpedia.org&amp;query=select+distinct+%3Fs+%3Fo+where+{%3Fs+%3Chttp%3A%2F%2Fdbpedia.org%2Fontology%2FowningCompany%3E+%3Fo}+LIMIT+100&amp;format=text%2Fhtml&amp;timeout=30000&amp;debug=on", "View on DBPedia")</f>
        <v>View on DBPedia</v>
      </c>
    </row>
    <row collapsed="false" customFormat="false" customHeight="true" hidden="false" ht="12.1" outlineLevel="0" r="4153">
      <c r="A4153" s="0" t="str">
        <f aca="false">HYPERLINK("http://dbpedia.org/property/location")</f>
        <v>http://dbpedia.org/property/location</v>
      </c>
      <c r="B4153" s="2" t="n">
        <v>0</v>
      </c>
      <c r="C4153" s="0" t="str">
        <f aca="false">HYPERLINK("http://dbpedia.org/sparql?default-graph-uri=http%3A%2F%2Fdbpedia.org&amp;query=select+distinct+%3Fs+%3Fo+where+{%3Fs+%3Chttp%3A%2F%2Fdbpedia.org%2Fproperty%2Flocation%3E+%3Fo}+LIMIT+100&amp;format=text%2Fhtml&amp;timeout=30000&amp;debug=on", "View on DBPedia")</f>
        <v>View on DBPedia</v>
      </c>
    </row>
    <row collapsed="false" customFormat="false" customHeight="true" hidden="false" ht="12.1" outlineLevel="0" r="4154">
      <c r="A4154" s="0" t="str">
        <f aca="false">HYPERLINK("http://dbpedia.org/property/editing")</f>
        <v>http://dbpedia.org/property/editing</v>
      </c>
      <c r="B4154" s="2" t="n">
        <v>0</v>
      </c>
      <c r="C4154" s="0" t="str">
        <f aca="false">HYPERLINK("http://dbpedia.org/sparql?default-graph-uri=http%3A%2F%2Fdbpedia.org&amp;query=select+distinct+%3Fs+%3Fo+where+{%3Fs+%3Chttp%3A%2F%2Fdbpedia.org%2Fproperty%2Fediting%3E+%3Fo}+LIMIT+100&amp;format=text%2Fhtml&amp;timeout=30000&amp;debug=on", "View on DBPedia")</f>
        <v>View on DBPedia</v>
      </c>
    </row>
    <row collapsed="false" customFormat="false" customHeight="true" hidden="false" ht="12.1" outlineLevel="0" r="4155">
      <c r="A4155" s="0" t="str">
        <f aca="false">HYPERLINK("http://dbpedia.org/ontology/director")</f>
        <v>http://dbpedia.org/ontology/director</v>
      </c>
      <c r="B4155" s="2" t="n">
        <v>0</v>
      </c>
      <c r="C4155" s="0" t="str">
        <f aca="false">HYPERLINK("http://dbpedia.org/sparql?default-graph-uri=http%3A%2F%2Fdbpedia.org&amp;query=select+distinct+%3Fs+%3Fo+where+{%3Fs+%3Chttp%3A%2F%2Fdbpedia.org%2Fontology%2Fdirector%3E+%3Fo}+LIMIT+100&amp;format=text%2Fhtml&amp;timeout=30000&amp;debug=on", "View on DBPedia")</f>
        <v>View on DBPedia</v>
      </c>
    </row>
    <row collapsed="false" customFormat="false" customHeight="true" hidden="false" ht="12.1" outlineLevel="0" r="4156">
      <c r="A4156" s="0" t="str">
        <f aca="false">HYPERLINK("http://dbpedia.org/property/source")</f>
        <v>http://dbpedia.org/property/source</v>
      </c>
      <c r="B4156" s="2" t="n">
        <v>0</v>
      </c>
      <c r="C4156" s="0" t="str">
        <f aca="false">HYPERLINK("http://dbpedia.org/sparql?default-graph-uri=http%3A%2F%2Fdbpedia.org&amp;query=select+distinct+%3Fs+%3Fo+where+{%3Fs+%3Chttp%3A%2F%2Fdbpedia.org%2Fproperty%2Fsource%3E+%3Fo}+LIMIT+100&amp;format=text%2Fhtml&amp;timeout=30000&amp;debug=on", "View on DBPedia")</f>
        <v>View on DBPedia</v>
      </c>
    </row>
    <row collapsed="false" customFormat="false" customHeight="true" hidden="false" ht="12.1" outlineLevel="0" r="4157">
      <c r="A4157" s="0" t="str">
        <f aca="false">HYPERLINK("http://dbpedia.org/property/director")</f>
        <v>http://dbpedia.org/property/director</v>
      </c>
      <c r="B4157" s="2" t="n">
        <v>0</v>
      </c>
      <c r="C4157" s="0" t="str">
        <f aca="false">HYPERLINK("http://dbpedia.org/sparql?default-graph-uri=http%3A%2F%2Fdbpedia.org&amp;query=select+distinct+%3Fs+%3Fo+where+{%3Fs+%3Chttp%3A%2F%2Fdbpedia.org%2Fproperty%2Fdirector%3E+%3Fo}+LIMIT+100&amp;format=text%2Fhtml&amp;timeout=30000&amp;debug=on", "View on DBPedia")</f>
        <v>View on DBPedia</v>
      </c>
    </row>
    <row collapsed="false" customFormat="false" customHeight="true" hidden="false" ht="12.1" outlineLevel="0" r="4158">
      <c r="A4158" s="0" t="str">
        <f aca="false">HYPERLINK("http://dbpedia.org/ontology/musicComposer")</f>
        <v>http://dbpedia.org/ontology/musicComposer</v>
      </c>
      <c r="B4158" s="2" t="n">
        <v>0</v>
      </c>
      <c r="C4158" s="0" t="str">
        <f aca="false">HYPERLINK("http://dbpedia.org/sparql?default-graph-uri=http%3A%2F%2Fdbpedia.org&amp;query=select+distinct+%3Fs+%3Fo+where+{%3Fs+%3Chttp%3A%2F%2Fdbpedia.org%2Fontology%2FmusicComposer%3E+%3Fo}+LIMIT+100&amp;format=text%2Fhtml&amp;timeout=30000&amp;debug=on", "View on DBPedia")</f>
        <v>View on DBPedia</v>
      </c>
    </row>
    <row collapsed="false" customFormat="false" customHeight="true" hidden="false" ht="12.1" outlineLevel="0" r="4159">
      <c r="A4159" s="0" t="str">
        <f aca="false">HYPERLINK("http://dbpedia.org/property/governingBody")</f>
        <v>http://dbpedia.org/property/governingBody</v>
      </c>
      <c r="B4159" s="2" t="n">
        <v>0</v>
      </c>
      <c r="C4159" s="0" t="str">
        <f aca="false">HYPERLINK("http://dbpedia.org/sparql?default-graph-uri=http%3A%2F%2Fdbpedia.org&amp;query=select+distinct+%3Fs+%3Fo+where+{%3Fs+%3Chttp%3A%2F%2Fdbpedia.org%2Fproperty%2FgoverningBody%3E+%3Fo}+LIMIT+100&amp;format=text%2Fhtml&amp;timeout=30000&amp;debug=on", "View on DBPedia")</f>
        <v>View on DBPedia</v>
      </c>
    </row>
    <row collapsed="false" customFormat="false" customHeight="true" hidden="false" ht="12.1" outlineLevel="0" r="4160">
      <c r="A4160" s="0" t="str">
        <f aca="false">HYPERLINK("http://dbpedia.org/ontology/writer")</f>
        <v>http://dbpedia.org/ontology/writer</v>
      </c>
      <c r="B4160" s="2" t="n">
        <v>0</v>
      </c>
      <c r="C4160" s="0" t="str">
        <f aca="false">HYPERLINK("http://dbpedia.org/sparql?default-graph-uri=http%3A%2F%2Fdbpedia.org&amp;query=select+distinct+%3Fs+%3Fo+where+{%3Fs+%3Chttp%3A%2F%2Fdbpedia.org%2Fontology%2Fwriter%3E+%3Fo}+LIMIT+100&amp;format=text%2Fhtml&amp;timeout=30000&amp;debug=on", "View on DBPedia")</f>
        <v>View on DBPedia</v>
      </c>
    </row>
    <row collapsed="false" customFormat="false" customHeight="true" hidden="false" ht="12.1" outlineLevel="0" r="4161">
      <c r="A4161" s="0" t="str">
        <f aca="false">HYPERLINK("http://dbpedia.org/property/owner")</f>
        <v>http://dbpedia.org/property/owner</v>
      </c>
      <c r="B4161" s="2" t="n">
        <v>0</v>
      </c>
      <c r="C4161" s="0" t="str">
        <f aca="false">HYPERLINK("http://dbpedia.org/sparql?default-graph-uri=http%3A%2F%2Fdbpedia.org&amp;query=select+distinct+%3Fs+%3Fo+where+{%3Fs+%3Chttp%3A%2F%2Fdbpedia.org%2Fproperty%2Fowner%3E+%3Fo}+LIMIT+100&amp;format=text%2Fhtml&amp;timeout=30000&amp;debug=on", "View on DBPedia")</f>
        <v>View on DBPedia</v>
      </c>
    </row>
    <row collapsed="false" customFormat="false" customHeight="true" hidden="false" ht="12.1" outlineLevel="0" r="4162">
      <c r="A4162" s="0" t="str">
        <f aca="false">HYPERLINK("http://dbpedia.org/property/distributors")</f>
        <v>http://dbpedia.org/property/distributors</v>
      </c>
      <c r="B4162" s="2" t="n">
        <v>0</v>
      </c>
      <c r="C4162" s="0" t="str">
        <f aca="false">HYPERLINK("http://dbpedia.org/sparql?default-graph-uri=http%3A%2F%2Fdbpedia.org&amp;query=select+distinct+%3Fs+%3Fo+where+{%3Fs+%3Chttp%3A%2F%2Fdbpedia.org%2Fproperty%2Fdistributors%3E+%3Fo}+LIMIT+100&amp;format=text%2Fhtml&amp;timeout=30000&amp;debug=on", "View on DBPedia")</f>
        <v>View on DBPedia</v>
      </c>
    </row>
    <row collapsed="false" customFormat="false" customHeight="true" hidden="false" ht="12.1" outlineLevel="0" r="4163">
      <c r="A4163" s="0" t="str">
        <f aca="false">HYPERLINK("http://dbpedia.org/property/network")</f>
        <v>http://dbpedia.org/property/network</v>
      </c>
      <c r="B4163" s="2" t="n">
        <v>0</v>
      </c>
      <c r="C4163" s="0" t="str">
        <f aca="false">HYPERLINK("http://dbpedia.org/sparql?default-graph-uri=http%3A%2F%2Fdbpedia.org&amp;query=select+distinct+%3Fs+%3Fo+where+{%3Fs+%3Chttp%3A%2F%2Fdbpedia.org%2Fproperty%2Fnetwork%3E+%3Fo}+LIMIT+100&amp;format=text%2Fhtml&amp;timeout=30000&amp;debug=on", "View on DBPedia")</f>
        <v>View on DBPedia</v>
      </c>
    </row>
    <row collapsed="false" customFormat="false" customHeight="true" hidden="false" ht="12.1" outlineLevel="0" r="4164">
      <c r="A4164" s="0" t="str">
        <f aca="false">HYPERLINK("http://dbpedia.org/property/writer")</f>
        <v>http://dbpedia.org/property/writer</v>
      </c>
      <c r="B4164" s="2" t="n">
        <v>0</v>
      </c>
      <c r="C4164" s="0" t="str">
        <f aca="false">HYPERLINK("http://dbpedia.org/sparql?default-graph-uri=http%3A%2F%2Fdbpedia.org&amp;query=select+distinct+%3Fs+%3Fo+where+{%3Fs+%3Chttp%3A%2F%2Fdbpedia.org%2Fproperty%2Fwriter%3E+%3Fo}+LIMIT+100&amp;format=text%2Fhtml&amp;timeout=30000&amp;debug=on", "View on DBPedia")</f>
        <v>View on DBPedia</v>
      </c>
    </row>
    <row collapsed="false" customFormat="false" customHeight="true" hidden="false" ht="12.1" outlineLevel="0" r="4165">
      <c r="A4165" s="0" t="str">
        <f aca="false">HYPERLINK("http://dbpedia.org/property/before")</f>
        <v>http://dbpedia.org/property/before</v>
      </c>
      <c r="B4165" s="2" t="n">
        <v>0</v>
      </c>
      <c r="C4165" s="0" t="str">
        <f aca="false">HYPERLINK("http://dbpedia.org/sparql?default-graph-uri=http%3A%2F%2Fdbpedia.org&amp;query=select+distinct+%3Fs+%3Fo+where+{%3Fs+%3Chttp%3A%2F%2Fdbpedia.org%2Fproperty%2Fbefore%3E+%3Fo}+LIMIT+100&amp;format=text%2Fhtml&amp;timeout=30000&amp;debug=on", "View on DBPedia")</f>
        <v>View on DBPedia</v>
      </c>
    </row>
    <row collapsed="false" customFormat="false" customHeight="true" hidden="false" ht="12.1" outlineLevel="0" r="4166">
      <c r="A4166" s="0" t="str">
        <f aca="false">HYPERLINK("http://dbpedia.org/property/basedOn")</f>
        <v>http://dbpedia.org/property/basedOn</v>
      </c>
      <c r="B4166" s="2" t="n">
        <v>0</v>
      </c>
      <c r="C4166" s="0" t="str">
        <f aca="false">HYPERLINK("http://dbpedia.org/sparql?default-graph-uri=http%3A%2F%2Fdbpedia.org&amp;query=select+distinct+%3Fs+%3Fo+where+{%3Fs+%3Chttp%3A%2F%2Fdbpedia.org%2Fproperty%2FbasedOn%3E+%3Fo}+LIMIT+100&amp;format=text%2Fhtml&amp;timeout=30000&amp;debug=on", "View on DBPedia")</f>
        <v>View on DBPedia</v>
      </c>
    </row>
    <row collapsed="false" customFormat="false" customHeight="true" hidden="false" ht="12.1" outlineLevel="0" r="4167">
      <c r="A4167" s="0" t="str">
        <f aca="false">HYPERLINK("http://dbpedia.org/property/company")</f>
        <v>http://dbpedia.org/property/company</v>
      </c>
      <c r="B4167" s="2" t="n">
        <v>0</v>
      </c>
      <c r="C4167" s="0" t="str">
        <f aca="false">HYPERLINK("http://dbpedia.org/sparql?default-graph-uri=http%3A%2F%2Fdbpedia.org&amp;query=select+distinct+%3Fs+%3Fo+where+{%3Fs+%3Chttp%3A%2F%2Fdbpedia.org%2Fproperty%2Fcompany%3E+%3Fo}+LIMIT+100&amp;format=text%2Fhtml&amp;timeout=30000&amp;debug=on", "View on DBPedia")</f>
        <v>View on DBPedia</v>
      </c>
    </row>
    <row collapsed="false" customFormat="false" customHeight="true" hidden="false" ht="12.1" outlineLevel="0" r="4168">
      <c r="A4168" s="0" t="str">
        <f aca="false">HYPERLINK("http://dbpedia.org/ontology/country")</f>
        <v>http://dbpedia.org/ontology/country</v>
      </c>
      <c r="B4168" s="2" t="n">
        <v>0</v>
      </c>
      <c r="C4168" s="0" t="str">
        <f aca="false">HYPERLINK("http://dbpedia.org/sparql?default-graph-uri=http%3A%2F%2Fdbpedia.org&amp;query=select+distinct+%3Fs+%3Fo+where+{%3Fs+%3Chttp%3A%2F%2Fdbpedia.org%2Fontology%2Fcountry%3E+%3Fo}+LIMIT+100&amp;format=text%2Fhtml&amp;timeout=30000&amp;debug=on", "View on DBPedia")</f>
        <v>View on DBPedia</v>
      </c>
    </row>
    <row collapsed="false" customFormat="false" customHeight="true" hidden="false" ht="12.1" outlineLevel="0" r="4169">
      <c r="A4169" s="0" t="str">
        <f aca="false">HYPERLINK("http://dbpedia.org/property/shortsummary")</f>
        <v>http://dbpedia.org/property/shortsummary</v>
      </c>
      <c r="B4169" s="2" t="n">
        <v>0</v>
      </c>
      <c r="C4169" s="0" t="str">
        <f aca="false">HYPERLINK("http://dbpedia.org/sparql?default-graph-uri=http%3A%2F%2Fdbpedia.org&amp;query=select+distinct+%3Fs+%3Fo+where+{%3Fs+%3Chttp%3A%2F%2Fdbpedia.org%2Fproperty%2Fshortsummary%3E+%3Fo}+LIMIT+100&amp;format=text%2Fhtml&amp;timeout=30000&amp;debug=on", "View on DBPedia")</f>
        <v>View on DBPedia</v>
      </c>
    </row>
    <row collapsed="false" customFormat="false" customHeight="true" hidden="false" ht="12.1" outlineLevel="0" r="4170">
      <c r="A4170" s="0" t="str">
        <f aca="false">HYPERLINK("http://dbpedia.org/property/screenplay")</f>
        <v>http://dbpedia.org/property/screenplay</v>
      </c>
      <c r="B4170" s="2" t="n">
        <v>0</v>
      </c>
      <c r="C4170" s="0" t="str">
        <f aca="false">HYPERLINK("http://dbpedia.org/sparql?default-graph-uri=http%3A%2F%2Fdbpedia.org&amp;query=select+distinct+%3Fs+%3Fo+where+{%3Fs+%3Chttp%3A%2F%2Fdbpedia.org%2Fproperty%2Fscreenplay%3E+%3Fo}+LIMIT+100&amp;format=text%2Fhtml&amp;timeout=30000&amp;debug=on", "View on DBPedia")</f>
        <v>View on DBPedia</v>
      </c>
    </row>
    <row collapsed="false" customFormat="false" customHeight="true" hidden="false" ht="12.1" outlineLevel="0" r="4171">
      <c r="A4171" s="0" t="str">
        <f aca="false">HYPERLINK("http://dbpedia.org/property/section")</f>
        <v>http://dbpedia.org/property/section</v>
      </c>
      <c r="B4171" s="2" t="n">
        <v>0</v>
      </c>
      <c r="C4171" s="0" t="str">
        <f aca="false">HYPERLINK("http://dbpedia.org/sparql?default-graph-uri=http%3A%2F%2Fdbpedia.org&amp;query=select+distinct+%3Fs+%3Fo+where+{%3Fs+%3Chttp%3A%2F%2Fdbpedia.org%2Fproperty%2Fsection%3E+%3Fo}+LIMIT+100&amp;format=text%2Fhtml&amp;timeout=30000&amp;debug=on", "View on DBPedia")</f>
        <v>View on DBPedia</v>
      </c>
    </row>
    <row collapsed="false" customFormat="false" customHeight="true" hidden="false" ht="12.1" outlineLevel="0" r="4172">
      <c r="A4172" s="0" t="str">
        <f aca="false">HYPERLINK("http://dbpedia.org/property/creator")</f>
        <v>http://dbpedia.org/property/creator</v>
      </c>
      <c r="B4172" s="2" t="n">
        <v>0</v>
      </c>
      <c r="C4172" s="0" t="str">
        <f aca="false">HYPERLINK("http://dbpedia.org/sparql?default-graph-uri=http%3A%2F%2Fdbpedia.org&amp;query=select+distinct+%3Fs+%3Fo+where+{%3Fs+%3Chttp%3A%2F%2Fdbpedia.org%2Fproperty%2Fcreator%3E+%3Fo}+LIMIT+100&amp;format=text%2Fhtml&amp;timeout=30000&amp;debug=on", "View on DBPedia")</f>
        <v>View on DBPedia</v>
      </c>
    </row>
    <row collapsed="false" customFormat="false" customHeight="true" hidden="false" ht="12.1" outlineLevel="0" r="4173">
      <c r="A4173" s="0" t="str">
        <f aca="false">HYPERLINK("http://dbpedia.org/ontology/location")</f>
        <v>http://dbpedia.org/ontology/location</v>
      </c>
      <c r="B4173" s="2" t="n">
        <v>0</v>
      </c>
      <c r="C4173" s="0" t="str">
        <f aca="false">HYPERLINK("http://dbpedia.org/sparql?default-graph-uri=http%3A%2F%2Fdbpedia.org&amp;query=select+distinct+%3Fs+%3Fo+where+{%3Fs+%3Chttp%3A%2F%2Fdbpedia.org%2Fontology%2Flocation%3E+%3Fo}+LIMIT+100&amp;format=text%2Fhtml&amp;timeout=30000&amp;debug=on", "View on DBPedia")</f>
        <v>View on DBPedia</v>
      </c>
    </row>
    <row collapsed="false" customFormat="false" customHeight="true" hidden="false" ht="12.1" outlineLevel="0" r="4174">
      <c r="A4174" s="0" t="str">
        <f aca="false">HYPERLINK("http://dbpedia.org/ontology/company")</f>
        <v>http://dbpedia.org/ontology/company</v>
      </c>
      <c r="B4174" s="2" t="n">
        <v>0</v>
      </c>
      <c r="C4174" s="0" t="str">
        <f aca="false">HYPERLINK("http://dbpedia.org/sparql?default-graph-uri=http%3A%2F%2Fdbpedia.org&amp;query=select+distinct+%3Fs+%3Fo+where+{%3Fs+%3Chttp%3A%2F%2Fdbpedia.org%2Fontology%2Fcompany%3E+%3Fo}+LIMIT+100&amp;format=text%2Fhtml&amp;timeout=30000&amp;debug=on", "View on DBPedia")</f>
        <v>View on DBPedia</v>
      </c>
    </row>
    <row collapsed="false" customFormat="false" customHeight="true" hidden="false" ht="12.1" outlineLevel="0" r="4175">
      <c r="A4175" s="0" t="str">
        <f aca="false">HYPERLINK("http://dbpedia.org/property/aux")</f>
        <v>http://dbpedia.org/property/aux</v>
      </c>
      <c r="B4175" s="2" t="n">
        <v>0</v>
      </c>
      <c r="C4175" s="0" t="str">
        <f aca="false">HYPERLINK("http://dbpedia.org/sparql?default-graph-uri=http%3A%2F%2Fdbpedia.org&amp;query=select+distinct+%3Fs+%3Fo+where+{%3Fs+%3Chttp%3A%2F%2Fdbpedia.org%2Fproperty%2Faux%3E+%3Fo}+LIMIT+100&amp;format=text%2Fhtml&amp;timeout=30000&amp;debug=on", "View on DBPedia")</f>
        <v>View on DBPedia</v>
      </c>
    </row>
    <row collapsed="false" customFormat="false" customHeight="true" hidden="false" ht="12.1" outlineLevel="0" r="4176">
      <c r="A4176" s="0" t="str">
        <f aca="false">HYPERLINK("http://dbpedia.org/property/formerNames")</f>
        <v>http://dbpedia.org/property/formerNames</v>
      </c>
      <c r="B4176" s="2" t="n">
        <v>0</v>
      </c>
      <c r="C4176" s="0" t="str">
        <f aca="false">HYPERLINK("http://dbpedia.org/sparql?default-graph-uri=http%3A%2F%2Fdbpedia.org&amp;query=select+distinct+%3Fs+%3Fo+where+{%3Fs+%3Chttp%3A%2F%2Fdbpedia.org%2Fproperty%2FformerNames%3E+%3Fo}+LIMIT+100&amp;format=text%2Fhtml&amp;timeout=30000&amp;debug=on", "View on DBPedia")</f>
        <v>View on DBPedia</v>
      </c>
    </row>
    <row collapsed="false" customFormat="false" customHeight="true" hidden="false" ht="12.1" outlineLevel="0" r="4177">
      <c r="A4177" s="0" t="str">
        <f aca="false">HYPERLINK("http://dbpedia.org/property/text")</f>
        <v>http://dbpedia.org/property/text</v>
      </c>
      <c r="B4177" s="2" t="n">
        <v>0</v>
      </c>
      <c r="C4177" s="0" t="str">
        <f aca="false">HYPERLINK("http://dbpedia.org/sparql?default-graph-uri=http%3A%2F%2Fdbpedia.org&amp;query=select+distinct+%3Fs+%3Fo+where+{%3Fs+%3Chttp%3A%2F%2Fdbpedia.org%2Fproperty%2Ftext%3E+%3Fo}+LIMIT+100&amp;format=text%2Fhtml&amp;timeout=30000&amp;debug=on", "View on DBPedia")</f>
        <v>View on DBPedia</v>
      </c>
    </row>
    <row collapsed="false" customFormat="false" customHeight="true" hidden="false" ht="12.1" outlineLevel="0" r="4178">
      <c r="A4178" s="0" t="str">
        <f aca="false">HYPERLINK("http://dbpedia.org/property/thisAlbum")</f>
        <v>http://dbpedia.org/property/thisAlbum</v>
      </c>
      <c r="B4178" s="2" t="n">
        <v>0</v>
      </c>
      <c r="C4178" s="0" t="str">
        <f aca="false">HYPERLINK("http://dbpedia.org/sparql?default-graph-uri=http%3A%2F%2Fdbpedia.org&amp;query=select+distinct+%3Fs+%3Fo+where+{%3Fs+%3Chttp%3A%2F%2Fdbpedia.org%2Fproperty%2FthisAlbum%3E+%3Fo}+LIMIT+100&amp;format=text%2Fhtml&amp;timeout=30000&amp;debug=on", "View on DBPedia")</f>
        <v>View on DBPedia</v>
      </c>
    </row>
    <row collapsed="false" customFormat="false" customHeight="true" hidden="false" ht="12.1" outlineLevel="0" r="4179">
      <c r="A4179" s="0" t="str">
        <f aca="false">HYPERLINK("http://dbpedia.org/property/narrator")</f>
        <v>http://dbpedia.org/property/narrator</v>
      </c>
      <c r="B4179" s="2" t="n">
        <v>0</v>
      </c>
      <c r="C4179" s="0" t="str">
        <f aca="false">HYPERLINK("http://dbpedia.org/sparql?default-graph-uri=http%3A%2F%2Fdbpedia.org&amp;query=select+distinct+%3Fs+%3Fo+where+{%3Fs+%3Chttp%3A%2F%2Fdbpedia.org%2Fproperty%2Fnarrator%3E+%3Fo}+LIMIT+100&amp;format=text%2Fhtml&amp;timeout=30000&amp;debug=on", "View on DBPedia")</f>
        <v>View on DBPedia</v>
      </c>
    </row>
    <row collapsed="false" customFormat="false" customHeight="true" hidden="false" ht="12.1" outlineLevel="0" r="4180">
      <c r="A4180" s="0" t="str">
        <f aca="false">HYPERLINK("http://dbpedia.org/ontology/editing")</f>
        <v>http://dbpedia.org/ontology/editing</v>
      </c>
      <c r="B4180" s="2" t="n">
        <v>0</v>
      </c>
      <c r="C4180" s="0" t="str">
        <f aca="false">HYPERLINK("http://dbpedia.org/sparql?default-graph-uri=http%3A%2F%2Fdbpedia.org&amp;query=select+distinct+%3Fs+%3Fo+where+{%3Fs+%3Chttp%3A%2F%2Fdbpedia.org%2Fontology%2Fediting%3E+%3Fo}+LIMIT+100&amp;format=text%2Fhtml&amp;timeout=30000&amp;debug=on", "View on DBPedia")</f>
        <v>View on DBPedia</v>
      </c>
    </row>
    <row collapsed="false" customFormat="false" customHeight="true" hidden="false" ht="12.1" outlineLevel="0" r="4181">
      <c r="A4181" s="0" t="str">
        <f aca="false">HYPERLINK("http://dbpedia.org/property/budget")</f>
        <v>http://dbpedia.org/property/budget</v>
      </c>
      <c r="B4181" s="2" t="n">
        <v>0</v>
      </c>
      <c r="C4181" s="0" t="str">
        <f aca="false">HYPERLINK("http://dbpedia.org/sparql?default-graph-uri=http%3A%2F%2Fdbpedia.org&amp;query=select+distinct+%3Fs+%3Fo+where+{%3Fs+%3Chttp%3A%2F%2Fdbpedia.org%2Fproperty%2Fbudget%3E+%3Fo}+LIMIT+100&amp;format=text%2Fhtml&amp;timeout=30000&amp;debug=on", "View on DBPedia")</f>
        <v>View on DBPedia</v>
      </c>
    </row>
    <row collapsed="false" customFormat="false" customHeight="true" hidden="false" ht="12.1" outlineLevel="0" r="4182">
      <c r="A4182" s="0" t="str">
        <f aca="false">HYPERLINK("http://dbpedia.org/ontology/recordLabel")</f>
        <v>http://dbpedia.org/ontology/recordLabel</v>
      </c>
      <c r="B4182" s="2" t="n">
        <v>0</v>
      </c>
      <c r="C4182" s="0" t="str">
        <f aca="false">HYPERLINK("http://dbpedia.org/sparql?default-graph-uri=http%3A%2F%2Fdbpedia.org&amp;query=select+distinct+%3Fs+%3Fo+where+{%3Fs+%3Chttp%3A%2F%2Fdbpedia.org%2Fontology%2FrecordLabel%3E+%3Fo}+LIMIT+100&amp;format=text%2Fhtml&amp;timeout=30000&amp;debug=on", "View on DBPedia")</f>
        <v>View on DBPedia</v>
      </c>
    </row>
    <row collapsed="false" customFormat="false" customHeight="true" hidden="false" ht="12.1" outlineLevel="0" r="4183">
      <c r="A4183" s="0" t="str">
        <f aca="false">HYPERLINK("http://dbpedia.org/property/headline")</f>
        <v>http://dbpedia.org/property/headline</v>
      </c>
      <c r="B4183" s="2" t="n">
        <v>0</v>
      </c>
      <c r="C4183" s="0" t="str">
        <f aca="false">HYPERLINK("http://dbpedia.org/sparql?default-graph-uri=http%3A%2F%2Fdbpedia.org&amp;query=select+distinct+%3Fs+%3Fo+where+{%3Fs+%3Chttp%3A%2F%2Fdbpedia.org%2Fproperty%2Fheadline%3E+%3Fo}+LIMIT+100&amp;format=text%2Fhtml&amp;timeout=30000&amp;debug=on", "View on DBPedia")</f>
        <v>View on DBPedia</v>
      </c>
    </row>
    <row collapsed="false" customFormat="false" customHeight="true" hidden="false" ht="12.1" outlineLevel="0" r="4184">
      <c r="A4184" s="0" t="str">
        <f aca="false">HYPERLINK("http://dbpedia.org/ontology/basedOn")</f>
        <v>http://dbpedia.org/ontology/basedOn</v>
      </c>
      <c r="B4184" s="2" t="n">
        <v>0</v>
      </c>
      <c r="C4184" s="0" t="str">
        <f aca="false">HYPERLINK("http://dbpedia.org/sparql?default-graph-uri=http%3A%2F%2Fdbpedia.org&amp;query=select+distinct+%3Fs+%3Fo+where+{%3Fs+%3Chttp%3A%2F%2Fdbpedia.org%2Fontology%2FbasedOn%3E+%3Fo}+LIMIT+100&amp;format=text%2Fhtml&amp;timeout=30000&amp;debug=on", "View on DBPedia")</f>
        <v>View on DBPedia</v>
      </c>
    </row>
    <row collapsed="false" customFormat="false" customHeight="true" hidden="false" ht="12.1" outlineLevel="0" r="4185">
      <c r="A4185" s="0" t="str">
        <f aca="false">HYPERLINK("http://dbpedia.org/ontology/narrator")</f>
        <v>http://dbpedia.org/ontology/narrator</v>
      </c>
      <c r="B4185" s="2" t="n">
        <v>0</v>
      </c>
      <c r="C4185" s="0" t="str">
        <f aca="false">HYPERLINK("http://dbpedia.org/sparql?default-graph-uri=http%3A%2F%2Fdbpedia.org&amp;query=select+distinct+%3Fs+%3Fo+where+{%3Fs+%3Chttp%3A%2F%2Fdbpedia.org%2Fontology%2Fnarrator%3E+%3Fo}+LIMIT+100&amp;format=text%2Fhtml&amp;timeout=30000&amp;debug=on", "View on DBPedia")</f>
        <v>View on DBPedia</v>
      </c>
    </row>
    <row collapsed="false" customFormat="false" customHeight="true" hidden="false" ht="12.1" outlineLevel="0" r="4187">
      <c r="A4187" s="0" t="n">
        <v>1888395491</v>
      </c>
      <c r="B4187" s="1" t="s">
        <v>1</v>
      </c>
      <c r="C4187" s="0" t="str">
        <f aca="false">HYPERLINK("http://en.wikipedia.org/wiki/List_of_films_considered_the_best", "View context")</f>
        <v>View context</v>
      </c>
    </row>
    <row collapsed="false" customFormat="false" customHeight="true" hidden="false" ht="12.65" outlineLevel="0" r="4188">
      <c r="A4188" s="0" t="s">
        <v>1147</v>
      </c>
      <c r="B4188" s="1" t="s">
        <v>1148</v>
      </c>
      <c r="C4188" s="0" t="s">
        <v>1149</v>
      </c>
      <c r="D4188" s="0" t="s">
        <v>1150</v>
      </c>
      <c r="E4188" s="0" t="s">
        <v>1151</v>
      </c>
    </row>
    <row collapsed="false" customFormat="false" customHeight="true" hidden="false" ht="12.65" outlineLevel="0" r="4189">
      <c r="A4189" s="0" t="s">
        <v>1152</v>
      </c>
      <c r="B4189" s="1" t="s">
        <v>1153</v>
      </c>
      <c r="C4189" s="0" t="s">
        <v>1021</v>
      </c>
      <c r="D4189" s="0" t="s">
        <v>1154</v>
      </c>
      <c r="E4189" s="0" t="s">
        <v>1155</v>
      </c>
    </row>
    <row collapsed="false" customFormat="false" customHeight="true" hidden="false" ht="12.65" outlineLevel="0" r="4190">
      <c r="A4190" s="0" t="s">
        <v>1156</v>
      </c>
      <c r="B4190" s="1" t="s">
        <v>1157</v>
      </c>
    </row>
    <row collapsed="false" customFormat="false" customHeight="true" hidden="false" ht="12.1" outlineLevel="0" r="4191">
      <c r="A4191" s="0" t="str">
        <f aca="false">HYPERLINK("http://dbpedia.org/property/writer")</f>
        <v>http://dbpedia.org/property/writer</v>
      </c>
      <c r="B4191" s="2" t="n">
        <v>1</v>
      </c>
      <c r="C4191" s="0" t="str">
        <f aca="false">HYPERLINK("http://dbpedia.org/sparql?default-graph-uri=http%3A%2F%2Fdbpedia.org&amp;query=select+distinct+%3Fs+%3Fo+where+{%3Fs+%3Chttp%3A%2F%2Fdbpedia.org%2Fproperty%2Fwriter%3E+%3Fo}+LIMIT+100&amp;format=text%2Fhtml&amp;timeout=30000&amp;debug=on", "View on DBPedia")</f>
        <v>View on DBPedia</v>
      </c>
    </row>
    <row collapsed="false" customFormat="false" customHeight="true" hidden="false" ht="12.1" outlineLevel="0" r="4192">
      <c r="A4192" s="0" t="str">
        <f aca="false">HYPERLINK("http://dbpedia.org/property/producer")</f>
        <v>http://dbpedia.org/property/producer</v>
      </c>
      <c r="B4192" s="2" t="n">
        <v>0</v>
      </c>
      <c r="C4192" s="0" t="str">
        <f aca="false">HYPERLINK("http://dbpedia.org/sparql?default-graph-uri=http%3A%2F%2Fdbpedia.org&amp;query=select+distinct+%3Fs+%3Fo+where+{%3Fs+%3Chttp%3A%2F%2Fdbpedia.org%2Fproperty%2Fproducer%3E+%3Fo}+LIMIT+100&amp;format=text%2Fhtml&amp;timeout=30000&amp;debug=on", "View on DBPedia")</f>
        <v>View on DBPedia</v>
      </c>
    </row>
    <row collapsed="false" customFormat="false" customHeight="true" hidden="false" ht="12.1" outlineLevel="0" r="4193">
      <c r="A4193" s="0" t="str">
        <f aca="false">HYPERLINK("http://dbpedia.org/property/director")</f>
        <v>http://dbpedia.org/property/director</v>
      </c>
      <c r="B4193" s="2" t="n">
        <v>1</v>
      </c>
      <c r="C4193" s="0" t="str">
        <f aca="false">HYPERLINK("http://dbpedia.org/sparql?default-graph-uri=http%3A%2F%2Fdbpedia.org&amp;query=select+distinct+%3Fs+%3Fo+where+{%3Fs+%3Chttp%3A%2F%2Fdbpedia.org%2Fproperty%2Fdirector%3E+%3Fo}+LIMIT+100&amp;format=text%2Fhtml&amp;timeout=30000&amp;debug=on", "View on DBPedia")</f>
        <v>View on DBPedia</v>
      </c>
    </row>
    <row collapsed="false" customFormat="false" customHeight="true" hidden="false" ht="12.1" outlineLevel="0" r="4194">
      <c r="A4194" s="0" t="str">
        <f aca="false">HYPERLINK("http://dbpedia.org/ontology/director")</f>
        <v>http://dbpedia.org/ontology/director</v>
      </c>
      <c r="B4194" s="2" t="n">
        <v>1</v>
      </c>
      <c r="C4194" s="0" t="str">
        <f aca="false">HYPERLINK("http://dbpedia.org/sparql?default-graph-uri=http%3A%2F%2Fdbpedia.org&amp;query=select+distinct+%3Fs+%3Fo+where+{%3Fs+%3Chttp%3A%2F%2Fdbpedia.org%2Fontology%2Fdirector%3E+%3Fo}+LIMIT+100&amp;format=text%2Fhtml&amp;timeout=30000&amp;debug=on", "View on DBPedia")</f>
        <v>View on DBPedia</v>
      </c>
    </row>
    <row collapsed="false" customFormat="false" customHeight="true" hidden="false" ht="12.1" outlineLevel="0" r="4195">
      <c r="A4195" s="0" t="str">
        <f aca="false">HYPERLINK("http://dbpedia.org/ontology/writer")</f>
        <v>http://dbpedia.org/ontology/writer</v>
      </c>
      <c r="B4195" s="2" t="n">
        <v>1</v>
      </c>
      <c r="C4195" s="0" t="str">
        <f aca="false">HYPERLINK("http://dbpedia.org/sparql?default-graph-uri=http%3A%2F%2Fdbpedia.org&amp;query=select+distinct+%3Fs+%3Fo+where+{%3Fs+%3Chttp%3A%2F%2Fdbpedia.org%2Fontology%2Fwriter%3E+%3Fo}+LIMIT+100&amp;format=text%2Fhtml&amp;timeout=30000&amp;debug=on", "View on DBPedia")</f>
        <v>View on DBPedia</v>
      </c>
    </row>
    <row collapsed="false" customFormat="false" customHeight="true" hidden="false" ht="12.1" outlineLevel="0" r="4196">
      <c r="A4196" s="0" t="str">
        <f aca="false">HYPERLINK("http://dbpedia.org/ontology/producer")</f>
        <v>http://dbpedia.org/ontology/producer</v>
      </c>
      <c r="B4196" s="2" t="n">
        <v>0</v>
      </c>
      <c r="C4196" s="0" t="str">
        <f aca="false">HYPERLINK("http://dbpedia.org/sparql?default-graph-uri=http%3A%2F%2Fdbpedia.org&amp;query=select+distinct+%3Fs+%3Fo+where+{%3Fs+%3Chttp%3A%2F%2Fdbpedia.org%2Fontology%2Fproducer%3E+%3Fo}+LIMIT+100&amp;format=text%2Fhtml&amp;timeout=30000&amp;debug=on", "View on DBPedia")</f>
        <v>View on DBPedia</v>
      </c>
    </row>
    <row collapsed="false" customFormat="false" customHeight="true" hidden="false" ht="12.1" outlineLevel="0" r="4197">
      <c r="A4197" s="0" t="str">
        <f aca="false">HYPERLINK("http://dbpedia.org/property/editing")</f>
        <v>http://dbpedia.org/property/editing</v>
      </c>
      <c r="B4197" s="2" t="n">
        <v>0</v>
      </c>
      <c r="C4197" s="0" t="str">
        <f aca="false">HYPERLINK("http://dbpedia.org/sparql?default-graph-uri=http%3A%2F%2Fdbpedia.org&amp;query=select+distinct+%3Fs+%3Fo+where+{%3Fs+%3Chttp%3A%2F%2Fdbpedia.org%2Fproperty%2Fediting%3E+%3Fo}+LIMIT+100&amp;format=text%2Fhtml&amp;timeout=30000&amp;debug=on", "View on DBPedia")</f>
        <v>View on DBPedia</v>
      </c>
    </row>
    <row collapsed="false" customFormat="false" customHeight="true" hidden="false" ht="12.1" outlineLevel="0" r="4198">
      <c r="A4198" s="0" t="str">
        <f aca="false">HYPERLINK("http://dbpedia.org/property/starring")</f>
        <v>http://dbpedia.org/property/starring</v>
      </c>
      <c r="B4198" s="2" t="n">
        <v>0</v>
      </c>
      <c r="C4198" s="0" t="str">
        <f aca="false">HYPERLINK("http://dbpedia.org/sparql?default-graph-uri=http%3A%2F%2Fdbpedia.org&amp;query=select+distinct+%3Fs+%3Fo+where+{%3Fs+%3Chttp%3A%2F%2Fdbpedia.org%2Fproperty%2Fstarring%3E+%3Fo}+LIMIT+100&amp;format=text%2Fhtml&amp;timeout=30000&amp;debug=on", "View on DBPedia")</f>
        <v>View on DBPedia</v>
      </c>
    </row>
    <row collapsed="false" customFormat="false" customHeight="true" hidden="false" ht="12.1" outlineLevel="0" r="4199">
      <c r="A4199" s="0" t="str">
        <f aca="false">HYPERLINK("http://dbpedia.org/ontology/starring")</f>
        <v>http://dbpedia.org/ontology/starring</v>
      </c>
      <c r="B4199" s="2" t="n">
        <v>0</v>
      </c>
      <c r="C4199" s="0" t="str">
        <f aca="false">HYPERLINK("http://dbpedia.org/sparql?default-graph-uri=http%3A%2F%2Fdbpedia.org&amp;query=select+distinct+%3Fs+%3Fo+where+{%3Fs+%3Chttp%3A%2F%2Fdbpedia.org%2Fontology%2Fstarring%3E+%3Fo}+LIMIT+100&amp;format=text%2Fhtml&amp;timeout=30000&amp;debug=on", "View on DBPedia")</f>
        <v>View on DBPedia</v>
      </c>
    </row>
    <row collapsed="false" customFormat="false" customHeight="true" hidden="false" ht="12.1" outlineLevel="0" r="4200">
      <c r="A4200" s="0" t="str">
        <f aca="false">HYPERLINK("http://dbpedia.org/ontology/editing")</f>
        <v>http://dbpedia.org/ontology/editing</v>
      </c>
      <c r="B4200" s="2" t="n">
        <v>0</v>
      </c>
      <c r="C4200" s="0" t="str">
        <f aca="false">HYPERLINK("http://dbpedia.org/sparql?default-graph-uri=http%3A%2F%2Fdbpedia.org&amp;query=select+distinct+%3Fs+%3Fo+where+{%3Fs+%3Chttp%3A%2F%2Fdbpedia.org%2Fontology%2Fediting%3E+%3Fo}+LIMIT+100&amp;format=text%2Fhtml&amp;timeout=30000&amp;debug=on", "View on DBPedia")</f>
        <v>View on DBPedia</v>
      </c>
    </row>
    <row collapsed="false" customFormat="false" customHeight="true" hidden="false" ht="12.1" outlineLevel="0" r="4201">
      <c r="A4201" s="0" t="str">
        <f aca="false">HYPERLINK("http://dbpedia.org/property/screenplay")</f>
        <v>http://dbpedia.org/property/screenplay</v>
      </c>
      <c r="B4201" s="2" t="n">
        <v>0</v>
      </c>
      <c r="C4201" s="0" t="str">
        <f aca="false">HYPERLINK("http://dbpedia.org/sparql?default-graph-uri=http%3A%2F%2Fdbpedia.org&amp;query=select+distinct+%3Fs+%3Fo+where+{%3Fs+%3Chttp%3A%2F%2Fdbpedia.org%2Fproperty%2Fscreenplay%3E+%3Fo}+LIMIT+100&amp;format=text%2Fhtml&amp;timeout=30000&amp;debug=on", "View on DBPedia")</f>
        <v>View on DBPedia</v>
      </c>
    </row>
    <row collapsed="false" customFormat="false" customHeight="true" hidden="false" ht="12.1" outlineLevel="0" r="4202">
      <c r="A4202" s="0" t="str">
        <f aca="false">HYPERLINK("http://dbpedia.org/property/caption")</f>
        <v>http://dbpedia.org/property/caption</v>
      </c>
      <c r="B4202" s="2" t="n">
        <v>0</v>
      </c>
      <c r="C4202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4203">
      <c r="A4203" s="0" t="str">
        <f aca="false">HYPERLINK("http://dbpedia.org/property/narrator")</f>
        <v>http://dbpedia.org/property/narrator</v>
      </c>
      <c r="B4203" s="2" t="n">
        <v>0</v>
      </c>
      <c r="C4203" s="0" t="str">
        <f aca="false">HYPERLINK("http://dbpedia.org/sparql?default-graph-uri=http%3A%2F%2Fdbpedia.org&amp;query=select+distinct+%3Fs+%3Fo+where+{%3Fs+%3Chttp%3A%2F%2Fdbpedia.org%2Fproperty%2Fnarrator%3E+%3Fo}+LIMIT+100&amp;format=text%2Fhtml&amp;timeout=30000&amp;debug=on", "View on DBPedia")</f>
        <v>View on DBPedia</v>
      </c>
    </row>
    <row collapsed="false" customFormat="false" customHeight="true" hidden="false" ht="12.1" outlineLevel="0" r="4204">
      <c r="A4204" s="0" t="str">
        <f aca="false">HYPERLINK("http://dbpedia.org/ontology/narrator")</f>
        <v>http://dbpedia.org/ontology/narrator</v>
      </c>
      <c r="B4204" s="2" t="n">
        <v>0</v>
      </c>
      <c r="C4204" s="0" t="str">
        <f aca="false">HYPERLINK("http://dbpedia.org/sparql?default-graph-uri=http%3A%2F%2Fdbpedia.org&amp;query=select+distinct+%3Fs+%3Fo+where+{%3Fs+%3Chttp%3A%2F%2Fdbpedia.org%2Fontology%2Fnarrator%3E+%3Fo}+LIMIT+100&amp;format=text%2Fhtml&amp;timeout=30000&amp;debug=on", "View on DBPedia")</f>
        <v>View on DBPedia</v>
      </c>
    </row>
    <row collapsed="false" customFormat="false" customHeight="true" hidden="false" ht="12.1" outlineLevel="0" r="4205">
      <c r="A4205" s="0" t="str">
        <f aca="false">HYPERLINK("http://dbpedia.org/property/music")</f>
        <v>http://dbpedia.org/property/music</v>
      </c>
      <c r="B4205" s="2" t="n">
        <v>0</v>
      </c>
      <c r="C4205" s="0" t="str">
        <f aca="false">HYPERLINK("http://dbpedia.org/sparql?default-graph-uri=http%3A%2F%2Fdbpedia.org&amp;query=select+distinct+%3Fs+%3Fo+where+{%3Fs+%3Chttp%3A%2F%2Fdbpedia.org%2Fproperty%2Fmusic%3E+%3Fo}+LIMIT+100&amp;format=text%2Fhtml&amp;timeout=30000&amp;debug=on", "View on DBPedia")</f>
        <v>View on DBPedia</v>
      </c>
    </row>
    <row collapsed="false" customFormat="false" customHeight="true" hidden="false" ht="12.1" outlineLevel="0" r="4206">
      <c r="A4206" s="0" t="str">
        <f aca="false">HYPERLINK("http://dbpedia.org/property/studio")</f>
        <v>http://dbpedia.org/property/studio</v>
      </c>
      <c r="B4206" s="2" t="n">
        <v>0</v>
      </c>
      <c r="C4206" s="0" t="str">
        <f aca="false">HYPERLINK("http://dbpedia.org/sparql?default-graph-uri=http%3A%2F%2Fdbpedia.org&amp;query=select+distinct+%3Fs+%3Fo+where+{%3Fs+%3Chttp%3A%2F%2Fdbpedia.org%2Fproperty%2Fstudio%3E+%3Fo}+LIMIT+100&amp;format=text%2Fhtml&amp;timeout=30000&amp;debug=on", "View on DBPedia")</f>
        <v>View on DBPedia</v>
      </c>
    </row>
    <row collapsed="false" customFormat="false" customHeight="true" hidden="false" ht="12.1" outlineLevel="0" r="4207">
      <c r="A4207" s="0" t="str">
        <f aca="false">HYPERLINK("http://dbpedia.org/property/quote")</f>
        <v>http://dbpedia.org/property/quote</v>
      </c>
      <c r="B4207" s="2" t="n">
        <v>0</v>
      </c>
      <c r="C4207" s="0" t="str">
        <f aca="false">HYPERLINK("http://dbpedia.org/sparql?default-graph-uri=http%3A%2F%2Fdbpedia.org&amp;query=select+distinct+%3Fs+%3Fo+where+{%3Fs+%3Chttp%3A%2F%2Fdbpedia.org%2Fproperty%2Fquote%3E+%3Fo}+LIMIT+100&amp;format=text%2Fhtml&amp;timeout=30000&amp;debug=on", "View on DBPedia")</f>
        <v>View on DBPedia</v>
      </c>
    </row>
    <row collapsed="false" customFormat="false" customHeight="true" hidden="false" ht="12.1" outlineLevel="0" r="4208">
      <c r="A4208" s="0" t="str">
        <f aca="false">HYPERLINK("http://dbpedia.org/property/name")</f>
        <v>http://dbpedia.org/property/name</v>
      </c>
      <c r="B4208" s="2" t="n">
        <v>0</v>
      </c>
      <c r="C4208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4209">
      <c r="A4209" s="0" t="str">
        <f aca="false">HYPERLINK("http://xmlns.com/foaf/0.1/name")</f>
        <v>http://xmlns.com/foaf/0.1/name</v>
      </c>
      <c r="B4209" s="2" t="n">
        <v>0</v>
      </c>
      <c r="C4209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4210">
      <c r="A4210" s="0" t="str">
        <f aca="false">HYPERLINK("http://dbpedia.org/ontology/musicComposer")</f>
        <v>http://dbpedia.org/ontology/musicComposer</v>
      </c>
      <c r="B4210" s="2" t="n">
        <v>0</v>
      </c>
      <c r="C4210" s="0" t="str">
        <f aca="false">HYPERLINK("http://dbpedia.org/sparql?default-graph-uri=http%3A%2F%2Fdbpedia.org&amp;query=select+distinct+%3Fs+%3Fo+where+{%3Fs+%3Chttp%3A%2F%2Fdbpedia.org%2Fontology%2FmusicComposer%3E+%3Fo}+LIMIT+100&amp;format=text%2Fhtml&amp;timeout=30000&amp;debug=on", "View on DBPedia")</f>
        <v>View on DBPedia</v>
      </c>
    </row>
    <row collapsed="false" customFormat="false" customHeight="true" hidden="false" ht="12.1" outlineLevel="0" r="4211">
      <c r="A4211" s="0" t="str">
        <f aca="false">HYPERLINK("http://dbpedia.org/property/story")</f>
        <v>http://dbpedia.org/property/story</v>
      </c>
      <c r="B4211" s="2" t="n">
        <v>0</v>
      </c>
      <c r="C4211" s="0" t="str">
        <f aca="false">HYPERLINK("http://dbpedia.org/sparql?default-graph-uri=http%3A%2F%2Fdbpedia.org&amp;query=select+distinct+%3Fs+%3Fo+where+{%3Fs+%3Chttp%3A%2F%2Fdbpedia.org%2Fproperty%2Fstory%3E+%3Fo}+LIMIT+100&amp;format=text%2Fhtml&amp;timeout=30000&amp;debug=on", "View on DBPedia")</f>
        <v>View on DBPedia</v>
      </c>
    </row>
    <row collapsed="false" customFormat="false" customHeight="true" hidden="false" ht="12.1" outlineLevel="0" r="4212">
      <c r="A4212" s="0" t="str">
        <f aca="false">HYPERLINK("http://dbpedia.org/property/cinematography")</f>
        <v>http://dbpedia.org/property/cinematography</v>
      </c>
      <c r="B4212" s="2" t="n">
        <v>0</v>
      </c>
      <c r="C4212" s="0" t="str">
        <f aca="false">HYPERLINK("http://dbpedia.org/sparql?default-graph-uri=http%3A%2F%2Fdbpedia.org&amp;query=select+distinct+%3Fs+%3Fo+where+{%3Fs+%3Chttp%3A%2F%2Fdbpedia.org%2Fproperty%2Fcinematography%3E+%3Fo}+LIMIT+100&amp;format=text%2Fhtml&amp;timeout=30000&amp;debug=on", "View on DBPedia")</f>
        <v>View on DBPedia</v>
      </c>
    </row>
    <row collapsed="false" customFormat="false" customHeight="true" hidden="false" ht="12.1" outlineLevel="0" r="4213">
      <c r="A4213" s="0" t="str">
        <f aca="false">HYPERLINK("http://dbpedia.org/ontology/cinematography")</f>
        <v>http://dbpedia.org/ontology/cinematography</v>
      </c>
      <c r="B4213" s="2" t="n">
        <v>0</v>
      </c>
      <c r="C4213" s="0" t="str">
        <f aca="false">HYPERLINK("http://dbpedia.org/sparql?default-graph-uri=http%3A%2F%2Fdbpedia.org&amp;query=select+distinct+%3Fs+%3Fo+where+{%3Fs+%3Chttp%3A%2F%2Fdbpedia.org%2Fontology%2Fcinematography%3E+%3Fo}+LIMIT+100&amp;format=text%2Fhtml&amp;timeout=30000&amp;debug=on", "View on DBPedia")</f>
        <v>View on DBPedia</v>
      </c>
    </row>
    <row collapsed="false" customFormat="false" customHeight="true" hidden="false" ht="12.1" outlineLevel="0" r="4214">
      <c r="A4214" s="0" t="str">
        <f aca="false">HYPERLINK("http://dbpedia.org/property/alt")</f>
        <v>http://dbpedia.org/property/alt</v>
      </c>
      <c r="B4214" s="2" t="n">
        <v>0</v>
      </c>
      <c r="C4214" s="0" t="str">
        <f aca="false">HYPERLINK("http://dbpedia.org/sparql?default-graph-uri=http%3A%2F%2Fdbpedia.org&amp;query=select+distinct+%3Fs+%3Fo+where+{%3Fs+%3Chttp%3A%2F%2Fdbpedia.org%2Fproperty%2Falt%3E+%3Fo}+LIMIT+100&amp;format=text%2Fhtml&amp;timeout=30000&amp;debug=on", "View on DBPedia")</f>
        <v>View on DBPedia</v>
      </c>
    </row>
    <row collapsed="false" customFormat="false" customHeight="true" hidden="false" ht="12.1" outlineLevel="0" r="4215">
      <c r="A4215" s="0" t="str">
        <f aca="false">HYPERLINK("http://dbpedia.org/property/col")</f>
        <v>http://dbpedia.org/property/col</v>
      </c>
      <c r="B4215" s="2" t="n">
        <v>0</v>
      </c>
      <c r="C4215" s="0" t="str">
        <f aca="false">HYPERLINK("http://dbpedia.org/sparql?default-graph-uri=http%3A%2F%2Fdbpedia.org&amp;query=select+distinct+%3Fs+%3Fo+where+{%3Fs+%3Chttp%3A%2F%2Fdbpedia.org%2Fproperty%2Fcol%3E+%3Fo}+LIMIT+100&amp;format=text%2Fhtml&amp;timeout=30000&amp;debug=on", "View on DBPedia")</f>
        <v>View on DBPedia</v>
      </c>
    </row>
    <row collapsed="false" customFormat="false" customHeight="true" hidden="false" ht="12.1" outlineLevel="0" r="4216">
      <c r="A4216" s="0" t="str">
        <f aca="false">HYPERLINK("http://dbpedia.org/property/title")</f>
        <v>http://dbpedia.org/property/title</v>
      </c>
      <c r="B4216" s="2" t="n">
        <v>0</v>
      </c>
      <c r="C4216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4217">
      <c r="A4217" s="0" t="str">
        <f aca="false">HYPERLINK("http://dbpedia.org/property/designer")</f>
        <v>http://dbpedia.org/property/designer</v>
      </c>
      <c r="B4217" s="2" t="n">
        <v>0</v>
      </c>
      <c r="C4217" s="0" t="str">
        <f aca="false">HYPERLINK("http://dbpedia.org/sparql?default-graph-uri=http%3A%2F%2Fdbpedia.org&amp;query=select+distinct+%3Fs+%3Fo+where+{%3Fs+%3Chttp%3A%2F%2Fdbpedia.org%2Fproperty%2Fdesigner%3E+%3Fo}+LIMIT+100&amp;format=text%2Fhtml&amp;timeout=30000&amp;debug=on", "View on DBPedia")</f>
        <v>View on DBPedia</v>
      </c>
    </row>
    <row collapsed="false" customFormat="false" customHeight="true" hidden="false" ht="12.1" outlineLevel="0" r="4219">
      <c r="A4219" s="0" t="n">
        <v>1802054300</v>
      </c>
      <c r="B4219" s="1" t="s">
        <v>277</v>
      </c>
      <c r="C4219" s="0" t="str">
        <f aca="false">HYPERLINK("http://en.wikipedia.org/wiki/List_of_best-selling_albums", "View context")</f>
        <v>View context</v>
      </c>
    </row>
    <row collapsed="false" customFormat="false" customHeight="true" hidden="false" ht="12.1" outlineLevel="0" r="4220">
      <c r="A4220" s="0" t="n">
        <v>1967</v>
      </c>
      <c r="B4220" s="1" t="n">
        <v>1969</v>
      </c>
      <c r="C4220" s="0" t="n">
        <v>1971</v>
      </c>
      <c r="D4220" s="0" t="n">
        <v>1976</v>
      </c>
      <c r="E4220" s="0" t="n">
        <v>1977</v>
      </c>
    </row>
    <row collapsed="false" customFormat="false" customHeight="true" hidden="false" ht="12.1" outlineLevel="0" r="4221">
      <c r="A4221" s="0" t="n">
        <v>1984</v>
      </c>
      <c r="B4221" s="1" t="n">
        <v>1985</v>
      </c>
      <c r="C4221" s="0" t="n">
        <v>1987</v>
      </c>
      <c r="D4221" s="0" t="n">
        <v>1990</v>
      </c>
      <c r="E4221" s="0" t="n">
        <v>1991</v>
      </c>
    </row>
    <row collapsed="false" customFormat="false" customHeight="true" hidden="false" ht="12.1" outlineLevel="0" r="4222">
      <c r="A4222" s="0" t="n">
        <v>1993</v>
      </c>
      <c r="B4222" s="1" t="n">
        <v>1995</v>
      </c>
      <c r="C4222" s="0" t="n">
        <v>1996</v>
      </c>
      <c r="D4222" s="0" t="n">
        <v>1997</v>
      </c>
      <c r="E4222" s="0" t="n">
        <v>2000</v>
      </c>
    </row>
    <row collapsed="false" customFormat="false" customHeight="true" hidden="false" ht="12.1" outlineLevel="0" r="4223">
      <c r="A4223" s="0" t="str">
        <f aca="false">HYPERLINK("http://dbpedia.org/ontology/activeYearsStartYear")</f>
        <v>http://dbpedia.org/ontology/activeYearsStartYear</v>
      </c>
      <c r="B4223" s="2" t="n">
        <v>0</v>
      </c>
      <c r="C4223" s="0" t="str">
        <f aca="false">HYPERLINK("http://dbpedia.org/sparql?default-graph-uri=http%3A%2F%2Fdbpedia.org&amp;query=select+distinct+%3Fs+%3Fo+where+{%3Fs+%3Chttp%3A%2F%2Fdbpedia.org%2Fontology%2FactiveYearsStartYear%3E+%3Fo}+LIMIT+100&amp;format=text%2Fhtml&amp;timeout=30000&amp;debug=on", "View on DBPedia")</f>
        <v>View on DBPedia</v>
      </c>
    </row>
    <row collapsed="false" customFormat="false" customHeight="true" hidden="false" ht="12.1" outlineLevel="0" r="4224">
      <c r="A4224" s="0" t="str">
        <f aca="false">HYPERLINK("http://dbpedia.org/property/firstdate")</f>
        <v>http://dbpedia.org/property/firstdate</v>
      </c>
      <c r="B4224" s="2" t="n">
        <v>0</v>
      </c>
      <c r="C4224" s="0" t="str">
        <f aca="false">HYPERLINK("http://dbpedia.org/sparql?default-graph-uri=http%3A%2F%2Fdbpedia.org&amp;query=select+distinct+%3Fs+%3Fo+where+{%3Fs+%3Chttp%3A%2F%2Fdbpedia.org%2Fproperty%2Ffirstdate%3E+%3Fo}+LIMIT+100&amp;format=text%2Fhtml&amp;timeout=30000&amp;debug=on", "View on DBPedia")</f>
        <v>View on DBPedia</v>
      </c>
    </row>
    <row collapsed="false" customFormat="false" customHeight="true" hidden="false" ht="12.1" outlineLevel="0" r="4225">
      <c r="A4225" s="0" t="str">
        <f aca="false">HYPERLINK("http://dbpedia.org/property/note")</f>
        <v>http://dbpedia.org/property/note</v>
      </c>
      <c r="B4225" s="2" t="n">
        <v>0</v>
      </c>
      <c r="C4225" s="0" t="str">
        <f aca="false">HYPERLINK("http://dbpedia.org/sparql?default-graph-uri=http%3A%2F%2Fdbpedia.org&amp;query=select+distinct+%3Fs+%3Fo+where+{%3Fs+%3Chttp%3A%2F%2Fdbpedia.org%2Fproperty%2Fnote%3E+%3Fo}+LIMIT+100&amp;format=text%2Fhtml&amp;timeout=30000&amp;debug=on", "View on DBPedia")</f>
        <v>View on DBPedia</v>
      </c>
    </row>
    <row collapsed="false" customFormat="false" customHeight="true" hidden="false" ht="12.1" outlineLevel="0" r="4226">
      <c r="A4226" s="0" t="str">
        <f aca="false">HYPERLINK("http://dbpedia.org/property/year")</f>
        <v>http://dbpedia.org/property/year</v>
      </c>
      <c r="B4226" s="2" t="n">
        <v>0.5</v>
      </c>
      <c r="C4226" s="0" t="str">
        <f aca="false">HYPERLINK("http://dbpedia.org/sparql?default-graph-uri=http%3A%2F%2Fdbpedia.org&amp;query=select+distinct+%3Fs+%3Fo+where+{%3Fs+%3Chttp%3A%2F%2Fdbpedia.org%2Fproperty%2Fyear%3E+%3Fo}+LIMIT+100&amp;format=text%2Fhtml&amp;timeout=30000&amp;debug=on", "View on DBPedia")</f>
        <v>View on DBPedia</v>
      </c>
    </row>
    <row collapsed="false" customFormat="false" customHeight="true" hidden="false" ht="12.1" outlineLevel="0" r="4227">
      <c r="A4227" s="0" t="str">
        <f aca="false">HYPERLINK("http://dbpedia.org/property/extra")</f>
        <v>http://dbpedia.org/property/extra</v>
      </c>
      <c r="B4227" s="2" t="n">
        <v>0</v>
      </c>
      <c r="C4227" s="0" t="str">
        <f aca="false">HYPERLINK("http://dbpedia.org/sparql?default-graph-uri=http%3A%2F%2Fdbpedia.org&amp;query=select+distinct+%3Fs+%3Fo+where+{%3Fs+%3Chttp%3A%2F%2Fdbpedia.org%2Fproperty%2Fextra%3E+%3Fo}+LIMIT+100&amp;format=text%2Fhtml&amp;timeout=30000&amp;debug=on", "View on DBPedia")</f>
        <v>View on DBPedia</v>
      </c>
    </row>
    <row collapsed="false" customFormat="false" customHeight="true" hidden="false" ht="12.1" outlineLevel="0" r="4228">
      <c r="A4228" s="0" t="str">
        <f aca="false">HYPERLINK("http://dbpedia.org/property/title")</f>
        <v>http://dbpedia.org/property/title</v>
      </c>
      <c r="B4228" s="2" t="n">
        <v>0</v>
      </c>
      <c r="C4228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4229">
      <c r="A4229" s="0" t="str">
        <f aca="false">HYPERLINK("http://dbpedia.org/property/pastMembers")</f>
        <v>http://dbpedia.org/property/pastMembers</v>
      </c>
      <c r="B4229" s="2" t="n">
        <v>0</v>
      </c>
      <c r="C4229" s="0" t="str">
        <f aca="false">HYPERLINK("http://dbpedia.org/sparql?default-graph-uri=http%3A%2F%2Fdbpedia.org&amp;query=select+distinct+%3Fs+%3Fo+where+{%3Fs+%3Chttp%3A%2F%2Fdbpedia.org%2Fproperty%2FpastMembers%3E+%3Fo}+LIMIT+100&amp;format=text%2Fhtml&amp;timeout=30000&amp;debug=on", "View on DBPedia")</f>
        <v>View on DBPedia</v>
      </c>
    </row>
    <row collapsed="false" customFormat="false" customHeight="true" hidden="false" ht="12.1" outlineLevel="0" r="4230">
      <c r="A4230" s="0" t="str">
        <f aca="false">HYPERLINK("http://dbpedia.org/property/source")</f>
        <v>http://dbpedia.org/property/source</v>
      </c>
      <c r="B4230" s="2" t="n">
        <v>0</v>
      </c>
      <c r="C4230" s="0" t="str">
        <f aca="false">HYPERLINK("http://dbpedia.org/sparql?default-graph-uri=http%3A%2F%2Fdbpedia.org&amp;query=select+distinct+%3Fs+%3Fo+where+{%3Fs+%3Chttp%3A%2F%2Fdbpedia.org%2Fproperty%2Fsource%3E+%3Fo}+LIMIT+100&amp;format=text%2Fhtml&amp;timeout=30000&amp;debug=on", "View on DBPedia")</f>
        <v>View on DBPedia</v>
      </c>
    </row>
    <row collapsed="false" customFormat="false" customHeight="true" hidden="false" ht="12.1" outlineLevel="0" r="4231">
      <c r="A4231" s="0" t="str">
        <f aca="false">HYPERLINK("http://dbpedia.org/property/lastAlbum")</f>
        <v>http://dbpedia.org/property/lastAlbum</v>
      </c>
      <c r="B4231" s="2" t="n">
        <v>0</v>
      </c>
      <c r="C4231" s="0" t="str">
        <f aca="false">HYPERLINK("http://dbpedia.org/sparql?default-graph-uri=http%3A%2F%2Fdbpedia.org&amp;query=select+distinct+%3Fs+%3Fo+where+{%3Fs+%3Chttp%3A%2F%2Fdbpedia.org%2Fproperty%2FlastAlbum%3E+%3Fo}+LIMIT+100&amp;format=text%2Fhtml&amp;timeout=30000&amp;debug=on", "View on DBPedia")</f>
        <v>View on DBPedia</v>
      </c>
    </row>
    <row collapsed="false" customFormat="false" customHeight="true" hidden="false" ht="12.1" outlineLevel="0" r="4232">
      <c r="A4232" s="0" t="str">
        <f aca="false">HYPERLINK("http://dbpedia.org/property/relyear")</f>
        <v>http://dbpedia.org/property/relyear</v>
      </c>
      <c r="B4232" s="2" t="n">
        <v>1</v>
      </c>
      <c r="C4232" s="0" t="str">
        <f aca="false">HYPERLINK("http://dbpedia.org/sparql?default-graph-uri=http%3A%2F%2Fdbpedia.org&amp;query=select+distinct+%3Fs+%3Fo+where+{%3Fs+%3Chttp%3A%2F%2Fdbpedia.org%2Fproperty%2Frelyear%3E+%3Fo}+LIMIT+100&amp;format=text%2Fhtml&amp;timeout=30000&amp;debug=on", "View on DBPedia")</f>
        <v>View on DBPedia</v>
      </c>
    </row>
    <row collapsed="false" customFormat="false" customHeight="true" hidden="false" ht="12.1" outlineLevel="0" r="4233">
      <c r="A4233" s="0" t="str">
        <f aca="false">HYPERLINK("http://dbpedia.org/ontology/releaseDate")</f>
        <v>http://dbpedia.org/ontology/releaseDate</v>
      </c>
      <c r="B4233" s="2" t="n">
        <v>1</v>
      </c>
      <c r="C4233" s="0" t="str">
        <f aca="false">HYPERLINK("http://dbpedia.org/sparql?default-graph-uri=http%3A%2F%2Fdbpedia.org&amp;query=select+distinct+%3Fs+%3Fo+where+{%3Fs+%3Chttp%3A%2F%2Fdbpedia.org%2Fontology%2FreleaseDate%3E+%3Fo}+LIMIT+100&amp;format=text%2Fhtml&amp;timeout=30000&amp;debug=on", "View on DBPedia")</f>
        <v>View on DBPedia</v>
      </c>
    </row>
    <row collapsed="false" customFormat="false" customHeight="true" hidden="false" ht="12.1" outlineLevel="0" r="4234">
      <c r="A4234" s="0" t="str">
        <f aca="false">HYPERLINK("http://dbpedia.org/property/dateOfDeath")</f>
        <v>http://dbpedia.org/property/dateOfDeath</v>
      </c>
      <c r="B4234" s="2" t="n">
        <v>0</v>
      </c>
      <c r="C4234" s="0" t="str">
        <f aca="false">HYPERLINK("http://dbpedia.org/sparql?default-graph-uri=http%3A%2F%2Fdbpedia.org&amp;query=select+distinct+%3Fs+%3Fo+where+{%3Fs+%3Chttp%3A%2F%2Fdbpedia.org%2Fproperty%2FdateOfDeath%3E+%3Fo}+LIMIT+100&amp;format=text%2Fhtml&amp;timeout=30000&amp;debug=on", "View on DBPedia")</f>
        <v>View on DBPedia</v>
      </c>
    </row>
    <row collapsed="false" customFormat="false" customHeight="true" hidden="false" ht="12.1" outlineLevel="0" r="4235">
      <c r="A4235" s="0" t="str">
        <f aca="false">HYPERLINK("http://dbpedia.org/property/founded")</f>
        <v>http://dbpedia.org/property/founded</v>
      </c>
      <c r="B4235" s="2" t="n">
        <v>0</v>
      </c>
      <c r="C4235" s="0" t="str">
        <f aca="false">HYPERLINK("http://dbpedia.org/sparql?default-graph-uri=http%3A%2F%2Fdbpedia.org&amp;query=select+distinct+%3Fs+%3Fo+where+{%3Fs+%3Chttp%3A%2F%2Fdbpedia.org%2Fproperty%2Ffounded%3E+%3Fo}+LIMIT+100&amp;format=text%2Fhtml&amp;timeout=30000&amp;debug=on", "View on DBPedia")</f>
        <v>View on DBPedia</v>
      </c>
    </row>
    <row collapsed="false" customFormat="false" customHeight="true" hidden="false" ht="12.1" outlineLevel="0" r="4236">
      <c r="A4236" s="0" t="str">
        <f aca="false">HYPERLINK("http://dbpedia.org/property/productions")</f>
        <v>http://dbpedia.org/property/productions</v>
      </c>
      <c r="B4236" s="2" t="n">
        <v>0</v>
      </c>
      <c r="C4236" s="0" t="str">
        <f aca="false">HYPERLINK("http://dbpedia.org/sparql?default-graph-uri=http%3A%2F%2Fdbpedia.org&amp;query=select+distinct+%3Fs+%3Fo+where+{%3Fs+%3Chttp%3A%2F%2Fdbpedia.org%2Fproperty%2Fproductions%3E+%3Fo}+LIMIT+100&amp;format=text%2Fhtml&amp;timeout=30000&amp;debug=on", "View on DBPedia")</f>
        <v>View on DBPedia</v>
      </c>
    </row>
    <row collapsed="false" customFormat="false" customHeight="true" hidden="false" ht="12.1" outlineLevel="0" r="4237">
      <c r="A4237" s="0" t="str">
        <f aca="false">HYPERLINK("http://dbpedia.org/property/headline")</f>
        <v>http://dbpedia.org/property/headline</v>
      </c>
      <c r="B4237" s="2" t="n">
        <v>0</v>
      </c>
      <c r="C4237" s="0" t="str">
        <f aca="false">HYPERLINK("http://dbpedia.org/sparql?default-graph-uri=http%3A%2F%2Fdbpedia.org&amp;query=select+distinct+%3Fs+%3Fo+where+{%3Fs+%3Chttp%3A%2F%2Fdbpedia.org%2Fproperty%2Fheadline%3E+%3Fo}+LIMIT+100&amp;format=text%2Fhtml&amp;timeout=30000&amp;debug=on", "View on DBPedia")</f>
        <v>View on DBPedia</v>
      </c>
    </row>
    <row collapsed="false" customFormat="false" customHeight="true" hidden="false" ht="12.1" outlineLevel="0" r="4238">
      <c r="A4238" s="0" t="str">
        <f aca="false">HYPERLINK("http://dbpedia.org/property/next")</f>
        <v>http://dbpedia.org/property/next</v>
      </c>
      <c r="B4238" s="2" t="n">
        <v>0</v>
      </c>
      <c r="C4238" s="0" t="str">
        <f aca="false">HYPERLINK("http://dbpedia.org/sparql?default-graph-uri=http%3A%2F%2Fdbpedia.org&amp;query=select+distinct+%3Fs+%3Fo+where+{%3Fs+%3Chttp%3A%2F%2Fdbpedia.org%2Fproperty%2Fnext%3E+%3Fo}+LIMIT+100&amp;format=text%2Fhtml&amp;timeout=30000&amp;debug=on", "View on DBPedia")</f>
        <v>View on DBPedia</v>
      </c>
    </row>
    <row collapsed="false" customFormat="false" customHeight="true" hidden="false" ht="12.1" outlineLevel="0" r="4239">
      <c r="A4239" s="0" t="str">
        <f aca="false">HYPERLINK("http://dbpedia.org/ontology/birthDate")</f>
        <v>http://dbpedia.org/ontology/birthDate</v>
      </c>
      <c r="B4239" s="2" t="n">
        <v>0</v>
      </c>
      <c r="C4239" s="0" t="str">
        <f aca="false">HYPERLINK("http://dbpedia.org/sparql?default-graph-uri=http%3A%2F%2Fdbpedia.org&amp;query=select+distinct+%3Fs+%3Fo+where+{%3Fs+%3Chttp%3A%2F%2Fdbpedia.org%2Fontology%2FbirthDate%3E+%3Fo}+LIMIT+100&amp;format=text%2Fhtml&amp;timeout=30000&amp;debug=on", "View on DBPedia")</f>
        <v>View on DBPedia</v>
      </c>
    </row>
    <row collapsed="false" customFormat="false" customHeight="true" hidden="false" ht="12.1" outlineLevel="0" r="4240">
      <c r="A4240" s="0" t="str">
        <f aca="false">HYPERLINK("http://dbpedia.org/ontology/recordDate")</f>
        <v>http://dbpedia.org/ontology/recordDate</v>
      </c>
      <c r="B4240" s="2" t="n">
        <v>0.5</v>
      </c>
      <c r="C4240" s="0" t="str">
        <f aca="false">HYPERLINK("http://dbpedia.org/sparql?default-graph-uri=http%3A%2F%2Fdbpedia.org&amp;query=select+distinct+%3Fs+%3Fo+where+{%3Fs+%3Chttp%3A%2F%2Fdbpedia.org%2Fontology%2FrecordDate%3E+%3Fo}+LIMIT+100&amp;format=text%2Fhtml&amp;timeout=30000&amp;debug=on", "View on DBPedia")</f>
        <v>View on DBPedia</v>
      </c>
    </row>
    <row collapsed="false" customFormat="false" customHeight="true" hidden="false" ht="12.1" outlineLevel="0" r="4241">
      <c r="A4241" s="0" t="str">
        <f aca="false">HYPERLINK("http://dbpedia.org/property/before")</f>
        <v>http://dbpedia.org/property/before</v>
      </c>
      <c r="B4241" s="2" t="n">
        <v>0</v>
      </c>
      <c r="C4241" s="0" t="str">
        <f aca="false">HYPERLINK("http://dbpedia.org/sparql?default-graph-uri=http%3A%2F%2Fdbpedia.org&amp;query=select+distinct+%3Fs+%3Fo+where+{%3Fs+%3Chttp%3A%2F%2Fdbpedia.org%2Fproperty%2Fbefore%3E+%3Fo}+LIMIT+100&amp;format=text%2Fhtml&amp;timeout=30000&amp;debug=on", "View on DBPedia")</f>
        <v>View on DBPedia</v>
      </c>
    </row>
    <row collapsed="false" customFormat="false" customHeight="true" hidden="false" ht="12.1" outlineLevel="0" r="4242">
      <c r="A4242" s="0" t="str">
        <f aca="false">HYPERLINK("http://dbpedia.org/property/date")</f>
        <v>http://dbpedia.org/property/date</v>
      </c>
      <c r="B4242" s="2" t="n">
        <v>0</v>
      </c>
      <c r="C4242" s="0" t="str">
        <f aca="false">HYPERLINK("http://dbpedia.org/sparql?default-graph-uri=http%3A%2F%2Fdbpedia.org&amp;query=select+distinct+%3Fs+%3Fo+where+{%3Fs+%3Chttp%3A%2F%2Fdbpedia.org%2Fproperty%2Fdate%3E+%3Fo}+LIMIT+100&amp;format=text%2Fhtml&amp;timeout=30000&amp;debug=on", "View on DBPedia")</f>
        <v>View on DBPedia</v>
      </c>
    </row>
    <row collapsed="false" customFormat="false" customHeight="true" hidden="false" ht="12.1" outlineLevel="0" r="4243">
      <c r="A4243" s="0" t="str">
        <f aca="false">HYPERLINK("http://dbpedia.org/property/fromAlbum")</f>
        <v>http://dbpedia.org/property/fromAlbum</v>
      </c>
      <c r="B4243" s="2" t="n">
        <v>0</v>
      </c>
      <c r="C4243" s="0" t="str">
        <f aca="false">HYPERLINK("http://dbpedia.org/sparql?default-graph-uri=http%3A%2F%2Fdbpedia.org&amp;query=select+distinct+%3Fs+%3Fo+where+{%3Fs+%3Chttp%3A%2F%2Fdbpedia.org%2Fproperty%2FfromAlbum%3E+%3Fo}+LIMIT+100&amp;format=text%2Fhtml&amp;timeout=30000&amp;debug=on", "View on DBPedia")</f>
        <v>View on DBPedia</v>
      </c>
    </row>
    <row collapsed="false" customFormat="false" customHeight="true" hidden="false" ht="12.1" outlineLevel="0" r="4244">
      <c r="A4244" s="0" t="str">
        <f aca="false">HYPERLINK("http://dbpedia.org/property/deathDate")</f>
        <v>http://dbpedia.org/property/deathDate</v>
      </c>
      <c r="B4244" s="2" t="n">
        <v>0</v>
      </c>
      <c r="C4244" s="0" t="str">
        <f aca="false">HYPERLINK("http://dbpedia.org/sparql?default-graph-uri=http%3A%2F%2Fdbpedia.org&amp;query=select+distinct+%3Fs+%3Fo+where+{%3Fs+%3Chttp%3A%2F%2Fdbpedia.org%2Fproperty%2FdeathDate%3E+%3Fo}+LIMIT+100&amp;format=text%2Fhtml&amp;timeout=30000&amp;debug=on", "View on DBPedia")</f>
        <v>View on DBPedia</v>
      </c>
    </row>
    <row collapsed="false" customFormat="false" customHeight="true" hidden="false" ht="12.1" outlineLevel="0" r="4245">
      <c r="A4245" s="0" t="str">
        <f aca="false">HYPERLINK("http://dbpedia.org/property/mapYear")</f>
        <v>http://dbpedia.org/property/mapYear</v>
      </c>
      <c r="B4245" s="2" t="n">
        <v>0</v>
      </c>
      <c r="C4245" s="0" t="str">
        <f aca="false">HYPERLINK("http://dbpedia.org/sparql?default-graph-uri=http%3A%2F%2Fdbpedia.org&amp;query=select+distinct+%3Fs+%3Fo+where+{%3Fs+%3Chttp%3A%2F%2Fdbpedia.org%2Fproperty%2FmapYear%3E+%3Fo}+LIMIT+100&amp;format=text%2Fhtml&amp;timeout=30000&amp;debug=on", "View on DBPedia")</f>
        <v>View on DBPedia</v>
      </c>
    </row>
    <row collapsed="false" customFormat="false" customHeight="true" hidden="false" ht="12.1" outlineLevel="0" r="4246">
      <c r="A4246" s="0" t="str">
        <f aca="false">HYPERLINK("http://dbpedia.org/property/foundation")</f>
        <v>http://dbpedia.org/property/foundation</v>
      </c>
      <c r="B4246" s="2" t="n">
        <v>0</v>
      </c>
      <c r="C4246" s="0" t="str">
        <f aca="false">HYPERLINK("http://dbpedia.org/sparql?default-graph-uri=http%3A%2F%2Fdbpedia.org&amp;query=select+distinct+%3Fs+%3Fo+where+{%3Fs+%3Chttp%3A%2F%2Fdbpedia.org%2Fproperty%2Ffoundation%3E+%3Fo}+LIMIT+100&amp;format=text%2Fhtml&amp;timeout=30000&amp;debug=on", "View on DBPedia")</f>
        <v>View on DBPedia</v>
      </c>
    </row>
    <row collapsed="false" customFormat="false" customHeight="true" hidden="false" ht="12.1" outlineLevel="0" r="4247">
      <c r="A4247" s="0" t="str">
        <f aca="false">HYPERLINK("http://dbpedia.org/ontology/deathDate")</f>
        <v>http://dbpedia.org/ontology/deathDate</v>
      </c>
      <c r="B4247" s="2" t="n">
        <v>0</v>
      </c>
      <c r="C4247" s="0" t="str">
        <f aca="false">HYPERLINK("http://dbpedia.org/sparql?default-graph-uri=http%3A%2F%2Fdbpedia.org&amp;query=select+distinct+%3Fs+%3Fo+where+{%3Fs+%3Chttp%3A%2F%2Fdbpedia.org%2Fontology%2FdeathDate%3E+%3Fo}+LIMIT+100&amp;format=text%2Fhtml&amp;timeout=30000&amp;debug=on", "View on DBPedia")</f>
        <v>View on DBPedia</v>
      </c>
    </row>
    <row collapsed="false" customFormat="false" customHeight="true" hidden="false" ht="12.1" outlineLevel="0" r="4248">
      <c r="A4248" s="0" t="str">
        <f aca="false">HYPERLINK("http://dbpedia.org/property/lastSingle")</f>
        <v>http://dbpedia.org/property/lastSingle</v>
      </c>
      <c r="B4248" s="2" t="n">
        <v>0</v>
      </c>
      <c r="C4248" s="0" t="str">
        <f aca="false">HYPERLINK("http://dbpedia.org/sparql?default-graph-uri=http%3A%2F%2Fdbpedia.org&amp;query=select+distinct+%3Fs+%3Fo+where+{%3Fs+%3Chttp%3A%2F%2Fdbpedia.org%2Fproperty%2FlastSingle%3E+%3Fo}+LIMIT+100&amp;format=text%2Fhtml&amp;timeout=30000&amp;debug=on", "View on DBPedia")</f>
        <v>View on DBPedia</v>
      </c>
    </row>
    <row collapsed="false" customFormat="false" customHeight="true" hidden="false" ht="12.1" outlineLevel="0" r="4249">
      <c r="A4249" s="0" t="str">
        <f aca="false">HYPERLINK("http://dbpedia.org/ontology/alias")</f>
        <v>http://dbpedia.org/ontology/alias</v>
      </c>
      <c r="B4249" s="2" t="n">
        <v>0</v>
      </c>
      <c r="C4249" s="0" t="str">
        <f aca="false">HYPERLINK("http://dbpedia.org/sparql?default-graph-uri=http%3A%2F%2Fdbpedia.org&amp;query=select+distinct+%3Fs+%3Fo+where+{%3Fs+%3Chttp%3A%2F%2Fdbpedia.org%2Fontology%2Falias%3E+%3Fo}+LIMIT+100&amp;format=text%2Fhtml&amp;timeout=30000&amp;debug=on", "View on DBPedia")</f>
        <v>View on DBPedia</v>
      </c>
    </row>
    <row collapsed="false" customFormat="false" customHeight="true" hidden="false" ht="12.1" outlineLevel="0" r="4250">
      <c r="A4250" s="0" t="str">
        <f aca="false">HYPERLINK("http://dbpedia.org/property/thisAlbum")</f>
        <v>http://dbpedia.org/property/thisAlbum</v>
      </c>
      <c r="B4250" s="2" t="n">
        <v>0</v>
      </c>
      <c r="C4250" s="0" t="str">
        <f aca="false">HYPERLINK("http://dbpedia.org/sparql?default-graph-uri=http%3A%2F%2Fdbpedia.org&amp;query=select+distinct+%3Fs+%3Fo+where+{%3Fs+%3Chttp%3A%2F%2Fdbpedia.org%2Fproperty%2FthisAlbum%3E+%3Fo}+LIMIT+100&amp;format=text%2Fhtml&amp;timeout=30000&amp;debug=on", "View on DBPedia")</f>
        <v>View on DBPedia</v>
      </c>
    </row>
    <row collapsed="false" customFormat="false" customHeight="true" hidden="false" ht="12.1" outlineLevel="0" r="4251">
      <c r="A4251" s="0" t="str">
        <f aca="false">HYPERLINK("http://dbpedia.org/ontology/subsequentWork")</f>
        <v>http://dbpedia.org/ontology/subsequentWork</v>
      </c>
      <c r="B4251" s="2" t="n">
        <v>0</v>
      </c>
      <c r="C4251" s="0" t="str">
        <f aca="false">HYPERLINK("http://dbpedia.org/sparql?default-graph-uri=http%3A%2F%2Fdbpedia.org&amp;query=select+distinct+%3Fs+%3Fo+where+{%3Fs+%3Chttp%3A%2F%2Fdbpedia.org%2Fontology%2FsubsequentWork%3E+%3Fo}+LIMIT+100&amp;format=text%2Fhtml&amp;timeout=30000&amp;debug=on", "View on DBPedia")</f>
        <v>View on DBPedia</v>
      </c>
    </row>
    <row collapsed="false" customFormat="false" customHeight="true" hidden="false" ht="12.1" outlineLevel="0" r="4252">
      <c r="A4252" s="0" t="str">
        <f aca="false">HYPERLINK("http://dbpedia.org/ontology/previousWork")</f>
        <v>http://dbpedia.org/ontology/previousWork</v>
      </c>
      <c r="B4252" s="2" t="n">
        <v>0</v>
      </c>
      <c r="C4252" s="0" t="str">
        <f aca="false">HYPERLINK("http://dbpedia.org/sparql?default-graph-uri=http%3A%2F%2Fdbpedia.org&amp;query=select+distinct+%3Fs+%3Fo+where+{%3Fs+%3Chttp%3A%2F%2Fdbpedia.org%2Fontology%2FpreviousWork%3E+%3Fo}+LIMIT+100&amp;format=text%2Fhtml&amp;timeout=30000&amp;debug=on", "View on DBPedia")</f>
        <v>View on DBPedia</v>
      </c>
    </row>
    <row collapsed="false" customFormat="false" customHeight="true" hidden="false" ht="12.1" outlineLevel="0" r="4253">
      <c r="A4253" s="0" t="str">
        <f aca="false">HYPERLINK("http://dbpedia.org/property/nextAlbum")</f>
        <v>http://dbpedia.org/property/nextAlbum</v>
      </c>
      <c r="B4253" s="2" t="n">
        <v>0</v>
      </c>
      <c r="C4253" s="0" t="str">
        <f aca="false">HYPERLINK("http://dbpedia.org/sparql?default-graph-uri=http%3A%2F%2Fdbpedia.org&amp;query=select+distinct+%3Fs+%3Fo+where+{%3Fs+%3Chttp%3A%2F%2Fdbpedia.org%2Fproperty%2FnextAlbum%3E+%3Fo}+LIMIT+100&amp;format=text%2Fhtml&amp;timeout=30000&amp;debug=on", "View on DBPedia")</f>
        <v>View on DBPedia</v>
      </c>
    </row>
    <row collapsed="false" customFormat="false" customHeight="true" hidden="false" ht="12.1" outlineLevel="0" r="4254">
      <c r="A4254" s="0" t="str">
        <f aca="false">HYPERLINK("http://dbpedia.org/property/established")</f>
        <v>http://dbpedia.org/property/established</v>
      </c>
      <c r="B4254" s="2" t="n">
        <v>0</v>
      </c>
      <c r="C4254" s="0" t="str">
        <f aca="false">HYPERLINK("http://dbpedia.org/sparql?default-graph-uri=http%3A%2F%2Fdbpedia.org&amp;query=select+distinct+%3Fs+%3Fo+where+{%3Fs+%3Chttp%3A%2F%2Fdbpedia.org%2Fproperty%2Festablished%3E+%3Fo}+LIMIT+100&amp;format=text%2Fhtml&amp;timeout=30000&amp;debug=on", "View on DBPedia")</f>
        <v>View on DBPedia</v>
      </c>
    </row>
    <row collapsed="false" customFormat="false" customHeight="true" hidden="false" ht="12.1" outlineLevel="0" r="4255">
      <c r="A4255" s="0" t="str">
        <f aca="false">HYPERLINK("http://dbpedia.org/property/yearsactive")</f>
        <v>http://dbpedia.org/property/yearsactive</v>
      </c>
      <c r="B4255" s="2" t="n">
        <v>0</v>
      </c>
      <c r="C4255" s="0" t="str">
        <f aca="false">HYPERLINK("http://dbpedia.org/sparql?default-graph-uri=http%3A%2F%2Fdbpedia.org&amp;query=select+distinct+%3Fs+%3Fo+where+{%3Fs+%3Chttp%3A%2F%2Fdbpedia.org%2Fproperty%2Fyearsactive%3E+%3Fo}+LIMIT+100&amp;format=text%2Fhtml&amp;timeout=30000&amp;debug=on", "View on DBPedia")</f>
        <v>View on DBPedia</v>
      </c>
    </row>
    <row collapsed="false" customFormat="false" customHeight="true" hidden="false" ht="12.1" outlineLevel="0" r="4256">
      <c r="A4256" s="0" t="str">
        <f aca="false">HYPERLINK("http://dbpedia.org/ontology/recordedIn")</f>
        <v>http://dbpedia.org/ontology/recordedIn</v>
      </c>
      <c r="B4256" s="2" t="n">
        <v>0.5</v>
      </c>
      <c r="C4256" s="0" t="str">
        <f aca="false">HYPERLINK("http://dbpedia.org/sparql?default-graph-uri=http%3A%2F%2Fdbpedia.org&amp;query=select+distinct+%3Fs+%3Fo+where+{%3Fs+%3Chttp%3A%2F%2Fdbpedia.org%2Fontology%2FrecordedIn%3E+%3Fo}+LIMIT+100&amp;format=text%2Fhtml&amp;timeout=30000&amp;debug=on", "View on DBPedia")</f>
        <v>View on DBPedia</v>
      </c>
    </row>
    <row collapsed="false" customFormat="false" customHeight="true" hidden="false" ht="12.1" outlineLevel="0" r="4257">
      <c r="A4257" s="0" t="str">
        <f aca="false">HYPERLINK("http://dbpedia.org/property/dateOfBirth")</f>
        <v>http://dbpedia.org/property/dateOfBirth</v>
      </c>
      <c r="B4257" s="2" t="n">
        <v>0</v>
      </c>
      <c r="C4257" s="0" t="str">
        <f aca="false">HYPERLINK("http://dbpedia.org/sparql?default-graph-uri=http%3A%2F%2Fdbpedia.org&amp;query=select+distinct+%3Fs+%3Fo+where+{%3Fs+%3Chttp%3A%2F%2Fdbpedia.org%2Fproperty%2FdateOfBirth%3E+%3Fo}+LIMIT+100&amp;format=text%2Fhtml&amp;timeout=30000&amp;debug=on", "View on DBPedia")</f>
        <v>View on DBPedia</v>
      </c>
    </row>
    <row collapsed="false" customFormat="false" customHeight="true" hidden="false" ht="12.1" outlineLevel="0" r="4258">
      <c r="A4258" s="0" t="str">
        <f aca="false">HYPERLINK("http://dbpedia.org/ontology/formerCallsign")</f>
        <v>http://dbpedia.org/ontology/formerCallsign</v>
      </c>
      <c r="B4258" s="2" t="n">
        <v>0</v>
      </c>
      <c r="C4258" s="0" t="str">
        <f aca="false">HYPERLINK("http://dbpedia.org/sparql?default-graph-uri=http%3A%2F%2Fdbpedia.org&amp;query=select+distinct+%3Fs+%3Fo+where+{%3Fs+%3Chttp%3A%2F%2Fdbpedia.org%2Fontology%2FformerCallsign%3E+%3Fo}+LIMIT+100&amp;format=text%2Fhtml&amp;timeout=30000&amp;debug=on", "View on DBPedia")</f>
        <v>View on DBPedia</v>
      </c>
    </row>
    <row collapsed="false" customFormat="false" customHeight="true" hidden="false" ht="12.1" outlineLevel="0" r="4259">
      <c r="A4259" s="0" t="str">
        <f aca="false">HYPERLINK("http://dbpedia.org/property/birthDate")</f>
        <v>http://dbpedia.org/property/birthDate</v>
      </c>
      <c r="B4259" s="2" t="n">
        <v>0</v>
      </c>
      <c r="C4259" s="0" t="str">
        <f aca="false">HYPERLINK("http://dbpedia.org/sparql?default-graph-uri=http%3A%2F%2Fdbpedia.org&amp;query=select+distinct+%3Fs+%3Fo+where+{%3Fs+%3Chttp%3A%2F%2Fdbpedia.org%2Fproperty%2FbirthDate%3E+%3Fo}+LIMIT+100&amp;format=text%2Fhtml&amp;timeout=30000&amp;debug=on", "View on DBPedia")</f>
        <v>View on DBPedia</v>
      </c>
    </row>
    <row collapsed="false" customFormat="false" customHeight="true" hidden="false" ht="12.1" outlineLevel="0" r="4260">
      <c r="A4260" s="0" t="str">
        <f aca="false">HYPERLINK("http://dbpedia.org/property/description")</f>
        <v>http://dbpedia.org/property/description</v>
      </c>
      <c r="B4260" s="2" t="n">
        <v>0</v>
      </c>
      <c r="C4260" s="0" t="str">
        <f aca="false">HYPERLINK("http://dbpedia.org/sparql?default-graph-uri=http%3A%2F%2Fdbpedia.org&amp;query=select+distinct+%3Fs+%3Fo+where+{%3Fs+%3Chttp%3A%2F%2Fdbpedia.org%2Fproperty%2Fdescription%3E+%3Fo}+LIMIT+100&amp;format=text%2Fhtml&amp;timeout=30000&amp;debug=on", "View on DBPedia")</f>
        <v>View on DBPedia</v>
      </c>
    </row>
    <row collapsed="false" customFormat="false" customHeight="true" hidden="false" ht="12.1" outlineLevel="0" r="4261">
      <c r="A4261" s="0" t="str">
        <f aca="false">HYPERLINK("http://dbpedia.org/property/lastAired")</f>
        <v>http://dbpedia.org/property/lastAired</v>
      </c>
      <c r="B4261" s="2" t="n">
        <v>0</v>
      </c>
      <c r="C4261" s="0" t="str">
        <f aca="false">HYPERLINK("http://dbpedia.org/sparql?default-graph-uri=http%3A%2F%2Fdbpedia.org&amp;query=select+distinct+%3Fs+%3Fo+where+{%3Fs+%3Chttp%3A%2F%2Fdbpedia.org%2Fproperty%2FlastAired%3E+%3Fo}+LIMIT+100&amp;format=text%2Fhtml&amp;timeout=30000&amp;debug=on", "View on DBPedia")</f>
        <v>View on DBPedia</v>
      </c>
    </row>
    <row collapsed="false" customFormat="false" customHeight="true" hidden="false" ht="12.1" outlineLevel="0" r="4262">
      <c r="A4262" s="0" t="str">
        <f aca="false">HYPERLINK("http://dbpedia.org/property/released")</f>
        <v>http://dbpedia.org/property/released</v>
      </c>
      <c r="B4262" s="2" t="n">
        <v>1</v>
      </c>
      <c r="C4262" s="0" t="str">
        <f aca="false">HYPERLINK("http://dbpedia.org/sparql?default-graph-uri=http%3A%2F%2Fdbpedia.org&amp;query=select+distinct+%3Fs+%3Fo+where+{%3Fs+%3Chttp%3A%2F%2Fdbpedia.org%2Fproperty%2Freleased%3E+%3Fo}+LIMIT+100&amp;format=text%2Fhtml&amp;timeout=30000&amp;debug=on", "View on DBPedia")</f>
        <v>View on DBPedia</v>
      </c>
    </row>
    <row collapsed="false" customFormat="false" customHeight="true" hidden="false" ht="12.1" outlineLevel="0" r="4263">
      <c r="A4263" s="0" t="str">
        <f aca="false">HYPERLINK("http://dbpedia.org/property/cover")</f>
        <v>http://dbpedia.org/property/cover</v>
      </c>
      <c r="B4263" s="2" t="n">
        <v>0</v>
      </c>
      <c r="C4263" s="0" t="str">
        <f aca="false">HYPERLINK("http://dbpedia.org/sparql?default-graph-uri=http%3A%2F%2Fdbpedia.org&amp;query=select+distinct+%3Fs+%3Fo+where+{%3Fs+%3Chttp%3A%2F%2Fdbpedia.org%2Fproperty%2Fcover%3E+%3Fo}+LIMIT+100&amp;format=text%2Fhtml&amp;timeout=30000&amp;debug=on", "View on DBPedia")</f>
        <v>View on DBPedia</v>
      </c>
    </row>
    <row collapsed="false" customFormat="false" customHeight="true" hidden="false" ht="12.1" outlineLevel="0" r="4264">
      <c r="A4264" s="0" t="str">
        <f aca="false">HYPERLINK("http://dbpedia.org/ontology/deathYear")</f>
        <v>http://dbpedia.org/ontology/deathYear</v>
      </c>
      <c r="B4264" s="2" t="n">
        <v>0</v>
      </c>
      <c r="C4264" s="0" t="str">
        <f aca="false">HYPERLINK("http://dbpedia.org/sparql?default-graph-uri=http%3A%2F%2Fdbpedia.org&amp;query=select+distinct+%3Fs+%3Fo+where+{%3Fs+%3Chttp%3A%2F%2Fdbpedia.org%2Fontology%2FdeathYear%3E+%3Fo}+LIMIT+100&amp;format=text%2Fhtml&amp;timeout=30000&amp;debug=on", "View on DBPedia")</f>
        <v>View on DBPedia</v>
      </c>
    </row>
    <row collapsed="false" customFormat="false" customHeight="true" hidden="false" ht="12.1" outlineLevel="0" r="4265">
      <c r="A4265" s="0" t="str">
        <f aca="false">HYPERLINK("http://xmlns.com/foaf/0.1/name")</f>
        <v>http://xmlns.com/foaf/0.1/name</v>
      </c>
      <c r="B4265" s="2" t="n">
        <v>0</v>
      </c>
      <c r="C4265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4266">
      <c r="A4266" s="0" t="str">
        <f aca="false">HYPERLINK("http://dbpedia.org/ontology/foundingYear")</f>
        <v>http://dbpedia.org/ontology/foundingYear</v>
      </c>
      <c r="B4266" s="2" t="n">
        <v>0</v>
      </c>
      <c r="C4266" s="0" t="str">
        <f aca="false">HYPERLINK("http://dbpedia.org/sparql?default-graph-uri=http%3A%2F%2Fdbpedia.org&amp;query=select+distinct+%3Fs+%3Fo+where+{%3Fs+%3Chttp%3A%2F%2Fdbpedia.org%2Fontology%2FfoundingYear%3E+%3Fo}+LIMIT+100&amp;format=text%2Fhtml&amp;timeout=30000&amp;debug=on", "View on DBPedia")</f>
        <v>View on DBPedia</v>
      </c>
    </row>
    <row collapsed="false" customFormat="false" customHeight="true" hidden="false" ht="12.1" outlineLevel="0" r="4267">
      <c r="A4267" s="0" t="str">
        <f aca="false">HYPERLINK("http://dbpedia.org/property/airdate")</f>
        <v>http://dbpedia.org/property/airdate</v>
      </c>
      <c r="B4267" s="2" t="n">
        <v>0</v>
      </c>
      <c r="C4267" s="0" t="str">
        <f aca="false">HYPERLINK("http://dbpedia.org/sparql?default-graph-uri=http%3A%2F%2Fdbpedia.org&amp;query=select+distinct+%3Fs+%3Fo+where+{%3Fs+%3Chttp%3A%2F%2Fdbpedia.org%2Fproperty%2Fairdate%3E+%3Fo}+LIMIT+100&amp;format=text%2Fhtml&amp;timeout=30000&amp;debug=on", "View on DBPedia")</f>
        <v>View on DBPedia</v>
      </c>
    </row>
    <row collapsed="false" customFormat="false" customHeight="true" hidden="false" ht="12.1" outlineLevel="0" r="4268">
      <c r="A4268" s="0" t="str">
        <f aca="false">HYPERLINK("http://dbpedia.org/property/opened")</f>
        <v>http://dbpedia.org/property/opened</v>
      </c>
      <c r="B4268" s="2" t="n">
        <v>0</v>
      </c>
      <c r="C4268" s="0" t="str">
        <f aca="false">HYPERLINK("http://dbpedia.org/sparql?default-graph-uri=http%3A%2F%2Fdbpedia.org&amp;query=select+distinct+%3Fs+%3Fo+where+{%3Fs+%3Chttp%3A%2F%2Fdbpedia.org%2Fproperty%2Fopened%3E+%3Fo}+LIMIT+100&amp;format=text%2Fhtml&amp;timeout=30000&amp;debug=on", "View on DBPedia")</f>
        <v>View on DBPedia</v>
      </c>
    </row>
    <row collapsed="false" customFormat="false" customHeight="true" hidden="false" ht="12.1" outlineLevel="0" r="4269">
      <c r="A4269" s="0" t="str">
        <f aca="false">HYPERLINK("http://dbpedia.org/property/yearsActive")</f>
        <v>http://dbpedia.org/property/yearsActive</v>
      </c>
      <c r="B4269" s="2" t="n">
        <v>0</v>
      </c>
      <c r="C4269" s="0" t="str">
        <f aca="false">HYPERLINK("http://dbpedia.org/sparql?default-graph-uri=http%3A%2F%2Fdbpedia.org&amp;query=select+distinct+%3Fs+%3Fo+where+{%3Fs+%3Chttp%3A%2F%2Fdbpedia.org%2Fproperty%2FyearsActive%3E+%3Fo}+LIMIT+100&amp;format=text%2Fhtml&amp;timeout=30000&amp;debug=on", "View on DBPedia")</f>
        <v>View on DBPedia</v>
      </c>
    </row>
    <row collapsed="false" customFormat="false" customHeight="true" hidden="false" ht="12.1" outlineLevel="0" r="4270">
      <c r="A4270" s="0" t="str">
        <f aca="false">HYPERLINK("http://dbpedia.org/property/after")</f>
        <v>http://dbpedia.org/property/after</v>
      </c>
      <c r="B4270" s="2" t="n">
        <v>0</v>
      </c>
      <c r="C4270" s="0" t="str">
        <f aca="false">HYPERLINK("http://dbpedia.org/sparql?default-graph-uri=http%3A%2F%2Fdbpedia.org&amp;query=select+distinct+%3Fs+%3Fo+where+{%3Fs+%3Chttp%3A%2F%2Fdbpedia.org%2Fproperty%2Fafter%3E+%3Fo}+LIMIT+100&amp;format=text%2Fhtml&amp;timeout=30000&amp;debug=on", "View on DBPedia")</f>
        <v>View on DBPedia</v>
      </c>
    </row>
    <row collapsed="false" customFormat="false" customHeight="true" hidden="false" ht="12.1" outlineLevel="0" r="4271">
      <c r="A4271" s="0" t="str">
        <f aca="false">HYPERLINK("http://dbpedia.org/ontology/activeYearsEndYear")</f>
        <v>http://dbpedia.org/ontology/activeYearsEndYear</v>
      </c>
      <c r="B4271" s="2" t="n">
        <v>0</v>
      </c>
      <c r="C4271" s="0" t="str">
        <f aca="false">HYPERLINK("http://dbpedia.org/sparql?default-graph-uri=http%3A%2F%2Fdbpedia.org&amp;query=select+distinct+%3Fs+%3Fo+where+{%3Fs+%3Chttp%3A%2F%2Fdbpedia.org%2Fontology%2FactiveYearsEndYear%3E+%3Fo}+LIMIT+100&amp;format=text%2Fhtml&amp;timeout=30000&amp;debug=on", "View on DBPedia")</f>
        <v>View on DBPedia</v>
      </c>
    </row>
    <row collapsed="false" customFormat="false" customHeight="true" hidden="false" ht="12.1" outlineLevel="0" r="4272">
      <c r="A4272" s="0" t="str">
        <f aca="false">HYPERLINK("http://dbpedia.org/property/years")</f>
        <v>http://dbpedia.org/property/years</v>
      </c>
      <c r="B4272" s="2" t="n">
        <v>0</v>
      </c>
      <c r="C4272" s="0" t="str">
        <f aca="false">HYPERLINK("http://dbpedia.org/sparql?default-graph-uri=http%3A%2F%2Fdbpedia.org&amp;query=select+distinct+%3Fs+%3Fo+where+{%3Fs+%3Chttp%3A%2F%2Fdbpedia.org%2Fproperty%2Fyears%3E+%3Fo}+LIMIT+100&amp;format=text%2Fhtml&amp;timeout=30000&amp;debug=on", "View on DBPedia")</f>
        <v>View on DBPedia</v>
      </c>
    </row>
    <row collapsed="false" customFormat="false" customHeight="true" hidden="false" ht="12.1" outlineLevel="0" r="4273">
      <c r="A4273" s="0" t="str">
        <f aca="false">HYPERLINK("http://dbpedia.org/property/recorded")</f>
        <v>http://dbpedia.org/property/recorded</v>
      </c>
      <c r="B4273" s="2" t="n">
        <v>0.5</v>
      </c>
      <c r="C4273" s="0" t="str">
        <f aca="false">HYPERLINK("http://dbpedia.org/sparql?default-graph-uri=http%3A%2F%2Fdbpedia.org&amp;query=select+distinct+%3Fs+%3Fo+where+{%3Fs+%3Chttp%3A%2F%2Fdbpedia.org%2Fproperty%2Frecorded%3E+%3Fo}+LIMIT+100&amp;format=text%2Fhtml&amp;timeout=30000&amp;debug=on", "View on DBPedia")</f>
        <v>View on DBPedia</v>
      </c>
    </row>
    <row collapsed="false" customFormat="false" customHeight="true" hidden="false" ht="12.1" outlineLevel="0" r="4274">
      <c r="A4274" s="0" t="str">
        <f aca="false">HYPERLINK("http://dbpedia.org/property/caption")</f>
        <v>http://dbpedia.org/property/caption</v>
      </c>
      <c r="B4274" s="2" t="n">
        <v>0</v>
      </c>
      <c r="C4274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4275">
      <c r="A4275" s="0" t="str">
        <f aca="false">HYPERLINK("http://dbpedia.org/property/firstAired")</f>
        <v>http://dbpedia.org/property/firstAired</v>
      </c>
      <c r="B4275" s="2" t="n">
        <v>0.5</v>
      </c>
      <c r="C4275" s="0" t="str">
        <f aca="false">HYPERLINK("http://dbpedia.org/sparql?default-graph-uri=http%3A%2F%2Fdbpedia.org&amp;query=select+distinct+%3Fs+%3Fo+where+{%3Fs+%3Chttp%3A%2F%2Fdbpedia.org%2Fproperty%2FfirstAired%3E+%3Fo}+LIMIT+100&amp;format=text%2Fhtml&amp;timeout=30000&amp;debug=on", "View on DBPedia")</f>
        <v>View on DBPedia</v>
      </c>
    </row>
    <row collapsed="false" customFormat="false" customHeight="true" hidden="false" ht="12.1" outlineLevel="0" r="4276">
      <c r="A4276" s="0" t="str">
        <f aca="false">HYPERLINK("http://dbpedia.org/property/previous")</f>
        <v>http://dbpedia.org/property/previous</v>
      </c>
      <c r="B4276" s="2" t="n">
        <v>0</v>
      </c>
      <c r="C4276" s="0" t="str">
        <f aca="false">HYPERLINK("http://dbpedia.org/sparql?default-graph-uri=http%3A%2F%2Fdbpedia.org&amp;query=select+distinct+%3Fs+%3Fo+where+{%3Fs+%3Chttp%3A%2F%2Fdbpedia.org%2Fproperty%2Fprevious%3E+%3Fo}+LIMIT+100&amp;format=text%2Fhtml&amp;timeout=30000&amp;debug=on", "View on DBPedia")</f>
        <v>View on DBPedia</v>
      </c>
    </row>
    <row collapsed="false" customFormat="false" customHeight="true" hidden="false" ht="12.1" outlineLevel="0" r="4277">
      <c r="A4277" s="0" t="str">
        <f aca="false">HYPERLINK("http://dbpedia.org/property/name")</f>
        <v>http://dbpedia.org/property/name</v>
      </c>
      <c r="B4277" s="2" t="n">
        <v>0</v>
      </c>
      <c r="C4277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4278">
      <c r="A4278" s="0" t="str">
        <f aca="false">HYPERLINK("http://dbpedia.org/property/label")</f>
        <v>http://dbpedia.org/property/label</v>
      </c>
      <c r="B4278" s="2" t="n">
        <v>0</v>
      </c>
      <c r="C4278" s="0" t="str">
        <f aca="false">HYPERLINK("http://dbpedia.org/sparql?default-graph-uri=http%3A%2F%2Fdbpedia.org&amp;query=select+distinct+%3Fs+%3Fo+where+{%3Fs+%3Chttp%3A%2F%2Fdbpedia.org%2Fproperty%2Flabel%3E+%3Fo}+LIMIT+100&amp;format=text%2Fhtml&amp;timeout=30000&amp;debug=on", "View on DBPedia")</f>
        <v>View on DBPedia</v>
      </c>
    </row>
    <row collapsed="false" customFormat="false" customHeight="true" hidden="false" ht="12.1" outlineLevel="0" r="4279">
      <c r="A4279" s="0" t="str">
        <f aca="false">HYPERLINK("http://dbpedia.org/ontology/firstAirDate")</f>
        <v>http://dbpedia.org/ontology/firstAirDate</v>
      </c>
      <c r="B4279" s="2" t="n">
        <v>0.5</v>
      </c>
      <c r="C4279" s="0" t="str">
        <f aca="false">HYPERLINK("http://dbpedia.org/sparql?default-graph-uri=http%3A%2F%2Fdbpedia.org&amp;query=select+distinct+%3Fs+%3Fo+where+{%3Fs+%3Chttp%3A%2F%2Fdbpedia.org%2Fontology%2FfirstAirDate%3E+%3Fo}+LIMIT+100&amp;format=text%2Fhtml&amp;timeout=30000&amp;debug=on", "View on DBPedia")</f>
        <v>View on DBPedia</v>
      </c>
    </row>
    <row collapsed="false" customFormat="false" customHeight="true" hidden="false" ht="12.1" outlineLevel="0" r="4280">
      <c r="A4280" s="0" t="str">
        <f aca="false">HYPERLINK("http://dbpedia.org/property/thisSingle")</f>
        <v>http://dbpedia.org/property/thisSingle</v>
      </c>
      <c r="B4280" s="2" t="n">
        <v>0</v>
      </c>
      <c r="C4280" s="0" t="str">
        <f aca="false">HYPERLINK("http://dbpedia.org/sparql?default-graph-uri=http%3A%2F%2Fdbpedia.org&amp;query=select+distinct+%3Fs+%3Fo+where+{%3Fs+%3Chttp%3A%2F%2Fdbpedia.org%2Fproperty%2FthisSingle%3E+%3Fo}+LIMIT+100&amp;format=text%2Fhtml&amp;timeout=30000&amp;debug=on", "View on DBPedia")</f>
        <v>View on DBPedia</v>
      </c>
    </row>
    <row collapsed="false" customFormat="false" customHeight="true" hidden="false" ht="12.1" outlineLevel="0" r="4281">
      <c r="A4281" s="0" t="str">
        <f aca="false">HYPERLINK("http://dbpedia.org/ontology/birthYear")</f>
        <v>http://dbpedia.org/ontology/birthYear</v>
      </c>
      <c r="B4281" s="2" t="n">
        <v>0</v>
      </c>
      <c r="C4281" s="0" t="str">
        <f aca="false">HYPERLINK("http://dbpedia.org/sparql?default-graph-uri=http%3A%2F%2Fdbpedia.org&amp;query=select+distinct+%3Fs+%3Fo+where+{%3Fs+%3Chttp%3A%2F%2Fdbpedia.org%2Fontology%2FbirthYear%3E+%3Fo}+LIMIT+100&amp;format=text%2Fhtml&amp;timeout=30000&amp;debug=on", "View on DBPedia")</f>
        <v>View on DBPedia</v>
      </c>
    </row>
    <row collapsed="false" customFormat="false" customHeight="true" hidden="false" ht="12.1" outlineLevel="0" r="4282">
      <c r="A4282" s="0" t="str">
        <f aca="false">HYPERLINK("http://dbpedia.org/property/afteryear")</f>
        <v>http://dbpedia.org/property/afteryear</v>
      </c>
      <c r="B4282" s="2" t="n">
        <v>0</v>
      </c>
      <c r="C4282" s="0" t="str">
        <f aca="false">HYPERLINK("http://dbpedia.org/sparql?default-graph-uri=http%3A%2F%2Fdbpedia.org&amp;query=select+distinct+%3Fs+%3Fo+where+{%3Fs+%3Chttp%3A%2F%2Fdbpedia.org%2Fproperty%2Fafteryear%3E+%3Fo}+LIMIT+100&amp;format=text%2Fhtml&amp;timeout=30000&amp;debug=on", "View on DBPedia")</f>
        <v>View on DBPedia</v>
      </c>
    </row>
    <row collapsed="false" customFormat="false" customHeight="true" hidden="false" ht="12.1" outlineLevel="0" r="4283">
      <c r="A4283" s="0" t="str">
        <f aca="false">HYPERLINK("http://dbpedia.org/property/album")</f>
        <v>http://dbpedia.org/property/album</v>
      </c>
      <c r="B4283" s="2" t="n">
        <v>0</v>
      </c>
      <c r="C4283" s="0" t="str">
        <f aca="false">HYPERLINK("http://dbpedia.org/sparql?default-graph-uri=http%3A%2F%2Fdbpedia.org&amp;query=select+distinct+%3Fs+%3Fo+where+{%3Fs+%3Chttp%3A%2F%2Fdbpedia.org%2Fproperty%2Falbum%3E+%3Fo}+LIMIT+100&amp;format=text%2Fhtml&amp;timeout=30000&amp;debug=on", "View on DBPedia")</f>
        <v>View on DBPedia</v>
      </c>
    </row>
    <row collapsed="false" customFormat="false" customHeight="true" hidden="false" ht="12.1" outlineLevel="0" r="4284">
      <c r="A4284" s="0" t="str">
        <f aca="false">HYPERLINK("http://dbpedia.org/property/data")</f>
        <v>http://dbpedia.org/property/data</v>
      </c>
      <c r="B4284" s="2" t="n">
        <v>0</v>
      </c>
      <c r="C4284" s="0" t="str">
        <f aca="false">HYPERLINK("http://dbpedia.org/sparql?default-graph-uri=http%3A%2F%2Fdbpedia.org&amp;query=select+distinct+%3Fs+%3Fo+where+{%3Fs+%3Chttp%3A%2F%2Fdbpedia.org%2Fproperty%2Fdata%3E+%3Fo}+LIMIT+100&amp;format=text%2Fhtml&amp;timeout=30000&amp;debug=on", "View on DBPedia")</f>
        <v>View on DBPedia</v>
      </c>
    </row>
    <row collapsed="false" customFormat="false" customHeight="true" hidden="false" ht="12.1" outlineLevel="0" r="4285">
      <c r="A4285" s="0" t="str">
        <f aca="false">HYPERLINK("http://dbpedia.org/ontology/completionDate")</f>
        <v>http://dbpedia.org/ontology/completionDate</v>
      </c>
      <c r="B4285" s="2" t="n">
        <v>0.5</v>
      </c>
      <c r="C4285" s="0" t="str">
        <f aca="false">HYPERLINK("http://dbpedia.org/sparql?default-graph-uri=http%3A%2F%2Fdbpedia.org&amp;query=select+distinct+%3Fs+%3Fo+where+{%3Fs+%3Chttp%3A%2F%2Fdbpedia.org%2Fontology%2FcompletionDate%3E+%3Fo}+LIMIT+100&amp;format=text%2Fhtml&amp;timeout=30000&amp;debug=on", "View on DBPedia")</f>
        <v>View on DBPedia</v>
      </c>
    </row>
    <row collapsed="false" customFormat="false" customHeight="true" hidden="false" ht="12.1" outlineLevel="0" r="4286">
      <c r="A4286" s="0" t="str">
        <f aca="false">HYPERLINK("http://dbpedia.org/ontology/bSide")</f>
        <v>http://dbpedia.org/ontology/bSide</v>
      </c>
      <c r="B4286" s="2" t="n">
        <v>0</v>
      </c>
      <c r="C4286" s="0" t="str">
        <f aca="false">HYPERLINK("http://dbpedia.org/sparql?default-graph-uri=http%3A%2F%2Fdbpedia.org&amp;query=select+distinct+%3Fs+%3Fo+where+{%3Fs+%3Chttp%3A%2F%2Fdbpedia.org%2Fontology%2FbSide%3E+%3Fo}+LIMIT+100&amp;format=text%2Fhtml&amp;timeout=30000&amp;debug=on", "View on DBPedia")</f>
        <v>View on DBPedia</v>
      </c>
    </row>
    <row collapsed="false" customFormat="false" customHeight="true" hidden="false" ht="12.1" outlineLevel="0" r="4287">
      <c r="A4287" s="0" t="str">
        <f aca="false">HYPERLINK("http://dbpedia.org/ontology/formerName")</f>
        <v>http://dbpedia.org/ontology/formerName</v>
      </c>
      <c r="B4287" s="2" t="n">
        <v>0</v>
      </c>
      <c r="C4287" s="0" t="str">
        <f aca="false">HYPERLINK("http://dbpedia.org/sparql?default-graph-uri=http%3A%2F%2Fdbpedia.org&amp;query=select+distinct+%3Fs+%3Fo+where+{%3Fs+%3Chttp%3A%2F%2Fdbpedia.org%2Fontology%2FformerName%3E+%3Fo}+LIMIT+100&amp;format=text%2Fhtml&amp;timeout=30000&amp;debug=on", "View on DBPedia")</f>
        <v>View on DBPedia</v>
      </c>
    </row>
    <row collapsed="false" customFormat="false" customHeight="true" hidden="false" ht="12.1" outlineLevel="0" r="4288">
      <c r="A4288" s="0" t="str">
        <f aca="false">HYPERLINK("http://dbpedia.org/property/prioryear")</f>
        <v>http://dbpedia.org/property/prioryear</v>
      </c>
      <c r="B4288" s="2" t="n">
        <v>0</v>
      </c>
      <c r="C4288" s="0" t="str">
        <f aca="false">HYPERLINK("http://dbpedia.org/sparql?default-graph-uri=http%3A%2F%2Fdbpedia.org&amp;query=select+distinct+%3Fs+%3Fo+where+{%3Fs+%3Chttp%3A%2F%2Fdbpedia.org%2Fproperty%2Fprioryear%3E+%3Fo}+LIMIT+100&amp;format=text%2Fhtml&amp;timeout=30000&amp;debug=on", "View on DBPedia")</f>
        <v>View on DBPedia</v>
      </c>
    </row>
    <row collapsed="false" customFormat="false" customHeight="true" hidden="false" ht="12.1" outlineLevel="0" r="4289">
      <c r="A4289" s="0" t="str">
        <f aca="false">HYPERLINK("http://dbpedia.org/property/nextSingle")</f>
        <v>http://dbpedia.org/property/nextSingle</v>
      </c>
      <c r="B4289" s="2" t="n">
        <v>0</v>
      </c>
      <c r="C4289" s="0" t="str">
        <f aca="false">HYPERLINK("http://dbpedia.org/sparql?default-graph-uri=http%3A%2F%2Fdbpedia.org&amp;query=select+distinct+%3Fs+%3Fo+where+{%3Fs+%3Chttp%3A%2F%2Fdbpedia.org%2Fproperty%2FnextSingle%3E+%3Fo}+LIMIT+100&amp;format=text%2Fhtml&amp;timeout=30000&amp;debug=on", "View on DBPedia")</f>
        <v>View on DBPedia</v>
      </c>
    </row>
    <row collapsed="false" customFormat="false" customHeight="true" hidden="false" ht="12.1" outlineLevel="0" r="4290">
      <c r="A4290" s="0" t="str">
        <f aca="false">HYPERLINK("http://dbpedia.org/property/awards")</f>
        <v>http://dbpedia.org/property/awards</v>
      </c>
      <c r="B4290" s="2" t="n">
        <v>0</v>
      </c>
      <c r="C4290" s="0" t="str">
        <f aca="false">HYPERLINK("http://dbpedia.org/sparql?default-graph-uri=http%3A%2F%2Fdbpedia.org&amp;query=select+distinct+%3Fs+%3Fo+where+{%3Fs+%3Chttp%3A%2F%2Fdbpedia.org%2Fproperty%2Fawards%3E+%3Fo}+LIMIT+100&amp;format=text%2Fhtml&amp;timeout=30000&amp;debug=on", "View on DBPedia")</f>
        <v>View on DBPedia</v>
      </c>
    </row>
    <row collapsed="false" customFormat="false" customHeight="true" hidden="false" ht="12.1" outlineLevel="0" r="4291">
      <c r="A4291" s="0" t="str">
        <f aca="false">HYPERLINK("http://dbpedia.org/ontology/certification")</f>
        <v>http://dbpedia.org/ontology/certification</v>
      </c>
      <c r="B4291" s="2" t="n">
        <v>0</v>
      </c>
      <c r="C4291" s="0" t="str">
        <f aca="false">HYPERLINK("http://dbpedia.org/sparql?default-graph-uri=http%3A%2F%2Fdbpedia.org&amp;query=select+distinct+%3Fs+%3Fo+where+{%3Fs+%3Chttp%3A%2F%2Fdbpedia.org%2Fontology%2Fcertification%3E+%3Fo}+LIMIT+100&amp;format=text%2Fhtml&amp;timeout=30000&amp;debug=on", "View on DBPedia")</f>
        <v>View on DBPedia</v>
      </c>
    </row>
    <row collapsed="false" customFormat="false" customHeight="true" hidden="false" ht="12.1" outlineLevel="0" r="4292">
      <c r="A4292" s="0" t="str">
        <f aca="false">HYPERLINK("http://dbpedia.org/property/header")</f>
        <v>http://dbpedia.org/property/header</v>
      </c>
      <c r="B4292" s="2" t="n">
        <v>0</v>
      </c>
      <c r="C4292" s="0" t="str">
        <f aca="false">HYPERLINK("http://dbpedia.org/sparql?default-graph-uri=http%3A%2F%2Fdbpedia.org&amp;query=select+distinct+%3Fs+%3Fo+where+{%3Fs+%3Chttp%3A%2F%2Fdbpedia.org%2Fproperty%2Fheader%3E+%3Fo}+LIMIT+100&amp;format=text%2Fhtml&amp;timeout=30000&amp;debug=on", "View on DBPedia")</f>
        <v>View on DBPedia</v>
      </c>
    </row>
    <row collapsed="false" customFormat="false" customHeight="true" hidden="false" ht="12.1" outlineLevel="0" r="4293">
      <c r="A4293" s="0" t="str">
        <f aca="false">HYPERLINK("http://dbpedia.org/ontology/openingDate")</f>
        <v>http://dbpedia.org/ontology/openingDate</v>
      </c>
      <c r="B4293" s="2" t="n">
        <v>0</v>
      </c>
      <c r="C4293" s="0" t="str">
        <f aca="false">HYPERLINK("http://dbpedia.org/sparql?default-graph-uri=http%3A%2F%2Fdbpedia.org&amp;query=select+distinct+%3Fs+%3Fo+where+{%3Fs+%3Chttp%3A%2F%2Fdbpedia.org%2Fontology%2FopeningDate%3E+%3Fo}+LIMIT+100&amp;format=text%2Fhtml&amp;timeout=30000&amp;debug=on", "View on DBPedia")</f>
        <v>View on DBPedia</v>
      </c>
    </row>
    <row collapsed="false" customFormat="false" customHeight="true" hidden="false" ht="12.1" outlineLevel="0" r="4294">
      <c r="A4294" s="0" t="str">
        <f aca="false">HYPERLINK("http://dbpedia.org/property/firstRun")</f>
        <v>http://dbpedia.org/property/firstRun</v>
      </c>
      <c r="B4294" s="2" t="n">
        <v>0</v>
      </c>
      <c r="C4294" s="0" t="str">
        <f aca="false">HYPERLINK("http://dbpedia.org/sparql?default-graph-uri=http%3A%2F%2Fdbpedia.org&amp;query=select+distinct+%3Fs+%3Fo+where+{%3Fs+%3Chttp%3A%2F%2Fdbpedia.org%2Fproperty%2FfirstRun%3E+%3Fo}+LIMIT+100&amp;format=text%2Fhtml&amp;timeout=30000&amp;debug=on", "View on DBPedia")</f>
        <v>View on DBPedia</v>
      </c>
    </row>
    <row collapsed="false" customFormat="false" customHeight="true" hidden="false" ht="12.1" outlineLevel="0" r="4295">
      <c r="A4295" s="0" t="str">
        <f aca="false">HYPERLINK("http://dbpedia.org/property/above")</f>
        <v>http://dbpedia.org/property/above</v>
      </c>
      <c r="B4295" s="2" t="n">
        <v>0</v>
      </c>
      <c r="C4295" s="0" t="str">
        <f aca="false">HYPERLINK("http://dbpedia.org/sparql?default-graph-uri=http%3A%2F%2Fdbpedia.org&amp;query=select+distinct+%3Fs+%3Fo+where+{%3Fs+%3Chttp%3A%2F%2Fdbpedia.org%2Fproperty%2Fabove%3E+%3Fo}+LIMIT+100&amp;format=text%2Fhtml&amp;timeout=30000&amp;debug=on", "View on DBPedia")</f>
        <v>View on DBPedia</v>
      </c>
    </row>
    <row collapsed="false" customFormat="false" customHeight="true" hidden="false" ht="12.1" outlineLevel="0" r="4296">
      <c r="A4296" s="0" t="str">
        <f aca="false">HYPERLINK("http://dbpedia.org/property/y")</f>
        <v>http://dbpedia.org/property/y</v>
      </c>
      <c r="B4296" s="2" t="n">
        <v>0</v>
      </c>
      <c r="C4296" s="0" t="str">
        <f aca="false">HYPERLINK("http://dbpedia.org/sparql?default-graph-uri=http%3A%2F%2Fdbpedia.org&amp;query=select+distinct+%3Fs+%3Fo+where+{%3Fs+%3Chttp%3A%2F%2Fdbpedia.org%2Fproperty%2Fy%3E+%3Fo}+LIMIT+100&amp;format=text%2Fhtml&amp;timeout=30000&amp;debug=on", "View on DBPedia")</f>
        <v>View on DBPedia</v>
      </c>
    </row>
    <row collapsed="false" customFormat="false" customHeight="true" hidden="false" ht="12.1" outlineLevel="0" r="4297">
      <c r="A4297" s="0" t="str">
        <f aca="false">HYPERLINK("http://dbpedia.org/ontology/album")</f>
        <v>http://dbpedia.org/ontology/album</v>
      </c>
      <c r="B4297" s="2" t="n">
        <v>0</v>
      </c>
      <c r="C4297" s="0" t="str">
        <f aca="false">HYPERLINK("http://dbpedia.org/sparql?default-graph-uri=http%3A%2F%2Fdbpedia.org&amp;query=select+distinct+%3Fs+%3Fo+where+{%3Fs+%3Chttp%3A%2F%2Fdbpedia.org%2Fontology%2Falbum%3E+%3Fo}+LIMIT+100&amp;format=text%2Fhtml&amp;timeout=30000&amp;debug=on", "View on DBPedia")</f>
        <v>View on DBPedia</v>
      </c>
    </row>
    <row collapsed="false" customFormat="false" customHeight="true" hidden="false" ht="12.1" outlineLevel="0" r="4298">
      <c r="A4298" s="0" t="str">
        <f aca="false">HYPERLINK("http://dbpedia.org/ontology/formationYear")</f>
        <v>http://dbpedia.org/ontology/formationYear</v>
      </c>
      <c r="B4298" s="2" t="n">
        <v>0</v>
      </c>
      <c r="C4298" s="0" t="str">
        <f aca="false">HYPERLINK("http://dbpedia.org/sparql?default-graph-uri=http%3A%2F%2Fdbpedia.org&amp;query=select+distinct+%3Fs+%3Fo+where+{%3Fs+%3Chttp%3A%2F%2Fdbpedia.org%2Fontology%2FformationYear%3E+%3Fo}+LIMIT+100&amp;format=text%2Fhtml&amp;timeout=30000&amp;debug=on", "View on DBPedia")</f>
        <v>View on DBPedia</v>
      </c>
    </row>
    <row collapsed="false" customFormat="false" customHeight="true" hidden="false" ht="12.1" outlineLevel="0" r="4299">
      <c r="A4299" s="0" t="str">
        <f aca="false">HYPERLINK("http://dbpedia.org/property/prevYear")</f>
        <v>http://dbpedia.org/property/prevYear</v>
      </c>
      <c r="B4299" s="2" t="n">
        <v>0</v>
      </c>
      <c r="C4299" s="0" t="str">
        <f aca="false">HYPERLINK("http://dbpedia.org/sparql?default-graph-uri=http%3A%2F%2Fdbpedia.org&amp;query=select+distinct+%3Fs+%3Fo+where+{%3Fs+%3Chttp%3A%2F%2Fdbpedia.org%2Fproperty%2FprevYear%3E+%3Fo}+LIMIT+100&amp;format=text%2Fhtml&amp;timeout=30000&amp;debug=on", "View on DBPedia")</f>
        <v>View on DBPedia</v>
      </c>
    </row>
    <row collapsed="false" customFormat="false" customHeight="true" hidden="false" ht="12.1" outlineLevel="0" r="4300">
      <c r="A4300" s="0" t="str">
        <f aca="false">HYPERLINK("http://dbpedia.org/property/alt")</f>
        <v>http://dbpedia.org/property/alt</v>
      </c>
      <c r="B4300" s="2" t="n">
        <v>0</v>
      </c>
      <c r="C4300" s="0" t="str">
        <f aca="false">HYPERLINK("http://dbpedia.org/sparql?default-graph-uri=http%3A%2F%2Fdbpedia.org&amp;query=select+distinct+%3Fs+%3Fo+where+{%3Fs+%3Chttp%3A%2F%2Fdbpedia.org%2Fproperty%2Falt%3E+%3Fo}+LIMIT+100&amp;format=text%2Fhtml&amp;timeout=30000&amp;debug=on", "View on DBPedia")</f>
        <v>View on DBPedia</v>
      </c>
    </row>
    <row collapsed="false" customFormat="false" customHeight="true" hidden="false" ht="12.1" outlineLevel="0" r="4301">
      <c r="A4301" s="0" t="str">
        <f aca="false">HYPERLINK("http://dbpedia.org/ontology/date")</f>
        <v>http://dbpedia.org/ontology/date</v>
      </c>
      <c r="B4301" s="2" t="n">
        <v>0</v>
      </c>
      <c r="C4301" s="0" t="str">
        <f aca="false">HYPERLINK("http://dbpedia.org/sparql?default-graph-uri=http%3A%2F%2Fdbpedia.org&amp;query=select+distinct+%3Fs+%3Fo+where+{%3Fs+%3Chttp%3A%2F%2Fdbpedia.org%2Fontology%2Fdate%3E+%3Fo}+LIMIT+100&amp;format=text%2Fhtml&amp;timeout=30000&amp;debug=on", "View on DBPedia")</f>
        <v>View on DBPedia</v>
      </c>
    </row>
    <row collapsed="false" customFormat="false" customHeight="true" hidden="false" ht="12.1" outlineLevel="0" r="4302">
      <c r="A4302" s="0" t="str">
        <f aca="false">HYPERLINK("http://dbpedia.org/ontology/added")</f>
        <v>http://dbpedia.org/ontology/added</v>
      </c>
      <c r="B4302" s="2" t="n">
        <v>0</v>
      </c>
      <c r="C4302" s="0" t="str">
        <f aca="false">HYPERLINK("http://dbpedia.org/sparql?default-graph-uri=http%3A%2F%2Fdbpedia.org&amp;query=select+distinct+%3Fs+%3Fo+where+{%3Fs+%3Chttp%3A%2F%2Fdbpedia.org%2Fontology%2Fadded%3E+%3Fo}+LIMIT+100&amp;format=text%2Fhtml&amp;timeout=30000&amp;debug=on", "View on DBPedia")</f>
        <v>View on DBPedia</v>
      </c>
    </row>
    <row collapsed="false" customFormat="false" customHeight="true" hidden="false" ht="12.1" outlineLevel="0" r="4303">
      <c r="A4303" s="0" t="str">
        <f aca="false">HYPERLINK("http://dbpedia.org/property/quote")</f>
        <v>http://dbpedia.org/property/quote</v>
      </c>
      <c r="B4303" s="2" t="n">
        <v>0</v>
      </c>
      <c r="C4303" s="0" t="str">
        <f aca="false">HYPERLINK("http://dbpedia.org/sparql?default-graph-uri=http%3A%2F%2Fdbpedia.org&amp;query=select+distinct+%3Fs+%3Fo+where+{%3Fs+%3Chttp%3A%2F%2Fdbpedia.org%2Fproperty%2Fquote%3E+%3Fo}+LIMIT+100&amp;format=text%2Fhtml&amp;timeout=30000&amp;debug=on", "View on DBPedia")</f>
        <v>View on DBPedia</v>
      </c>
    </row>
    <row collapsed="false" customFormat="false" customHeight="true" hidden="false" ht="12.1" outlineLevel="0" r="4304">
      <c r="A4304" s="0" t="str">
        <f aca="false">HYPERLINK("http://dbpedia.org/property/popularity")</f>
        <v>http://dbpedia.org/property/popularity</v>
      </c>
      <c r="B4304" s="2" t="n">
        <v>0</v>
      </c>
      <c r="C4304" s="0" t="str">
        <f aca="false">HYPERLINK("http://dbpedia.org/sparql?default-graph-uri=http%3A%2F%2Fdbpedia.org&amp;query=select+distinct+%3Fs+%3Fo+where+{%3Fs+%3Chttp%3A%2F%2Fdbpedia.org%2Fproperty%2Fpopularity%3E+%3Fo}+LIMIT+100&amp;format=text%2Fhtml&amp;timeout=30000&amp;debug=on", "View on DBPedia")</f>
        <v>View on DBPedia</v>
      </c>
    </row>
    <row collapsed="false" customFormat="false" customHeight="true" hidden="false" ht="12.1" outlineLevel="0" r="4305">
      <c r="A4305" s="0" t="str">
        <f aca="false">HYPERLINK("http://dbpedia.org/property/published")</f>
        <v>http://dbpedia.org/property/published</v>
      </c>
      <c r="B4305" s="2" t="n">
        <v>0</v>
      </c>
      <c r="C4305" s="0" t="str">
        <f aca="false">HYPERLINK("http://dbpedia.org/sparql?default-graph-uri=http%3A%2F%2Fdbpedia.org&amp;query=select+distinct+%3Fs+%3Fo+where+{%3Fs+%3Chttp%3A%2F%2Fdbpedia.org%2Fproperty%2Fpublished%3E+%3Fo}+LIMIT+100&amp;format=text%2Fhtml&amp;timeout=30000&amp;debug=on", "View on DBPedia")</f>
        <v>View on DBPedia</v>
      </c>
    </row>
    <row collapsed="false" customFormat="false" customHeight="true" hidden="false" ht="12.1" outlineLevel="0" r="4306">
      <c r="A4306" s="0" t="str">
        <f aca="false">HYPERLINK("http://dbpedia.org/property/certyear")</f>
        <v>http://dbpedia.org/property/certyear</v>
      </c>
      <c r="B4306" s="2" t="n">
        <v>0</v>
      </c>
      <c r="C4306" s="0" t="str">
        <f aca="false">HYPERLINK("http://dbpedia.org/sparql?default-graph-uri=http%3A%2F%2Fdbpedia.org&amp;query=select+distinct+%3Fs+%3Fo+where+{%3Fs+%3Chttp%3A%2F%2Fdbpedia.org%2Fproperty%2Fcertyear%3E+%3Fo}+LIMIT+100&amp;format=text%2Fhtml&amp;timeout=30000&amp;debug=on", "View on DBPedia")</f>
        <v>View on DBPedia</v>
      </c>
    </row>
    <row collapsed="false" customFormat="false" customHeight="true" hidden="false" ht="12.1" outlineLevel="0" r="4307">
      <c r="A4307" s="0" t="str">
        <f aca="false">HYPERLINK("http://dbpedia.org/property/brokeGround")</f>
        <v>http://dbpedia.org/property/brokeGround</v>
      </c>
      <c r="B4307" s="2" t="n">
        <v>0</v>
      </c>
      <c r="C4307" s="0" t="str">
        <f aca="false">HYPERLINK("http://dbpedia.org/sparql?default-graph-uri=http%3A%2F%2Fdbpedia.org&amp;query=select+distinct+%3Fs+%3Fo+where+{%3Fs+%3Chttp%3A%2F%2Fdbpedia.org%2Fproperty%2FbrokeGround%3E+%3Fo}+LIMIT+100&amp;format=text%2Fhtml&amp;timeout=30000&amp;debug=on", "View on DBPedia")</f>
        <v>View on DBPedia</v>
      </c>
    </row>
    <row collapsed="false" customFormat="false" customHeight="true" hidden="false" ht="12.1" outlineLevel="0" r="4308">
      <c r="A4308" s="0" t="str">
        <f aca="false">HYPERLINK("http://dbpedia.org/property/releaseDate")</f>
        <v>http://dbpedia.org/property/releaseDate</v>
      </c>
      <c r="B4308" s="2" t="n">
        <v>0.5</v>
      </c>
      <c r="C4308" s="0" t="str">
        <f aca="false">HYPERLINK("http://dbpedia.org/sparql?default-graph-uri=http%3A%2F%2Fdbpedia.org&amp;query=select+distinct+%3Fs+%3Fo+where+{%3Fs+%3Chttp%3A%2F%2Fdbpedia.org%2Fproperty%2FreleaseDate%3E+%3Fo}+LIMIT+100&amp;format=text%2Fhtml&amp;timeout=30000&amp;debug=on", "View on DBPedia")</f>
        <v>View on DBPedia</v>
      </c>
    </row>
    <row collapsed="false" customFormat="false" customHeight="true" hidden="false" ht="12.1" outlineLevel="0" r="4309">
      <c r="A4309" s="0" t="str">
        <f aca="false">HYPERLINK("http://dbpedia.org/property/first")</f>
        <v>http://dbpedia.org/property/first</v>
      </c>
      <c r="B4309" s="2" t="n">
        <v>0</v>
      </c>
      <c r="C4309" s="0" t="str">
        <f aca="false">HYPERLINK("http://dbpedia.org/sparql?default-graph-uri=http%3A%2F%2Fdbpedia.org&amp;query=select+distinct+%3Fs+%3Fo+where+{%3Fs+%3Chttp%3A%2F%2Fdbpedia.org%2Fproperty%2Ffirst%3E+%3Fo}+LIMIT+100&amp;format=text%2Fhtml&amp;timeout=30000&amp;debug=on", "View on DBPedia")</f>
        <v>View on DBPedia</v>
      </c>
    </row>
    <row collapsed="false" customFormat="false" customHeight="true" hidden="false" ht="12.1" outlineLevel="0" r="4310">
      <c r="A4310" s="0" t="str">
        <f aca="false">HYPERLINK("http://dbpedia.org/property/added")</f>
        <v>http://dbpedia.org/property/added</v>
      </c>
      <c r="B4310" s="2" t="n">
        <v>0</v>
      </c>
      <c r="C4310" s="0" t="str">
        <f aca="false">HYPERLINK("http://dbpedia.org/sparql?default-graph-uri=http%3A%2F%2Fdbpedia.org&amp;query=select+distinct+%3Fs+%3Fo+where+{%3Fs+%3Chttp%3A%2F%2Fdbpedia.org%2Fproperty%2Fadded%3E+%3Fo}+LIMIT+100&amp;format=text%2Fhtml&amp;timeout=30000&amp;debug=on", "View on DBPedia")</f>
        <v>View on DBPedia</v>
      </c>
    </row>
    <row collapsed="false" customFormat="false" customHeight="true" hidden="false" ht="12.1" outlineLevel="0" r="4311">
      <c r="A4311" s="0" t="str">
        <f aca="false">HYPERLINK("http://dbpedia.org/property/originalairdate")</f>
        <v>http://dbpedia.org/property/originalairdate</v>
      </c>
      <c r="B4311" s="2" t="n">
        <v>0.5</v>
      </c>
      <c r="C4311" s="0" t="str">
        <f aca="false">HYPERLINK("http://dbpedia.org/sparql?default-graph-uri=http%3A%2F%2Fdbpedia.org&amp;query=select+distinct+%3Fs+%3Fo+where+{%3Fs+%3Chttp%3A%2F%2Fdbpedia.org%2Fproperty%2Foriginalairdate%3E+%3Fo}+LIMIT+100&amp;format=text%2Fhtml&amp;timeout=30000&amp;debug=on", "View on DBPedia")</f>
        <v>View on DBPedia</v>
      </c>
    </row>
    <row collapsed="false" customFormat="false" customHeight="true" hidden="false" ht="12.1" outlineLevel="0" r="4312">
      <c r="A4312" s="0" t="str">
        <f aca="false">HYPERLINK("http://dbpedia.org/property/culturalOrigins")</f>
        <v>http://dbpedia.org/property/culturalOrigins</v>
      </c>
      <c r="B4312" s="2" t="n">
        <v>0</v>
      </c>
      <c r="C4312" s="0" t="str">
        <f aca="false">HYPERLINK("http://dbpedia.org/sparql?default-graph-uri=http%3A%2F%2Fdbpedia.org&amp;query=select+distinct+%3Fs+%3Fo+where+{%3Fs+%3Chttp%3A%2F%2Fdbpedia.org%2Fproperty%2FculturalOrigins%3E+%3Fo}+LIMIT+100&amp;format=text%2Fhtml&amp;timeout=30000&amp;debug=on", "View on DBPedia")</f>
        <v>View on DBPedia</v>
      </c>
    </row>
    <row collapsed="false" customFormat="false" customHeight="true" hidden="false" ht="12.1" outlineLevel="0" r="4313">
      <c r="A4313" s="0" t="str">
        <f aca="false">HYPERLINK("http://dbpedia.org/property/pubDate")</f>
        <v>http://dbpedia.org/property/pubDate</v>
      </c>
      <c r="B4313" s="2" t="n">
        <v>0.5</v>
      </c>
      <c r="C4313" s="0" t="str">
        <f aca="false">HYPERLINK("http://dbpedia.org/sparql?default-graph-uri=http%3A%2F%2Fdbpedia.org&amp;query=select+distinct+%3Fs+%3Fo+where+{%3Fs+%3Chttp%3A%2F%2Fdbpedia.org%2Fproperty%2FpubDate%3E+%3Fo}+LIMIT+100&amp;format=text%2Fhtml&amp;timeout=30000&amp;debug=on", "View on DBPedia")</f>
        <v>View on DBPedia</v>
      </c>
    </row>
    <row collapsed="false" customFormat="false" customHeight="true" hidden="false" ht="12.1" outlineLevel="0" r="4314">
      <c r="A4314" s="0" t="str">
        <f aca="false">HYPERLINK("http://dbpedia.org/property/associatedActs")</f>
        <v>http://dbpedia.org/property/associatedActs</v>
      </c>
      <c r="B4314" s="2" t="n">
        <v>0</v>
      </c>
      <c r="C4314" s="0" t="str">
        <f aca="false">HYPERLINK("http://dbpedia.org/sparql?default-graph-uri=http%3A%2F%2Fdbpedia.org&amp;query=select+distinct+%3Fs+%3Fo+where+{%3Fs+%3Chttp%3A%2F%2Fdbpedia.org%2Fproperty%2FassociatedActs%3E+%3Fo}+LIMIT+100&amp;format=text%2Fhtml&amp;timeout=30000&amp;debug=on", "View on DBPedia")</f>
        <v>View on DBPedia</v>
      </c>
    </row>
    <row collapsed="false" customFormat="false" customHeight="true" hidden="false" ht="12.1" outlineLevel="0" r="4315">
      <c r="A4315" s="0" t="str">
        <f aca="false">HYPERLINK("http://dbpedia.org/property/honours")</f>
        <v>http://dbpedia.org/property/honours</v>
      </c>
      <c r="B4315" s="2" t="n">
        <v>0</v>
      </c>
      <c r="C4315" s="0" t="str">
        <f aca="false">HYPERLINK("http://dbpedia.org/sparql?default-graph-uri=http%3A%2F%2Fdbpedia.org&amp;query=select+distinct+%3Fs+%3Fo+where+{%3Fs+%3Chttp%3A%2F%2Fdbpedia.org%2Fproperty%2Fhonours%3E+%3Fo}+LIMIT+100&amp;format=text%2Fhtml&amp;timeout=30000&amp;debug=on", "View on DBPedia")</f>
        <v>View on DBPedia</v>
      </c>
    </row>
    <row collapsed="false" customFormat="false" customHeight="true" hidden="false" ht="12.1" outlineLevel="0" r="4316">
      <c r="A4316" s="0" t="str">
        <f aca="false">HYPERLINK("http://dbpedia.org/property/origdate")</f>
        <v>http://dbpedia.org/property/origdate</v>
      </c>
      <c r="B4316" s="2" t="n">
        <v>0</v>
      </c>
      <c r="C4316" s="0" t="str">
        <f aca="false">HYPERLINK("http://dbpedia.org/sparql?default-graph-uri=http%3A%2F%2Fdbpedia.org&amp;query=select+distinct+%3Fs+%3Fo+where+{%3Fs+%3Chttp%3A%2F%2Fdbpedia.org%2Fproperty%2Forigdate%3E+%3Fo}+LIMIT+100&amp;format=text%2Fhtml&amp;timeout=30000&amp;debug=on", "View on DBPedia")</f>
        <v>View on DBPedia</v>
      </c>
    </row>
    <row collapsed="false" customFormat="false" customHeight="true" hidden="false" ht="12.1" outlineLevel="0" r="4317">
      <c r="A4317" s="0" t="str">
        <f aca="false">HYPERLINK("http://dbpedia.org/property/nextYear")</f>
        <v>http://dbpedia.org/property/nextYear</v>
      </c>
      <c r="B4317" s="2" t="n">
        <v>0</v>
      </c>
      <c r="C4317" s="0" t="str">
        <f aca="false">HYPERLINK("http://dbpedia.org/sparql?default-graph-uri=http%3A%2F%2Fdbpedia.org&amp;query=select+distinct+%3Fs+%3Fo+where+{%3Fs+%3Chttp%3A%2F%2Fdbpedia.org%2Fproperty%2FnextYear%3E+%3Fo}+LIMIT+100&amp;format=text%2Fhtml&amp;timeout=30000&amp;debug=on", "View on DBPedia")</f>
        <v>View on DBPedia</v>
      </c>
    </row>
    <row collapsed="false" customFormat="false" customHeight="true" hidden="false" ht="12.1" outlineLevel="0" r="4318">
      <c r="A4318" s="0" t="str">
        <f aca="false">HYPERLINK("http://dbpedia.org/property/adopted")</f>
        <v>http://dbpedia.org/property/adopted</v>
      </c>
      <c r="B4318" s="2" t="n">
        <v>0</v>
      </c>
      <c r="C4318" s="0" t="str">
        <f aca="false">HYPERLINK("http://dbpedia.org/sparql?default-graph-uri=http%3A%2F%2Fdbpedia.org&amp;query=select+distinct+%3Fs+%3Fo+where+{%3Fs+%3Chttp%3A%2F%2Fdbpedia.org%2Fproperty%2Fadopted%3E+%3Fo}+LIMIT+100&amp;format=text%2Fhtml&amp;timeout=30000&amp;debug=on", "View on DBPedia")</f>
        <v>View on DBPedia</v>
      </c>
    </row>
    <row collapsed="false" customFormat="false" customHeight="true" hidden="false" ht="12.1" outlineLevel="0" r="4319">
      <c r="A4319" s="0" t="str">
        <f aca="false">HYPERLINK("http://dbpedia.org/property/currentMembers")</f>
        <v>http://dbpedia.org/property/currentMembers</v>
      </c>
      <c r="B4319" s="2" t="n">
        <v>0</v>
      </c>
      <c r="C4319" s="0" t="str">
        <f aca="false">HYPERLINK("http://dbpedia.org/sparql?default-graph-uri=http%3A%2F%2Fdbpedia.org&amp;query=select+distinct+%3Fs+%3Fo+where+{%3Fs+%3Chttp%3A%2F%2Fdbpedia.org%2Fproperty%2FcurrentMembers%3E+%3Fo}+LIMIT+100&amp;format=text%2Fhtml&amp;timeout=30000&amp;debug=on", "View on DBPedia")</f>
        <v>View on DBPedia</v>
      </c>
    </row>
    <row collapsed="false" customFormat="false" customHeight="true" hidden="false" ht="12.1" outlineLevel="0" r="4320">
      <c r="A4320" s="0" t="str">
        <f aca="false">HYPERLINK("http://dbpedia.org/property/formation")</f>
        <v>http://dbpedia.org/property/formation</v>
      </c>
      <c r="B4320" s="2" t="n">
        <v>0</v>
      </c>
      <c r="C4320" s="0" t="str">
        <f aca="false">HYPERLINK("http://dbpedia.org/sparql?default-graph-uri=http%3A%2F%2Fdbpedia.org&amp;query=select+distinct+%3Fs+%3Fo+where+{%3Fs+%3Chttp%3A%2F%2Fdbpedia.org%2Fproperty%2Fformation%3E+%3Fo}+LIMIT+100&amp;format=text%2Fhtml&amp;timeout=30000&amp;debug=on", "View on DBPedia")</f>
        <v>View on DBPedia</v>
      </c>
    </row>
    <row collapsed="false" customFormat="false" customHeight="true" hidden="false" ht="12.1" outlineLevel="0" r="4321">
      <c r="A4321" s="0" t="str">
        <f aca="false">HYPERLINK("http://dbpedia.org/property/formed")</f>
        <v>http://dbpedia.org/property/formed</v>
      </c>
      <c r="B4321" s="2" t="n">
        <v>0</v>
      </c>
      <c r="C4321" s="0" t="str">
        <f aca="false">HYPERLINK("http://dbpedia.org/sparql?default-graph-uri=http%3A%2F%2Fdbpedia.org&amp;query=select+distinct+%3Fs+%3Fo+where+{%3Fs+%3Chttp%3A%2F%2Fdbpedia.org%2Fproperty%2Fformed%3E+%3Fo}+LIMIT+100&amp;format=text%2Fhtml&amp;timeout=30000&amp;debug=on", "View on DBPedia")</f>
        <v>View on DBPedia</v>
      </c>
    </row>
    <row collapsed="false" customFormat="false" customHeight="true" hidden="false" ht="12.1" outlineLevel="0" r="4322">
      <c r="A4322" s="0" t="str">
        <f aca="false">HYPERLINK("http://dbpedia.org/ontology/openingYear")</f>
        <v>http://dbpedia.org/ontology/openingYear</v>
      </c>
      <c r="B4322" s="2" t="n">
        <v>0</v>
      </c>
      <c r="C4322" s="0" t="str">
        <f aca="false">HYPERLINK("http://dbpedia.org/sparql?default-graph-uri=http%3A%2F%2Fdbpedia.org&amp;query=select+distinct+%3Fs+%3Fo+where+{%3Fs+%3Chttp%3A%2F%2Fdbpedia.org%2Fontology%2FopeningYear%3E+%3Fo}+LIMIT+100&amp;format=text%2Fhtml&amp;timeout=30000&amp;debug=on", "View on DBPedia")</f>
        <v>View on DBPedia</v>
      </c>
    </row>
    <row collapsed="false" customFormat="false" customHeight="true" hidden="false" ht="12.1" outlineLevel="0" r="4323">
      <c r="A4323" s="0" t="str">
        <f aca="false">HYPERLINK("http://dbpedia.org/property/renovated")</f>
        <v>http://dbpedia.org/property/renovated</v>
      </c>
      <c r="B4323" s="2" t="n">
        <v>0</v>
      </c>
      <c r="C4323" s="0" t="str">
        <f aca="false">HYPERLINK("http://dbpedia.org/sparql?default-graph-uri=http%3A%2F%2Fdbpedia.org&amp;query=select+distinct+%3Fs+%3Fo+where+{%3Fs+%3Chttp%3A%2F%2Fdbpedia.org%2Fproperty%2Frenovated%3E+%3Fo}+LIMIT+100&amp;format=text%2Fhtml&amp;timeout=30000&amp;debug=on", "View on DBPedia")</f>
        <v>View on DBPedia</v>
      </c>
    </row>
    <row collapsed="false" customFormat="false" customHeight="true" hidden="false" ht="12.1" outlineLevel="0" r="4324">
      <c r="A4324" s="0" t="str">
        <f aca="false">HYPERLINK("http://dbpedia.org/property/filename")</f>
        <v>http://dbpedia.org/property/filename</v>
      </c>
      <c r="B4324" s="2" t="n">
        <v>0</v>
      </c>
      <c r="C4324" s="0" t="str">
        <f aca="false">HYPERLINK("http://dbpedia.org/sparql?default-graph-uri=http%3A%2F%2Fdbpedia.org&amp;query=select+distinct+%3Fs+%3Fo+where+{%3Fs+%3Chttp%3A%2F%2Fdbpedia.org%2Fproperty%2Ffilename%3E+%3Fo}+LIMIT+100&amp;format=text%2Fhtml&amp;timeout=30000&amp;debug=on", "View on DBPedia")</f>
        <v>View on DBPedia</v>
      </c>
    </row>
    <row collapsed="false" customFormat="false" customHeight="true" hidden="false" ht="12.1" outlineLevel="0" r="4325">
      <c r="A4325" s="0" t="str">
        <f aca="false">HYPERLINK("http://dbpedia.org/property/dates")</f>
        <v>http://dbpedia.org/property/dates</v>
      </c>
      <c r="B4325" s="2" t="n">
        <v>0</v>
      </c>
      <c r="C4325" s="0" t="str">
        <f aca="false">HYPERLINK("http://dbpedia.org/sparql?default-graph-uri=http%3A%2F%2Fdbpedia.org&amp;query=select+distinct+%3Fs+%3Fo+where+{%3Fs+%3Chttp%3A%2F%2Fdbpedia.org%2Fproperty%2Fdates%3E+%3Fo}+LIMIT+100&amp;format=text%2Fhtml&amp;timeout=30000&amp;debug=on", "View on DBPedia")</f>
        <v>View on DBPedia</v>
      </c>
    </row>
    <row collapsed="false" customFormat="false" customHeight="true" hidden="false" ht="12.1" outlineLevel="0" r="4326">
      <c r="A4326" s="0" t="str">
        <f aca="false">HYPERLINK("http://dbpedia.org/property/tenants")</f>
        <v>http://dbpedia.org/property/tenants</v>
      </c>
      <c r="B4326" s="2" t="n">
        <v>0</v>
      </c>
      <c r="C4326" s="0" t="str">
        <f aca="false">HYPERLINK("http://dbpedia.org/sparql?default-graph-uri=http%3A%2F%2Fdbpedia.org&amp;query=select+distinct+%3Fs+%3Fo+where+{%3Fs+%3Chttp%3A%2F%2Fdbpedia.org%2Fproperty%2Ftenants%3E+%3Fo}+LIMIT+100&amp;format=text%2Fhtml&amp;timeout=30000&amp;debug=on", "View on DBPedia")</f>
        <v>View on DBPedia</v>
      </c>
    </row>
    <row collapsed="false" customFormat="false" customHeight="true" hidden="false" ht="12.1" outlineLevel="0" r="4327">
      <c r="A4327" s="0" t="str">
        <f aca="false">HYPERLINK("http://dbpedia.org/property/certification")</f>
        <v>http://dbpedia.org/property/certification</v>
      </c>
      <c r="B4327" s="2" t="n">
        <v>0</v>
      </c>
      <c r="C4327" s="0" t="str">
        <f aca="false">HYPERLINK("http://dbpedia.org/sparql?default-graph-uri=http%3A%2F%2Fdbpedia.org&amp;query=select+distinct+%3Fs+%3Fo+where+{%3Fs+%3Chttp%3A%2F%2Fdbpedia.org%2Fproperty%2Fcertification%3E+%3Fo}+LIMIT+100&amp;format=text%2Fhtml&amp;timeout=30000&amp;debug=on", "View on DBPedia")</f>
        <v>View on DBPedia</v>
      </c>
    </row>
    <row collapsed="false" customFormat="false" customHeight="true" hidden="false" ht="12.1" outlineLevel="0" r="4328">
      <c r="A4328" s="0" t="str">
        <f aca="false">HYPERLINK("http://dbpedia.org/property/startDate")</f>
        <v>http://dbpedia.org/property/startDate</v>
      </c>
      <c r="B4328" s="2" t="n">
        <v>0</v>
      </c>
      <c r="C4328" s="0" t="str">
        <f aca="false">HYPERLINK("http://dbpedia.org/sparql?default-graph-uri=http%3A%2F%2Fdbpedia.org&amp;query=select+distinct+%3Fs+%3Fo+where+{%3Fs+%3Chttp%3A%2F%2Fdbpedia.org%2Fproperty%2FstartDate%3E+%3Fo}+LIMIT+100&amp;format=text%2Fhtml&amp;timeout=30000&amp;debug=on", "View on DBPedia")</f>
        <v>View on DBPedia</v>
      </c>
    </row>
    <row collapsed="false" customFormat="false" customHeight="true" hidden="false" ht="12.1" outlineLevel="0" r="4329">
      <c r="A4329" s="0" t="str">
        <f aca="false">HYPERLINK("http://dbpedia.org/property/active")</f>
        <v>http://dbpedia.org/property/active</v>
      </c>
      <c r="B4329" s="2" t="n">
        <v>0</v>
      </c>
      <c r="C4329" s="0" t="str">
        <f aca="false">HYPERLINK("http://dbpedia.org/sparql?default-graph-uri=http%3A%2F%2Fdbpedia.org&amp;query=select+distinct+%3Fs+%3Fo+where+{%3Fs+%3Chttp%3A%2F%2Fdbpedia.org%2Fproperty%2Factive%3E+%3Fo}+LIMIT+100&amp;format=text%2Fhtml&amp;timeout=30000&amp;debug=on", "View on DBPedia")</f>
        <v>View on DBPedia</v>
      </c>
    </row>
    <row collapsed="false" customFormat="false" customHeight="true" hidden="false" ht="12.1" outlineLevel="0" r="4330">
      <c r="A4330" s="0" t="str">
        <f aca="false">HYPERLINK("http://dbpedia.org/property/closed")</f>
        <v>http://dbpedia.org/property/closed</v>
      </c>
      <c r="B4330" s="2" t="n">
        <v>0</v>
      </c>
      <c r="C4330" s="0" t="str">
        <f aca="false">HYPERLINK("http://dbpedia.org/sparql?default-graph-uri=http%3A%2F%2Fdbpedia.org&amp;query=select+distinct+%3Fs+%3Fo+where+{%3Fs+%3Chttp%3A%2F%2Fdbpedia.org%2Fproperty%2Fclosed%3E+%3Fo}+LIMIT+100&amp;format=text%2Fhtml&amp;timeout=30000&amp;debug=on", "View on DBPedia")</f>
        <v>View on DBPedia</v>
      </c>
    </row>
    <row collapsed="false" customFormat="false" customHeight="true" hidden="false" ht="12.1" outlineLevel="0" r="4331">
      <c r="A4331" s="0" t="str">
        <f aca="false">HYPERLINK("http://dbpedia.org/property/nextissue")</f>
        <v>http://dbpedia.org/property/nextissue</v>
      </c>
      <c r="B4331" s="2" t="n">
        <v>0</v>
      </c>
      <c r="C4331" s="0" t="str">
        <f aca="false">HYPERLINK("http://dbpedia.org/sparql?default-graph-uri=http%3A%2F%2Fdbpedia.org&amp;query=select+distinct+%3Fs+%3Fo+where+{%3Fs+%3Chttp%3A%2F%2Fdbpedia.org%2Fproperty%2Fnextissue%3E+%3Fo}+LIMIT+100&amp;format=text%2Fhtml&amp;timeout=30000&amp;debug=on", "View on DBPedia")</f>
        <v>View on DBPedia</v>
      </c>
    </row>
    <row collapsed="false" customFormat="false" customHeight="true" hidden="false" ht="12.1" outlineLevel="0" r="4332">
      <c r="A4332" s="0" t="str">
        <f aca="false">HYPERLINK("http://dbpedia.org/ontology/foundingDate")</f>
        <v>http://dbpedia.org/ontology/foundingDate</v>
      </c>
      <c r="B4332" s="2" t="n">
        <v>0</v>
      </c>
      <c r="C4332" s="0" t="str">
        <f aca="false">HYPERLINK("http://dbpedia.org/sparql?default-graph-uri=http%3A%2F%2Fdbpedia.org&amp;query=select+distinct+%3Fs+%3Fo+where+{%3Fs+%3Chttp%3A%2F%2Fdbpedia.org%2Fontology%2FfoundingDate%3E+%3Fo}+LIMIT+100&amp;format=text%2Fhtml&amp;timeout=30000&amp;debug=on", "View on DBPedia")</f>
        <v>View on DBPedia</v>
      </c>
    </row>
    <row collapsed="false" customFormat="false" customHeight="true" hidden="false" ht="12.1" outlineLevel="0" r="4333">
      <c r="A4333" s="0" t="str">
        <f aca="false">HYPERLINK("http://dbpedia.org/property/launch")</f>
        <v>http://dbpedia.org/property/launch</v>
      </c>
      <c r="B4333" s="2" t="n">
        <v>0</v>
      </c>
      <c r="C4333" s="0" t="str">
        <f aca="false">HYPERLINK("http://dbpedia.org/sparql?default-graph-uri=http%3A%2F%2Fdbpedia.org&amp;query=select+distinct+%3Fs+%3Fo+where+{%3Fs+%3Chttp%3A%2F%2Fdbpedia.org%2Fproperty%2Flaunch%3E+%3Fo}+LIMIT+100&amp;format=text%2Fhtml&amp;timeout=30000&amp;debug=on", "View on DBPedia")</f>
        <v>View on DBPedia</v>
      </c>
    </row>
    <row collapsed="false" customFormat="false" customHeight="true" hidden="false" ht="12.1" outlineLevel="0" r="4334">
      <c r="A4334" s="0" t="str">
        <f aca="false">HYPERLINK("http://dbpedia.org/property/period")</f>
        <v>http://dbpedia.org/property/period</v>
      </c>
      <c r="B4334" s="2" t="n">
        <v>0</v>
      </c>
      <c r="C4334" s="0" t="str">
        <f aca="false">HYPERLINK("http://dbpedia.org/sparql?default-graph-uri=http%3A%2F%2Fdbpedia.org&amp;query=select+distinct+%3Fs+%3Fo+where+{%3Fs+%3Chttp%3A%2F%2Fdbpedia.org%2Fproperty%2Fperiod%3E+%3Fo}+LIMIT+100&amp;format=text%2Fhtml&amp;timeout=30000&amp;debug=on", "View on DBPedia")</f>
        <v>View on DBPedia</v>
      </c>
    </row>
    <row collapsed="false" customFormat="false" customHeight="true" hidden="false" ht="12.1" outlineLevel="0" r="4335">
      <c r="A4335" s="0" t="str">
        <f aca="false">HYPERLINK("http://dbpedia.org/property/born")</f>
        <v>http://dbpedia.org/property/born</v>
      </c>
      <c r="B4335" s="2" t="n">
        <v>0</v>
      </c>
      <c r="C4335" s="0" t="str">
        <f aca="false">HYPERLINK("http://dbpedia.org/sparql?default-graph-uri=http%3A%2F%2Fdbpedia.org&amp;query=select+distinct+%3Fs+%3Fo+where+{%3Fs+%3Chttp%3A%2F%2Fdbpedia.org%2Fproperty%2Fborn%3E+%3Fo}+LIMIT+100&amp;format=text%2Fhtml&amp;timeout=30000&amp;debug=on", "View on DBPedia")</f>
        <v>View on DBPedia</v>
      </c>
    </row>
    <row collapsed="false" customFormat="false" customHeight="true" hidden="false" ht="12.1" outlineLevel="0" r="4336">
      <c r="A4336" s="0" t="str">
        <f aca="false">HYPERLINK("http://dbpedia.org/property/basis")</f>
        <v>http://dbpedia.org/property/basis</v>
      </c>
      <c r="B4336" s="2" t="n">
        <v>0</v>
      </c>
      <c r="C4336" s="0" t="str">
        <f aca="false">HYPERLINK("http://dbpedia.org/sparql?default-graph-uri=http%3A%2F%2Fdbpedia.org&amp;query=select+distinct+%3Fs+%3Fo+where+{%3Fs+%3Chttp%3A%2F%2Fdbpedia.org%2Fproperty%2Fbasis%3E+%3Fo}+LIMIT+100&amp;format=text%2Fhtml&amp;timeout=30000&amp;debug=on", "View on DBPedia")</f>
        <v>View on DBPedia</v>
      </c>
    </row>
    <row collapsed="false" customFormat="false" customHeight="true" hidden="false" ht="12.1" outlineLevel="0" r="4337">
      <c r="A4337" s="0" t="str">
        <f aca="false">HYPERLINK("http://dbpedia.org/ontology/certificationDate")</f>
        <v>http://dbpedia.org/ontology/certificationDate</v>
      </c>
      <c r="B4337" s="2" t="n">
        <v>0</v>
      </c>
      <c r="C4337" s="0" t="str">
        <f aca="false">HYPERLINK("http://dbpedia.org/sparql?default-graph-uri=http%3A%2F%2Fdbpedia.org&amp;query=select+distinct+%3Fs+%3Fo+where+{%3Fs+%3Chttp%3A%2F%2Fdbpedia.org%2Fontology%2FcertificationDate%3E+%3Fo}+LIMIT+100&amp;format=text%2Fhtml&amp;timeout=30000&amp;debug=on", "View on DBPedia")</f>
        <v>View on DBPedia</v>
      </c>
    </row>
    <row collapsed="false" customFormat="false" customHeight="true" hidden="false" ht="12.1" outlineLevel="0" r="4338">
      <c r="A4338" s="0" t="str">
        <f aca="false">HYPERLINK("http://dbpedia.org/ontology/buildingStartDate")</f>
        <v>http://dbpedia.org/ontology/buildingStartDate</v>
      </c>
      <c r="B4338" s="2" t="n">
        <v>0</v>
      </c>
      <c r="C4338" s="0" t="str">
        <f aca="false">HYPERLINK("http://dbpedia.org/sparql?default-graph-uri=http%3A%2F%2Fdbpedia.org&amp;query=select+distinct+%3Fs+%3Fo+where+{%3Fs+%3Chttp%3A%2F%2Fdbpedia.org%2Fontology%2FbuildingStartDate%3E+%3Fo}+LIMIT+100&amp;format=text%2Fhtml&amp;timeout=30000&amp;debug=on", "View on DBPedia")</f>
        <v>View on DBPedia</v>
      </c>
    </row>
    <row collapsed="false" customFormat="false" customHeight="true" hidden="false" ht="12.1" outlineLevel="0" r="4339">
      <c r="A4339" s="0" t="str">
        <f aca="false">HYPERLINK("http://dbpedia.org/property/previssue")</f>
        <v>http://dbpedia.org/property/previssue</v>
      </c>
      <c r="B4339" s="2" t="n">
        <v>0</v>
      </c>
      <c r="C4339" s="0" t="str">
        <f aca="false">HYPERLINK("http://dbpedia.org/sparql?default-graph-uri=http%3A%2F%2Fdbpedia.org&amp;query=select+distinct+%3Fs+%3Fo+where+{%3Fs+%3Chttp%3A%2F%2Fdbpedia.org%2Fproperty%2Fprevissue%3E+%3Fo}+LIMIT+100&amp;format=text%2Fhtml&amp;timeout=30000&amp;debug=on", "View on DBPedia")</f>
        <v>View on DBPedia</v>
      </c>
    </row>
    <row collapsed="false" customFormat="false" customHeight="true" hidden="false" ht="12.1" outlineLevel="0" r="4340">
      <c r="A4340" s="0" t="str">
        <f aca="false">HYPERLINK("http://dbpedia.org/property/imageCaption")</f>
        <v>http://dbpedia.org/property/imageCaption</v>
      </c>
      <c r="B4340" s="2" t="n">
        <v>0</v>
      </c>
      <c r="C4340" s="0" t="str">
        <f aca="false">HYPERLINK("http://dbpedia.org/sparql?default-graph-uri=http%3A%2F%2Fdbpedia.org&amp;query=select+distinct+%3Fs+%3Fo+where+{%3Fs+%3Chttp%3A%2F%2Fdbpedia.org%2Fproperty%2FimageCaption%3E+%3Fo}+LIMIT+100&amp;format=text%2Fhtml&amp;timeout=30000&amp;debug=on", "View on DBPedia")</f>
        <v>View on DBPedia</v>
      </c>
    </row>
    <row collapsed="false" customFormat="false" customHeight="true" hidden="false" ht="12.1" outlineLevel="0" r="4341">
      <c r="A4341" s="0" t="str">
        <f aca="false">HYPERLINK("http://dbpedia.org/ontology/tenant")</f>
        <v>http://dbpedia.org/ontology/tenant</v>
      </c>
      <c r="B4341" s="2" t="n">
        <v>0</v>
      </c>
      <c r="C4341" s="0" t="str">
        <f aca="false">HYPERLINK("http://dbpedia.org/sparql?default-graph-uri=http%3A%2F%2Fdbpedia.org&amp;query=select+distinct+%3Fs+%3Fo+where+{%3Fs+%3Chttp%3A%2F%2Fdbpedia.org%2Fontology%2Ftenant%3E+%3Fo}+LIMIT+100&amp;format=text%2Fhtml&amp;timeout=30000&amp;debug=on", "View on DBPedia")</f>
        <v>View on DBPedia</v>
      </c>
    </row>
    <row collapsed="false" customFormat="false" customHeight="true" hidden="false" ht="12.1" outlineLevel="0" r="4342">
      <c r="A4342" s="0" t="str">
        <f aca="false">HYPERLINK("http://dbpedia.org/property/spouse")</f>
        <v>http://dbpedia.org/property/spouse</v>
      </c>
      <c r="B4342" s="2" t="n">
        <v>0</v>
      </c>
      <c r="C4342" s="0" t="str">
        <f aca="false">HYPERLINK("http://dbpedia.org/sparql?default-graph-uri=http%3A%2F%2Fdbpedia.org&amp;query=select+distinct+%3Fs+%3Fo+where+{%3Fs+%3Chttp%3A%2F%2Fdbpedia.org%2Fproperty%2Fspouse%3E+%3Fo}+LIMIT+100&amp;format=text%2Fhtml&amp;timeout=30000&amp;debug=on", "View on DBPedia")</f>
        <v>View on DBPedia</v>
      </c>
    </row>
    <row collapsed="false" customFormat="false" customHeight="true" hidden="false" ht="12.1" outlineLevel="0" r="4343">
      <c r="A4343" s="0" t="str">
        <f aca="false">HYPERLINK("http://dbpedia.org/property/built")</f>
        <v>http://dbpedia.org/property/built</v>
      </c>
      <c r="B4343" s="2" t="n">
        <v>0</v>
      </c>
      <c r="C4343" s="0" t="str">
        <f aca="false">HYPERLINK("http://dbpedia.org/sparql?default-graph-uri=http%3A%2F%2Fdbpedia.org&amp;query=select+distinct+%3Fs+%3Fo+where+{%3Fs+%3Chttp%3A%2F%2Fdbpedia.org%2Fproperty%2Fbuilt%3E+%3Fo}+LIMIT+100&amp;format=text%2Fhtml&amp;timeout=30000&amp;debug=on", "View on DBPedia")</f>
        <v>View on DBPedia</v>
      </c>
    </row>
    <row collapsed="false" customFormat="false" customHeight="true" hidden="false" ht="12.1" outlineLevel="0" r="4344">
      <c r="A4344" s="0" t="str">
        <f aca="false">HYPERLINK("http://dbpedia.org/property/defunct")</f>
        <v>http://dbpedia.org/property/defunct</v>
      </c>
      <c r="B4344" s="2" t="n">
        <v>0</v>
      </c>
      <c r="C4344" s="0" t="str">
        <f aca="false">HYPERLINK("http://dbpedia.org/sparql?default-graph-uri=http%3A%2F%2Fdbpedia.org&amp;query=select+distinct+%3Fs+%3Fo+where+{%3Fs+%3Chttp%3A%2F%2Fdbpedia.org%2Fproperty%2Fdefunct%3E+%3Fo}+LIMIT+100&amp;format=text%2Fhtml&amp;timeout=30000&amp;debug=on", "View on DBPedia")</f>
        <v>View on DBPedia</v>
      </c>
    </row>
    <row collapsed="false" customFormat="false" customHeight="true" hidden="false" ht="12.1" outlineLevel="0" r="4345">
      <c r="A4345" s="0" t="str">
        <f aca="false">HYPERLINK("http://dbpedia.org/property/image")</f>
        <v>http://dbpedia.org/property/image</v>
      </c>
      <c r="B4345" s="2" t="n">
        <v>0</v>
      </c>
      <c r="C4345" s="0" t="str">
        <f aca="false">HYPERLINK("http://dbpedia.org/sparql?default-graph-uri=http%3A%2F%2Fdbpedia.org&amp;query=select+distinct+%3Fs+%3Fo+where+{%3Fs+%3Chttp%3A%2F%2Fdbpedia.org%2Fproperty%2Fimage%3E+%3Fo}+LIMIT+100&amp;format=text%2Fhtml&amp;timeout=30000&amp;debug=on", "View on DBPedia")</f>
        <v>View on DBPedia</v>
      </c>
    </row>
    <row collapsed="false" customFormat="false" customHeight="true" hidden="false" ht="12.1" outlineLevel="0" r="4346">
      <c r="A4346" s="0" t="str">
        <f aca="false">HYPERLINK("http://dbpedia.org/property/logo")</f>
        <v>http://dbpedia.org/property/logo</v>
      </c>
      <c r="B4346" s="2" t="n">
        <v>0</v>
      </c>
      <c r="C4346" s="0" t="str">
        <f aca="false">HYPERLINK("http://dbpedia.org/sparql?default-graph-uri=http%3A%2F%2Fdbpedia.org&amp;query=select+distinct+%3Fs+%3Fo+where+{%3Fs+%3Chttp%3A%2F%2Fdbpedia.org%2Fproperty%2Flogo%3E+%3Fo}+LIMIT+100&amp;format=text%2Fhtml&amp;timeout=30000&amp;debug=on", "View on DBPedia")</f>
        <v>View on DBPedia</v>
      </c>
    </row>
    <row collapsed="false" customFormat="false" customHeight="true" hidden="false" ht="12.1" outlineLevel="0" r="4347">
      <c r="A4347" s="0" t="str">
        <f aca="false">HYPERLINK("http://dbpedia.org/property/congress")</f>
        <v>http://dbpedia.org/property/congress</v>
      </c>
      <c r="B4347" s="2" t="n">
        <v>0</v>
      </c>
      <c r="C4347" s="0" t="str">
        <f aca="false">HYPERLINK("http://dbpedia.org/sparql?default-graph-uri=http%3A%2F%2Fdbpedia.org&amp;query=select+distinct+%3Fs+%3Fo+where+{%3Fs+%3Chttp%3A%2F%2Fdbpedia.org%2Fproperty%2Fcongress%3E+%3Fo}+LIMIT+100&amp;format=text%2Fhtml&amp;timeout=30000&amp;debug=on", "View on DBPedia")</f>
        <v>View on DBPedia</v>
      </c>
    </row>
    <row collapsed="false" customFormat="false" customHeight="true" hidden="false" ht="12.1" outlineLevel="0" r="4348">
      <c r="A4348" s="0" t="str">
        <f aca="false">HYPERLINK("http://dbpedia.org/property/id")</f>
        <v>http://dbpedia.org/property/id</v>
      </c>
      <c r="B4348" s="2" t="n">
        <v>0</v>
      </c>
      <c r="C4348" s="0" t="str">
        <f aca="false">HYPERLINK("http://dbpedia.org/sparql?default-graph-uri=http%3A%2F%2Fdbpedia.org&amp;query=select+distinct+%3Fs+%3Fo+where+{%3Fs+%3Chttp%3A%2F%2Fdbpedia.org%2Fproperty%2Fid%3E+%3Fo}+LIMIT+100&amp;format=text%2Fhtml&amp;timeout=30000&amp;debug=on", "View on DBPedia")</f>
        <v>View on DBPedia</v>
      </c>
    </row>
    <row collapsed="false" customFormat="false" customHeight="true" hidden="false" ht="12.1" outlineLevel="0" r="4349">
      <c r="A4349" s="0" t="str">
        <f aca="false">HYPERLINK("http://dbpedia.org/ontology/depictionDescription")</f>
        <v>http://dbpedia.org/ontology/depictionDescription</v>
      </c>
      <c r="B4349" s="2" t="n">
        <v>0</v>
      </c>
      <c r="C4349" s="0" t="str">
        <f aca="false">HYPERLINK("http://dbpedia.org/sparql?default-graph-uri=http%3A%2F%2Fdbpedia.org&amp;query=select+distinct+%3Fs+%3Fo+where+{%3Fs+%3Chttp%3A%2F%2Fdbpedia.org%2Fontology%2FdepictionDescription%3E+%3Fo}+LIMIT+100&amp;format=text%2Fhtml&amp;timeout=30000&amp;debug=on", "View on DBPedia")</f>
        <v>View on DBPedia</v>
      </c>
    </row>
    <row collapsed="false" customFormat="false" customHeight="true" hidden="false" ht="12.1" outlineLevel="0" r="4350">
      <c r="A4350" s="0" t="str">
        <f aca="false">HYPERLINK("http://dbpedia.org/property/col")</f>
        <v>http://dbpedia.org/property/col</v>
      </c>
      <c r="B4350" s="2" t="n">
        <v>0</v>
      </c>
      <c r="C4350" s="0" t="str">
        <f aca="false">HYPERLINK("http://dbpedia.org/sparql?default-graph-uri=http%3A%2F%2Fdbpedia.org&amp;query=select+distinct+%3Fs+%3Fo+where+{%3Fs+%3Chttp%3A%2F%2Fdbpedia.org%2Fproperty%2Fcol%3E+%3Fo}+LIMIT+100&amp;format=text%2Fhtml&amp;timeout=30000&amp;debug=on", "View on DBPedia")</f>
        <v>View on DBPedia</v>
      </c>
    </row>
    <row collapsed="false" customFormat="false" customHeight="true" hidden="false" ht="12.1" outlineLevel="0" r="4351">
      <c r="A4351" s="0" t="str">
        <f aca="false">HYPERLINK("http://dbpedia.org/property/rev6score")</f>
        <v>http://dbpedia.org/property/rev6score</v>
      </c>
      <c r="B4351" s="2" t="n">
        <v>0</v>
      </c>
      <c r="C4351" s="0" t="str">
        <f aca="false">HYPERLINK("http://dbpedia.org/sparql?default-graph-uri=http%3A%2F%2Fdbpedia.org&amp;query=select+distinct+%3Fs+%3Fo+where+{%3Fs+%3Chttp%3A%2F%2Fdbpedia.org%2Fproperty%2Frev6score%3E+%3Fo}+LIMIT+100&amp;format=text%2Fhtml&amp;timeout=30000&amp;debug=on", "View on DBPedia")</f>
        <v>View on DBPedia</v>
      </c>
    </row>
    <row collapsed="false" customFormat="false" customHeight="true" hidden="false" ht="12.1" outlineLevel="0" r="4352">
      <c r="A4352" s="0" t="str">
        <f aca="false">HYPERLINK("http://dbpedia.org/property/tonyawards")</f>
        <v>http://dbpedia.org/property/tonyawards</v>
      </c>
      <c r="B4352" s="2" t="n">
        <v>0</v>
      </c>
      <c r="C4352" s="0" t="str">
        <f aca="false">HYPERLINK("http://dbpedia.org/sparql?default-graph-uri=http%3A%2F%2Fdbpedia.org&amp;query=select+distinct+%3Fs+%3Fo+where+{%3Fs+%3Chttp%3A%2F%2Fdbpedia.org%2Fproperty%2Ftonyawards%3E+%3Fo}+LIMIT+100&amp;format=text%2Fhtml&amp;timeout=30000&amp;debug=on", "View on DBPedia")</f>
        <v>View on DBPedia</v>
      </c>
    </row>
    <row collapsed="false" customFormat="false" customHeight="true" hidden="false" ht="12.1" outlineLevel="0" r="4353">
      <c r="A4353" s="0" t="str">
        <f aca="false">HYPERLINK("http://dbpedia.org/property/rev2score")</f>
        <v>http://dbpedia.org/property/rev2score</v>
      </c>
      <c r="B4353" s="2" t="n">
        <v>0</v>
      </c>
      <c r="C4353" s="0" t="str">
        <f aca="false">HYPERLINK("http://dbpedia.org/sparql?default-graph-uri=http%3A%2F%2Fdbpedia.org&amp;query=select+distinct+%3Fs+%3Fo+where+{%3Fs+%3Chttp%3A%2F%2Fdbpedia.org%2Fproperty%2Frev2score%3E+%3Fo}+LIMIT+100&amp;format=text%2Fhtml&amp;timeout=30000&amp;debug=on", "View on DBPedia")</f>
        <v>View on DBPedia</v>
      </c>
    </row>
    <row collapsed="false" customFormat="false" customHeight="true" hidden="false" ht="12.1" outlineLevel="0" r="4354">
      <c r="A4354" s="0" t="str">
        <f aca="false">HYPERLINK("http://dbpedia.org/property/last")</f>
        <v>http://dbpedia.org/property/last</v>
      </c>
      <c r="B4354" s="2" t="n">
        <v>0</v>
      </c>
      <c r="C4354" s="0" t="str">
        <f aca="false">HYPERLINK("http://dbpedia.org/sparql?default-graph-uri=http%3A%2F%2Fdbpedia.org&amp;query=select+distinct+%3Fs+%3Fo+where+{%3Fs+%3Chttp%3A%2F%2Fdbpedia.org%2Fproperty%2Flast%3E+%3Fo}+LIMIT+100&amp;format=text%2Fhtml&amp;timeout=30000&amp;debug=on", "View on DBPedia")</f>
        <v>View on DBPedia</v>
      </c>
    </row>
    <row collapsed="false" customFormat="false" customHeight="true" hidden="false" ht="12.1" outlineLevel="0" r="4355">
      <c r="A4355" s="0" t="str">
        <f aca="false">HYPERLINK("http://dbpedia.org/property/demolished")</f>
        <v>http://dbpedia.org/property/demolished</v>
      </c>
      <c r="B4355" s="2" t="n">
        <v>0</v>
      </c>
      <c r="C4355" s="0" t="str">
        <f aca="false">HYPERLINK("http://dbpedia.org/sparql?default-graph-uri=http%3A%2F%2Fdbpedia.org&amp;query=select+distinct+%3Fs+%3Fo+where+{%3Fs+%3Chttp%3A%2F%2Fdbpedia.org%2Fproperty%2Fdemolished%3E+%3Fo}+LIMIT+100&amp;format=text%2Fhtml&amp;timeout=30000&amp;debug=on", "View on DBPedia")</f>
        <v>View on DBPedia</v>
      </c>
    </row>
    <row collapsed="false" customFormat="false" customHeight="true" hidden="false" ht="12.1" outlineLevel="0" r="4356">
      <c r="A4356" s="0" t="str">
        <f aca="false">HYPERLINK("http://dbpedia.org/property/termStart")</f>
        <v>http://dbpedia.org/property/termStart</v>
      </c>
      <c r="B4356" s="2" t="n">
        <v>0</v>
      </c>
      <c r="C4356" s="0" t="str">
        <f aca="false">HYPERLINK("http://dbpedia.org/sparql?default-graph-uri=http%3A%2F%2Fdbpedia.org&amp;query=select+distinct+%3Fs+%3Fo+where+{%3Fs+%3Chttp%3A%2F%2Fdbpedia.org%2Fproperty%2FtermStart%3E+%3Fo}+LIMIT+100&amp;format=text%2Fhtml&amp;timeout=30000&amp;debug=on", "View on DBPedia")</f>
        <v>View on DBPedia</v>
      </c>
    </row>
    <row collapsed="false" customFormat="false" customHeight="true" hidden="false" ht="12.1" outlineLevel="0" r="4357">
      <c r="A4357" s="0" t="str">
        <f aca="false">HYPERLINK("http://dbpedia.org/property/notableInstruments")</f>
        <v>http://dbpedia.org/property/notableInstruments</v>
      </c>
      <c r="B4357" s="2" t="n">
        <v>0</v>
      </c>
      <c r="C4357" s="0" t="str">
        <f aca="false">HYPERLINK("http://dbpedia.org/sparql?default-graph-uri=http%3A%2F%2Fdbpedia.org&amp;query=select+distinct+%3Fs+%3Fo+where+{%3Fs+%3Chttp%3A%2F%2Fdbpedia.org%2Fproperty%2FnotableInstruments%3E+%3Fo}+LIMIT+100&amp;format=text%2Fhtml&amp;timeout=30000&amp;debug=on", "View on DBPedia")</f>
        <v>View on DBPedia</v>
      </c>
    </row>
    <row collapsed="false" customFormat="false" customHeight="true" hidden="false" ht="12.1" outlineLevel="0" r="4358">
      <c r="A4358" s="0" t="str">
        <f aca="false">HYPERLINK("http://xmlns.com/foaf/0.1/givenName")</f>
        <v>http://xmlns.com/foaf/0.1/givenName</v>
      </c>
      <c r="B4358" s="2" t="n">
        <v>0</v>
      </c>
      <c r="C4358" s="0" t="str">
        <f aca="false">HYPERLINK("http://dbpedia.org/sparql?default-graph-uri=http%3A%2F%2Fdbpedia.org&amp;query=select+distinct+%3Fs+%3Fo+where+{%3Fs+%3Chttp%3A%2F%2Fxmlns.com%2Ffoaf%2F0.1%2FgivenName%3E+%3Fo}+LIMIT+100&amp;format=text%2Fhtml&amp;timeout=30000&amp;debug=on", "View on DBPedia")</f>
        <v>View on DBPedia</v>
      </c>
    </row>
    <row collapsed="false" customFormat="false" customHeight="true" hidden="false" ht="12.1" outlineLevel="0" r="4359">
      <c r="A4359" s="0" t="str">
        <f aca="false">HYPERLINK("http://dbpedia.org/property/birthPlace")</f>
        <v>http://dbpedia.org/property/birthPlace</v>
      </c>
      <c r="B4359" s="2" t="n">
        <v>0</v>
      </c>
      <c r="C4359" s="0" t="str">
        <f aca="false">HYPERLINK("http://dbpedia.org/sparql?default-graph-uri=http%3A%2F%2Fdbpedia.org&amp;query=select+distinct+%3Fs+%3Fo+where+{%3Fs+%3Chttp%3A%2F%2Fdbpedia.org%2Fproperty%2FbirthPlace%3E+%3Fo}+LIMIT+100&amp;format=text%2Fhtml&amp;timeout=30000&amp;debug=on", "View on DBPedia")</f>
        <v>View on DBPedia</v>
      </c>
    </row>
    <row collapsed="false" customFormat="false" customHeight="true" hidden="false" ht="12.1" outlineLevel="0" r="4360">
      <c r="A4360" s="0" t="str">
        <f aca="false">HYPERLINK("http://dbpedia.org/property/designatedOther1Date")</f>
        <v>http://dbpedia.org/property/designatedOther1Date</v>
      </c>
      <c r="B4360" s="2" t="n">
        <v>0</v>
      </c>
      <c r="C4360" s="0" t="str">
        <f aca="false">HYPERLINK("http://dbpedia.org/sparql?default-graph-uri=http%3A%2F%2Fdbpedia.org&amp;query=select+distinct+%3Fs+%3Fo+where+{%3Fs+%3Chttp%3A%2F%2Fdbpedia.org%2Fproperty%2FdesignatedOther1Date%3E+%3Fo}+LIMIT+100&amp;format=text%2Fhtml&amp;timeout=30000&amp;debug=on", "View on DBPedia")</f>
        <v>View on DBPedia</v>
      </c>
    </row>
    <row collapsed="false" customFormat="false" customHeight="true" hidden="false" ht="12.1" outlineLevel="0" r="4361">
      <c r="A4361" s="0" t="str">
        <f aca="false">HYPERLINK("http://dbpedia.org/ontology/activeYearsStartDate")</f>
        <v>http://dbpedia.org/ontology/activeYearsStartDate</v>
      </c>
      <c r="B4361" s="2" t="n">
        <v>0</v>
      </c>
      <c r="C4361" s="0" t="str">
        <f aca="false">HYPERLINK("http://dbpedia.org/sparql?default-graph-uri=http%3A%2F%2Fdbpedia.org&amp;query=select+distinct+%3Fs+%3Fo+where+{%3Fs+%3Chttp%3A%2F%2Fdbpedia.org%2Fontology%2FactiveYearsStartDate%3E+%3Fo}+LIMIT+100&amp;format=text%2Fhtml&amp;timeout=30000&amp;debug=on", "View on DBPedia")</f>
        <v>View on DBPedia</v>
      </c>
    </row>
    <row collapsed="false" customFormat="false" customHeight="true" hidden="false" ht="12.1" outlineLevel="0" r="4362">
      <c r="A4362" s="0" t="str">
        <f aca="false">HYPERLINK("http://dbpedia.org/ontology/lcc")</f>
        <v>http://dbpedia.org/ontology/lcc</v>
      </c>
      <c r="B4362" s="2" t="n">
        <v>0</v>
      </c>
      <c r="C4362" s="0" t="str">
        <f aca="false">HYPERLINK("http://dbpedia.org/sparql?default-graph-uri=http%3A%2F%2Fdbpedia.org&amp;query=select+distinct+%3Fs+%3Fo+where+{%3Fs+%3Chttp%3A%2F%2Fdbpedia.org%2Fontology%2Flcc%3E+%3Fo}+LIMIT+100&amp;format=text%2Fhtml&amp;timeout=30000&amp;debug=on", "View on DBPedia")</f>
        <v>View on DBPedia</v>
      </c>
    </row>
    <row collapsed="false" customFormat="false" customHeight="true" hidden="false" ht="12.1" outlineLevel="0" r="4363">
      <c r="A4363" s="0" t="str">
        <f aca="false">HYPERLINK("http://dbpedia.org/property/expanded")</f>
        <v>http://dbpedia.org/property/expanded</v>
      </c>
      <c r="B4363" s="2" t="n">
        <v>0</v>
      </c>
      <c r="C4363" s="0" t="str">
        <f aca="false">HYPERLINK("http://dbpedia.org/sparql?default-graph-uri=http%3A%2F%2Fdbpedia.org&amp;query=select+distinct+%3Fs+%3Fo+where+{%3Fs+%3Chttp%3A%2F%2Fdbpedia.org%2Fproperty%2Fexpanded%3E+%3Fo}+LIMIT+100&amp;format=text%2Fhtml&amp;timeout=30000&amp;debug=on", "View on DBPedia")</f>
        <v>View on DBPedia</v>
      </c>
    </row>
    <row collapsed="false" customFormat="false" customHeight="true" hidden="false" ht="12.1" outlineLevel="0" r="4364">
      <c r="A4364" s="0" t="str">
        <f aca="false">HYPERLINK("http://dbpedia.org/ontology/premiereYear")</f>
        <v>http://dbpedia.org/ontology/premiereYear</v>
      </c>
      <c r="B4364" s="2" t="n">
        <v>0</v>
      </c>
      <c r="C4364" s="0" t="str">
        <f aca="false">HYPERLINK("http://dbpedia.org/sparql?default-graph-uri=http%3A%2F%2Fdbpedia.org&amp;query=select+distinct+%3Fs+%3Fo+where+{%3Fs+%3Chttp%3A%2F%2Fdbpedia.org%2Fontology%2FpremiereYear%3E+%3Fo}+LIMIT+100&amp;format=text%2Fhtml&amp;timeout=30000&amp;debug=on", "View on DBPedia")</f>
        <v>View on DBPedia</v>
      </c>
    </row>
    <row collapsed="false" customFormat="false" customHeight="true" hidden="false" ht="12.1" outlineLevel="0" r="4365">
      <c r="A4365" s="0" t="str">
        <f aca="false">HYPERLINK("http://dbpedia.org/ontology/artist")</f>
        <v>http://dbpedia.org/ontology/artist</v>
      </c>
      <c r="B4365" s="2" t="n">
        <v>0</v>
      </c>
      <c r="C4365" s="0" t="str">
        <f aca="false">HYPERLINK("http://dbpedia.org/sparql?default-graph-uri=http%3A%2F%2Fdbpedia.org&amp;query=select+distinct+%3Fs+%3Fo+where+{%3Fs+%3Chttp%3A%2F%2Fdbpedia.org%2Fontology%2Fartist%3E+%3Fo}+LIMIT+100&amp;format=text%2Fhtml&amp;timeout=30000&amp;debug=on", "View on DBPedia")</f>
        <v>View on DBPedia</v>
      </c>
    </row>
    <row collapsed="false" customFormat="false" customHeight="true" hidden="false" ht="12.1" outlineLevel="0" r="4366">
      <c r="A4366" s="0" t="str">
        <f aca="false">HYPERLINK("http://dbpedia.org/ontology/recordLabel")</f>
        <v>http://dbpedia.org/ontology/recordLabel</v>
      </c>
      <c r="B4366" s="2" t="n">
        <v>0</v>
      </c>
      <c r="C4366" s="0" t="str">
        <f aca="false">HYPERLINK("http://dbpedia.org/sparql?default-graph-uri=http%3A%2F%2Fdbpedia.org&amp;query=select+distinct+%3Fs+%3Fo+where+{%3Fs+%3Chttp%3A%2F%2Fdbpedia.org%2Fontology%2FrecordLabel%3E+%3Fo}+LIMIT+100&amp;format=text%2Fhtml&amp;timeout=30000&amp;debug=on", "View on DBPedia")</f>
        <v>View on DBPedia</v>
      </c>
    </row>
    <row collapsed="false" customFormat="false" customHeight="true" hidden="false" ht="12.1" outlineLevel="0" r="4367">
      <c r="A4367" s="0" t="str">
        <f aca="false">HYPERLINK("http://dbpedia.org/property/titles")</f>
        <v>http://dbpedia.org/property/titles</v>
      </c>
      <c r="B4367" s="2" t="n">
        <v>0</v>
      </c>
      <c r="C4367" s="0" t="str">
        <f aca="false">HYPERLINK("http://dbpedia.org/sparql?default-graph-uri=http%3A%2F%2Fdbpedia.org&amp;query=select+distinct+%3Fs+%3Fo+where+{%3Fs+%3Chttp%3A%2F%2Fdbpedia.org%2Fproperty%2Ftitles%3E+%3Fo}+LIMIT+100&amp;format=text%2Fhtml&amp;timeout=30000&amp;debug=on", "View on DBPedia")</f>
        <v>View on DBPedia</v>
      </c>
    </row>
    <row collapsed="false" customFormat="false" customHeight="true" hidden="false" ht="12.1" outlineLevel="0" r="4368">
      <c r="A4368" s="0" t="str">
        <f aca="false">HYPERLINK("http://dbpedia.org/property/bSide")</f>
        <v>http://dbpedia.org/property/bSide</v>
      </c>
      <c r="B4368" s="2" t="n">
        <v>0</v>
      </c>
      <c r="C4368" s="0" t="str">
        <f aca="false">HYPERLINK("http://dbpedia.org/sparql?default-graph-uri=http%3A%2F%2Fdbpedia.org&amp;query=select+distinct+%3Fs+%3Fo+where+{%3Fs+%3Chttp%3A%2F%2Fdbpedia.org%2Fproperty%2FbSide%3E+%3Fo}+LIMIT+100&amp;format=text%2Fhtml&amp;timeout=30000&amp;debug=on", "View on DBPedia")</f>
        <v>View on DBPedia</v>
      </c>
    </row>
    <row collapsed="false" customFormat="false" customHeight="true" hidden="false" ht="12.1" outlineLevel="0" r="4369">
      <c r="A4369" s="0" t="str">
        <f aca="false">HYPERLINK("http://dbpedia.org/property/origin")</f>
        <v>http://dbpedia.org/property/origin</v>
      </c>
      <c r="B4369" s="2" t="n">
        <v>0</v>
      </c>
      <c r="C4369" s="0" t="str">
        <f aca="false">HYPERLINK("http://dbpedia.org/sparql?default-graph-uri=http%3A%2F%2Fdbpedia.org&amp;query=select+distinct+%3Fs+%3Fo+where+{%3Fs+%3Chttp%3A%2F%2Fdbpedia.org%2Fproperty%2Forigin%3E+%3Fo}+LIMIT+100&amp;format=text%2Fhtml&amp;timeout=30000&amp;debug=on", "View on DBPedia")</f>
        <v>View on DBPedia</v>
      </c>
    </row>
    <row collapsed="false" customFormat="false" customHeight="true" hidden="false" ht="12.1" outlineLevel="0" r="4370">
      <c r="A4370" s="0" t="str">
        <f aca="false">HYPERLINK("http://dbpedia.org/property/list")</f>
        <v>http://dbpedia.org/property/list</v>
      </c>
      <c r="B4370" s="2" t="n">
        <v>0</v>
      </c>
      <c r="C4370" s="0" t="str">
        <f aca="false">HYPERLINK("http://dbpedia.org/sparql?default-graph-uri=http%3A%2F%2Fdbpedia.org&amp;query=select+distinct+%3Fs+%3Fo+where+{%3Fs+%3Chttp%3A%2F%2Fdbpedia.org%2Fproperty%2Flist%3E+%3Fo}+LIMIT+100&amp;format=text%2Fhtml&amp;timeout=30000&amp;debug=on", "View on DBPedia")</f>
        <v>View on DBPedia</v>
      </c>
    </row>
    <row collapsed="false" customFormat="false" customHeight="true" hidden="false" ht="12.1" outlineLevel="0" r="4371">
      <c r="A4371" s="0" t="str">
        <f aca="false">HYPERLINK("http://dbpedia.org/property/shortsummary")</f>
        <v>http://dbpedia.org/property/shortsummary</v>
      </c>
      <c r="B4371" s="2" t="n">
        <v>0</v>
      </c>
      <c r="C4371" s="0" t="str">
        <f aca="false">HYPERLINK("http://dbpedia.org/sparql?default-graph-uri=http%3A%2F%2Fdbpedia.org&amp;query=select+distinct+%3Fs+%3Fo+where+{%3Fs+%3Chttp%3A%2F%2Fdbpedia.org%2Fproperty%2Fshortsummary%3E+%3Fo}+LIMIT+100&amp;format=text%2Fhtml&amp;timeout=30000&amp;debug=on", "View on DBPedia")</f>
        <v>View on DBPedia</v>
      </c>
    </row>
    <row collapsed="false" customFormat="false" customHeight="true" hidden="false" ht="12.1" outlineLevel="0" r="4372">
      <c r="A4372" s="0" t="str">
        <f aca="false">HYPERLINK("http://dbpedia.org/ontology/aSide")</f>
        <v>http://dbpedia.org/ontology/aSide</v>
      </c>
      <c r="B4372" s="2" t="n">
        <v>0</v>
      </c>
      <c r="C4372" s="0" t="str">
        <f aca="false">HYPERLINK("http://dbpedia.org/sparql?default-graph-uri=http%3A%2F%2Fdbpedia.org&amp;query=select+distinct+%3Fs+%3Fo+where+{%3Fs+%3Chttp%3A%2F%2Fdbpedia.org%2Fontology%2FaSide%3E+%3Fo}+LIMIT+100&amp;format=text%2Fhtml&amp;timeout=30000&amp;debug=on", "View on DBPedia")</f>
        <v>View on DBPedia</v>
      </c>
    </row>
    <row collapsed="false" customFormat="false" customHeight="true" hidden="false" ht="12.1" outlineLevel="0" r="4373">
      <c r="A4373" s="0" t="str">
        <f aca="false">HYPERLINK("http://dbpedia.org/property/tag")</f>
        <v>http://dbpedia.org/property/tag</v>
      </c>
      <c r="B4373" s="2" t="n">
        <v>0</v>
      </c>
      <c r="C4373" s="0" t="str">
        <f aca="false">HYPERLINK("http://dbpedia.org/sparql?default-graph-uri=http%3A%2F%2Fdbpedia.org&amp;query=select+distinct+%3Fs+%3Fo+where+{%3Fs+%3Chttp%3A%2F%2Fdbpedia.org%2Fproperty%2Ftag%3E+%3Fo}+LIMIT+100&amp;format=text%2Fhtml&amp;timeout=30000&amp;debug=on", "View on DBPedia")</f>
        <v>View on DBPedia</v>
      </c>
    </row>
    <row collapsed="false" customFormat="false" customHeight="true" hidden="false" ht="12.1" outlineLevel="0" r="4374">
      <c r="A4374" s="0" t="str">
        <f aca="false">HYPERLINK("http://dbpedia.org/property/birthdate")</f>
        <v>http://dbpedia.org/property/birthdate</v>
      </c>
      <c r="B4374" s="2" t="n">
        <v>0</v>
      </c>
      <c r="C4374" s="0" t="str">
        <f aca="false">HYPERLINK("http://dbpedia.org/sparql?default-graph-uri=http%3A%2F%2Fdbpedia.org&amp;query=select+distinct+%3Fs+%3Fo+where+{%3Fs+%3Chttp%3A%2F%2Fdbpedia.org%2Fproperty%2Fbirthdate%3E+%3Fo}+LIMIT+100&amp;format=text%2Fhtml&amp;timeout=30000&amp;debug=on", "View on DBPedia")</f>
        <v>View on DBPedia</v>
      </c>
    </row>
    <row collapsed="false" customFormat="false" customHeight="true" hidden="false" ht="12.1" outlineLevel="0" r="4375">
      <c r="A4375" s="0" t="str">
        <f aca="false">HYPERLINK("http://dbpedia.org/property/rev3score")</f>
        <v>http://dbpedia.org/property/rev3score</v>
      </c>
      <c r="B4375" s="2" t="n">
        <v>0</v>
      </c>
      <c r="C4375" s="0" t="str">
        <f aca="false">HYPERLINK("http://dbpedia.org/sparql?default-graph-uri=http%3A%2F%2Fdbpedia.org&amp;query=select+distinct+%3Fs+%3Fo+where+{%3Fs+%3Chttp%3A%2F%2Fdbpedia.org%2Fproperty%2Frev3score%3E+%3Fo}+LIMIT+100&amp;format=text%2Fhtml&amp;timeout=30000&amp;debug=on", "View on DBPedia")</f>
        <v>View on DBPedia</v>
      </c>
    </row>
    <row collapsed="false" customFormat="false" customHeight="true" hidden="false" ht="12.1" outlineLevel="0" r="4376">
      <c r="A4376" s="0" t="str">
        <f aca="false">HYPERLINK("http://dbpedia.org/property/producer")</f>
        <v>http://dbpedia.org/property/producer</v>
      </c>
      <c r="B4376" s="2" t="n">
        <v>0</v>
      </c>
      <c r="C4376" s="0" t="str">
        <f aca="false">HYPERLINK("http://dbpedia.org/sparql?default-graph-uri=http%3A%2F%2Fdbpedia.org&amp;query=select+distinct+%3Fs+%3Fo+where+{%3Fs+%3Chttp%3A%2F%2Fdbpedia.org%2Fproperty%2Fproducer%3E+%3Fo}+LIMIT+100&amp;format=text%2Fhtml&amp;timeout=30000&amp;debug=on", "View on DBPedia")</f>
        <v>View on DBPedia</v>
      </c>
    </row>
    <row collapsed="false" customFormat="false" customHeight="true" hidden="false" ht="12.1" outlineLevel="0" r="4377">
      <c r="A4377" s="0" t="str">
        <f aca="false">HYPERLINK("http://dbpedia.org/property/rev4score")</f>
        <v>http://dbpedia.org/property/rev4score</v>
      </c>
      <c r="B4377" s="2" t="n">
        <v>0</v>
      </c>
      <c r="C4377" s="0" t="str">
        <f aca="false">HYPERLINK("http://dbpedia.org/sparql?default-graph-uri=http%3A%2F%2Fdbpedia.org&amp;query=select+distinct+%3Fs+%3Fo+where+{%3Fs+%3Chttp%3A%2F%2Fdbpedia.org%2Fproperty%2Frev4score%3E+%3Fo}+LIMIT+100&amp;format=text%2Fhtml&amp;timeout=30000&amp;debug=on", "View on DBPedia")</f>
        <v>View on DBPedia</v>
      </c>
    </row>
    <row collapsed="false" customFormat="false" customHeight="true" hidden="false" ht="12.1" outlineLevel="0" r="4378">
      <c r="A4378" s="0" t="str">
        <f aca="false">HYPERLINK("http://dbpedia.org/ontology/activeYearsEndDate")</f>
        <v>http://dbpedia.org/ontology/activeYearsEndDate</v>
      </c>
      <c r="B4378" s="2" t="n">
        <v>0</v>
      </c>
      <c r="C4378" s="0" t="str">
        <f aca="false">HYPERLINK("http://dbpedia.org/sparql?default-graph-uri=http%3A%2F%2Fdbpedia.org&amp;query=select+distinct+%3Fs+%3Fo+where+{%3Fs+%3Chttp%3A%2F%2Fdbpedia.org%2Fontology%2FactiveYearsEndDate%3E+%3Fo}+LIMIT+100&amp;format=text%2Fhtml&amp;timeout=30000&amp;debug=on", "View on DBPedia")</f>
        <v>View on DBPedia</v>
      </c>
    </row>
    <row collapsed="false" customFormat="false" customHeight="true" hidden="false" ht="12.1" outlineLevel="0" r="4379">
      <c r="A4379" s="0" t="str">
        <f aca="false">HYPERLINK("http://dbpedia.org/property/until")</f>
        <v>http://dbpedia.org/property/until</v>
      </c>
      <c r="B4379" s="2" t="n">
        <v>0</v>
      </c>
      <c r="C4379" s="0" t="str">
        <f aca="false">HYPERLINK("http://dbpedia.org/sparql?default-graph-uri=http%3A%2F%2Fdbpedia.org&amp;query=select+distinct+%3Fs+%3Fo+where+{%3Fs+%3Chttp%3A%2F%2Fdbpedia.org%2Fproperty%2Funtil%3E+%3Fo}+LIMIT+100&amp;format=text%2Fhtml&amp;timeout=30000&amp;debug=on", "View on DBPedia")</f>
        <v>View on DBPedia</v>
      </c>
    </row>
    <row collapsed="false" customFormat="false" customHeight="true" hidden="false" ht="12.1" outlineLevel="0" r="4380">
      <c r="A4380" s="0" t="str">
        <f aca="false">HYPERLINK("http://dbpedia.org/property/rev5score")</f>
        <v>http://dbpedia.org/property/rev5score</v>
      </c>
      <c r="B4380" s="2" t="n">
        <v>0</v>
      </c>
      <c r="C4380" s="0" t="str">
        <f aca="false">HYPERLINK("http://dbpedia.org/sparql?default-graph-uri=http%3A%2F%2Fdbpedia.org&amp;query=select+distinct+%3Fs+%3Fo+where+{%3Fs+%3Chttp%3A%2F%2Fdbpedia.org%2Fproperty%2Frev5score%3E+%3Fo}+LIMIT+100&amp;format=text%2Fhtml&amp;timeout=30000&amp;debug=on", "View on DBPedia")</f>
        <v>View on DBPedia</v>
      </c>
    </row>
    <row collapsed="false" customFormat="false" customHeight="true" hidden="false" ht="12.1" outlineLevel="0" r="4381">
      <c r="A4381" s="0" t="str">
        <f aca="false">HYPERLINK("http://dbpedia.org/property/2y")</f>
        <v>http://dbpedia.org/property/2y</v>
      </c>
      <c r="B4381" s="2" t="n">
        <v>0</v>
      </c>
      <c r="C4381" s="0" t="str">
        <f aca="false">HYPERLINK("http://dbpedia.org/sparql?default-graph-uri=http%3A%2F%2Fdbpedia.org&amp;query=select+distinct+%3Fs+%3Fo+where+{%3Fs+%3Chttp%3A%2F%2Fdbpedia.org%2Fproperty%2F2y%3E+%3Fo}+LIMIT+100&amp;format=text%2Fhtml&amp;timeout=30000&amp;debug=on", "View on DBPedia")</f>
        <v>View on DBPedia</v>
      </c>
    </row>
    <row collapsed="false" customFormat="false" customHeight="true" hidden="false" ht="12.1" outlineLevel="0" r="4382">
      <c r="A4382" s="0" t="str">
        <f aca="false">HYPERLINK("http://dbpedia.org/property/launchDate")</f>
        <v>http://dbpedia.org/property/launchDate</v>
      </c>
      <c r="B4382" s="2" t="n">
        <v>0</v>
      </c>
      <c r="C4382" s="0" t="str">
        <f aca="false">HYPERLINK("http://dbpedia.org/sparql?default-graph-uri=http%3A%2F%2Fdbpedia.org&amp;query=select+distinct+%3Fs+%3Fo+where+{%3Fs+%3Chttp%3A%2F%2Fdbpedia.org%2Fproperty%2FlaunchDate%3E+%3Fo}+LIMIT+100&amp;format=text%2Fhtml&amp;timeout=30000&amp;debug=on", "View on DBPedia")</f>
        <v>View on DBPedia</v>
      </c>
    </row>
    <row collapsed="false" customFormat="false" customHeight="true" hidden="false" ht="12.1" outlineLevel="0" r="4383">
      <c r="A4383" s="0" t="str">
        <f aca="false">HYPERLINK("http://dbpedia.org/property/written")</f>
        <v>http://dbpedia.org/property/written</v>
      </c>
      <c r="B4383" s="2" t="n">
        <v>0</v>
      </c>
      <c r="C4383" s="0" t="str">
        <f aca="false">HYPERLINK("http://dbpedia.org/sparql?default-graph-uri=http%3A%2F%2Fdbpedia.org&amp;query=select+distinct+%3Fs+%3Fo+where+{%3Fs+%3Chttp%3A%2F%2Fdbpedia.org%2Fproperty%2Fwritten%3E+%3Fo}+LIMIT+100&amp;format=text%2Fhtml&amp;timeout=30000&amp;debug=on", "View on DBPedia")</f>
        <v>View on DBPedia</v>
      </c>
    </row>
    <row collapsed="false" customFormat="false" customHeight="true" hidden="false" ht="12.1" outlineLevel="0" r="4384">
      <c r="A4384" s="0" t="str">
        <f aca="false">HYPERLINK("http://dbpedia.org/property/lastdate")</f>
        <v>http://dbpedia.org/property/lastdate</v>
      </c>
      <c r="B4384" s="2" t="n">
        <v>0</v>
      </c>
      <c r="C4384" s="0" t="str">
        <f aca="false">HYPERLINK("http://dbpedia.org/sparql?default-graph-uri=http%3A%2F%2Fdbpedia.org&amp;query=select+distinct+%3Fs+%3Fo+where+{%3Fs+%3Chttp%3A%2F%2Fdbpedia.org%2Fproperty%2Flastdate%3E+%3Fo}+LIMIT+100&amp;format=text%2Fhtml&amp;timeout=30000&amp;debug=on", "View on DBPedia")</f>
        <v>View on DBPedia</v>
      </c>
    </row>
    <row collapsed="false" customFormat="false" customHeight="true" hidden="false" ht="12.1" outlineLevel="0" r="4385">
      <c r="A4385" s="0" t="str">
        <f aca="false">HYPERLINK("http://dbpedia.org/property/premiere")</f>
        <v>http://dbpedia.org/property/premiere</v>
      </c>
      <c r="B4385" s="2" t="n">
        <v>0</v>
      </c>
      <c r="C4385" s="0" t="str">
        <f aca="false">HYPERLINK("http://dbpedia.org/sparql?default-graph-uri=http%3A%2F%2Fdbpedia.org&amp;query=select+distinct+%3Fs+%3Fo+where+{%3Fs+%3Chttp%3A%2F%2Fdbpedia.org%2Fproperty%2Fpremiere%3E+%3Fo}+LIMIT+100&amp;format=text%2Fhtml&amp;timeout=30000&amp;debug=on", "View on DBPedia")</f>
        <v>View on DBPedia</v>
      </c>
    </row>
    <row collapsed="false" customFormat="false" customHeight="true" hidden="false" ht="12.1" outlineLevel="0" r="4386">
      <c r="A4386" s="0" t="str">
        <f aca="false">HYPERLINK("http://dbpedia.org/property/artist")</f>
        <v>http://dbpedia.org/property/artist</v>
      </c>
      <c r="B4386" s="2" t="n">
        <v>0</v>
      </c>
      <c r="C4386" s="0" t="str">
        <f aca="false">HYPERLINK("http://dbpedia.org/sparql?default-graph-uri=http%3A%2F%2Fdbpedia.org&amp;query=select+distinct+%3Fs+%3Fo+where+{%3Fs+%3Chttp%3A%2F%2Fdbpedia.org%2Fproperty%2Fartist%3E+%3Fo}+LIMIT+100&amp;format=text%2Fhtml&amp;timeout=30000&amp;debug=on", "View on DBPedia")</f>
        <v>View on DBPedia</v>
      </c>
    </row>
    <row collapsed="false" customFormat="false" customHeight="true" hidden="false" ht="12.1" outlineLevel="0" r="4387">
      <c r="A4387" s="0" t="str">
        <f aca="false">HYPERLINK("http://dbpedia.org/property/hongkongfilmwards")</f>
        <v>http://dbpedia.org/property/hongkongfilmwards</v>
      </c>
      <c r="B4387" s="2" t="n">
        <v>0</v>
      </c>
      <c r="C4387" s="0" t="str">
        <f aca="false">HYPERLINK("http://dbpedia.org/sparql?default-graph-uri=http%3A%2F%2Fdbpedia.org&amp;query=select+distinct+%3Fs+%3Fo+where+{%3Fs+%3Chttp%3A%2F%2Fdbpedia.org%2Fproperty%2Fhongkongfilmwards%3E+%3Fo}+LIMIT+100&amp;format=text%2Fhtml&amp;timeout=30000&amp;debug=on", "View on DBPedia")</f>
        <v>View on DBPedia</v>
      </c>
    </row>
    <row collapsed="false" customFormat="false" customHeight="true" hidden="false" ht="12.1" outlineLevel="0" r="4388">
      <c r="A4388" s="0" t="str">
        <f aca="false">HYPERLINK("http://dbpedia.org/property/foundedDate")</f>
        <v>http://dbpedia.org/property/foundedDate</v>
      </c>
      <c r="B4388" s="2" t="n">
        <v>0</v>
      </c>
      <c r="C4388" s="0" t="str">
        <f aca="false">HYPERLINK("http://dbpedia.org/sparql?default-graph-uri=http%3A%2F%2Fdbpedia.org&amp;query=select+distinct+%3Fs+%3Fo+where+{%3Fs+%3Chttp%3A%2F%2Fdbpedia.org%2Fproperty%2FfoundedDate%3E+%3Fo}+LIMIT+100&amp;format=text%2Fhtml&amp;timeout=30000&amp;debug=on", "View on DBPedia")</f>
        <v>View on DBPedia</v>
      </c>
    </row>
    <row collapsed="false" customFormat="false" customHeight="true" hidden="false" ht="12.1" outlineLevel="0" r="4389">
      <c r="A4389" s="0" t="str">
        <f aca="false">HYPERLINK("http://dbpedia.org/property/history")</f>
        <v>http://dbpedia.org/property/history</v>
      </c>
      <c r="B4389" s="2" t="n">
        <v>0</v>
      </c>
      <c r="C4389" s="0" t="str">
        <f aca="false">HYPERLINK("http://dbpedia.org/sparql?default-graph-uri=http%3A%2F%2Fdbpedia.org&amp;query=select+distinct+%3Fs+%3Fo+where+{%3Fs+%3Chttp%3A%2F%2Fdbpedia.org%2Fproperty%2Fhistory%3E+%3Fo}+LIMIT+100&amp;format=text%2Fhtml&amp;timeout=30000&amp;debug=on", "View on DBPedia")</f>
        <v>View on DBPedia</v>
      </c>
    </row>
    <row collapsed="false" customFormat="false" customHeight="true" hidden="false" ht="12.1" outlineLevel="0" r="4390">
      <c r="A4390" s="0" t="str">
        <f aca="false">HYPERLINK("http://dbpedia.org/property/text")</f>
        <v>http://dbpedia.org/property/text</v>
      </c>
      <c r="B4390" s="2" t="n">
        <v>0</v>
      </c>
      <c r="C4390" s="0" t="str">
        <f aca="false">HYPERLINK("http://dbpedia.org/sparql?default-graph-uri=http%3A%2F%2Fdbpedia.org&amp;query=select+distinct+%3Fs+%3Fo+where+{%3Fs+%3Chttp%3A%2F%2Fdbpedia.org%2Fproperty%2Ftext%3E+%3Fo}+LIMIT+100&amp;format=text%2Fhtml&amp;timeout=30000&amp;debug=on", "View on DBPedia")</f>
        <v>View on DBPedia</v>
      </c>
    </row>
    <row collapsed="false" customFormat="false" customHeight="true" hidden="false" ht="12.1" outlineLevel="0" r="4391">
      <c r="A4391" s="0" t="str">
        <f aca="false">HYPERLINK("http://dbpedia.org/property/jahr")</f>
        <v>http://dbpedia.org/property/jahr</v>
      </c>
      <c r="B4391" s="2" t="n">
        <v>0</v>
      </c>
      <c r="C4391" s="0" t="str">
        <f aca="false">HYPERLINK("http://dbpedia.org/sparql?default-graph-uri=http%3A%2F%2Fdbpedia.org&amp;query=select+distinct+%3Fs+%3Fo+where+{%3Fs+%3Chttp%3A%2F%2Fdbpedia.org%2Fproperty%2Fjahr%3E+%3Fo}+LIMIT+100&amp;format=text%2Fhtml&amp;timeout=30000&amp;debug=on", "View on DBPedia")</f>
        <v>View on DBPedia</v>
      </c>
    </row>
    <row collapsed="false" customFormat="false" customHeight="true" hidden="false" ht="12.1" outlineLevel="0" r="4392">
      <c r="A4392" s="0" t="str">
        <f aca="false">HYPERLINK("http://dbpedia.org/property/genre")</f>
        <v>http://dbpedia.org/property/genre</v>
      </c>
      <c r="B4392" s="2" t="n">
        <v>0</v>
      </c>
      <c r="C4392" s="0" t="str">
        <f aca="false">HYPERLINK("http://dbpedia.org/sparql?default-graph-uri=http%3A%2F%2Fdbpedia.org&amp;query=select+distinct+%3Fs+%3Fo+where+{%3Fs+%3Chttp%3A%2F%2Fdbpedia.org%2Fproperty%2Fgenre%3E+%3Fo}+LIMIT+100&amp;format=text%2Fhtml&amp;timeout=30000&amp;debug=on", "View on DBPedia")</f>
        <v>View on DBPedia</v>
      </c>
    </row>
    <row collapsed="false" customFormat="false" customHeight="true" hidden="false" ht="12.1" outlineLevel="0" r="4393">
      <c r="A4393" s="0" t="str">
        <f aca="false">HYPERLINK("http://dbpedia.org/ontology/producer")</f>
        <v>http://dbpedia.org/ontology/producer</v>
      </c>
      <c r="B4393" s="2" t="n">
        <v>0</v>
      </c>
      <c r="C4393" s="0" t="str">
        <f aca="false">HYPERLINK("http://dbpedia.org/sparql?default-graph-uri=http%3A%2F%2Fdbpedia.org&amp;query=select+distinct+%3Fs+%3Fo+where+{%3Fs+%3Chttp%3A%2F%2Fdbpedia.org%2Fontology%2Fproducer%3E+%3Fo}+LIMIT+100&amp;format=text%2Fhtml&amp;timeout=30000&amp;debug=on", "View on DBPedia")</f>
        <v>View on DBPedia</v>
      </c>
    </row>
    <row collapsed="false" customFormat="false" customHeight="true" hidden="false" ht="12.1" outlineLevel="0" r="4394">
      <c r="A4394" s="0" t="str">
        <f aca="false">HYPERLINK("http://dbpedia.org/property/format")</f>
        <v>http://dbpedia.org/property/format</v>
      </c>
      <c r="B4394" s="2" t="n">
        <v>0</v>
      </c>
      <c r="C4394" s="0" t="str">
        <f aca="false">HYPERLINK("http://dbpedia.org/sparql?default-graph-uri=http%3A%2F%2Fdbpedia.org&amp;query=select+distinct+%3Fs+%3Fo+where+{%3Fs+%3Chttp%3A%2F%2Fdbpedia.org%2Fproperty%2Fformat%3E+%3Fo}+LIMIT+100&amp;format=text%2Fhtml&amp;timeout=30000&amp;debug=on", "View on DBPedia")</f>
        <v>View on DBPedia</v>
      </c>
    </row>
    <row collapsed="false" customFormat="false" customHeight="true" hidden="false" ht="12.1" outlineLevel="0" r="4395">
      <c r="A4395" s="0" t="str">
        <f aca="false">HYPERLINK("http://dbpedia.org/property/rebuilt")</f>
        <v>http://dbpedia.org/property/rebuilt</v>
      </c>
      <c r="B4395" s="2" t="n">
        <v>0</v>
      </c>
      <c r="C4395" s="0" t="str">
        <f aca="false">HYPERLINK("http://dbpedia.org/sparql?default-graph-uri=http%3A%2F%2Fdbpedia.org&amp;query=select+distinct+%3Fs+%3Fo+where+{%3Fs+%3Chttp%3A%2F%2Fdbpedia.org%2Fproperty%2Frebuilt%3E+%3Fo}+LIMIT+100&amp;format=text%2Fhtml&amp;timeout=30000&amp;debug=on", "View on DBPedia")</f>
        <v>View on DBPedia</v>
      </c>
    </row>
    <row collapsed="false" customFormat="false" customHeight="true" hidden="false" ht="12.1" outlineLevel="0" r="4396">
      <c r="A4396" s="0" t="str">
        <f aca="false">HYPERLINK("http://dbpedia.org/property/placeOfBirth")</f>
        <v>http://dbpedia.org/property/placeOfBirth</v>
      </c>
      <c r="B4396" s="2" t="n">
        <v>0</v>
      </c>
      <c r="C4396" s="0" t="str">
        <f aca="false">HYPERLINK("http://dbpedia.org/sparql?default-graph-uri=http%3A%2F%2Fdbpedia.org&amp;query=select+distinct+%3Fs+%3Fo+where+{%3Fs+%3Chttp%3A%2F%2Fdbpedia.org%2Fproperty%2FplaceOfBirth%3E+%3Fo}+LIMIT+100&amp;format=text%2Fhtml&amp;timeout=30000&amp;debug=on", "View on DBPedia")</f>
        <v>View on DBPedia</v>
      </c>
    </row>
    <row collapsed="false" customFormat="false" customHeight="true" hidden="false" ht="12.1" outlineLevel="0" r="4397">
      <c r="A4397" s="0" t="str">
        <f aca="false">HYPERLINK("http://dbpedia.org/property/openedDate")</f>
        <v>http://dbpedia.org/property/openedDate</v>
      </c>
      <c r="B4397" s="2" t="n">
        <v>0</v>
      </c>
      <c r="C4397" s="0" t="str">
        <f aca="false">HYPERLINK("http://dbpedia.org/sparql?default-graph-uri=http%3A%2F%2Fdbpedia.org&amp;query=select+distinct+%3Fs+%3Fo+where+{%3Fs+%3Chttp%3A%2F%2Fdbpedia.org%2Fproperty%2FopenedDate%3E+%3Fo}+LIMIT+100&amp;format=text%2Fhtml&amp;timeout=30000&amp;debug=on", "View on DBPedia")</f>
        <v>View on DBPedia</v>
      </c>
    </row>
    <row collapsed="false" customFormat="false" customHeight="true" hidden="false" ht="12.1" outlineLevel="0" r="4398">
      <c r="A4398" s="0" t="str">
        <f aca="false">HYPERLINK("http://dbpedia.org/property/originalreldate")</f>
        <v>http://dbpedia.org/property/originalreldate</v>
      </c>
      <c r="B4398" s="2" t="n">
        <v>0</v>
      </c>
      <c r="C4398" s="0" t="str">
        <f aca="false">HYPERLINK("http://dbpedia.org/sparql?default-graph-uri=http%3A%2F%2Fdbpedia.org&amp;query=select+distinct+%3Fs+%3Fo+where+{%3Fs+%3Chttp%3A%2F%2Fdbpedia.org%2Fproperty%2Foriginalreldate%3E+%3Fo}+LIMIT+100&amp;format=text%2Fhtml&amp;timeout=30000&amp;debug=on", "View on DBPedia")</f>
        <v>View on DBPedia</v>
      </c>
    </row>
    <row collapsed="false" customFormat="false" customHeight="true" hidden="false" ht="12.1" outlineLevel="0" r="4399">
      <c r="A4399" s="0" t="str">
        <f aca="false">HYPERLINK("http://dbpedia.org/property/deathPlace")</f>
        <v>http://dbpedia.org/property/deathPlace</v>
      </c>
      <c r="B4399" s="2" t="n">
        <v>0</v>
      </c>
      <c r="C4399" s="0" t="str">
        <f aca="false">HYPERLINK("http://dbpedia.org/sparql?default-graph-uri=http%3A%2F%2Fdbpedia.org&amp;query=select+distinct+%3Fs+%3Fo+where+{%3Fs+%3Chttp%3A%2F%2Fdbpedia.org%2Fproperty%2FdeathPlace%3E+%3Fo}+LIMIT+100&amp;format=text%2Fhtml&amp;timeout=30000&amp;debug=on", "View on DBPedia")</f>
        <v>View on DBPedia</v>
      </c>
    </row>
    <row collapsed="false" customFormat="false" customHeight="true" hidden="false" ht="12.1" outlineLevel="0" r="4400">
      <c r="A4400" s="0" t="str">
        <f aca="false">HYPERLINK("http://dbpedia.org/property/endDate")</f>
        <v>http://dbpedia.org/property/endDate</v>
      </c>
      <c r="B4400" s="2" t="n">
        <v>0</v>
      </c>
      <c r="C4400" s="0" t="str">
        <f aca="false">HYPERLINK("http://dbpedia.org/sparql?default-graph-uri=http%3A%2F%2Fdbpedia.org&amp;query=select+distinct+%3Fs+%3Fo+where+{%3Fs+%3Chttp%3A%2F%2Fdbpedia.org%2Fproperty%2FendDate%3E+%3Fo}+LIMIT+100&amp;format=text%2Fhtml&amp;timeout=30000&amp;debug=on", "View on DBPedia")</f>
        <v>View on DBPedia</v>
      </c>
    </row>
    <row collapsed="false" customFormat="false" customHeight="true" hidden="false" ht="12.1" outlineLevel="0" r="4401">
      <c r="A4401" s="0" t="str">
        <f aca="false">HYPERLINK("http://dbpedia.org/property/rev1score")</f>
        <v>http://dbpedia.org/property/rev1score</v>
      </c>
      <c r="B4401" s="2" t="n">
        <v>0</v>
      </c>
      <c r="C4401" s="0" t="str">
        <f aca="false">HYPERLINK("http://dbpedia.org/sparql?default-graph-uri=http%3A%2F%2Fdbpedia.org&amp;query=select+distinct+%3Fs+%3Fo+where+{%3Fs+%3Chttp%3A%2F%2Fdbpedia.org%2Fproperty%2Frev1score%3E+%3Fo}+LIMIT+100&amp;format=text%2Fhtml&amp;timeout=30000&amp;debug=on", "View on DBPedia")</f>
        <v>View on DBPedia</v>
      </c>
    </row>
    <row collapsed="false" customFormat="false" customHeight="true" hidden="false" ht="12.1" outlineLevel="0" r="4402">
      <c r="A4402" s="0" t="str">
        <f aca="false">HYPERLINK("http://dbpedia.org/property/recordedBy")</f>
        <v>http://dbpedia.org/property/recordedBy</v>
      </c>
      <c r="B4402" s="2" t="n">
        <v>0</v>
      </c>
      <c r="C4402" s="0" t="str">
        <f aca="false">HYPERLINK("http://dbpedia.org/sparql?default-graph-uri=http%3A%2F%2Fdbpedia.org&amp;query=select+distinct+%3Fs+%3Fo+where+{%3Fs+%3Chttp%3A%2F%2Fdbpedia.org%2Fproperty%2FrecordedBy%3E+%3Fo}+LIMIT+100&amp;format=text%2Fhtml&amp;timeout=30000&amp;debug=on", "View on DBPedia")</f>
        <v>View on DBPedia</v>
      </c>
    </row>
    <row collapsed="false" customFormat="false" customHeight="true" hidden="false" ht="12.1" outlineLevel="0" r="4403">
      <c r="A4403" s="0" t="str">
        <f aca="false">HYPERLINK("http://dbpedia.org/ontology/rebuildingYear")</f>
        <v>http://dbpedia.org/ontology/rebuildingYear</v>
      </c>
      <c r="B4403" s="2" t="n">
        <v>0</v>
      </c>
      <c r="C4403" s="0" t="str">
        <f aca="false">HYPERLINK("http://dbpedia.org/sparql?default-graph-uri=http%3A%2F%2Fdbpedia.org&amp;query=select+distinct+%3Fs+%3Fo+where+{%3Fs+%3Chttp%3A%2F%2Fdbpedia.org%2Fontology%2FrebuildingYear%3E+%3Fo}+LIMIT+100&amp;format=text%2Fhtml&amp;timeout=30000&amp;debug=on", "View on DBPedia")</f>
        <v>View on DBPedia</v>
      </c>
    </row>
    <row collapsed="false" customFormat="false" customHeight="true" hidden="false" ht="12.1" outlineLevel="0" r="4404">
      <c r="A4404" s="0" t="str">
        <f aca="false">HYPERLINK("http://dbpedia.org/property/termEnd")</f>
        <v>http://dbpedia.org/property/termEnd</v>
      </c>
      <c r="B4404" s="2" t="n">
        <v>0</v>
      </c>
      <c r="C4404" s="0" t="str">
        <f aca="false">HYPERLINK("http://dbpedia.org/sparql?default-graph-uri=http%3A%2F%2Fdbpedia.org&amp;query=select+distinct+%3Fs+%3Fo+where+{%3Fs+%3Chttp%3A%2F%2Fdbpedia.org%2Fproperty%2FtermEnd%3E+%3Fo}+LIMIT+100&amp;format=text%2Fhtml&amp;timeout=30000&amp;debug=on", "View on DBPedia")</f>
        <v>View on DBPedia</v>
      </c>
    </row>
    <row collapsed="false" customFormat="false" customHeight="true" hidden="false" ht="12.1" outlineLevel="0" r="4405">
      <c r="A4405" s="0" t="str">
        <f aca="false">HYPERLINK("http://dbpedia.org/ontology/publicationDate")</f>
        <v>http://dbpedia.org/ontology/publicationDate</v>
      </c>
      <c r="B4405" s="2" t="n">
        <v>0.5</v>
      </c>
      <c r="C4405" s="0" t="str">
        <f aca="false">HYPERLINK("http://dbpedia.org/sparql?default-graph-uri=http%3A%2F%2Fdbpedia.org&amp;query=select+distinct+%3Fs+%3Fo+where+{%3Fs+%3Chttp%3A%2F%2Fdbpedia.org%2Fontology%2FpublicationDate%3E+%3Fo}+LIMIT+100&amp;format=text%2Fhtml&amp;timeout=30000&amp;debug=on", "View on DBPedia")</f>
        <v>View on DBPedia</v>
      </c>
    </row>
    <row collapsed="false" customFormat="false" customHeight="true" hidden="false" ht="12.1" outlineLevel="0" r="4406">
      <c r="A4406" s="0" t="str">
        <f aca="false">HYPERLINK("http://dbpedia.org/ontology/basedOn")</f>
        <v>http://dbpedia.org/ontology/basedOn</v>
      </c>
      <c r="B4406" s="2" t="n">
        <v>0</v>
      </c>
      <c r="C4406" s="0" t="str">
        <f aca="false">HYPERLINK("http://dbpedia.org/sparql?default-graph-uri=http%3A%2F%2Fdbpedia.org&amp;query=select+distinct+%3Fs+%3Fo+where+{%3Fs+%3Chttp%3A%2F%2Fdbpedia.org%2Fontology%2FbasedOn%3E+%3Fo}+LIMIT+100&amp;format=text%2Fhtml&amp;timeout=30000&amp;debug=on", "View on DBPedia")</f>
        <v>View on DBPedia</v>
      </c>
    </row>
    <row collapsed="false" customFormat="false" customHeight="true" hidden="false" ht="12.1" outlineLevel="0" r="4407">
      <c r="A4407" s="0" t="str">
        <f aca="false">HYPERLINK("http://dbpedia.org/property/goldenmelodyawards")</f>
        <v>http://dbpedia.org/property/goldenmelodyawards</v>
      </c>
      <c r="B4407" s="2" t="n">
        <v>0</v>
      </c>
      <c r="C4407" s="0" t="str">
        <f aca="false">HYPERLINK("http://dbpedia.org/sparql?default-graph-uri=http%3A%2F%2Fdbpedia.org&amp;query=select+distinct+%3Fs+%3Fo+where+{%3Fs+%3Chttp%3A%2F%2Fdbpedia.org%2Fproperty%2Fgoldenmelodyawards%3E+%3Fo}+LIMIT+100&amp;format=text%2Fhtml&amp;timeout=30000&amp;debug=on", "View on DBPedia")</f>
        <v>View on DBPedia</v>
      </c>
    </row>
    <row collapsed="false" customFormat="false" customHeight="true" hidden="false" ht="12.1" outlineLevel="0" r="4408">
      <c r="A4408" s="0" t="str">
        <f aca="false">HYPERLINK("http://dbpedia.org/property/length")</f>
        <v>http://dbpedia.org/property/length</v>
      </c>
      <c r="B4408" s="2" t="n">
        <v>0</v>
      </c>
      <c r="C4408" s="0" t="str">
        <f aca="false">HYPERLINK("http://dbpedia.org/sparql?default-graph-uri=http%3A%2F%2Fdbpedia.org&amp;query=select+distinct+%3Fs+%3Fo+where+{%3Fs+%3Chttp%3A%2F%2Fdbpedia.org%2Fproperty%2Flength%3E+%3Fo}+LIMIT+100&amp;format=text%2Fhtml&amp;timeout=30000&amp;debug=on", "View on DBPedia")</f>
        <v>View on DBPedia</v>
      </c>
    </row>
    <row collapsed="false" customFormat="false" customHeight="true" hidden="false" ht="12.1" outlineLevel="0" r="4409">
      <c r="A4409" s="0" t="str">
        <f aca="false">HYPERLINK("http://dbpedia.org/ontology/associatedBand")</f>
        <v>http://dbpedia.org/ontology/associatedBand</v>
      </c>
      <c r="B4409" s="2" t="n">
        <v>0</v>
      </c>
      <c r="C4409" s="0" t="str">
        <f aca="false">HYPERLINK("http://dbpedia.org/sparql?default-graph-uri=http%3A%2F%2Fdbpedia.org&amp;query=select+distinct+%3Fs+%3Fo+where+{%3Fs+%3Chttp%3A%2F%2Fdbpedia.org%2Fontology%2FassociatedBand%3E+%3Fo}+LIMIT+100&amp;format=text%2Fhtml&amp;timeout=30000&amp;debug=on", "View on DBPedia")</f>
        <v>View on DBPedia</v>
      </c>
    </row>
    <row collapsed="false" customFormat="false" customHeight="true" hidden="false" ht="12.1" outlineLevel="0" r="4410">
      <c r="A4410" s="0" t="str">
        <f aca="false">HYPERLINK("http://dbpedia.org/property/event")</f>
        <v>http://dbpedia.org/property/event</v>
      </c>
      <c r="B4410" s="2" t="n">
        <v>0</v>
      </c>
      <c r="C4410" s="0" t="str">
        <f aca="false">HYPERLINK("http://dbpedia.org/sparql?default-graph-uri=http%3A%2F%2Fdbpedia.org&amp;query=select+distinct+%3Fs+%3Fo+where+{%3Fs+%3Chttp%3A%2F%2Fdbpedia.org%2Fproperty%2Fevent%3E+%3Fo}+LIMIT+100&amp;format=text%2Fhtml&amp;timeout=30000&amp;debug=on", "View on DBPedia")</f>
        <v>View on DBPedia</v>
      </c>
    </row>
    <row collapsed="false" customFormat="false" customHeight="true" hidden="false" ht="12.1" outlineLevel="0" r="4411">
      <c r="A4411" s="0" t="str">
        <f aca="false">HYPERLINK("http://dbpedia.org/property/seatingCapacity")</f>
        <v>http://dbpedia.org/property/seatingCapacity</v>
      </c>
      <c r="B4411" s="2" t="n">
        <v>0</v>
      </c>
      <c r="C4411" s="0" t="str">
        <f aca="false">HYPERLINK("http://dbpedia.org/sparql?default-graph-uri=http%3A%2F%2Fdbpedia.org&amp;query=select+distinct+%3Fs+%3Fo+where+{%3Fs+%3Chttp%3A%2F%2Fdbpedia.org%2Fproperty%2FseatingCapacity%3E+%3Fo}+LIMIT+100&amp;format=text%2Fhtml&amp;timeout=30000&amp;debug=on", "View on DBPedia")</f>
        <v>View on DBPedia</v>
      </c>
    </row>
    <row collapsed="false" customFormat="false" customHeight="true" hidden="false" ht="12.1" outlineLevel="0" r="4412">
      <c r="A4412" s="0" t="str">
        <f aca="false">HYPERLINK("http://dbpedia.org/ontology/foundationPlace")</f>
        <v>http://dbpedia.org/ontology/foundationPlace</v>
      </c>
      <c r="B4412" s="2" t="n">
        <v>0</v>
      </c>
      <c r="C4412" s="0" t="str">
        <f aca="false">HYPERLINK("http://dbpedia.org/sparql?default-graph-uri=http%3A%2F%2Fdbpedia.org&amp;query=select+distinct+%3Fs+%3Fo+where+{%3Fs+%3Chttp%3A%2F%2Fdbpedia.org%2Fontology%2FfoundationPlace%3E+%3Fo}+LIMIT+100&amp;format=text%2Fhtml&amp;timeout=30000&amp;debug=on", "View on DBPedia")</f>
        <v>View on DBPedia</v>
      </c>
    </row>
    <row collapsed="false" customFormat="false" customHeight="true" hidden="false" ht="12.1" outlineLevel="0" r="4413">
      <c r="A4413" s="0" t="str">
        <f aca="false">HYPERLINK("http://dbpedia.org/ontology/premiereDate")</f>
        <v>http://dbpedia.org/ontology/premiereDate</v>
      </c>
      <c r="B4413" s="2" t="n">
        <v>0</v>
      </c>
      <c r="C4413" s="0" t="str">
        <f aca="false">HYPERLINK("http://dbpedia.org/sparql?default-graph-uri=http%3A%2F%2Fdbpedia.org&amp;query=select+distinct+%3Fs+%3Fo+where+{%3Fs+%3Chttp%3A%2F%2Fdbpedia.org%2Fontology%2FpremiereDate%3E+%3Fo}+LIMIT+100&amp;format=text%2Fhtml&amp;timeout=30000&amp;debug=on", "View on DBPedia")</f>
        <v>View on DBPedia</v>
      </c>
    </row>
    <row collapsed="false" customFormat="false" customHeight="true" hidden="false" ht="12.1" outlineLevel="0" r="4414">
      <c r="A4414" s="0" t="str">
        <f aca="false">HYPERLINK("http://dbpedia.org/property/designatedNrhpType")</f>
        <v>http://dbpedia.org/property/designatedNrhpType</v>
      </c>
      <c r="B4414" s="2" t="n">
        <v>0</v>
      </c>
      <c r="C4414" s="0" t="str">
        <f aca="false">HYPERLINK("http://dbpedia.org/sparql?default-graph-uri=http%3A%2F%2Fdbpedia.org&amp;query=select+distinct+%3Fs+%3Fo+where+{%3Fs+%3Chttp%3A%2F%2Fdbpedia.org%2Fproperty%2FdesignatedNrhpType%3E+%3Fo}+LIMIT+100&amp;format=text%2Fhtml&amp;timeout=30000&amp;debug=on", "View on DBPedia")</f>
        <v>View on DBPedia</v>
      </c>
    </row>
    <row collapsed="false" customFormat="false" customHeight="true" hidden="false" ht="12.1" outlineLevel="0" r="4415">
      <c r="A4415" s="0" t="str">
        <f aca="false">HYPERLINK("http://dbpedia.org/property/owner")</f>
        <v>http://dbpedia.org/property/owner</v>
      </c>
      <c r="B4415" s="2" t="n">
        <v>0</v>
      </c>
      <c r="C4415" s="0" t="str">
        <f aca="false">HYPERLINK("http://dbpedia.org/sparql?default-graph-uri=http%3A%2F%2Fdbpedia.org&amp;query=select+distinct+%3Fs+%3Fo+where+{%3Fs+%3Chttp%3A%2F%2Fdbpedia.org%2Fproperty%2Fowner%3E+%3Fo}+LIMIT+100&amp;format=text%2Fhtml&amp;timeout=30000&amp;debug=on", "View on DBPedia")</f>
        <v>View on DBPedia</v>
      </c>
    </row>
    <row collapsed="false" customFormat="false" customHeight="true" hidden="false" ht="12.1" outlineLevel="0" r="4416">
      <c r="A4416" s="0" t="str">
        <f aca="false">HYPERLINK("http://dbpedia.org/property/alias")</f>
        <v>http://dbpedia.org/property/alias</v>
      </c>
      <c r="B4416" s="2" t="n">
        <v>0</v>
      </c>
      <c r="C4416" s="0" t="str">
        <f aca="false">HYPERLINK("http://dbpedia.org/sparql?default-graph-uri=http%3A%2F%2Fdbpedia.org&amp;query=select+distinct+%3Fs+%3Fo+where+{%3Fs+%3Chttp%3A%2F%2Fdbpedia.org%2Fproperty%2Falias%3E+%3Fo}+LIMIT+100&amp;format=text%2Fhtml&amp;timeout=30000&amp;debug=on", "View on DBPedia")</f>
        <v>View on DBPedia</v>
      </c>
    </row>
    <row collapsed="false" customFormat="false" customHeight="true" hidden="false" ht="12.1" outlineLevel="0" r="4417">
      <c r="A4417" s="0" t="str">
        <f aca="false">HYPERLINK("http://dbpedia.org/ontology/formerChannel")</f>
        <v>http://dbpedia.org/ontology/formerChannel</v>
      </c>
      <c r="B4417" s="2" t="n">
        <v>0</v>
      </c>
      <c r="C4417" s="0" t="str">
        <f aca="false">HYPERLINK("http://dbpedia.org/sparql?default-graph-uri=http%3A%2F%2Fdbpedia.org&amp;query=select+distinct+%3Fs+%3Fo+where+{%3Fs+%3Chttp%3A%2F%2Fdbpedia.org%2Fontology%2FformerChannel%3E+%3Fo}+LIMIT+100&amp;format=text%2Fhtml&amp;timeout=30000&amp;debug=on", "View on DBPedia")</f>
        <v>View on DBPedia</v>
      </c>
    </row>
    <row collapsed="false" customFormat="false" customHeight="true" hidden="false" ht="12.1" outlineLevel="0" r="4418">
      <c r="A4418" s="0" t="str">
        <f aca="false">HYPERLINK("http://dbpedia.org/property/lyricsDate")</f>
        <v>http://dbpedia.org/property/lyricsDate</v>
      </c>
      <c r="B4418" s="2" t="n">
        <v>0</v>
      </c>
      <c r="C4418" s="0" t="str">
        <f aca="false">HYPERLINK("http://dbpedia.org/sparql?default-graph-uri=http%3A%2F%2Fdbpedia.org&amp;query=select+distinct+%3Fs+%3Fo+where+{%3Fs+%3Chttp%3A%2F%2Fdbpedia.org%2Fproperty%2FlyricsDate%3E+%3Fo}+LIMIT+100&amp;format=text%2Fhtml&amp;timeout=30000&amp;debug=on", "View on DBPedia")</f>
        <v>View on DBPedia</v>
      </c>
    </row>
    <row collapsed="false" customFormat="false" customHeight="true" hidden="false" ht="12.1" outlineLevel="0" r="4419">
      <c r="A4419" s="0" t="str">
        <f aca="false">HYPERLINK("http://dbpedia.org/property/startyr")</f>
        <v>http://dbpedia.org/property/startyr</v>
      </c>
      <c r="B4419" s="2" t="n">
        <v>0</v>
      </c>
      <c r="C4419" s="0" t="str">
        <f aca="false">HYPERLINK("http://dbpedia.org/sparql?default-graph-uri=http%3A%2F%2Fdbpedia.org&amp;query=select+distinct+%3Fs+%3Fo+where+{%3Fs+%3Chttp%3A%2F%2Fdbpedia.org%2Fproperty%2Fstartyr%3E+%3Fo}+LIMIT+100&amp;format=text%2Fhtml&amp;timeout=30000&amp;debug=on", "View on DBPedia")</f>
        <v>View on DBPedia</v>
      </c>
    </row>
    <row collapsed="false" customFormat="false" customHeight="true" hidden="false" ht="12.1" outlineLevel="0" r="4420">
      <c r="A4420" s="0" t="str">
        <f aca="false">HYPERLINK("http://dbpedia.org/property/stylisticOrigins")</f>
        <v>http://dbpedia.org/property/stylisticOrigins</v>
      </c>
      <c r="B4420" s="2" t="n">
        <v>0</v>
      </c>
      <c r="C4420" s="0" t="str">
        <f aca="false">HYPERLINK("http://dbpedia.org/sparql?default-graph-uri=http%3A%2F%2Fdbpedia.org&amp;query=select+distinct+%3Fs+%3Fo+where+{%3Fs+%3Chttp%3A%2F%2Fdbpedia.org%2Fproperty%2FstylisticOrigins%3E+%3Fo}+LIMIT+100&amp;format=text%2Fhtml&amp;timeout=30000&amp;debug=on", "View on DBPedia")</f>
        <v>View on DBPedia</v>
      </c>
    </row>
    <row collapsed="false" customFormat="false" customHeight="true" hidden="false" ht="12.1" outlineLevel="0" r="4421">
      <c r="A4421" s="0" t="str">
        <f aca="false">HYPERLINK("http://dbpedia.org/property/death")</f>
        <v>http://dbpedia.org/property/death</v>
      </c>
      <c r="B4421" s="2" t="n">
        <v>0</v>
      </c>
      <c r="C4421" s="0" t="str">
        <f aca="false">HYPERLINK("http://dbpedia.org/sparql?default-graph-uri=http%3A%2F%2Fdbpedia.org&amp;query=select+distinct+%3Fs+%3Fo+where+{%3Fs+%3Chttp%3A%2F%2Fdbpedia.org%2Fproperty%2Fdeath%3E+%3Fo}+LIMIT+100&amp;format=text%2Fhtml&amp;timeout=30000&amp;debug=on", "View on DBPedia")</f>
        <v>View on DBPedia</v>
      </c>
    </row>
    <row collapsed="false" customFormat="false" customHeight="true" hidden="false" ht="12.1" outlineLevel="0" r="4422">
      <c r="A4422" s="0" t="str">
        <f aca="false">HYPERLINK("http://dbpedia.org/property/shortDescription")</f>
        <v>http://dbpedia.org/property/shortDescription</v>
      </c>
      <c r="B4422" s="2" t="n">
        <v>0</v>
      </c>
      <c r="C4422" s="0" t="str">
        <f aca="false">HYPERLINK("http://dbpedia.org/sparql?default-graph-uri=http%3A%2F%2Fdbpedia.org&amp;query=select+distinct+%3Fs+%3Fo+where+{%3Fs+%3Chttp%3A%2F%2Fdbpedia.org%2Fproperty%2FshortDescription%3E+%3Fo}+LIMIT+100&amp;format=text%2Fhtml&amp;timeout=30000&amp;debug=on", "View on DBPedia")</f>
        <v>View on DBPedia</v>
      </c>
    </row>
    <row collapsed="false" customFormat="false" customHeight="true" hidden="false" ht="12.1" outlineLevel="0" r="4423">
      <c r="A4423" s="0" t="str">
        <f aca="false">HYPERLINK("http://dbpedia.org/property/music")</f>
        <v>http://dbpedia.org/property/music</v>
      </c>
      <c r="B4423" s="2" t="n">
        <v>0</v>
      </c>
      <c r="C4423" s="0" t="str">
        <f aca="false">HYPERLINK("http://dbpedia.org/sparql?default-graph-uri=http%3A%2F%2Fdbpedia.org&amp;query=select+distinct+%3Fs+%3Fo+where+{%3Fs+%3Chttp%3A%2F%2Fdbpedia.org%2Fproperty%2Fmusic%3E+%3Fo}+LIMIT+100&amp;format=text%2Fhtml&amp;timeout=30000&amp;debug=on", "View on DBPedia")</f>
        <v>View on DBPedia</v>
      </c>
    </row>
    <row collapsed="false" customFormat="false" customHeight="true" hidden="false" ht="12.1" outlineLevel="0" r="4424">
      <c r="A4424" s="0" t="str">
        <f aca="false">HYPERLINK("http://dbpedia.org/property/release")</f>
        <v>http://dbpedia.org/property/release</v>
      </c>
      <c r="B4424" s="2" t="n">
        <v>0</v>
      </c>
      <c r="C4424" s="0" t="str">
        <f aca="false">HYPERLINK("http://dbpedia.org/sparql?default-graph-uri=http%3A%2F%2Fdbpedia.org&amp;query=select+distinct+%3Fs+%3Fo+where+{%3Fs+%3Chttp%3A%2F%2Fdbpedia.org%2Fproperty%2Frelease%3E+%3Fo}+LIMIT+100&amp;format=text%2Fhtml&amp;timeout=30000&amp;debug=on", "View on DBPedia")</f>
        <v>View on DBPedia</v>
      </c>
    </row>
    <row collapsed="false" customFormat="false" customHeight="true" hidden="false" ht="12.1" outlineLevel="0" r="4425">
      <c r="A4425" s="0" t="str">
        <f aca="false">HYPERLINK("http://dbpedia.org/ontology/musicalArtist")</f>
        <v>http://dbpedia.org/ontology/musicalArtist</v>
      </c>
      <c r="B4425" s="2" t="n">
        <v>0</v>
      </c>
      <c r="C4425" s="0" t="str">
        <f aca="false">HYPERLINK("http://dbpedia.org/sparql?default-graph-uri=http%3A%2F%2Fdbpedia.org&amp;query=select+distinct+%3Fs+%3Fo+where+{%3Fs+%3Chttp%3A%2F%2Fdbpedia.org%2Fontology%2FmusicalArtist%3E+%3Fo}+LIMIT+100&amp;format=text%2Fhtml&amp;timeout=30000&amp;debug=on", "View on DBPedia")</f>
        <v>View on DBPedia</v>
      </c>
    </row>
    <row collapsed="false" customFormat="false" customHeight="true" hidden="false" ht="12.1" outlineLevel="0" r="4426">
      <c r="A4426" s="0" t="str">
        <f aca="false">HYPERLINK("http://dbpedia.org/ontology/associatedMusicalArtist")</f>
        <v>http://dbpedia.org/ontology/associatedMusicalArtist</v>
      </c>
      <c r="B4426" s="2" t="n">
        <v>0</v>
      </c>
      <c r="C4426" s="0" t="str">
        <f aca="false">HYPERLINK("http://dbpedia.org/sparql?default-graph-uri=http%3A%2F%2Fdbpedia.org&amp;query=select+distinct+%3Fs+%3Fo+where+{%3Fs+%3Chttp%3A%2F%2Fdbpedia.org%2Fontology%2FassociatedMusicalArtist%3E+%3Fo}+LIMIT+100&amp;format=text%2Fhtml&amp;timeout=30000&amp;debug=on", "View on DBPedia")</f>
        <v>View on DBPedia</v>
      </c>
    </row>
    <row collapsed="false" customFormat="false" customHeight="true" hidden="false" ht="12.1" outlineLevel="0" r="4427">
      <c r="A4427" s="0" t="str">
        <f aca="false">HYPERLINK("http://dbpedia.org/property/dateOpened")</f>
        <v>http://dbpedia.org/property/dateOpened</v>
      </c>
      <c r="B4427" s="2" t="n">
        <v>0</v>
      </c>
      <c r="C4427" s="0" t="str">
        <f aca="false">HYPERLINK("http://dbpedia.org/sparql?default-graph-uri=http%3A%2F%2Fdbpedia.org&amp;query=select+distinct+%3Fs+%3Fo+where+{%3Fs+%3Chttp%3A%2F%2Fdbpedia.org%2Fproperty%2FdateOpened%3E+%3Fo}+LIMIT+100&amp;format=text%2Fhtml&amp;timeout=30000&amp;debug=on", "View on DBPedia")</f>
        <v>View on DBPedia</v>
      </c>
    </row>
    <row collapsed="false" customFormat="false" customHeight="true" hidden="false" ht="12.1" outlineLevel="0" r="4428">
      <c r="A4428" s="0" t="str">
        <f aca="false">HYPERLINK("http://dbpedia.org/property/1y")</f>
        <v>http://dbpedia.org/property/1y</v>
      </c>
      <c r="B4428" s="2" t="n">
        <v>0</v>
      </c>
      <c r="C4428" s="0" t="str">
        <f aca="false">HYPERLINK("http://dbpedia.org/sparql?default-graph-uri=http%3A%2F%2Fdbpedia.org&amp;query=select+distinct+%3Fs+%3Fo+where+{%3Fs+%3Chttp%3A%2F%2Fdbpedia.org%2Fproperty%2F1y%3E+%3Fo}+LIMIT+100&amp;format=text%2Fhtml&amp;timeout=30000&amp;debug=on", "View on DBPedia")</f>
        <v>View on DBPedia</v>
      </c>
    </row>
    <row collapsed="false" customFormat="false" customHeight="true" hidden="false" ht="12.1" outlineLevel="0" r="4429">
      <c r="A4429" s="0" t="str">
        <f aca="false">HYPERLINK("http://dbpedia.org/property/closedDate")</f>
        <v>http://dbpedia.org/property/closedDate</v>
      </c>
      <c r="B4429" s="2" t="n">
        <v>0</v>
      </c>
      <c r="C4429" s="0" t="str">
        <f aca="false">HYPERLINK("http://dbpedia.org/sparql?default-graph-uri=http%3A%2F%2Fdbpedia.org&amp;query=select+distinct+%3Fs+%3Fo+where+{%3Fs+%3Chttp%3A%2F%2Fdbpedia.org%2Fproperty%2FclosedDate%3E+%3Fo}+LIMIT+100&amp;format=text%2Fhtml&amp;timeout=30000&amp;debug=on", "View on DBPedia")</f>
        <v>View on DBPedia</v>
      </c>
    </row>
    <row collapsed="false" customFormat="false" customHeight="true" hidden="false" ht="12.1" outlineLevel="0" r="4430">
      <c r="A4430" s="0" t="str">
        <f aca="false">HYPERLINK("http://dbpedia.org/property/musicDate")</f>
        <v>http://dbpedia.org/property/musicDate</v>
      </c>
      <c r="B4430" s="2" t="n">
        <v>0</v>
      </c>
      <c r="C4430" s="0" t="str">
        <f aca="false">HYPERLINK("http://dbpedia.org/sparql?default-graph-uri=http%3A%2F%2Fdbpedia.org&amp;query=select+distinct+%3Fs+%3Fo+where+{%3Fs+%3Chttp%3A%2F%2Fdbpedia.org%2Fproperty%2FmusicDate%3E+%3Fo}+LIMIT+100&amp;format=text%2Fhtml&amp;timeout=30000&amp;debug=on", "View on DBPedia")</f>
        <v>View on DBPedia</v>
      </c>
    </row>
    <row collapsed="false" customFormat="false" customHeight="true" hidden="false" ht="12.1" outlineLevel="0" r="4431">
      <c r="A4431" s="0" t="str">
        <f aca="false">HYPERLINK("http://dbpedia.org/ontology/musicalBand")</f>
        <v>http://dbpedia.org/ontology/musicalBand</v>
      </c>
      <c r="B4431" s="2" t="n">
        <v>0</v>
      </c>
      <c r="C4431" s="0" t="str">
        <f aca="false">HYPERLINK("http://dbpedia.org/sparql?default-graph-uri=http%3A%2F%2Fdbpedia.org&amp;query=select+distinct+%3Fs+%3Fo+where+{%3Fs+%3Chttp%3A%2F%2Fdbpedia.org%2Fontology%2FmusicalBand%3E+%3Fo}+LIMIT+100&amp;format=text%2Fhtml&amp;timeout=30000&amp;debug=on", "View on DBPedia")</f>
        <v>View on DBPedia</v>
      </c>
    </row>
    <row collapsed="false" customFormat="false" customHeight="true" hidden="false" ht="12.1" outlineLevel="0" r="4432">
      <c r="A4432" s="0" t="str">
        <f aca="false">HYPERLINK("http://dbpedia.org/ontology/firstPublicationYear")</f>
        <v>http://dbpedia.org/ontology/firstPublicationYear</v>
      </c>
      <c r="B4432" s="2" t="n">
        <v>0.5</v>
      </c>
      <c r="C4432" s="0" t="str">
        <f aca="false">HYPERLINK("http://dbpedia.org/sparql?default-graph-uri=http%3A%2F%2Fdbpedia.org&amp;query=select+distinct+%3Fs+%3Fo+where+{%3Fs+%3Chttp%3A%2F%2Fdbpedia.org%2Fontology%2FfirstPublicationYear%3E+%3Fo}+LIMIT+100&amp;format=text%2Fhtml&amp;timeout=30000&amp;debug=on", "View on DBPedia")</f>
        <v>View on DBPedia</v>
      </c>
    </row>
    <row collapsed="false" customFormat="false" customHeight="true" hidden="false" ht="12.1" outlineLevel="0" r="4433">
      <c r="A4433" s="0" t="str">
        <f aca="false">HYPERLINK("http://dbpedia.org/property/concertTourName")</f>
        <v>http://dbpedia.org/property/concertTourName</v>
      </c>
      <c r="B4433" s="2" t="n">
        <v>0</v>
      </c>
      <c r="C4433" s="0" t="str">
        <f aca="false">HYPERLINK("http://dbpedia.org/sparql?default-graph-uri=http%3A%2F%2Fdbpedia.org&amp;query=select+distinct+%3Fs+%3Fo+where+{%3Fs+%3Chttp%3A%2F%2Fdbpedia.org%2Fproperty%2FconcertTourName%3E+%3Fo}+LIMIT+100&amp;format=text%2Fhtml&amp;timeout=30000&amp;debug=on", "View on DBPedia")</f>
        <v>View on DBPedia</v>
      </c>
    </row>
    <row collapsed="false" customFormat="false" customHeight="true" hidden="false" ht="12.1" outlineLevel="0" r="4434">
      <c r="A4434" s="0" t="str">
        <f aca="false">HYPERLINK("http://dbpedia.org/ontology/extinctionYear")</f>
        <v>http://dbpedia.org/ontology/extinctionYear</v>
      </c>
      <c r="B4434" s="2" t="n">
        <v>0</v>
      </c>
      <c r="C4434" s="0" t="str">
        <f aca="false">HYPERLINK("http://dbpedia.org/sparql?default-graph-uri=http%3A%2F%2Fdbpedia.org&amp;query=select+distinct+%3Fs+%3Fo+where+{%3Fs+%3Chttp%3A%2F%2Fdbpedia.org%2Fontology%2FextinctionYear%3E+%3Fo}+LIMIT+100&amp;format=text%2Fhtml&amp;timeout=30000&amp;debug=on", "View on DBPedia")</f>
        <v>View on DBPedia</v>
      </c>
    </row>
    <row collapsed="false" customFormat="false" customHeight="true" hidden="false" ht="12.1" outlineLevel="0" r="4435">
      <c r="A4435" s="0" t="str">
        <f aca="false">HYPERLINK("http://dbpedia.org/property/occupation")</f>
        <v>http://dbpedia.org/property/occupation</v>
      </c>
      <c r="B4435" s="2" t="n">
        <v>0</v>
      </c>
      <c r="C4435" s="0" t="str">
        <f aca="false">HYPERLINK("http://dbpedia.org/sparql?default-graph-uri=http%3A%2F%2Fdbpedia.org&amp;query=select+distinct+%3Fs+%3Fo+where+{%3Fs+%3Chttp%3A%2F%2Fdbpedia.org%2Fproperty%2Foccupation%3E+%3Fo}+LIMIT+100&amp;format=text%2Fhtml&amp;timeout=30000&amp;debug=on", "View on DBPedia")</f>
        <v>View on DBPedia</v>
      </c>
    </row>
    <row collapsed="false" customFormat="false" customHeight="true" hidden="false" ht="12.1" outlineLevel="0" r="4436">
      <c r="A4436" s="0" t="str">
        <f aca="false">HYPERLINK("http://dbpedia.org/property/serviceyears")</f>
        <v>http://dbpedia.org/property/serviceyears</v>
      </c>
      <c r="B4436" s="2" t="n">
        <v>0</v>
      </c>
      <c r="C4436" s="0" t="str">
        <f aca="false">HYPERLINK("http://dbpedia.org/sparql?default-graph-uri=http%3A%2F%2Fdbpedia.org&amp;query=select+distinct+%3Fs+%3Fo+where+{%3Fs+%3Chttp%3A%2F%2Fdbpedia.org%2Fproperty%2Fserviceyears%3E+%3Fo}+LIMIT+100&amp;format=text%2Fhtml&amp;timeout=30000&amp;debug=on", "View on DBPedia")</f>
        <v>View on DBPedia</v>
      </c>
    </row>
    <row collapsed="false" customFormat="false" customHeight="true" hidden="false" ht="12.1" outlineLevel="0" r="4437">
      <c r="A4437" s="0" t="str">
        <f aca="false">HYPERLINK("http://dbpedia.org/property/content")</f>
        <v>http://dbpedia.org/property/content</v>
      </c>
      <c r="B4437" s="2" t="n">
        <v>0</v>
      </c>
      <c r="C4437" s="0" t="str">
        <f aca="false">HYPERLINK("http://dbpedia.org/sparql?default-graph-uri=http%3A%2F%2Fdbpedia.org&amp;query=select+distinct+%3Fs+%3Fo+where+{%3Fs+%3Chttp%3A%2F%2Fdbpedia.org%2Fproperty%2Fcontent%3E+%3Fo}+LIMIT+100&amp;format=text%2Fhtml&amp;timeout=30000&amp;debug=on", "View on DBPedia")</f>
        <v>View on DBPedia</v>
      </c>
    </row>
    <row collapsed="false" customFormat="false" customHeight="true" hidden="false" ht="12.1" outlineLevel="0" r="4438">
      <c r="A4438" s="0" t="str">
        <f aca="false">HYPERLINK("http://dbpedia.org/property/reason")</f>
        <v>http://dbpedia.org/property/reason</v>
      </c>
      <c r="B4438" s="2" t="n">
        <v>0</v>
      </c>
      <c r="C4438" s="0" t="str">
        <f aca="false">HYPERLINK("http://dbpedia.org/sparql?default-graph-uri=http%3A%2F%2Fdbpedia.org&amp;query=select+distinct+%3Fs+%3Fo+where+{%3Fs+%3Chttp%3A%2F%2Fdbpedia.org%2Fproperty%2Freason%3E+%3Fo}+LIMIT+100&amp;format=text%2Fhtml&amp;timeout=30000&amp;debug=on", "View on DBPedia")</f>
        <v>View on DBPedia</v>
      </c>
    </row>
    <row collapsed="false" customFormat="false" customHeight="true" hidden="false" ht="12.1" outlineLevel="0" r="4439">
      <c r="A4439" s="0" t="str">
        <f aca="false">HYPERLINK("http://dbpedia.org/property/circulationYear")</f>
        <v>http://dbpedia.org/property/circulationYear</v>
      </c>
      <c r="B4439" s="2" t="n">
        <v>0</v>
      </c>
      <c r="C4439" s="0" t="str">
        <f aca="false">HYPERLINK("http://dbpedia.org/sparql?default-graph-uri=http%3A%2F%2Fdbpedia.org&amp;query=select+distinct+%3Fs+%3Fo+where+{%3Fs+%3Chttp%3A%2F%2Fdbpedia.org%2Fproperty%2FcirculationYear%3E+%3Fo}+LIMIT+100&amp;format=text%2Fhtml&amp;timeout=30000&amp;debug=on", "View on DBPedia")</f>
        <v>View on DBPedia</v>
      </c>
    </row>
    <row collapsed="false" customFormat="false" customHeight="true" hidden="false" ht="12.1" outlineLevel="0" r="4440">
      <c r="A4440" s="0" t="str">
        <f aca="false">HYPERLINK("http://dbpedia.org/ontology/reopeningYear")</f>
        <v>http://dbpedia.org/ontology/reopeningYear</v>
      </c>
      <c r="B4440" s="2" t="n">
        <v>0</v>
      </c>
      <c r="C4440" s="0" t="str">
        <f aca="false">HYPERLINK("http://dbpedia.org/sparql?default-graph-uri=http%3A%2F%2Fdbpedia.org&amp;query=select+distinct+%3Fs+%3Fo+where+{%3Fs+%3Chttp%3A%2F%2Fdbpedia.org%2Fontology%2FreopeningYear%3E+%3Fo}+LIMIT+100&amp;format=text%2Fhtml&amp;timeout=30000&amp;debug=on", "View on DBPedia")</f>
        <v>View on DBPedia</v>
      </c>
    </row>
    <row collapsed="false" customFormat="false" customHeight="true" hidden="false" ht="12.1" outlineLevel="0" r="4441">
      <c r="A4441" s="0" t="str">
        <f aca="false">HYPERLINK("http://dbpedia.org/property/members")</f>
        <v>http://dbpedia.org/property/members</v>
      </c>
      <c r="B4441" s="2" t="n">
        <v>0</v>
      </c>
      <c r="C4441" s="0" t="str">
        <f aca="false">HYPERLINK("http://dbpedia.org/sparql?default-graph-uri=http%3A%2F%2Fdbpedia.org&amp;query=select+distinct+%3Fs+%3Fo+where+{%3Fs+%3Chttp%3A%2F%2Fdbpedia.org%2Fproperty%2Fmembers%3E+%3Fo}+LIMIT+100&amp;format=text%2Fhtml&amp;timeout=30000&amp;debug=on", "View on DBPedia")</f>
        <v>View on DBPedia</v>
      </c>
    </row>
    <row collapsed="false" customFormat="false" customHeight="true" hidden="false" ht="12.1" outlineLevel="0" r="4442">
      <c r="A4442" s="0" t="str">
        <f aca="false">HYPERLINK("http://dbpedia.org/property/single1Date")</f>
        <v>http://dbpedia.org/property/single1Date</v>
      </c>
      <c r="B4442" s="2" t="n">
        <v>0</v>
      </c>
      <c r="C4442" s="0" t="str">
        <f aca="false">HYPERLINK("http://dbpedia.org/sparql?default-graph-uri=http%3A%2F%2Fdbpedia.org&amp;query=select+distinct+%3Fs+%3Fo+where+{%3Fs+%3Chttp%3A%2F%2Fdbpedia.org%2Fproperty%2Fsingle1Date%3E+%3Fo}+LIMIT+100&amp;format=text%2Fhtml&amp;timeout=30000&amp;debug=on", "View on DBPedia")</f>
        <v>View on DBPedia</v>
      </c>
    </row>
    <row collapsed="false" customFormat="false" customHeight="true" hidden="false" ht="12.1" outlineLevel="0" r="4443">
      <c r="A4443" s="0" t="str">
        <f aca="false">HYPERLINK("http://dbpedia.org/property/prev")</f>
        <v>http://dbpedia.org/property/prev</v>
      </c>
      <c r="B4443" s="2" t="n">
        <v>0</v>
      </c>
      <c r="C4443" s="0" t="str">
        <f aca="false">HYPERLINK("http://dbpedia.org/sparql?default-graph-uri=http%3A%2F%2Fdbpedia.org&amp;query=select+distinct+%3Fs+%3Fo+where+{%3Fs+%3Chttp%3A%2F%2Fdbpedia.org%2Fproperty%2Fprev%3E+%3Fo}+LIMIT+100&amp;format=text%2Fhtml&amp;timeout=30000&amp;debug=on", "View on DBPedia")</f>
        <v>View on DBPedia</v>
      </c>
    </row>
    <row collapsed="false" customFormat="false" customHeight="true" hidden="false" ht="12.1" outlineLevel="0" r="4444">
      <c r="A4444" s="0" t="str">
        <f aca="false">HYPERLINK("http://dbpedia.org/ontology/writer")</f>
        <v>http://dbpedia.org/ontology/writer</v>
      </c>
      <c r="B4444" s="2" t="n">
        <v>0</v>
      </c>
      <c r="C4444" s="0" t="str">
        <f aca="false">HYPERLINK("http://dbpedia.org/sparql?default-graph-uri=http%3A%2F%2Fdbpedia.org&amp;query=select+distinct+%3Fs+%3Fo+where+{%3Fs+%3Chttp%3A%2F%2Fdbpedia.org%2Fontology%2Fwriter%3E+%3Fo}+LIMIT+100&amp;format=text%2Fhtml&amp;timeout=30000&amp;debug=on", "View on DBPedia")</f>
        <v>View on DBPedia</v>
      </c>
    </row>
    <row collapsed="false" customFormat="false" customHeight="true" hidden="false" ht="12.1" outlineLevel="0" r="4445">
      <c r="A4445" s="0" t="str">
        <f aca="false">HYPERLINK("http://dbpedia.org/property/yp")</f>
        <v>http://dbpedia.org/property/yp</v>
      </c>
      <c r="B4445" s="2" t="n">
        <v>0</v>
      </c>
      <c r="C4445" s="0" t="str">
        <f aca="false">HYPERLINK("http://dbpedia.org/sparql?default-graph-uri=http%3A%2F%2Fdbpedia.org&amp;query=select+distinct+%3Fs+%3Fo+where+{%3Fs+%3Chttp%3A%2F%2Fdbpedia.org%2Fproperty%2Fyp%3E+%3Fo}+LIMIT+100&amp;format=text%2Fhtml&amp;timeout=30000&amp;debug=on", "View on DBPedia")</f>
        <v>View on DBPedia</v>
      </c>
    </row>
    <row collapsed="false" customFormat="false" customHeight="true" hidden="false" ht="12.1" outlineLevel="0" r="4446">
      <c r="A4446" s="0" t="str">
        <f aca="false">HYPERLINK("http://dbpedia.org/property/single3Date")</f>
        <v>http://dbpedia.org/property/single3Date</v>
      </c>
      <c r="B4446" s="2" t="n">
        <v>0</v>
      </c>
      <c r="C4446" s="0" t="str">
        <f aca="false">HYPERLINK("http://dbpedia.org/sparql?default-graph-uri=http%3A%2F%2Fdbpedia.org&amp;query=select+distinct+%3Fs+%3Fo+where+{%3Fs+%3Chttp%3A%2F%2Fdbpedia.org%2Fproperty%2Fsingle3Date%3E+%3Fo}+LIMIT+100&amp;format=text%2Fhtml&amp;timeout=30000&amp;debug=on", "View on DBPedia")</f>
        <v>View on DBPedia</v>
      </c>
    </row>
    <row collapsed="false" customFormat="false" customHeight="true" hidden="false" ht="12.1" outlineLevel="0" r="4447">
      <c r="A4447" s="0" t="str">
        <f aca="false">HYPERLINK("http://dbpedia.org/property/thisTour")</f>
        <v>http://dbpedia.org/property/thisTour</v>
      </c>
      <c r="B4447" s="2" t="n">
        <v>0</v>
      </c>
      <c r="C4447" s="0" t="str">
        <f aca="false">HYPERLINK("http://dbpedia.org/sparql?default-graph-uri=http%3A%2F%2Fdbpedia.org&amp;query=select+distinct+%3Fs+%3Fo+where+{%3Fs+%3Chttp%3A%2F%2Fdbpedia.org%2Fproperty%2FthisTour%3E+%3Fo}+LIMIT+100&amp;format=text%2Fhtml&amp;timeout=30000&amp;debug=on", "View on DBPedia")</f>
        <v>View on DBPedia</v>
      </c>
    </row>
    <row collapsed="false" customFormat="false" customHeight="true" hidden="false" ht="12.1" outlineLevel="0" r="4448">
      <c r="A4448" s="0" t="str">
        <f aca="false">HYPERLINK("http://dbpedia.org/property/firstReleaseDate")</f>
        <v>http://dbpedia.org/property/firstReleaseDate</v>
      </c>
      <c r="B4448" s="2" t="n">
        <v>1</v>
      </c>
      <c r="C4448" s="0" t="str">
        <f aca="false">HYPERLINK("http://dbpedia.org/sparql?default-graph-uri=http%3A%2F%2Fdbpedia.org&amp;query=select+distinct+%3Fs+%3Fo+where+{%3Fs+%3Chttp%3A%2F%2Fdbpedia.org%2Fproperty%2FfirstReleaseDate%3E+%3Fo}+LIMIT+100&amp;format=text%2Fhtml&amp;timeout=30000&amp;debug=on", "View on DBPedia")</f>
        <v>View on DBPedia</v>
      </c>
    </row>
    <row collapsed="false" customFormat="false" customHeight="true" hidden="false" ht="12.1" outlineLevel="0" r="4449">
      <c r="A4449" s="0" t="str">
        <f aca="false">HYPERLINK("http://dbpedia.org/property/group")</f>
        <v>http://dbpedia.org/property/group</v>
      </c>
      <c r="B4449" s="2" t="n">
        <v>0</v>
      </c>
      <c r="C4449" s="0" t="str">
        <f aca="false">HYPERLINK("http://dbpedia.org/sparql?default-graph-uri=http%3A%2F%2Fdbpedia.org&amp;query=select+distinct+%3Fs+%3Fo+where+{%3Fs+%3Chttp%3A%2F%2Fdbpedia.org%2Fproperty%2Fgroup%3E+%3Fo}+LIMIT+100&amp;format=text%2Fhtml&amp;timeout=30000&amp;debug=on", "View on DBPedia")</f>
        <v>View on DBPedia</v>
      </c>
    </row>
    <row collapsed="false" customFormat="false" customHeight="true" hidden="false" ht="12.1" outlineLevel="0" r="4450">
      <c r="A4450" s="0" t="str">
        <f aca="false">HYPERLINK("http://dbpedia.org/property/starring")</f>
        <v>http://dbpedia.org/property/starring</v>
      </c>
      <c r="B4450" s="2" t="n">
        <v>0</v>
      </c>
      <c r="C4450" s="0" t="str">
        <f aca="false">HYPERLINK("http://dbpedia.org/sparql?default-graph-uri=http%3A%2F%2Fdbpedia.org&amp;query=select+distinct+%3Fs+%3Fo+where+{%3Fs+%3Chttp%3A%2F%2Fdbpedia.org%2Fproperty%2Fstarring%3E+%3Fo}+LIMIT+100&amp;format=text%2Fhtml&amp;timeout=30000&amp;debug=on", "View on DBPedia")</f>
        <v>View on DBPedia</v>
      </c>
    </row>
    <row collapsed="false" customFormat="false" customHeight="true" hidden="false" ht="12.1" outlineLevel="0" r="4451">
      <c r="A4451" s="0" t="str">
        <f aca="false">HYPERLINK("http://dbpedia.org/property/imageFile")</f>
        <v>http://dbpedia.org/property/imageFile</v>
      </c>
      <c r="B4451" s="2" t="n">
        <v>0</v>
      </c>
      <c r="C4451" s="0" t="str">
        <f aca="false">HYPERLINK("http://dbpedia.org/sparql?default-graph-uri=http%3A%2F%2Fdbpedia.org&amp;query=select+distinct+%3Fs+%3Fo+where+{%3Fs+%3Chttp%3A%2F%2Fdbpedia.org%2Fproperty%2FimageFile%3E+%3Fo}+LIMIT+100&amp;format=text%2Fhtml&amp;timeout=30000&amp;debug=on", "View on DBPedia")</f>
        <v>View on DBPedia</v>
      </c>
    </row>
    <row collapsed="false" customFormat="false" customHeight="true" hidden="false" ht="12.1" outlineLevel="0" r="4452">
      <c r="A4452" s="0" t="str">
        <f aca="false">HYPERLINK("http://dbpedia.org/property/initiation")</f>
        <v>http://dbpedia.org/property/initiation</v>
      </c>
      <c r="B4452" s="2" t="n">
        <v>0</v>
      </c>
      <c r="C4452" s="0" t="str">
        <f aca="false">HYPERLINK("http://dbpedia.org/sparql?default-graph-uri=http%3A%2F%2Fdbpedia.org&amp;query=select+distinct+%3Fs+%3Fo+where+{%3Fs+%3Chttp%3A%2F%2Fdbpedia.org%2Fproperty%2Finitiation%3E+%3Fo}+LIMIT+100&amp;format=text%2Fhtml&amp;timeout=30000&amp;debug=on", "View on DBPedia")</f>
        <v>View on DBPedia</v>
      </c>
    </row>
    <row collapsed="false" customFormat="false" customHeight="true" hidden="false" ht="12.1" outlineLevel="0" r="4453">
      <c r="A4453" s="0" t="str">
        <f aca="false">HYPERLINK("http://dbpedia.org/property/debut")</f>
        <v>http://dbpedia.org/property/debut</v>
      </c>
      <c r="B4453" s="2" t="n">
        <v>0</v>
      </c>
      <c r="C4453" s="0" t="str">
        <f aca="false">HYPERLINK("http://dbpedia.org/sparql?default-graph-uri=http%3A%2F%2Fdbpedia.org&amp;query=select+distinct+%3Fs+%3Fo+where+{%3Fs+%3Chttp%3A%2F%2Fdbpedia.org%2Fproperty%2Fdebut%3E+%3Fo}+LIMIT+100&amp;format=text%2Fhtml&amp;timeout=30000&amp;debug=on", "View on DBPedia")</f>
        <v>View on DBPedia</v>
      </c>
    </row>
    <row collapsed="false" customFormat="false" customHeight="true" hidden="false" ht="12.1" outlineLevel="0" r="4454">
      <c r="A4454" s="0" t="str">
        <f aca="false">HYPERLINK("http://dbpedia.org/ontology/formationDate")</f>
        <v>http://dbpedia.org/ontology/formationDate</v>
      </c>
      <c r="B4454" s="2" t="n">
        <v>0</v>
      </c>
      <c r="C4454" s="0" t="str">
        <f aca="false">HYPERLINK("http://dbpedia.org/sparql?default-graph-uri=http%3A%2F%2Fdbpedia.org&amp;query=select+distinct+%3Fs+%3Fo+where+{%3Fs+%3Chttp%3A%2F%2Fdbpedia.org%2Fontology%2FformationDate%3E+%3Fo}+LIMIT+100&amp;format=text%2Fhtml&amp;timeout=30000&amp;debug=on", "View on DBPedia")</f>
        <v>View on DBPedia</v>
      </c>
    </row>
    <row collapsed="false" customFormat="false" customHeight="true" hidden="false" ht="12.1" outlineLevel="0" r="4455">
      <c r="A4455" s="0" t="str">
        <f aca="false">HYPERLINK("http://dbpedia.org/property/placeOfDeath")</f>
        <v>http://dbpedia.org/property/placeOfDeath</v>
      </c>
      <c r="B4455" s="2" t="n">
        <v>0</v>
      </c>
      <c r="C4455" s="0" t="str">
        <f aca="false">HYPERLINK("http://dbpedia.org/sparql?default-graph-uri=http%3A%2F%2Fdbpedia.org&amp;query=select+distinct+%3Fs+%3Fo+where+{%3Fs+%3Chttp%3A%2F%2Fdbpedia.org%2Fproperty%2FplaceOfDeath%3E+%3Fo}+LIMIT+100&amp;format=text%2Fhtml&amp;timeout=30000&amp;debug=on", "View on DBPedia")</f>
        <v>View on DBPedia</v>
      </c>
    </row>
    <row collapsed="false" customFormat="false" customHeight="true" hidden="false" ht="12.1" outlineLevel="0" r="4456">
      <c r="A4456" s="0" t="str">
        <f aca="false">HYPERLINK("http://dbpedia.org/property/altArtist")</f>
        <v>http://dbpedia.org/property/altArtist</v>
      </c>
      <c r="B4456" s="2" t="n">
        <v>0</v>
      </c>
      <c r="C4456" s="0" t="str">
        <f aca="false">HYPERLINK("http://dbpedia.org/sparql?default-graph-uri=http%3A%2F%2Fdbpedia.org&amp;query=select+distinct+%3Fs+%3Fo+where+{%3Fs+%3Chttp%3A%2F%2Fdbpedia.org%2Fproperty%2FaltArtist%3E+%3Fo}+LIMIT+100&amp;format=text%2Fhtml&amp;timeout=30000&amp;debug=on", "View on DBPedia")</f>
        <v>View on DBPedia</v>
      </c>
    </row>
    <row collapsed="false" customFormat="false" customHeight="true" hidden="false" ht="12.1" outlineLevel="0" r="4457">
      <c r="A4457" s="0" t="str">
        <f aca="false">HYPERLINK("http://dbpedia.org/property/renovationDate")</f>
        <v>http://dbpedia.org/property/renovationDate</v>
      </c>
      <c r="B4457" s="2" t="n">
        <v>0</v>
      </c>
      <c r="C4457" s="0" t="str">
        <f aca="false">HYPERLINK("http://dbpedia.org/sparql?default-graph-uri=http%3A%2F%2Fdbpedia.org&amp;query=select+distinct+%3Fs+%3Fo+where+{%3Fs+%3Chttp%3A%2F%2Fdbpedia.org%2Fproperty%2FrenovationDate%3E+%3Fo}+LIMIT+100&amp;format=text%2Fhtml&amp;timeout=30000&amp;debug=on", "View on DBPedia")</f>
        <v>View on DBPedia</v>
      </c>
    </row>
    <row collapsed="false" customFormat="false" customHeight="true" hidden="false" ht="12.1" outlineLevel="0" r="4458">
      <c r="A4458" s="0" t="str">
        <f aca="false">HYPERLINK("http://dbpedia.org/property/rev8score")</f>
        <v>http://dbpedia.org/property/rev8score</v>
      </c>
      <c r="B4458" s="2" t="n">
        <v>0</v>
      </c>
      <c r="C4458" s="0" t="str">
        <f aca="false">HYPERLINK("http://dbpedia.org/sparql?default-graph-uri=http%3A%2F%2Fdbpedia.org&amp;query=select+distinct+%3Fs+%3Fo+where+{%3Fs+%3Chttp%3A%2F%2Fdbpedia.org%2Fproperty%2Frev8score%3E+%3Fo}+LIMIT+100&amp;format=text%2Fhtml&amp;timeout=30000&amp;debug=on", "View on DBPedia")</f>
        <v>View on DBPedia</v>
      </c>
    </row>
    <row collapsed="false" customFormat="false" customHeight="true" hidden="false" ht="12.1" outlineLevel="0" r="4459">
      <c r="A4459" s="0" t="str">
        <f aca="false">HYPERLINK("http://dbpedia.org/property/manageryears")</f>
        <v>http://dbpedia.org/property/manageryears</v>
      </c>
      <c r="B4459" s="2" t="n">
        <v>0</v>
      </c>
      <c r="C4459" s="0" t="str">
        <f aca="false">HYPERLINK("http://dbpedia.org/sparql?default-graph-uri=http%3A%2F%2Fdbpedia.org&amp;query=select+distinct+%3Fs+%3Fo+where+{%3Fs+%3Chttp%3A%2F%2Fdbpedia.org%2Fproperty%2Fmanageryears%3E+%3Fo}+LIMIT+100&amp;format=text%2Fhtml&amp;timeout=30000&amp;debug=on", "View on DBPedia")</f>
        <v>View on DBPedia</v>
      </c>
    </row>
    <row collapsed="false" customFormat="false" customHeight="true" hidden="false" ht="12.1" outlineLevel="0" r="4460">
      <c r="A4460" s="0" t="str">
        <f aca="false">HYPERLINK("http://dbpedia.org/ontology/slogan")</f>
        <v>http://dbpedia.org/ontology/slogan</v>
      </c>
      <c r="B4460" s="2" t="n">
        <v>0</v>
      </c>
      <c r="C4460" s="0" t="str">
        <f aca="false">HYPERLINK("http://dbpedia.org/sparql?default-graph-uri=http%3A%2F%2Fdbpedia.org&amp;query=select+distinct+%3Fs+%3Fo+where+{%3Fs+%3Chttp%3A%2F%2Fdbpedia.org%2Fontology%2Fslogan%3E+%3Fo}+LIMIT+100&amp;format=text%2Fhtml&amp;timeout=30000&amp;debug=on", "View on DBPedia")</f>
        <v>View on DBPedia</v>
      </c>
    </row>
    <row collapsed="false" customFormat="false" customHeight="true" hidden="false" ht="12.1" outlineLevel="0" r="4461">
      <c r="A4461" s="0" t="str">
        <f aca="false">HYPERLINK("http://dbpedia.org/ontology/closingDate")</f>
        <v>http://dbpedia.org/ontology/closingDate</v>
      </c>
      <c r="B4461" s="2" t="n">
        <v>0</v>
      </c>
      <c r="C4461" s="0" t="str">
        <f aca="false">HYPERLINK("http://dbpedia.org/sparql?default-graph-uri=http%3A%2F%2Fdbpedia.org&amp;query=select+distinct+%3Fs+%3Fo+where+{%3Fs+%3Chttp%3A%2F%2Fdbpedia.org%2Fontology%2FclosingDate%3E+%3Fo}+LIMIT+100&amp;format=text%2Fhtml&amp;timeout=30000&amp;debug=on", "View on DBPedia")</f>
        <v>View on DBPedia</v>
      </c>
    </row>
    <row collapsed="false" customFormat="false" customHeight="true" hidden="false" ht="12.1" outlineLevel="0" r="4462">
      <c r="A4462" s="0" t="str">
        <f aca="false">HYPERLINK("http://dbpedia.org/property/3y")</f>
        <v>http://dbpedia.org/property/3y</v>
      </c>
      <c r="B4462" s="2" t="n">
        <v>0</v>
      </c>
      <c r="C4462" s="0" t="str">
        <f aca="false">HYPERLINK("http://dbpedia.org/sparql?default-graph-uri=http%3A%2F%2Fdbpedia.org&amp;query=select+distinct+%3Fs+%3Fo+where+{%3Fs+%3Chttp%3A%2F%2Fdbpedia.org%2Fproperty%2F3y%3E+%3Fo}+LIMIT+100&amp;format=text%2Fhtml&amp;timeout=30000&amp;debug=on", "View on DBPedia")</f>
        <v>View on DBPedia</v>
      </c>
    </row>
    <row collapsed="false" customFormat="false" customHeight="true" hidden="false" ht="12.1" outlineLevel="0" r="4463">
      <c r="A4463" s="0" t="str">
        <f aca="false">HYPERLINK("http://dbpedia.org/property/englishPubDate")</f>
        <v>http://dbpedia.org/property/englishPubDate</v>
      </c>
      <c r="B4463" s="2" t="n">
        <v>0</v>
      </c>
      <c r="C4463" s="0" t="str">
        <f aca="false">HYPERLINK("http://dbpedia.org/sparql?default-graph-uri=http%3A%2F%2Fdbpedia.org&amp;query=select+distinct+%3Fs+%3Fo+where+{%3Fs+%3Chttp%3A%2F%2Fdbpedia.org%2Fproperty%2FenglishPubDate%3E+%3Fo}+LIMIT+100&amp;format=text%2Fhtml&amp;timeout=30000&amp;debug=on", "View on DBPedia")</f>
        <v>View on DBPedia</v>
      </c>
    </row>
    <row collapsed="false" customFormat="false" customHeight="true" hidden="false" ht="12.1" outlineLevel="0" r="4464">
      <c r="A4464" s="0" t="str">
        <f aca="false">HYPERLINK("http://dbpedia.org/ontology/year")</f>
        <v>http://dbpedia.org/ontology/year</v>
      </c>
      <c r="B4464" s="2" t="n">
        <v>0</v>
      </c>
      <c r="C4464" s="0" t="str">
        <f aca="false">HYPERLINK("http://dbpedia.org/sparql?default-graph-uri=http%3A%2F%2Fdbpedia.org&amp;query=select+distinct+%3Fs+%3Fo+where+{%3Fs+%3Chttp%3A%2F%2Fdbpedia.org%2Fontology%2Fyear%3E+%3Fo}+LIMIT+100&amp;format=text%2Fhtml&amp;timeout=30000&amp;debug=on", "View on DBPedia")</f>
        <v>View on DBPedia</v>
      </c>
    </row>
    <row collapsed="false" customFormat="false" customHeight="true" hidden="false" ht="12.1" outlineLevel="0" r="4465">
      <c r="A4465" s="0" t="str">
        <f aca="false">HYPERLINK("http://dbpedia.org/property/presenter")</f>
        <v>http://dbpedia.org/property/presenter</v>
      </c>
      <c r="B4465" s="2" t="n">
        <v>0</v>
      </c>
      <c r="C4465" s="0" t="str">
        <f aca="false">HYPERLINK("http://dbpedia.org/sparql?default-graph-uri=http%3A%2F%2Fdbpedia.org&amp;query=select+distinct+%3Fs+%3Fo+where+{%3Fs+%3Chttp%3A%2F%2Fdbpedia.org%2Fproperty%2Fpresenter%3E+%3Fo}+LIMIT+100&amp;format=text%2Fhtml&amp;timeout=30000&amp;debug=on", "View on DBPedia")</f>
        <v>View on DBPedia</v>
      </c>
    </row>
    <row collapsed="false" customFormat="false" customHeight="true" hidden="false" ht="12.1" outlineLevel="0" r="4466">
      <c r="A4466" s="0" t="str">
        <f aca="false">HYPERLINK("http://dbpedia.org/property/laurenceolivierawards")</f>
        <v>http://dbpedia.org/property/laurenceolivierawards</v>
      </c>
      <c r="B4466" s="2" t="n">
        <v>0</v>
      </c>
      <c r="C4466" s="0" t="str">
        <f aca="false">HYPERLINK("http://dbpedia.org/sparql?default-graph-uri=http%3A%2F%2Fdbpedia.org&amp;query=select+distinct+%3Fs+%3Fo+where+{%3Fs+%3Chttp%3A%2F%2Fdbpedia.org%2Fproperty%2Flaurenceolivierawards%3E+%3Fo}+LIMIT+100&amp;format=text%2Fhtml&amp;timeout=30000&amp;debug=on", "View on DBPedia")</f>
        <v>View on DBPedia</v>
      </c>
    </row>
    <row collapsed="false" customFormat="false" customHeight="true" hidden="false" ht="12.1" outlineLevel="0" r="4467">
      <c r="A4467" s="0" t="str">
        <f aca="false">HYPERLINK("http://dbpedia.org/ontology/award")</f>
        <v>http://dbpedia.org/ontology/award</v>
      </c>
      <c r="B4467" s="2" t="n">
        <v>0</v>
      </c>
      <c r="C4467" s="0" t="str">
        <f aca="false">HYPERLINK("http://dbpedia.org/sparql?default-graph-uri=http%3A%2F%2Fdbpedia.org&amp;query=select+distinct+%3Fs+%3Fo+where+{%3Fs+%3Chttp%3A%2F%2Fdbpedia.org%2Fontology%2Faward%3E+%3Fo}+LIMIT+100&amp;format=text%2Fhtml&amp;timeout=30000&amp;debug=on", "View on DBPedia")</f>
        <v>View on DBPedia</v>
      </c>
    </row>
    <row collapsed="false" customFormat="false" customHeight="true" hidden="false" ht="12.1" outlineLevel="0" r="4468">
      <c r="A4468" s="0" t="str">
        <f aca="false">HYPERLINK("http://dbpedia.org/ontology/demolitionDate")</f>
        <v>http://dbpedia.org/ontology/demolitionDate</v>
      </c>
      <c r="B4468" s="2" t="n">
        <v>0</v>
      </c>
      <c r="C4468" s="0" t="str">
        <f aca="false">HYPERLINK("http://dbpedia.org/sparql?default-graph-uri=http%3A%2F%2Fdbpedia.org&amp;query=select+distinct+%3Fs+%3Fo+where+{%3Fs+%3Chttp%3A%2F%2Fdbpedia.org%2Fontology%2FdemolitionDate%3E+%3Fo}+LIMIT+100&amp;format=text%2Fhtml&amp;timeout=30000&amp;debug=on", "View on DBPedia")</f>
        <v>View on DBPedia</v>
      </c>
    </row>
    <row collapsed="false" customFormat="false" customHeight="true" hidden="false" ht="12.1" outlineLevel="0" r="4469">
      <c r="A4469" s="0" t="str">
        <f aca="false">HYPERLINK("http://dbpedia.org/property/notes")</f>
        <v>http://dbpedia.org/property/notes</v>
      </c>
      <c r="B4469" s="2" t="n">
        <v>0</v>
      </c>
      <c r="C4469" s="0" t="str">
        <f aca="false">HYPERLINK("http://dbpedia.org/sparql?default-graph-uri=http%3A%2F%2Fdbpedia.org&amp;query=select+distinct+%3Fs+%3Fo+where+{%3Fs+%3Chttp%3A%2F%2Fdbpedia.org%2Fproperty%2Fnotes%3E+%3Fo}+LIMIT+100&amp;format=text%2Fhtml&amp;timeout=30000&amp;debug=on", "View on DBPedia")</f>
        <v>View on DBPedia</v>
      </c>
    </row>
    <row collapsed="false" customFormat="false" customHeight="true" hidden="false" ht="12.1" outlineLevel="0" r="4470">
      <c r="A4470" s="0" t="str">
        <f aca="false">HYPERLINK("http://dbpedia.org/property/nex")</f>
        <v>http://dbpedia.org/property/nex</v>
      </c>
      <c r="B4470" s="2" t="n">
        <v>0</v>
      </c>
      <c r="C4470" s="0" t="str">
        <f aca="false">HYPERLINK("http://dbpedia.org/sparql?default-graph-uri=http%3A%2F%2Fdbpedia.org&amp;query=select+distinct+%3Fs+%3Fo+where+{%3Fs+%3Chttp%3A%2F%2Fdbpedia.org%2Fproperty%2Fnex%3E+%3Fo}+LIMIT+100&amp;format=text%2Fhtml&amp;timeout=30000&amp;debug=on", "View on DBPedia")</f>
        <v>View on DBPedia</v>
      </c>
    </row>
    <row collapsed="false" customFormat="false" customHeight="true" hidden="false" ht="12.1" outlineLevel="0" r="4471">
      <c r="A4471" s="0" t="str">
        <f aca="false">HYPERLINK("http://dbpedia.org/property/time")</f>
        <v>http://dbpedia.org/property/time</v>
      </c>
      <c r="B4471" s="2" t="n">
        <v>0</v>
      </c>
      <c r="C4471" s="0" t="str">
        <f aca="false">HYPERLINK("http://dbpedia.org/sparql?default-graph-uri=http%3A%2F%2Fdbpedia.org&amp;query=select+distinct+%3Fs+%3Fo+where+{%3Fs+%3Chttp%3A%2F%2Fdbpedia.org%2Fproperty%2Ftime%3E+%3Fo}+LIMIT+100&amp;format=text%2Fhtml&amp;timeout=30000&amp;debug=on", "View on DBPedia")</f>
        <v>View on DBPedia</v>
      </c>
    </row>
    <row collapsed="false" customFormat="false" customHeight="true" hidden="false" ht="12.1" outlineLevel="0" r="4472">
      <c r="A4472" s="0" t="str">
        <f aca="false">HYPERLINK("http://dbpedia.org/ontology/lastAirDate")</f>
        <v>http://dbpedia.org/ontology/lastAirDate</v>
      </c>
      <c r="B4472" s="2" t="n">
        <v>0</v>
      </c>
      <c r="C4472" s="0" t="str">
        <f aca="false">HYPERLINK("http://dbpedia.org/sparql?default-graph-uri=http%3A%2F%2Fdbpedia.org&amp;query=select+distinct+%3Fs+%3Fo+where+{%3Fs+%3Chttp%3A%2F%2Fdbpedia.org%2Fontology%2FlastAirDate%3E+%3Fo}+LIMIT+100&amp;format=text%2Fhtml&amp;timeout=30000&amp;debug=on", "View on DBPedia")</f>
        <v>View on DBPedia</v>
      </c>
    </row>
    <row collapsed="false" customFormat="false" customHeight="true" hidden="false" ht="12.1" outlineLevel="0" r="4473">
      <c r="A4473" s="0" t="str">
        <f aca="false">HYPERLINK("http://dbpedia.org/property/afiawards")</f>
        <v>http://dbpedia.org/property/afiawards</v>
      </c>
      <c r="B4473" s="2" t="n">
        <v>0</v>
      </c>
      <c r="C4473" s="0" t="str">
        <f aca="false">HYPERLINK("http://dbpedia.org/sparql?default-graph-uri=http%3A%2F%2Fdbpedia.org&amp;query=select+distinct+%3Fs+%3Fo+where+{%3Fs+%3Chttp%3A%2F%2Fdbpedia.org%2Fproperty%2Fafiawards%3E+%3Fo}+LIMIT+100&amp;format=text%2Fhtml&amp;timeout=30000&amp;debug=on", "View on DBPedia")</f>
        <v>View on DBPedia</v>
      </c>
    </row>
    <row collapsed="false" customFormat="false" customHeight="true" hidden="false" ht="12.1" outlineLevel="0" r="4474">
      <c r="A4474" s="0" t="str">
        <f aca="false">HYPERLINK("http://dbpedia.org/property/died")</f>
        <v>http://dbpedia.org/property/died</v>
      </c>
      <c r="B4474" s="2" t="n">
        <v>0</v>
      </c>
      <c r="C4474" s="0" t="str">
        <f aca="false">HYPERLINK("http://dbpedia.org/sparql?default-graph-uri=http%3A%2F%2Fdbpedia.org&amp;query=select+distinct+%3Fs+%3Fo+where+{%3Fs+%3Chttp%3A%2F%2Fdbpedia.org%2Fproperty%2Fdied%3E+%3Fo}+LIMIT+100&amp;format=text%2Fhtml&amp;timeout=30000&amp;debug=on", "View on DBPedia")</f>
        <v>View on DBPedia</v>
      </c>
    </row>
    <row collapsed="false" customFormat="false" customHeight="true" hidden="false" ht="12.1" outlineLevel="0" r="4475">
      <c r="A4475" s="0" t="str">
        <f aca="false">HYPERLINK("http://dbpedia.org/property/reopened")</f>
        <v>http://dbpedia.org/property/reopened</v>
      </c>
      <c r="B4475" s="2" t="n">
        <v>0</v>
      </c>
      <c r="C4475" s="0" t="str">
        <f aca="false">HYPERLINK("http://dbpedia.org/sparql?default-graph-uri=http%3A%2F%2Fdbpedia.org&amp;query=select+distinct+%3Fs+%3Fo+where+{%3Fs+%3Chttp%3A%2F%2Fdbpedia.org%2Fproperty%2Freopened%3E+%3Fo}+LIMIT+100&amp;format=text%2Fhtml&amp;timeout=30000&amp;debug=on", "View on DBPedia")</f>
        <v>View on DBPedia</v>
      </c>
    </row>
    <row collapsed="false" customFormat="false" customHeight="true" hidden="false" ht="12.1" outlineLevel="0" r="4476">
      <c r="A4476" s="0" t="str">
        <f aca="false">HYPERLINK("http://dbpedia.org/ontology/starring")</f>
        <v>http://dbpedia.org/ontology/starring</v>
      </c>
      <c r="B4476" s="2" t="n">
        <v>0</v>
      </c>
      <c r="C4476" s="0" t="str">
        <f aca="false">HYPERLINK("http://dbpedia.org/sparql?default-graph-uri=http%3A%2F%2Fdbpedia.org&amp;query=select+distinct+%3Fs+%3Fo+where+{%3Fs+%3Chttp%3A%2F%2Fdbpedia.org%2Fontology%2Fstarring%3E+%3Fo}+LIMIT+100&amp;format=text%2Fhtml&amp;timeout=30000&amp;debug=on", "View on DBPedia")</f>
        <v>View on DBPedia</v>
      </c>
    </row>
    <row collapsed="false" customFormat="false" customHeight="true" hidden="false" ht="12.1" outlineLevel="0" r="4477">
      <c r="A4477" s="0" t="str">
        <f aca="false">HYPERLINK("http://dbpedia.org/property/rev7score")</f>
        <v>http://dbpedia.org/property/rev7score</v>
      </c>
      <c r="B4477" s="2" t="n">
        <v>0</v>
      </c>
      <c r="C4477" s="0" t="str">
        <f aca="false">HYPERLINK("http://dbpedia.org/sparql?default-graph-uri=http%3A%2F%2Fdbpedia.org&amp;query=select+distinct+%3Fs+%3Fo+where+{%3Fs+%3Chttp%3A%2F%2Fdbpedia.org%2Fproperty%2Frev7score%3E+%3Fo}+LIMIT+100&amp;format=text%2Fhtml&amp;timeout=30000&amp;debug=on", "View on DBPedia")</f>
        <v>View on DBPedia</v>
      </c>
    </row>
    <row collapsed="false" customFormat="false" customHeight="true" hidden="false" ht="12.1" outlineLevel="0" r="4478">
      <c r="A4478" s="0" t="str">
        <f aca="false">HYPERLINK("http://dbpedia.org/property/openingDate")</f>
        <v>http://dbpedia.org/property/openingDate</v>
      </c>
      <c r="B4478" s="2" t="n">
        <v>0</v>
      </c>
      <c r="C4478" s="0" t="str">
        <f aca="false">HYPERLINK("http://dbpedia.org/sparql?default-graph-uri=http%3A%2F%2Fdbpedia.org&amp;query=select+distinct+%3Fs+%3Fo+where+{%3Fs+%3Chttp%3A%2F%2Fdbpedia.org%2Fproperty%2FopeningDate%3E+%3Fo}+LIMIT+100&amp;format=text%2Fhtml&amp;timeout=30000&amp;debug=on", "View on DBPedia")</f>
        <v>View on DBPedia</v>
      </c>
    </row>
    <row collapsed="false" customFormat="false" customHeight="true" hidden="false" ht="12.1" outlineLevel="0" r="4479">
      <c r="A4479" s="0" t="str">
        <f aca="false">HYPERLINK("http://dbpedia.org/ontology/closingYear")</f>
        <v>http://dbpedia.org/ontology/closingYear</v>
      </c>
      <c r="B4479" s="2" t="n">
        <v>0</v>
      </c>
      <c r="C4479" s="0" t="str">
        <f aca="false">HYPERLINK("http://dbpedia.org/sparql?default-graph-uri=http%3A%2F%2Fdbpedia.org&amp;query=select+distinct+%3Fs+%3Fo+where+{%3Fs+%3Chttp%3A%2F%2Fdbpedia.org%2Fontology%2FclosingYear%3E+%3Fo}+LIMIT+100&amp;format=text%2Fhtml&amp;timeout=30000&amp;debug=on", "View on DBPedia")</f>
        <v>View on DBPedia</v>
      </c>
    </row>
    <row collapsed="false" customFormat="false" customHeight="true" hidden="false" ht="12.1" outlineLevel="0" r="4480">
      <c r="A4480" s="0" t="str">
        <f aca="false">HYPERLINK("http://dbpedia.org/property/inaugurationDate")</f>
        <v>http://dbpedia.org/property/inaugurationDate</v>
      </c>
      <c r="B4480" s="2" t="n">
        <v>0</v>
      </c>
      <c r="C4480" s="0" t="str">
        <f aca="false">HYPERLINK("http://dbpedia.org/sparql?default-graph-uri=http%3A%2F%2Fdbpedia.org&amp;query=select+distinct+%3Fs+%3Fo+where+{%3Fs+%3Chttp%3A%2F%2Fdbpedia.org%2Fproperty%2FinaugurationDate%3E+%3Fo}+LIMIT+100&amp;format=text%2Fhtml&amp;timeout=30000&amp;debug=on", "View on DBPedia")</f>
        <v>View on DBPedia</v>
      </c>
    </row>
    <row collapsed="false" customFormat="false" customHeight="true" hidden="false" ht="12.1" outlineLevel="0" r="4481">
      <c r="A4481" s="0" t="str">
        <f aca="false">HYPERLINK("http://dbpedia.org/property/rev")</f>
        <v>http://dbpedia.org/property/rev</v>
      </c>
      <c r="B4481" s="2" t="n">
        <v>0</v>
      </c>
      <c r="C4481" s="0" t="str">
        <f aca="false">HYPERLINK("http://dbpedia.org/sparql?default-graph-uri=http%3A%2F%2Fdbpedia.org&amp;query=select+distinct+%3Fs+%3Fo+where+{%3Fs+%3Chttp%3A%2F%2Fdbpedia.org%2Fproperty%2Frev%3E+%3Fo}+LIMIT+100&amp;format=text%2Fhtml&amp;timeout=30000&amp;debug=on", "View on DBPedia")</f>
        <v>View on DBPedia</v>
      </c>
    </row>
    <row collapsed="false" customFormat="false" customHeight="true" hidden="false" ht="12.1" outlineLevel="0" r="4482">
      <c r="A4482" s="0" t="str">
        <f aca="false">HYPERLINK("http://dbpedia.org/property/premiered")</f>
        <v>http://dbpedia.org/property/premiered</v>
      </c>
      <c r="B4482" s="2" t="n">
        <v>0</v>
      </c>
      <c r="C4482" s="0" t="str">
        <f aca="false">HYPERLINK("http://dbpedia.org/sparql?default-graph-uri=http%3A%2F%2Fdbpedia.org&amp;query=select+distinct+%3Fs+%3Fo+where+{%3Fs+%3Chttp%3A%2F%2Fdbpedia.org%2Fproperty%2Fpremiered%3E+%3Fo}+LIMIT+100&amp;format=text%2Fhtml&amp;timeout=30000&amp;debug=on", "View on DBPedia")</f>
        <v>View on DBPedia</v>
      </c>
    </row>
    <row collapsed="false" customFormat="false" customHeight="true" hidden="false" ht="12.1" outlineLevel="0" r="4483">
      <c r="A4483" s="0" t="str">
        <f aca="false">HYPERLINK("http://dbpedia.org/property/yearActive")</f>
        <v>http://dbpedia.org/property/yearActive</v>
      </c>
      <c r="B4483" s="2" t="n">
        <v>0</v>
      </c>
      <c r="C4483" s="0" t="str">
        <f aca="false">HYPERLINK("http://dbpedia.org/sparql?default-graph-uri=http%3A%2F%2Fdbpedia.org&amp;query=select+distinct+%3Fs+%3Fo+where+{%3Fs+%3Chttp%3A%2F%2Fdbpedia.org%2Fproperty%2FyearActive%3E+%3Fo}+LIMIT+100&amp;format=text%2Fhtml&amp;timeout=30000&amp;debug=on", "View on DBPedia")</f>
        <v>View on DBPedia</v>
      </c>
    </row>
    <row collapsed="false" customFormat="false" customHeight="true" hidden="false" ht="12.1" outlineLevel="0" r="4484">
      <c r="A4484" s="0" t="str">
        <f aca="false">HYPERLINK("http://dbpedia.org/property/discovered")</f>
        <v>http://dbpedia.org/property/discovered</v>
      </c>
      <c r="B4484" s="2" t="n">
        <v>0</v>
      </c>
      <c r="C4484" s="0" t="str">
        <f aca="false">HYPERLINK("http://dbpedia.org/sparql?default-graph-uri=http%3A%2F%2Fdbpedia.org&amp;query=select+distinct+%3Fs+%3Fo+where+{%3Fs+%3Chttp%3A%2F%2Fdbpedia.org%2Fproperty%2Fdiscovered%3E+%3Fo}+LIMIT+100&amp;format=text%2Fhtml&amp;timeout=30000&amp;debug=on", "View on DBPedia")</f>
        <v>View on DBPedia</v>
      </c>
    </row>
    <row collapsed="false" customFormat="false" customHeight="true" hidden="false" ht="12.1" outlineLevel="0" r="4485">
      <c r="A4485" s="0" t="str">
        <f aca="false">HYPERLINK("http://dbpedia.org/property/finaldate")</f>
        <v>http://dbpedia.org/property/finaldate</v>
      </c>
      <c r="B4485" s="2" t="n">
        <v>0</v>
      </c>
      <c r="C4485" s="0" t="str">
        <f aca="false">HYPERLINK("http://dbpedia.org/sparql?default-graph-uri=http%3A%2F%2Fdbpedia.org&amp;query=select+distinct+%3Fs+%3Fo+where+{%3Fs+%3Chttp%3A%2F%2Fdbpedia.org%2Fproperty%2Ffinaldate%3E+%3Fo}+LIMIT+100&amp;format=text%2Fhtml&amp;timeout=30000&amp;debug=on", "View on DBPedia")</f>
        <v>View on DBPedia</v>
      </c>
    </row>
    <row collapsed="false" customFormat="false" customHeight="true" hidden="false" ht="12.1" outlineLevel="0" r="4486">
      <c r="A4486" s="0" t="str">
        <f aca="false">HYPERLINK("http://dbpedia.org/property/instrument")</f>
        <v>http://dbpedia.org/property/instrument</v>
      </c>
      <c r="B4486" s="2" t="n">
        <v>0</v>
      </c>
      <c r="C4486" s="0" t="str">
        <f aca="false">HYPERLINK("http://dbpedia.org/sparql?default-graph-uri=http%3A%2F%2Fdbpedia.org&amp;query=select+distinct+%3Fs+%3Fo+where+{%3Fs+%3Chttp%3A%2F%2Fdbpedia.org%2Fproperty%2Finstrument%3E+%3Fo}+LIMIT+100&amp;format=text%2Fhtml&amp;timeout=30000&amp;debug=on", "View on DBPedia")</f>
        <v>View on DBPedia</v>
      </c>
    </row>
    <row collapsed="false" customFormat="false" customHeight="true" hidden="false" ht="12.1" outlineLevel="0" r="4487">
      <c r="A4487" s="0" t="str">
        <f aca="false">HYPERLINK("http://dbpedia.org/property/albumList")</f>
        <v>http://dbpedia.org/property/albumList</v>
      </c>
      <c r="B4487" s="2" t="n">
        <v>0</v>
      </c>
      <c r="C4487" s="0" t="str">
        <f aca="false">HYPERLINK("http://dbpedia.org/sparql?default-graph-uri=http%3A%2F%2Fdbpedia.org&amp;query=select+distinct+%3Fs+%3Fo+where+{%3Fs+%3Chttp%3A%2F%2Fdbpedia.org%2Fproperty%2FalbumList%3E+%3Fo}+LIMIT+100&amp;format=text%2Fhtml&amp;timeout=30000&amp;debug=on", "View on DBPedia")</f>
        <v>View on DBPedia</v>
      </c>
    </row>
    <row collapsed="false" customFormat="false" customHeight="true" hidden="false" ht="12.1" outlineLevel="0" r="4488">
      <c r="A4488" s="0" t="str">
        <f aca="false">HYPERLINK("http://dbpedia.org/property/surface")</f>
        <v>http://dbpedia.org/property/surface</v>
      </c>
      <c r="B4488" s="2" t="n">
        <v>0</v>
      </c>
      <c r="C4488" s="0" t="str">
        <f aca="false">HYPERLINK("http://dbpedia.org/sparql?default-graph-uri=http%3A%2F%2Fdbpedia.org&amp;query=select+distinct+%3Fs+%3Fo+where+{%3Fs+%3Chttp%3A%2F%2Fdbpedia.org%2Fproperty%2Fsurface%3E+%3Fo}+LIMIT+100&amp;format=text%2Fhtml&amp;timeout=30000&amp;debug=on", "View on DBPedia")</f>
        <v>View on DBPedia</v>
      </c>
    </row>
    <row collapsed="false" customFormat="false" customHeight="true" hidden="false" ht="12.1" outlineLevel="0" r="4489">
      <c r="A4489" s="0" t="str">
        <f aca="false">HYPERLINK("http://dbpedia.org/property/children")</f>
        <v>http://dbpedia.org/property/children</v>
      </c>
      <c r="B4489" s="2" t="n">
        <v>0</v>
      </c>
      <c r="C4489" s="0" t="str">
        <f aca="false">HYPERLINK("http://dbpedia.org/sparql?default-graph-uri=http%3A%2F%2Fdbpedia.org&amp;query=select+distinct+%3Fs+%3Fo+where+{%3Fs+%3Chttp%3A%2F%2Fdbpedia.org%2Fproperty%2Fchildren%3E+%3Fo}+LIMIT+100&amp;format=text%2Fhtml&amp;timeout=30000&amp;debug=on", "View on DBPedia")</f>
        <v>View on DBPedia</v>
      </c>
    </row>
    <row collapsed="false" customFormat="false" customHeight="true" hidden="false" ht="12.1" outlineLevel="0" r="4490">
      <c r="A4490" s="0" t="str">
        <f aca="false">HYPERLINK("http://dbpedia.org/property/birth")</f>
        <v>http://dbpedia.org/property/birth</v>
      </c>
      <c r="B4490" s="2" t="n">
        <v>0</v>
      </c>
      <c r="C4490" s="0" t="str">
        <f aca="false">HYPERLINK("http://dbpedia.org/sparql?default-graph-uri=http%3A%2F%2Fdbpedia.org&amp;query=select+distinct+%3Fs+%3Fo+where+{%3Fs+%3Chttp%3A%2F%2Fdbpedia.org%2Fproperty%2Fbirth%3E+%3Fo}+LIMIT+100&amp;format=text%2Fhtml&amp;timeout=30000&amp;debug=on", "View on DBPedia")</f>
        <v>View on DBPedia</v>
      </c>
    </row>
    <row collapsed="false" customFormat="false" customHeight="true" hidden="false" ht="12.1" outlineLevel="0" r="4491">
      <c r="A4491" s="0" t="str">
        <f aca="false">HYPERLINK("http://dbpedia.org/property/cdReissue")</f>
        <v>http://dbpedia.org/property/cdReissue</v>
      </c>
      <c r="B4491" s="2" t="n">
        <v>0</v>
      </c>
      <c r="C4491" s="0" t="str">
        <f aca="false">HYPERLINK("http://dbpedia.org/sparql?default-graph-uri=http%3A%2F%2Fdbpedia.org&amp;query=select+distinct+%3Fs+%3Fo+where+{%3Fs+%3Chttp%3A%2F%2Fdbpedia.org%2Fproperty%2FcdReissue%3E+%3Fo}+LIMIT+100&amp;format=text%2Fhtml&amp;timeout=30000&amp;debug=on", "View on DBPedia")</f>
        <v>View on DBPedia</v>
      </c>
    </row>
    <row collapsed="false" customFormat="false" customHeight="true" hidden="false" ht="12.1" outlineLevel="0" r="4492">
      <c r="A4492" s="0" t="str">
        <f aca="false">HYPERLINK("http://dbpedia.org/property/salesamount")</f>
        <v>http://dbpedia.org/property/salesamount</v>
      </c>
      <c r="B4492" s="2" t="n">
        <v>0</v>
      </c>
      <c r="C4492" s="0" t="str">
        <f aca="false">HYPERLINK("http://dbpedia.org/sparql?default-graph-uri=http%3A%2F%2Fdbpedia.org&amp;query=select+distinct+%3Fs+%3Fo+where+{%3Fs+%3Chttp%3A%2F%2Fdbpedia.org%2Fproperty%2Fsalesamount%3E+%3Fo}+LIMIT+100&amp;format=text%2Fhtml&amp;timeout=30000&amp;debug=on", "View on DBPedia")</f>
        <v>View on DBPedia</v>
      </c>
    </row>
    <row collapsed="false" customFormat="false" customHeight="true" hidden="false" ht="12.1" outlineLevel="0" r="4493">
      <c r="A4493" s="0" t="str">
        <f aca="false">HYPERLINK("http://dbpedia.org/property/nextConcert")</f>
        <v>http://dbpedia.org/property/nextConcert</v>
      </c>
      <c r="B4493" s="2" t="n">
        <v>0</v>
      </c>
      <c r="C4493" s="0" t="str">
        <f aca="false">HYPERLINK("http://dbpedia.org/sparql?default-graph-uri=http%3A%2F%2Fdbpedia.org&amp;query=select+distinct+%3Fs+%3Fo+where+{%3Fs+%3Chttp%3A%2F%2Fdbpedia.org%2Fproperty%2FnextConcert%3E+%3Fo}+LIMIT+100&amp;format=text%2Fhtml&amp;timeout=30000&amp;debug=on", "View on DBPedia")</f>
        <v>View on DBPedia</v>
      </c>
    </row>
    <row collapsed="false" customFormat="false" customHeight="true" hidden="false" ht="12.1" outlineLevel="0" r="4494">
      <c r="A4494" s="0" t="str">
        <f aca="false">HYPERLINK("http://dbpedia.org/property/imageName")</f>
        <v>http://dbpedia.org/property/imageName</v>
      </c>
      <c r="B4494" s="2" t="n">
        <v>0</v>
      </c>
      <c r="C4494" s="0" t="str">
        <f aca="false">HYPERLINK("http://dbpedia.org/sparql?default-graph-uri=http%3A%2F%2Fdbpedia.org&amp;query=select+distinct+%3Fs+%3Fo+where+{%3Fs+%3Chttp%3A%2F%2Fdbpedia.org%2Fproperty%2FimageName%3E+%3Fo}+LIMIT+100&amp;format=text%2Fhtml&amp;timeout=30000&amp;debug=on", "View on DBPedia")</f>
        <v>View on DBPedia</v>
      </c>
    </row>
    <row collapsed="false" customFormat="false" customHeight="true" hidden="false" ht="12.1" outlineLevel="0" r="4495">
      <c r="A4495" s="0" t="str">
        <f aca="false">HYPERLINK("http://dbpedia.org/property/prevTrack")</f>
        <v>http://dbpedia.org/property/prevTrack</v>
      </c>
      <c r="B4495" s="2" t="n">
        <v>0</v>
      </c>
      <c r="C4495" s="0" t="str">
        <f aca="false">HYPERLINK("http://dbpedia.org/sparql?default-graph-uri=http%3A%2F%2Fdbpedia.org&amp;query=select+distinct+%3Fs+%3Fo+where+{%3Fs+%3Chttp%3A%2F%2Fdbpedia.org%2Fproperty%2FprevTrack%3E+%3Fo}+LIMIT+100&amp;format=text%2Fhtml&amp;timeout=30000&amp;debug=on", "View on DBPedia")</f>
        <v>View on DBPedia</v>
      </c>
    </row>
    <row collapsed="false" customFormat="false" customHeight="true" hidden="false" ht="12.1" outlineLevel="0" r="4496">
      <c r="A4496" s="0" t="str">
        <f aca="false">HYPERLINK("http://dbpedia.org/property/showName")</f>
        <v>http://dbpedia.org/property/showName</v>
      </c>
      <c r="B4496" s="2" t="n">
        <v>0</v>
      </c>
      <c r="C4496" s="0" t="str">
        <f aca="false">HYPERLINK("http://dbpedia.org/sparql?default-graph-uri=http%3A%2F%2Fdbpedia.org&amp;query=select+distinct+%3Fs+%3Fo+where+{%3Fs+%3Chttp%3A%2F%2Fdbpedia.org%2Fproperty%2FshowName%3E+%3Fo}+LIMIT+100&amp;format=text%2Fhtml&amp;timeout=30000&amp;debug=on", "View on DBPedia")</f>
        <v>View on DBPedia</v>
      </c>
    </row>
    <row collapsed="false" customFormat="false" customHeight="true" hidden="false" ht="12.1" outlineLevel="0" r="4497">
      <c r="A4497" s="0" t="str">
        <f aca="false">HYPERLINK("http://dbpedia.org/property/completionDate")</f>
        <v>http://dbpedia.org/property/completionDate</v>
      </c>
      <c r="B4497" s="2" t="n">
        <v>0</v>
      </c>
      <c r="C4497" s="0" t="str">
        <f aca="false">HYPERLINK("http://dbpedia.org/sparql?default-graph-uri=http%3A%2F%2Fdbpedia.org&amp;query=select+distinct+%3Fs+%3Fo+where+{%3Fs+%3Chttp%3A%2F%2Fdbpedia.org%2Fproperty%2FcompletionDate%3E+%3Fo}+LIMIT+100&amp;format=text%2Fhtml&amp;timeout=30000&amp;debug=on", "View on DBPedia")</f>
        <v>View on DBPedia</v>
      </c>
    </row>
    <row collapsed="false" customFormat="false" customHeight="true" hidden="false" ht="12.1" outlineLevel="0" r="4498">
      <c r="A4498" s="0" t="str">
        <f aca="false">HYPERLINK("http://dbpedia.org/property/mainstreamPopularity")</f>
        <v>http://dbpedia.org/property/mainstreamPopularity</v>
      </c>
      <c r="B4498" s="2" t="n">
        <v>0</v>
      </c>
      <c r="C4498" s="0" t="str">
        <f aca="false">HYPERLINK("http://dbpedia.org/sparql?default-graph-uri=http%3A%2F%2Fdbpedia.org&amp;query=select+distinct+%3Fs+%3Fo+where+{%3Fs+%3Chttp%3A%2F%2Fdbpedia.org%2Fproperty%2FmainstreamPopularity%3E+%3Fo}+LIMIT+100&amp;format=text%2Fhtml&amp;timeout=30000&amp;debug=on", "View on DBPedia")</f>
        <v>View on DBPedia</v>
      </c>
    </row>
    <row collapsed="false" customFormat="false" customHeight="true" hidden="false" ht="12.1" outlineLevel="0" r="4499">
      <c r="A4499" s="0" t="str">
        <f aca="false">HYPERLINK("http://dbpedia.org/ontology/longtype")</f>
        <v>http://dbpedia.org/ontology/longtype</v>
      </c>
      <c r="B4499" s="2" t="n">
        <v>0</v>
      </c>
      <c r="C4499" s="0" t="str">
        <f aca="false">HYPERLINK("http://dbpedia.org/sparql?default-graph-uri=http%3A%2F%2Fdbpedia.org&amp;query=select+distinct+%3Fs+%3Fo+where+{%3Fs+%3Chttp%3A%2F%2Fdbpedia.org%2Fontology%2Flongtype%3E+%3Fo}+LIMIT+100&amp;format=text%2Fhtml&amp;timeout=30000&amp;debug=on", "View on DBPedia")</f>
        <v>View on DBPedia</v>
      </c>
    </row>
    <row collapsed="false" customFormat="false" customHeight="true" hidden="false" ht="12.1" outlineLevel="0" r="4500">
      <c r="A4500" s="0" t="str">
        <f aca="false">HYPERLINK("http://dbpedia.org/property/based")</f>
        <v>http://dbpedia.org/property/based</v>
      </c>
      <c r="B4500" s="2" t="n">
        <v>0</v>
      </c>
      <c r="C4500" s="0" t="str">
        <f aca="false">HYPERLINK("http://dbpedia.org/sparql?default-graph-uri=http%3A%2F%2Fdbpedia.org&amp;query=select+distinct+%3Fs+%3Fo+where+{%3Fs+%3Chttp%3A%2F%2Fdbpedia.org%2Fproperty%2Fbased%3E+%3Fo}+LIMIT+100&amp;format=text%2Fhtml&amp;timeout=30000&amp;debug=on", "View on DBPedia")</f>
        <v>View on DBPedia</v>
      </c>
    </row>
    <row collapsed="false" customFormat="false" customHeight="true" hidden="false" ht="12.1" outlineLevel="0" r="4501">
      <c r="A4501" s="0" t="str">
        <f aca="false">HYPERLINK("http://dbpedia.org/property/designatedOther2Date")</f>
        <v>http://dbpedia.org/property/designatedOther2Date</v>
      </c>
      <c r="B4501" s="2" t="n">
        <v>0</v>
      </c>
      <c r="C4501" s="0" t="str">
        <f aca="false">HYPERLINK("http://dbpedia.org/sparql?default-graph-uri=http%3A%2F%2Fdbpedia.org&amp;query=select+distinct+%3Fs+%3Fo+where+{%3Fs+%3Chttp%3A%2F%2Fdbpedia.org%2Fproperty%2FdesignatedOther2Date%3E+%3Fo}+LIMIT+100&amp;format=text%2Fhtml&amp;timeout=30000&amp;debug=on", "View on DBPedia")</f>
        <v>View on DBPedia</v>
      </c>
    </row>
    <row collapsed="false" customFormat="false" customHeight="true" hidden="false" ht="12.1" outlineLevel="0" r="4502">
      <c r="A4502" s="0" t="str">
        <f aca="false">HYPERLINK("http://dbpedia.org/property/education")</f>
        <v>http://dbpedia.org/property/education</v>
      </c>
      <c r="B4502" s="2" t="n">
        <v>0</v>
      </c>
      <c r="C4502" s="0" t="str">
        <f aca="false">HYPERLINK("http://dbpedia.org/sparql?default-graph-uri=http%3A%2F%2Fdbpedia.org&amp;query=select+distinct+%3Fs+%3Fo+where+{%3Fs+%3Chttp%3A%2F%2Fdbpedia.org%2Fproperty%2Feducation%3E+%3Fo}+LIMIT+100&amp;format=text%2Fhtml&amp;timeout=30000&amp;debug=on", "View on DBPedia")</f>
        <v>View on DBPedia</v>
      </c>
    </row>
    <row collapsed="false" customFormat="false" customHeight="true" hidden="false" ht="12.1" outlineLevel="0" r="4503">
      <c r="A4503" s="0" t="str">
        <f aca="false">HYPERLINK("http://dbpedia.org/property/imageSize")</f>
        <v>http://dbpedia.org/property/imageSize</v>
      </c>
      <c r="B4503" s="2" t="n">
        <v>0</v>
      </c>
      <c r="C4503" s="0" t="str">
        <f aca="false">HYPERLINK("http://dbpedia.org/sparql?default-graph-uri=http%3A%2F%2Fdbpedia.org&amp;query=select+distinct+%3Fs+%3Fo+where+{%3Fs+%3Chttp%3A%2F%2Fdbpedia.org%2Fproperty%2FimageSize%3E+%3Fo}+LIMIT+100&amp;format=text%2Fhtml&amp;timeout=30000&amp;debug=on", "View on DBPedia")</f>
        <v>View on DBPedia</v>
      </c>
    </row>
    <row collapsed="false" customFormat="false" customHeight="true" hidden="false" ht="12.1" outlineLevel="0" r="4504">
      <c r="A4504" s="0" t="str">
        <f aca="false">HYPERLINK("http://dbpedia.org/property/married")</f>
        <v>http://dbpedia.org/property/married</v>
      </c>
      <c r="B4504" s="2" t="n">
        <v>0</v>
      </c>
      <c r="C4504" s="0" t="str">
        <f aca="false">HYPERLINK("http://dbpedia.org/sparql?default-graph-uri=http%3A%2F%2Fdbpedia.org&amp;query=select+distinct+%3Fs+%3Fo+where+{%3Fs+%3Chttp%3A%2F%2Fdbpedia.org%2Fproperty%2Fmarried%3E+%3Fo}+LIMIT+100&amp;format=text%2Fhtml&amp;timeout=30000&amp;debug=on", "View on DBPedia")</f>
        <v>View on DBPedia</v>
      </c>
    </row>
    <row collapsed="false" customFormat="false" customHeight="true" hidden="false" ht="12.1" outlineLevel="0" r="4505">
      <c r="A4505" s="0" t="str">
        <f aca="false">HYPERLINK("http://dbpedia.org/property/dejaVoodoo'sFourthAlbumReleased")</f>
        <v>http://dbpedia.org/property/dejaVoodoo'sFourthAlbumReleased</v>
      </c>
      <c r="B4505" s="2" t="n">
        <v>0</v>
      </c>
      <c r="C4505" s="0" t="str">
        <f aca="false">HYPERLINK("http://dbpedia.org/sparql?default-graph-uri=http%3A%2F%2Fdbpedia.org&amp;query=select+distinct+%3Fs+%3Fo+where+{%3Fs+%3Chttp%3A%2F%2Fdbpedia.org%2Fproperty%2FdejaVoodoo%27sFourthAlbumReleased%3E+%3Fo}+LIMIT+100&amp;format=text%2Fhtml&amp;timeout=30000&amp;debug=on", "View on DBPedia")</f>
        <v>View on DBPedia</v>
      </c>
    </row>
    <row collapsed="false" customFormat="false" customHeight="true" hidden="false" ht="12.1" outlineLevel="0" r="4506">
      <c r="A4506" s="0" t="str">
        <f aca="false">HYPERLINK("http://dbpedia.org/property/enrollment")</f>
        <v>http://dbpedia.org/property/enrollment</v>
      </c>
      <c r="B4506" s="2" t="n">
        <v>0</v>
      </c>
      <c r="C4506" s="0" t="str">
        <f aca="false">HYPERLINK("http://dbpedia.org/sparql?default-graph-uri=http%3A%2F%2Fdbpedia.org&amp;query=select+distinct+%3Fs+%3Fo+where+{%3Fs+%3Chttp%3A%2F%2Fdbpedia.org%2Fproperty%2Fenrollment%3E+%3Fo}+LIMIT+100&amp;format=text%2Fhtml&amp;timeout=30000&amp;debug=on", "View on DBPedia")</f>
        <v>View on DBPedia</v>
      </c>
    </row>
    <row collapsed="false" customFormat="false" customHeight="true" hidden="false" ht="12.1" outlineLevel="0" r="4507">
      <c r="A4507" s="0" t="str">
        <f aca="false">HYPERLINK("http://dbpedia.org/property/charted")</f>
        <v>http://dbpedia.org/property/charted</v>
      </c>
      <c r="B4507" s="2" t="n">
        <v>0</v>
      </c>
      <c r="C4507" s="0" t="str">
        <f aca="false">HYPERLINK("http://dbpedia.org/sparql?default-graph-uri=http%3A%2F%2Fdbpedia.org&amp;query=select+distinct+%3Fs+%3Fo+where+{%3Fs+%3Chttp%3A%2F%2Fdbpedia.org%2Fproperty%2Fcharted%3E+%3Fo}+LIMIT+100&amp;format=text%2Fhtml&amp;timeout=30000&amp;debug=on", "View on DBPedia")</f>
        <v>View on DBPedia</v>
      </c>
    </row>
    <row collapsed="false" customFormat="false" customHeight="true" hidden="false" ht="12.1" outlineLevel="0" r="4508">
      <c r="A4508" s="0" t="str">
        <f aca="false">HYPERLINK("http://dbpedia.org/property/instituted")</f>
        <v>http://dbpedia.org/property/instituted</v>
      </c>
      <c r="B4508" s="2" t="n">
        <v>0</v>
      </c>
      <c r="C4508" s="0" t="str">
        <f aca="false">HYPERLINK("http://dbpedia.org/sparql?default-graph-uri=http%3A%2F%2Fdbpedia.org&amp;query=select+distinct+%3Fs+%3Fo+where+{%3Fs+%3Chttp%3A%2F%2Fdbpedia.org%2Fproperty%2Finstituted%3E+%3Fo}+LIMIT+100&amp;format=text%2Fhtml&amp;timeout=30000&amp;debug=on", "View on DBPedia")</f>
        <v>View on DBPedia</v>
      </c>
    </row>
    <row collapsed="false" customFormat="false" customHeight="true" hidden="false" ht="12.1" outlineLevel="0" r="4509">
      <c r="A4509" s="0" t="str">
        <f aca="false">HYPERLINK("http://dbpedia.org/property/finalshow")</f>
        <v>http://dbpedia.org/property/finalshow</v>
      </c>
      <c r="B4509" s="2" t="n">
        <v>0</v>
      </c>
      <c r="C4509" s="0" t="str">
        <f aca="false">HYPERLINK("http://dbpedia.org/sparql?default-graph-uri=http%3A%2F%2Fdbpedia.org&amp;query=select+distinct+%3Fs+%3Fo+where+{%3Fs+%3Chttp%3A%2F%2Fdbpedia.org%2Fproperty%2Ffinalshow%3E+%3Fo}+LIMIT+100&amp;format=text%2Fhtml&amp;timeout=30000&amp;debug=on", "View on DBPedia")</f>
        <v>View on DBPedia</v>
      </c>
    </row>
    <row collapsed="false" customFormat="false" customHeight="true" hidden="false" ht="12.1" outlineLevel="0" r="4510">
      <c r="A4510" s="0" t="str">
        <f aca="false">HYPERLINK("http://dbpedia.org/property/otrosMiembros")</f>
        <v>http://dbpedia.org/property/otrosMiembros</v>
      </c>
      <c r="B4510" s="2" t="n">
        <v>0</v>
      </c>
      <c r="C4510" s="0" t="str">
        <f aca="false">HYPERLINK("http://dbpedia.org/sparql?default-graph-uri=http%3A%2F%2Fdbpedia.org&amp;query=select+distinct+%3Fs+%3Fo+where+{%3Fs+%3Chttp%3A%2F%2Fdbpedia.org%2Fproperty%2FotrosMiembros%3E+%3Fo}+LIMIT+100&amp;format=text%2Fhtml&amp;timeout=30000&amp;debug=on", "View on DBPedia")</f>
        <v>View on DBPedia</v>
      </c>
    </row>
    <row collapsed="false" customFormat="false" customHeight="true" hidden="false" ht="12.1" outlineLevel="0" r="4511">
      <c r="A4511" s="0" t="str">
        <f aca="false">HYPERLINK("http://dbpedia.org/property/circulation")</f>
        <v>http://dbpedia.org/property/circulation</v>
      </c>
      <c r="B4511" s="2" t="n">
        <v>0</v>
      </c>
      <c r="C4511" s="0" t="str">
        <f aca="false">HYPERLINK("http://dbpedia.org/sparql?default-graph-uri=http%3A%2F%2Fdbpedia.org&amp;query=select+distinct+%3Fs+%3Fo+where+{%3Fs+%3Chttp%3A%2F%2Fdbpedia.org%2Fproperty%2Fcirculation%3E+%3Fo}+LIMIT+100&amp;format=text%2Fhtml&amp;timeout=30000&amp;debug=on", "View on DBPedia")</f>
        <v>View on DBPedia</v>
      </c>
    </row>
    <row collapsed="false" customFormat="false" customHeight="true" hidden="false" ht="12.1" outlineLevel="0" r="4512">
      <c r="A4512" s="0" t="str">
        <f aca="false">HYPERLINK("http://dbpedia.org/property/finalyear")</f>
        <v>http://dbpedia.org/property/finalyear</v>
      </c>
      <c r="B4512" s="2" t="n">
        <v>0</v>
      </c>
      <c r="C4512" s="0" t="str">
        <f aca="false">HYPERLINK("http://dbpedia.org/sparql?default-graph-uri=http%3A%2F%2Fdbpedia.org&amp;query=select+distinct+%3Fs+%3Fo+where+{%3Fs+%3Chttp%3A%2F%2Fdbpedia.org%2Fproperty%2Ffinalyear%3E+%3Fo}+LIMIT+100&amp;format=text%2Fhtml&amp;timeout=30000&amp;debug=on", "View on DBPedia")</f>
        <v>View on DBPedia</v>
      </c>
    </row>
    <row collapsed="false" customFormat="false" customHeight="true" hidden="false" ht="12.1" outlineLevel="0" r="4513">
      <c r="A4513" s="0" t="str">
        <f aca="false">HYPERLINK("http://dbpedia.org/property/as")</f>
        <v>http://dbpedia.org/property/as</v>
      </c>
      <c r="B4513" s="2" t="n">
        <v>0</v>
      </c>
      <c r="C4513" s="0" t="str">
        <f aca="false">HYPERLINK("http://dbpedia.org/sparql?default-graph-uri=http%3A%2F%2Fdbpedia.org&amp;query=select+distinct+%3Fs+%3Fo+where+{%3Fs+%3Chttp%3A%2F%2Fdbpedia.org%2Fproperty%2Fas%3E+%3Fo}+LIMIT+100&amp;format=text%2Fhtml&amp;timeout=30000&amp;debug=on", "View on DBPedia")</f>
        <v>View on DBPedia</v>
      </c>
    </row>
    <row collapsed="false" customFormat="false" customHeight="true" hidden="false" ht="12.1" outlineLevel="0" r="4514">
      <c r="A4514" s="0" t="str">
        <f aca="false">HYPERLINK("http://dbpedia.org/property/contributors")</f>
        <v>http://dbpedia.org/property/contributors</v>
      </c>
      <c r="B4514" s="2" t="n">
        <v>0</v>
      </c>
      <c r="C4514" s="0" t="str">
        <f aca="false">HYPERLINK("http://dbpedia.org/sparql?default-graph-uri=http%3A%2F%2Fdbpedia.org&amp;query=select+distinct+%3Fs+%3Fo+where+{%3Fs+%3Chttp%3A%2F%2Fdbpedia.org%2Fproperty%2Fcontributors%3E+%3Fo}+LIMIT+100&amp;format=text%2Fhtml&amp;timeout=30000&amp;debug=on", "View on DBPedia")</f>
        <v>View on DBPedia</v>
      </c>
    </row>
    <row collapsed="false" customFormat="false" customHeight="true" hidden="false" ht="12.1" outlineLevel="0" r="4515">
      <c r="A4515" s="0" t="str">
        <f aca="false">HYPERLINK("http://dbpedia.org/property/spouse(s)_")</f>
        <v>http://dbpedia.org/property/spouse(s)_</v>
      </c>
      <c r="B4515" s="2" t="n">
        <v>0</v>
      </c>
      <c r="C4515" s="0" t="str">
        <f aca="false">HYPERLINK("http://dbpedia.org/sparql?default-graph-uri=http%3A%2F%2Fdbpedia.org&amp;query=select+distinct+%3Fs+%3Fo+where+{%3Fs+%3Chttp%3A%2F%2Fdbpedia.org%2Fproperty%2Fspouse%28s%29_%3E+%3Fo}+LIMIT+100&amp;format=text%2Fhtml&amp;timeout=30000&amp;debug=on", "View on DBPedia")</f>
        <v>View on DBPedia</v>
      </c>
    </row>
    <row collapsed="false" customFormat="false" customHeight="true" hidden="false" ht="12.1" outlineLevel="0" r="4516">
      <c r="A4516" s="0" t="str">
        <f aca="false">HYPERLINK("http://dbpedia.org/ontology/buildingEndDate")</f>
        <v>http://dbpedia.org/ontology/buildingEndDate</v>
      </c>
      <c r="B4516" s="2" t="n">
        <v>0</v>
      </c>
      <c r="C4516" s="0" t="str">
        <f aca="false">HYPERLINK("http://dbpedia.org/sparql?default-graph-uri=http%3A%2F%2Fdbpedia.org&amp;query=select+distinct+%3Fs+%3Fo+where+{%3Fs+%3Chttp%3A%2F%2Fdbpedia.org%2Fontology%2FbuildingEndDate%3E+%3Fo}+LIMIT+100&amp;format=text%2Fhtml&amp;timeout=30000&amp;debug=on", "View on DBPedia")</f>
        <v>View on DBPedia</v>
      </c>
    </row>
    <row collapsed="false" customFormat="false" customHeight="true" hidden="false" ht="12.1" outlineLevel="0" r="4517">
      <c r="A4517" s="0" t="str">
        <f aca="false">HYPERLINK("http://dbpedia.org/property/celloPrevPrevUntil")</f>
        <v>http://dbpedia.org/property/celloPrevPrevUntil</v>
      </c>
      <c r="B4517" s="2" t="n">
        <v>0</v>
      </c>
      <c r="C4517" s="0" t="str">
        <f aca="false">HYPERLINK("http://dbpedia.org/sparql?default-graph-uri=http%3A%2F%2Fdbpedia.org&amp;query=select+distinct+%3Fs+%3Fo+where+{%3Fs+%3Chttp%3A%2F%2Fdbpedia.org%2Fproperty%2FcelloPrevPrevUntil%3E+%3Fo}+LIMIT+100&amp;format=text%2Fhtml&amp;timeout=30000&amp;debug=on", "View on DBPedia")</f>
        <v>View on DBPedia</v>
      </c>
    </row>
    <row collapsed="false" customFormat="false" customHeight="true" hidden="false" ht="12.1" outlineLevel="0" r="4518">
      <c r="A4518" s="0" t="str">
        <f aca="false">HYPERLINK("http://dbpedia.org/ontology/dateOfAbandonment")</f>
        <v>http://dbpedia.org/ontology/dateOfAbandonment</v>
      </c>
      <c r="B4518" s="2" t="n">
        <v>0</v>
      </c>
      <c r="C4518" s="0" t="str">
        <f aca="false">HYPERLINK("http://dbpedia.org/sparql?default-graph-uri=http%3A%2F%2Fdbpedia.org&amp;query=select+distinct+%3Fs+%3Fo+where+{%3Fs+%3Chttp%3A%2F%2Fdbpedia.org%2Fontology%2FdateOfAbandonment%3E+%3Fo}+LIMIT+100&amp;format=text%2Fhtml&amp;timeout=30000&amp;debug=on", "View on DBPedia")</f>
        <v>View on DBPedia</v>
      </c>
    </row>
    <row collapsed="false" customFormat="false" customHeight="true" hidden="false" ht="12.1" outlineLevel="0" r="4519">
      <c r="A4519" s="0" t="str">
        <f aca="false">HYPERLINK("http://dbpedia.org/property/ya")</f>
        <v>http://dbpedia.org/property/ya</v>
      </c>
      <c r="B4519" s="2" t="n">
        <v>0</v>
      </c>
      <c r="C4519" s="0" t="str">
        <f aca="false">HYPERLINK("http://dbpedia.org/sparql?default-graph-uri=http%3A%2F%2Fdbpedia.org&amp;query=select+distinct+%3Fs+%3Fo+where+{%3Fs+%3Chttp%3A%2F%2Fdbpedia.org%2Fproperty%2Fya%3E+%3Fo}+LIMIT+100&amp;format=text%2Fhtml&amp;timeout=30000&amp;debug=on", "View on DBPedia")</f>
        <v>View on DBPedia</v>
      </c>
    </row>
    <row collapsed="false" customFormat="false" customHeight="true" hidden="false" ht="12.1" outlineLevel="0" r="4520">
      <c r="A4520" s="0" t="str">
        <f aca="false">HYPERLINK("http://dbpedia.org/property/allMusic")</f>
        <v>http://dbpedia.org/property/allMusic</v>
      </c>
      <c r="B4520" s="2" t="n">
        <v>0</v>
      </c>
      <c r="C4520" s="0" t="str">
        <f aca="false">HYPERLINK("http://dbpedia.org/sparql?default-graph-uri=http%3A%2F%2Fdbpedia.org&amp;query=select+distinct+%3Fs+%3Fo+where+{%3Fs+%3Chttp%3A%2F%2Fdbpedia.org%2Fproperty%2FallMusic%3E+%3Fo}+LIMIT+100&amp;format=text%2Fhtml&amp;timeout=30000&amp;debug=on", "View on DBPedia")</f>
        <v>View on DBPedia</v>
      </c>
    </row>
    <row collapsed="false" customFormat="false" customHeight="true" hidden="false" ht="12.1" outlineLevel="0" r="4521">
      <c r="A4521" s="0" t="str">
        <f aca="false">HYPERLINK("http://dbpedia.org/property/capacity")</f>
        <v>http://dbpedia.org/property/capacity</v>
      </c>
      <c r="B4521" s="2" t="n">
        <v>0</v>
      </c>
      <c r="C4521" s="0" t="str">
        <f aca="false">HYPERLINK("http://dbpedia.org/sparql?default-graph-uri=http%3A%2F%2Fdbpedia.org&amp;query=select+distinct+%3Fs+%3Fo+where+{%3Fs+%3Chttp%3A%2F%2Fdbpedia.org%2Fproperty%2Fcapacity%3E+%3Fo}+LIMIT+100&amp;format=text%2Fhtml&amp;timeout=30000&amp;debug=on", "View on DBPedia")</f>
        <v>View on DBPedia</v>
      </c>
    </row>
    <row collapsed="false" customFormat="false" customHeight="true" hidden="false" ht="12.1" outlineLevel="0" r="4522">
      <c r="A4522" s="0" t="str">
        <f aca="false">HYPERLINK("http://dbpedia.org/property/birthday")</f>
        <v>http://dbpedia.org/property/birthday</v>
      </c>
      <c r="B4522" s="2" t="n">
        <v>0</v>
      </c>
      <c r="C4522" s="0" t="str">
        <f aca="false">HYPERLINK("http://dbpedia.org/sparql?default-graph-uri=http%3A%2F%2Fdbpedia.org&amp;query=select+distinct+%3Fs+%3Fo+where+{%3Fs+%3Chttp%3A%2F%2Fdbpedia.org%2Fproperty%2Fbirthday%3E+%3Fo}+LIMIT+100&amp;format=text%2Fhtml&amp;timeout=30000&amp;debug=on", "View on DBPedia")</f>
        <v>View on DBPedia</v>
      </c>
    </row>
    <row collapsed="false" customFormat="false" customHeight="true" hidden="false" ht="12.1" outlineLevel="0" r="4523">
      <c r="A4523" s="0" t="str">
        <f aca="false">HYPERLINK("http://dbpedia.org/property/book")</f>
        <v>http://dbpedia.org/property/book</v>
      </c>
      <c r="B4523" s="2" t="n">
        <v>0</v>
      </c>
      <c r="C4523" s="0" t="str">
        <f aca="false">HYPERLINK("http://dbpedia.org/sparql?default-graph-uri=http%3A%2F%2Fdbpedia.org&amp;query=select+distinct+%3Fs+%3Fo+where+{%3Fs+%3Chttp%3A%2F%2Fdbpedia.org%2Fproperty%2Fbook%3E+%3Fo}+LIMIT+100&amp;format=text%2Fhtml&amp;timeout=30000&amp;debug=on", "View on DBPedia")</f>
        <v>View on DBPedia</v>
      </c>
    </row>
    <row collapsed="false" customFormat="false" customHeight="true" hidden="false" ht="12.1" outlineLevel="0" r="4524">
      <c r="A4524" s="0" t="str">
        <f aca="false">HYPERLINK("http://dbpedia.org/property/budget")</f>
        <v>http://dbpedia.org/property/budget</v>
      </c>
      <c r="B4524" s="2" t="n">
        <v>0</v>
      </c>
      <c r="C4524" s="0" t="str">
        <f aca="false">HYPERLINK("http://dbpedia.org/sparql?default-graph-uri=http%3A%2F%2Fdbpedia.org&amp;query=select+distinct+%3Fs+%3Fo+where+{%3Fs+%3Chttp%3A%2F%2Fdbpedia.org%2Fproperty%2Fbudget%3E+%3Fo}+LIMIT+100&amp;format=text%2Fhtml&amp;timeout=30000&amp;debug=on", "View on DBPedia")</f>
        <v>View on DBPedia</v>
      </c>
    </row>
    <row collapsed="false" customFormat="false" customHeight="true" hidden="false" ht="12.1" outlineLevel="0" r="4525">
      <c r="A4525" s="0" t="str">
        <f aca="false">HYPERLINK("http://dbpedia.org/property/pastDjs")</f>
        <v>http://dbpedia.org/property/pastDjs</v>
      </c>
      <c r="B4525" s="2" t="n">
        <v>0</v>
      </c>
      <c r="C4525" s="0" t="str">
        <f aca="false">HYPERLINK("http://dbpedia.org/sparql?default-graph-uri=http%3A%2F%2Fdbpedia.org&amp;query=select+distinct+%3Fs+%3Fo+where+{%3Fs+%3Chttp%3A%2F%2Fdbpedia.org%2Fproperty%2FpastDjs%3E+%3Fo}+LIMIT+100&amp;format=text%2Fhtml&amp;timeout=30000&amp;debug=on", "View on DBPedia")</f>
        <v>View on DBPedia</v>
      </c>
    </row>
    <row collapsed="false" customFormat="false" customHeight="true" hidden="false" ht="12.1" outlineLevel="0" r="4526">
      <c r="A4526" s="0" t="str">
        <f aca="false">HYPERLINK("http://dbpedia.org/property/extinction")</f>
        <v>http://dbpedia.org/property/extinction</v>
      </c>
      <c r="B4526" s="2" t="n">
        <v>0</v>
      </c>
      <c r="C4526" s="0" t="str">
        <f aca="false">HYPERLINK("http://dbpedia.org/sparql?default-graph-uri=http%3A%2F%2Fdbpedia.org&amp;query=select+distinct+%3Fs+%3Fo+where+{%3Fs+%3Chttp%3A%2F%2Fdbpedia.org%2Fproperty%2Fextinction%3E+%3Fo}+LIMIT+100&amp;format=text%2Fhtml&amp;timeout=30000&amp;debug=on", "View on DBPedia")</f>
        <v>View on DBPedia</v>
      </c>
    </row>
    <row collapsed="false" customFormat="false" customHeight="true" hidden="false" ht="12.1" outlineLevel="0" r="4527">
      <c r="A4527" s="0" t="str">
        <f aca="false">HYPERLINK("http://dbpedia.org/property/escFirst")</f>
        <v>http://dbpedia.org/property/escFirst</v>
      </c>
      <c r="B4527" s="2" t="n">
        <v>0</v>
      </c>
      <c r="C4527" s="0" t="str">
        <f aca="false">HYPERLINK("http://dbpedia.org/sparql?default-graph-uri=http%3A%2F%2Fdbpedia.org&amp;query=select+distinct+%3Fs+%3Fo+where+{%3Fs+%3Chttp%3A%2F%2Fdbpedia.org%2Fproperty%2FescFirst%3E+%3Fo}+LIMIT+100&amp;format=text%2Fhtml&amp;timeout=30000&amp;debug=on", "View on DBPedia")</f>
        <v>View on DBPedia</v>
      </c>
    </row>
    <row collapsed="false" customFormat="false" customHeight="true" hidden="false" ht="12.1" outlineLevel="0" r="4528">
      <c r="A4528" s="0" t="str">
        <f aca="false">HYPERLINK("http://dbpedia.org/property/yearsActivse")</f>
        <v>http://dbpedia.org/property/yearsActivse</v>
      </c>
      <c r="B4528" s="2" t="n">
        <v>0</v>
      </c>
      <c r="C4528" s="0" t="str">
        <f aca="false">HYPERLINK("http://dbpedia.org/sparql?default-graph-uri=http%3A%2F%2Fdbpedia.org&amp;query=select+distinct+%3Fs+%3Fo+where+{%3Fs+%3Chttp%3A%2F%2Fdbpedia.org%2Fproperty%2FyearsActivse%3E+%3Fo}+LIMIT+100&amp;format=text%2Fhtml&amp;timeout=30000&amp;debug=on", "View on DBPedia")</f>
        <v>View on DBPedia</v>
      </c>
    </row>
    <row collapsed="false" customFormat="false" customHeight="true" hidden="false" ht="12.1" outlineLevel="0" r="4529">
      <c r="A4529" s="0" t="str">
        <f aca="false">HYPERLINK("http://dbpedia.org/property/rev10score")</f>
        <v>http://dbpedia.org/property/rev10score</v>
      </c>
      <c r="B4529" s="2" t="n">
        <v>0</v>
      </c>
      <c r="C4529" s="0" t="str">
        <f aca="false">HYPERLINK("http://dbpedia.org/sparql?default-graph-uri=http%3A%2F%2Fdbpedia.org&amp;query=select+distinct+%3Fs+%3Fo+where+{%3Fs+%3Chttp%3A%2F%2Fdbpedia.org%2Fproperty%2Frev10score%3E+%3Fo}+LIMIT+100&amp;format=text%2Fhtml&amp;timeout=30000&amp;debug=on", "View on DBPedia")</f>
        <v>View on DBPedia</v>
      </c>
    </row>
    <row collapsed="false" customFormat="false" customHeight="true" hidden="false" ht="12.1" outlineLevel="0" r="4530">
      <c r="A4530" s="0" t="str">
        <f aca="false">HYPERLINK("http://dbpedia.org/property/latestReleaseVersion")</f>
        <v>http://dbpedia.org/property/latestReleaseVersion</v>
      </c>
      <c r="B4530" s="2" t="n">
        <v>0</v>
      </c>
      <c r="C4530" s="0" t="str">
        <f aca="false">HYPERLINK("http://dbpedia.org/sparql?default-graph-uri=http%3A%2F%2Fdbpedia.org&amp;query=select+distinct+%3Fs+%3Fo+where+{%3Fs+%3Chttp%3A%2F%2Fdbpedia.org%2Fproperty%2FlatestReleaseVersion%3E+%3Fo}+LIMIT+100&amp;format=text%2Fhtml&amp;timeout=30000&amp;debug=on", "View on DBPedia")</f>
        <v>View on DBPedia</v>
      </c>
    </row>
    <row collapsed="false" customFormat="false" customHeight="true" hidden="false" ht="12.1" outlineLevel="0" r="4531">
      <c r="A4531" s="0" t="str">
        <f aca="false">HYPERLINK("http://dbpedia.org/property/titel")</f>
        <v>http://dbpedia.org/property/titel</v>
      </c>
      <c r="B4531" s="2" t="n">
        <v>0</v>
      </c>
      <c r="C4531" s="0" t="str">
        <f aca="false">HYPERLINK("http://dbpedia.org/sparql?default-graph-uri=http%3A%2F%2Fdbpedia.org&amp;query=select+distinct+%3Fs+%3Fo+where+{%3Fs+%3Chttp%3A%2F%2Fdbpedia.org%2Fproperty%2Ftitel%3E+%3Fo}+LIMIT+100&amp;format=text%2Fhtml&amp;timeout=30000&amp;debug=on", "View on DBPedia")</f>
        <v>View on DBPedia</v>
      </c>
    </row>
    <row collapsed="false" customFormat="false" customHeight="true" hidden="false" ht="12.1" outlineLevel="0" r="4532">
      <c r="A4532" s="0" t="str">
        <f aca="false">HYPERLINK("http://dbpedia.org/property/below")</f>
        <v>http://dbpedia.org/property/below</v>
      </c>
      <c r="B4532" s="2" t="n">
        <v>0</v>
      </c>
      <c r="C4532" s="0" t="str">
        <f aca="false">HYPERLINK("http://dbpedia.org/sparql?default-graph-uri=http%3A%2F%2Fdbpedia.org&amp;query=select+distinct+%3Fs+%3Fo+where+{%3Fs+%3Chttp%3A%2F%2Fdbpedia.org%2Fproperty%2Fbelow%3E+%3Fo}+LIMIT+100&amp;format=text%2Fhtml&amp;timeout=30000&amp;debug=on", "View on DBPedia")</f>
        <v>View on DBPedia</v>
      </c>
    </row>
    <row collapsed="false" customFormat="false" customHeight="true" hidden="false" ht="12.1" outlineLevel="0" r="4533">
      <c r="A4533" s="0" t="str">
        <f aca="false">HYPERLINK("http://dbpedia.org/property/battles")</f>
        <v>http://dbpedia.org/property/battles</v>
      </c>
      <c r="B4533" s="2" t="n">
        <v>0</v>
      </c>
      <c r="C4533" s="0" t="str">
        <f aca="false">HYPERLINK("http://dbpedia.org/sparql?default-graph-uri=http%3A%2F%2Fdbpedia.org&amp;query=select+distinct+%3Fs+%3Fo+where+{%3Fs+%3Chttp%3A%2F%2Fdbpedia.org%2Fproperty%2Fbattles%3E+%3Fo}+LIMIT+100&amp;format=text%2Fhtml&amp;timeout=30000&amp;debug=on", "View on DBPedia")</f>
        <v>View on DBPedia</v>
      </c>
    </row>
    <row collapsed="false" customFormat="false" customHeight="true" hidden="false" ht="12.1" outlineLevel="0" r="4534">
      <c r="A4534" s="0" t="str">
        <f aca="false">HYPERLINK("http://dbpedia.org/property/erp")</f>
        <v>http://dbpedia.org/property/erp</v>
      </c>
      <c r="B4534" s="2" t="n">
        <v>0</v>
      </c>
      <c r="C4534" s="0" t="str">
        <f aca="false">HYPERLINK("http://dbpedia.org/sparql?default-graph-uri=http%3A%2F%2Fdbpedia.org&amp;query=select+distinct+%3Fs+%3Fo+where+{%3Fs+%3Chttp%3A%2F%2Fdbpedia.org%2Fproperty%2Ferp%3E+%3Fo}+LIMIT+100&amp;format=text%2Fhtml&amp;timeout=30000&amp;debug=on", "View on DBPedia")</f>
        <v>View on DBPedia</v>
      </c>
    </row>
    <row collapsed="false" customFormat="false" customHeight="true" hidden="false" ht="12.1" outlineLevel="0" r="4535">
      <c r="A4535" s="0" t="str">
        <f aca="false">HYPERLINK("http://dbpedia.org/property/constructionCost")</f>
        <v>http://dbpedia.org/property/constructionCost</v>
      </c>
      <c r="B4535" s="2" t="n">
        <v>0</v>
      </c>
      <c r="C4535" s="0" t="str">
        <f aca="false">HYPERLINK("http://dbpedia.org/sparql?default-graph-uri=http%3A%2F%2Fdbpedia.org&amp;query=select+distinct+%3Fs+%3Fo+where+{%3Fs+%3Chttp%3A%2F%2Fdbpedia.org%2Fproperty%2FconstructionCost%3E+%3Fo}+LIMIT+100&amp;format=text%2Fhtml&amp;timeout=30000&amp;debug=on", "View on DBPedia")</f>
        <v>View on DBPedia</v>
      </c>
    </row>
    <row collapsed="false" customFormat="false" customHeight="true" hidden="false" ht="12.1" outlineLevel="0" r="4536">
      <c r="A4536" s="0" t="str">
        <f aca="false">HYPERLINK("http://dbpedia.org/property/notableTitles")</f>
        <v>http://dbpedia.org/property/notableTitles</v>
      </c>
      <c r="B4536" s="2" t="n">
        <v>0</v>
      </c>
      <c r="C4536" s="0" t="str">
        <f aca="false">HYPERLINK("http://dbpedia.org/sparql?default-graph-uri=http%3A%2F%2Fdbpedia.org&amp;query=select+distinct+%3Fs+%3Fo+where+{%3Fs+%3Chttp%3A%2F%2Fdbpedia.org%2Fproperty%2FnotableTitles%3E+%3Fo}+LIMIT+100&amp;format=text%2Fhtml&amp;timeout=30000&amp;debug=on", "View on DBPedia")</f>
        <v>View on DBPedia</v>
      </c>
    </row>
    <row collapsed="false" customFormat="false" customHeight="true" hidden="false" ht="12.1" outlineLevel="0" r="4537">
      <c r="A4537" s="0" t="str">
        <f aca="false">HYPERLINK("http://dbpedia.org/property/chapter")</f>
        <v>http://dbpedia.org/property/chapter</v>
      </c>
      <c r="B4537" s="2" t="n">
        <v>0</v>
      </c>
      <c r="C4537" s="0" t="str">
        <f aca="false">HYPERLINK("http://dbpedia.org/sparql?default-graph-uri=http%3A%2F%2Fdbpedia.org&amp;query=select+distinct+%3Fs+%3Fo+where+{%3Fs+%3Chttp%3A%2F%2Fdbpedia.org%2Fproperty%2Fchapter%3E+%3Fo}+LIMIT+100&amp;format=text%2Fhtml&amp;timeout=30000&amp;debug=on", "View on DBPedia")</f>
        <v>View on DBPedia</v>
      </c>
    </row>
    <row collapsed="false" customFormat="false" customHeight="true" hidden="false" ht="12.1" outlineLevel="0" r="4538">
      <c r="A4538" s="0" t="str">
        <f aca="false">HYPERLINK("http://dbpedia.org/property/highlights")</f>
        <v>http://dbpedia.org/property/highlights</v>
      </c>
      <c r="B4538" s="2" t="n">
        <v>0</v>
      </c>
      <c r="C4538" s="0" t="str">
        <f aca="false">HYPERLINK("http://dbpedia.org/sparql?default-graph-uri=http%3A%2F%2Fdbpedia.org&amp;query=select+distinct+%3Fs+%3Fo+where+{%3Fs+%3Chttp%3A%2F%2Fdbpedia.org%2Fproperty%2Fhighlights%3E+%3Fo}+LIMIT+100&amp;format=text%2Fhtml&amp;timeout=30000&amp;debug=on", "View on DBPedia")</f>
        <v>View on DBPedia</v>
      </c>
    </row>
    <row collapsed="false" customFormat="false" customHeight="true" hidden="false" ht="12.1" outlineLevel="0" r="4539">
      <c r="A4539" s="0" t="str">
        <f aca="false">HYPERLINK("http://dbpedia.org/property/footer")</f>
        <v>http://dbpedia.org/property/footer</v>
      </c>
      <c r="B4539" s="2" t="n">
        <v>0</v>
      </c>
      <c r="C4539" s="0" t="str">
        <f aca="false">HYPERLINK("http://dbpedia.org/sparql?default-graph-uri=http%3A%2F%2Fdbpedia.org&amp;query=select+distinct+%3Fs+%3Fo+where+{%3Fs+%3Chttp%3A%2F%2Fdbpedia.org%2Fproperty%2Ffooter%3E+%3Fo}+LIMIT+100&amp;format=text%2Fhtml&amp;timeout=30000&amp;debug=on", "View on DBPedia")</f>
        <v>View on DBPedia</v>
      </c>
    </row>
    <row collapsed="false" customFormat="false" customHeight="true" hidden="false" ht="12.1" outlineLevel="0" r="4540">
      <c r="A4540" s="0" t="str">
        <f aca="false">HYPERLINK("http://dbpedia.org/property/142pxReleased")</f>
        <v>http://dbpedia.org/property/142pxReleased</v>
      </c>
      <c r="B4540" s="2" t="n">
        <v>0</v>
      </c>
      <c r="C4540" s="0" t="str">
        <f aca="false">HYPERLINK("http://dbpedia.org/sparql?default-graph-uri=http%3A%2F%2Fdbpedia.org&amp;query=select+distinct+%3Fs+%3Fo+where+{%3Fs+%3Chttp%3A%2F%2Fdbpedia.org%2Fproperty%2F142pxReleased%3E+%3Fo}+LIMIT+100&amp;format=text%2Fhtml&amp;timeout=30000&amp;debug=on", "View on DBPedia")</f>
        <v>View on DBPedia</v>
      </c>
    </row>
    <row collapsed="false" customFormat="false" customHeight="true" hidden="false" ht="12.1" outlineLevel="0" r="4541">
      <c r="A4541" s="0" t="str">
        <f aca="false">HYPERLINK("http://dbpedia.org/property/dathDate")</f>
        <v>http://dbpedia.org/property/dathDate</v>
      </c>
      <c r="B4541" s="2" t="n">
        <v>0</v>
      </c>
      <c r="C4541" s="0" t="str">
        <f aca="false">HYPERLINK("http://dbpedia.org/sparql?default-graph-uri=http%3A%2F%2Fdbpedia.org&amp;query=select+distinct+%3Fs+%3Fo+where+{%3Fs+%3Chttp%3A%2F%2Fdbpedia.org%2Fproperty%2FdathDate%3E+%3Fo}+LIMIT+100&amp;format=text%2Fhtml&amp;timeout=30000&amp;debug=on", "View on DBPedia")</f>
        <v>View on DBPedia</v>
      </c>
    </row>
    <row collapsed="false" customFormat="false" customHeight="true" hidden="false" ht="12.1" outlineLevel="0" r="4542">
      <c r="A4542" s="0" t="str">
        <f aca="false">HYPERLINK("http://dbpedia.org/property/birthName")</f>
        <v>http://dbpedia.org/property/birthName</v>
      </c>
      <c r="B4542" s="2" t="n">
        <v>0</v>
      </c>
      <c r="C4542" s="0" t="str">
        <f aca="false">HYPERLINK("http://dbpedia.org/sparql?default-graph-uri=http%3A%2F%2Fdbpedia.org&amp;query=select+distinct+%3Fs+%3Fo+where+{%3Fs+%3Chttp%3A%2F%2Fdbpedia.org%2Fproperty%2FbirthName%3E+%3Fo}+LIMIT+100&amp;format=text%2Fhtml&amp;timeout=30000&amp;debug=on", "View on DBPedia")</f>
        <v>View on DBPedia</v>
      </c>
    </row>
    <row collapsed="false" customFormat="false" customHeight="true" hidden="false" ht="12.1" outlineLevel="0" r="4543">
      <c r="A4543" s="0" t="str">
        <f aca="false">HYPERLINK("http://dbpedia.org/property/certyer")</f>
        <v>http://dbpedia.org/property/certyer</v>
      </c>
      <c r="B4543" s="2" t="n">
        <v>0</v>
      </c>
      <c r="C4543" s="0" t="str">
        <f aca="false">HYPERLINK("http://dbpedia.org/sparql?default-graph-uri=http%3A%2F%2Fdbpedia.org&amp;query=select+distinct+%3Fs+%3Fo+where+{%3Fs+%3Chttp%3A%2F%2Fdbpedia.org%2Fproperty%2Fcertyer%3E+%3Fo}+LIMIT+100&amp;format=text%2Fhtml&amp;timeout=30000&amp;debug=on", "View on DBPedia")</f>
        <v>View on DBPedia</v>
      </c>
    </row>
    <row collapsed="false" customFormat="false" customHeight="true" hidden="false" ht="12.1" outlineLevel="0" r="4544">
      <c r="A4544" s="0" t="str">
        <f aca="false">HYPERLINK("http://dbpedia.org/property/yearBuilt")</f>
        <v>http://dbpedia.org/property/yearBuilt</v>
      </c>
      <c r="B4544" s="2" t="n">
        <v>0</v>
      </c>
      <c r="C4544" s="0" t="str">
        <f aca="false">HYPERLINK("http://dbpedia.org/sparql?default-graph-uri=http%3A%2F%2Fdbpedia.org&amp;query=select+distinct+%3Fs+%3Fo+where+{%3Fs+%3Chttp%3A%2F%2Fdbpedia.org%2Fproperty%2FyearBuilt%3E+%3Fo}+LIMIT+100&amp;format=text%2Fhtml&amp;timeout=30000&amp;debug=on", "View on DBPedia")</f>
        <v>View on DBPedia</v>
      </c>
    </row>
    <row collapsed="false" customFormat="false" customHeight="true" hidden="false" ht="12.1" outlineLevel="0" r="4545">
      <c r="A4545" s="0" t="str">
        <f aca="false">HYPERLINK("http://dbpedia.org/property/deathdate")</f>
        <v>http://dbpedia.org/property/deathdate</v>
      </c>
      <c r="B4545" s="2" t="n">
        <v>0</v>
      </c>
      <c r="C4545" s="0" t="str">
        <f aca="false">HYPERLINK("http://dbpedia.org/sparql?default-graph-uri=http%3A%2F%2Fdbpedia.org&amp;query=select+distinct+%3Fs+%3Fo+where+{%3Fs+%3Chttp%3A%2F%2Fdbpedia.org%2Fproperty%2Fdeathdate%3E+%3Fo}+LIMIT+100&amp;format=text%2Fhtml&amp;timeout=30000&amp;debug=on", "View on DBPedia")</f>
        <v>View on DBPedia</v>
      </c>
    </row>
    <row collapsed="false" customFormat="false" customHeight="true" hidden="false" ht="12.1" outlineLevel="0" r="4546">
      <c r="A4546" s="0" t="str">
        <f aca="false">HYPERLINK("http://dbpedia.org/property/250pxReleased")</f>
        <v>http://dbpedia.org/property/250pxReleased</v>
      </c>
      <c r="B4546" s="2" t="n">
        <v>0</v>
      </c>
      <c r="C4546" s="0" t="str">
        <f aca="false">HYPERLINK("http://dbpedia.org/sparql?default-graph-uri=http%3A%2F%2Fdbpedia.org&amp;query=select+distinct+%3Fs+%3Fo+where+{%3Fs+%3Chttp%3A%2F%2Fdbpedia.org%2Fproperty%2F250pxReleased%3E+%3Fo}+LIMIT+100&amp;format=text%2Fhtml&amp;timeout=30000&amp;debug=on", "View on DBPedia")</f>
        <v>View on DBPedia</v>
      </c>
    </row>
    <row collapsed="false" customFormat="false" customHeight="true" hidden="false" ht="12.1" outlineLevel="0" r="4547">
      <c r="A4547" s="0" t="str">
        <f aca="false">HYPERLINK("http://dbpedia.org/property/website")</f>
        <v>http://dbpedia.org/property/website</v>
      </c>
      <c r="B4547" s="2" t="n">
        <v>0</v>
      </c>
      <c r="C4547" s="0" t="str">
        <f aca="false">HYPERLINK("http://dbpedia.org/sparql?default-graph-uri=http%3A%2F%2Fdbpedia.org&amp;query=select+distinct+%3Fs+%3Fo+where+{%3Fs+%3Chttp%3A%2F%2Fdbpedia.org%2Fproperty%2Fwebsite%3E+%3Fo}+LIMIT+100&amp;format=text%2Fhtml&amp;timeout=30000&amp;debug=on", "View on DBPedia")</f>
        <v>View on DBPedia</v>
      </c>
    </row>
    <row collapsed="false" customFormat="false" customHeight="true" hidden="false" ht="12.1" outlineLevel="0" r="4548">
      <c r="A4548" s="0" t="str">
        <f aca="false">HYPERLINK("http://dbpedia.org/property/requirements")</f>
        <v>http://dbpedia.org/property/requirements</v>
      </c>
      <c r="B4548" s="2" t="n">
        <v>0</v>
      </c>
      <c r="C4548" s="0" t="str">
        <f aca="false">HYPERLINK("http://dbpedia.org/sparql?default-graph-uri=http%3A%2F%2Fdbpedia.org&amp;query=select+distinct+%3Fs+%3Fo+where+{%3Fs+%3Chttp%3A%2F%2Fdbpedia.org%2Fproperty%2Frequirements%3E+%3Fo}+LIMIT+100&amp;format=text%2Fhtml&amp;timeout=30000&amp;debug=on", "View on DBPedia")</f>
        <v>View on DBPedia</v>
      </c>
    </row>
    <row collapsed="false" customFormat="false" customHeight="true" hidden="false" ht="12.1" outlineLevel="0" r="4549">
      <c r="A4549" s="0" t="str">
        <f aca="false">HYPERLINK("http://dbpedia.org/property/slogan")</f>
        <v>http://dbpedia.org/property/slogan</v>
      </c>
      <c r="B4549" s="2" t="n">
        <v>0</v>
      </c>
      <c r="C4549" s="0" t="str">
        <f aca="false">HYPERLINK("http://dbpedia.org/sparql?default-graph-uri=http%3A%2F%2Fdbpedia.org&amp;query=select+distinct+%3Fs+%3Fo+where+{%3Fs+%3Chttp%3A%2F%2Fdbpedia.org%2Fproperty%2Fslogan%3E+%3Fo}+LIMIT+100&amp;format=text%2Fhtml&amp;timeout=30000&amp;debug=on", "View on DBPedia")</f>
        <v>View on DBPedia</v>
      </c>
    </row>
    <row collapsed="false" customFormat="false" customHeight="true" hidden="false" ht="12.1" outlineLevel="0" r="4550">
      <c r="A4550" s="0" t="str">
        <f aca="false">HYPERLINK("http://dbpedia.org/property/goldenhorseawards")</f>
        <v>http://dbpedia.org/property/goldenhorseawards</v>
      </c>
      <c r="B4550" s="2" t="n">
        <v>0</v>
      </c>
      <c r="C4550" s="0" t="str">
        <f aca="false">HYPERLINK("http://dbpedia.org/sparql?default-graph-uri=http%3A%2F%2Fdbpedia.org&amp;query=select+distinct+%3Fs+%3Fo+where+{%3Fs+%3Chttp%3A%2F%2Fdbpedia.org%2Fproperty%2Fgoldenhorseawards%3E+%3Fo}+LIMIT+100&amp;format=text%2Fhtml&amp;timeout=30000&amp;debug=on", "View on DBPedia")</f>
        <v>View on DBPedia</v>
      </c>
    </row>
    <row collapsed="false" customFormat="false" customHeight="true" hidden="false" ht="12.1" outlineLevel="0" r="4551">
      <c r="A4551" s="0" t="str">
        <f aca="false">HYPERLINK("http://dbpedia.org/property/alsoAvailableFor")</f>
        <v>http://dbpedia.org/property/alsoAvailableFor</v>
      </c>
      <c r="B4551" s="2" t="n">
        <v>0</v>
      </c>
      <c r="C4551" s="0" t="str">
        <f aca="false">HYPERLINK("http://dbpedia.org/sparql?default-graph-uri=http%3A%2F%2Fdbpedia.org&amp;query=select+distinct+%3Fs+%3Fo+where+{%3Fs+%3Chttp%3A%2F%2Fdbpedia.org%2Fproperty%2FalsoAvailableFor%3E+%3Fo}+LIMIT+100&amp;format=text%2Fhtml&amp;timeout=30000&amp;debug=on", "View on DBPedia")</f>
        <v>View on DBPedia</v>
      </c>
    </row>
    <row collapsed="false" customFormat="false" customHeight="true" hidden="false" ht="12.1" outlineLevel="0" r="4552">
      <c r="A4552" s="0" t="str">
        <f aca="false">HYPERLINK("http://dbpedia.org/property/record")</f>
        <v>http://dbpedia.org/property/record</v>
      </c>
      <c r="B4552" s="2" t="n">
        <v>0</v>
      </c>
      <c r="C4552" s="0" t="str">
        <f aca="false">HYPERLINK("http://dbpedia.org/sparql?default-graph-uri=http%3A%2F%2Fdbpedia.org&amp;query=select+distinct+%3Fs+%3Fo+where+{%3Fs+%3Chttp%3A%2F%2Fdbpedia.org%2Fproperty%2Frecord%3E+%3Fo}+LIMIT+100&amp;format=text%2Fhtml&amp;timeout=30000&amp;debug=on", "View on DBPedia")</f>
        <v>View on DBPedia</v>
      </c>
    </row>
    <row collapsed="false" customFormat="false" customHeight="true" hidden="false" ht="12.1" outlineLevel="0" r="4553">
      <c r="A4553" s="0" t="str">
        <f aca="false">HYPERLINK("http://dbpedia.org/property/honors")</f>
        <v>http://dbpedia.org/property/honors</v>
      </c>
      <c r="B4553" s="2" t="n">
        <v>0</v>
      </c>
      <c r="C4553" s="0" t="str">
        <f aca="false">HYPERLINK("http://dbpedia.org/sparql?default-graph-uri=http%3A%2F%2Fdbpedia.org&amp;query=select+distinct+%3Fs+%3Fo+where+{%3Fs+%3Chttp%3A%2F%2Fdbpedia.org%2Fproperty%2Fhonors%3E+%3Fo}+LIMIT+100&amp;format=text%2Fhtml&amp;timeout=30000&amp;debug=on", "View on DBPedia")</f>
        <v>View on DBPedia</v>
      </c>
    </row>
    <row collapsed="false" customFormat="false" customHeight="true" hidden="false" ht="12.1" outlineLevel="0" r="4554">
      <c r="A4554" s="0" t="str">
        <f aca="false">HYPERLINK("http://dbpedia.org/property/imgCapt")</f>
        <v>http://dbpedia.org/property/imgCapt</v>
      </c>
      <c r="B4554" s="2" t="n">
        <v>0</v>
      </c>
      <c r="C4554" s="0" t="str">
        <f aca="false">HYPERLINK("http://dbpedia.org/sparql?default-graph-uri=http%3A%2F%2Fdbpedia.org&amp;query=select+distinct+%3Fs+%3Fo+where+{%3Fs+%3Chttp%3A%2F%2Fdbpedia.org%2Fproperty%2FimgCapt%3E+%3Fo}+LIMIT+100&amp;format=text%2Fhtml&amp;timeout=30000&amp;debug=on", "View on DBPedia")</f>
        <v>View on DBPedia</v>
      </c>
    </row>
    <row collapsed="false" customFormat="false" customHeight="true" hidden="false" ht="12.1" outlineLevel="0" r="4555">
      <c r="A4555" s="0" t="str">
        <f aca="false">HYPERLINK("http://dbpedia.org/property/releasedOnAChiken")</f>
        <v>http://dbpedia.org/property/releasedOnAChiken</v>
      </c>
      <c r="B4555" s="2" t="n">
        <v>0</v>
      </c>
      <c r="C4555" s="0" t="str">
        <f aca="false">HYPERLINK("http://dbpedia.org/sparql?default-graph-uri=http%3A%2F%2Fdbpedia.org&amp;query=select+distinct+%3Fs+%3Fo+where+{%3Fs+%3Chttp%3A%2F%2Fdbpedia.org%2Fproperty%2FreleasedOnAChiken%3E+%3Fo}+LIMIT+100&amp;format=text%2Fhtml&amp;timeout=30000&amp;debug=on", "View on DBPedia")</f>
        <v>View on DBPedia</v>
      </c>
    </row>
    <row collapsed="false" customFormat="false" customHeight="true" hidden="false" ht="12.1" outlineLevel="0" r="4556">
      <c r="A4556" s="0" t="str">
        <f aca="false">HYPERLINK("http://dbpedia.org/property/startyear")</f>
        <v>http://dbpedia.org/property/startyear</v>
      </c>
      <c r="B4556" s="2" t="n">
        <v>0</v>
      </c>
      <c r="C4556" s="0" t="str">
        <f aca="false">HYPERLINK("http://dbpedia.org/sparql?default-graph-uri=http%3A%2F%2Fdbpedia.org&amp;query=select+distinct+%3Fs+%3Fo+where+{%3Fs+%3Chttp%3A%2F%2Fdbpedia.org%2Fproperty%2Fstartyear%3E+%3Fo}+LIMIT+100&amp;format=text%2Fhtml&amp;timeout=30000&amp;debug=on", "View on DBPedia")</f>
        <v>View on DBPedia</v>
      </c>
    </row>
    <row collapsed="false" customFormat="false" customHeight="true" hidden="false" ht="12.1" outlineLevel="0" r="4557">
      <c r="A4557" s="0" t="str">
        <f aca="false">HYPERLINK("http://dbpedia.org/property/dateofbirth")</f>
        <v>http://dbpedia.org/property/dateofbirth</v>
      </c>
      <c r="B4557" s="2" t="n">
        <v>0</v>
      </c>
      <c r="C4557" s="0" t="str">
        <f aca="false">HYPERLINK("http://dbpedia.org/sparql?default-graph-uri=http%3A%2F%2Fdbpedia.org&amp;query=select+distinct+%3Fs+%3Fo+where+{%3Fs+%3Chttp%3A%2F%2Fdbpedia.org%2Fproperty%2Fdateofbirth%3E+%3Fo}+LIMIT+100&amp;format=text%2Fhtml&amp;timeout=30000&amp;debug=on", "View on DBPedia")</f>
        <v>View on DBPedia</v>
      </c>
    </row>
    <row collapsed="false" customFormat="false" customHeight="true" hidden="false" ht="12.1" outlineLevel="0" r="4558">
      <c r="A4558" s="0" t="str">
        <f aca="false">HYPERLINK("http://dbpedia.org/property/reference")</f>
        <v>http://dbpedia.org/property/reference</v>
      </c>
      <c r="B4558" s="2" t="n">
        <v>0</v>
      </c>
      <c r="C4558" s="0" t="str">
        <f aca="false">HYPERLINK("http://dbpedia.org/sparql?default-graph-uri=http%3A%2F%2Fdbpedia.org&amp;query=select+distinct+%3Fs+%3Fo+where+{%3Fs+%3Chttp%3A%2F%2Fdbpedia.org%2Fproperty%2Freference%3E+%3Fo}+LIMIT+100&amp;format=text%2Fhtml&amp;timeout=30000&amp;debug=on", "View on DBPedia")</f>
        <v>View on DBPedia</v>
      </c>
    </row>
    <row collapsed="false" customFormat="false" customHeight="true" hidden="false" ht="12.1" outlineLevel="0" r="4559">
      <c r="A4559" s="0" t="str">
        <f aca="false">HYPERLINK("http://dbpedia.org/property/allWriting")</f>
        <v>http://dbpedia.org/property/allWriting</v>
      </c>
      <c r="B4559" s="2" t="n">
        <v>0</v>
      </c>
      <c r="C4559" s="0" t="str">
        <f aca="false">HYPERLINK("http://dbpedia.org/sparql?default-graph-uri=http%3A%2F%2Fdbpedia.org&amp;query=select+distinct+%3Fs+%3Fo+where+{%3Fs+%3Chttp%3A%2F%2Fdbpedia.org%2Fproperty%2FallWriting%3E+%3Fo}+LIMIT+100&amp;format=text%2Fhtml&amp;timeout=30000&amp;debug=on", "View on DBPedia")</f>
        <v>View on DBPedia</v>
      </c>
    </row>
    <row collapsed="false" customFormat="false" customHeight="true" hidden="false" ht="12.1" outlineLevel="0" r="4560">
      <c r="A4560" s="0" t="str">
        <f aca="false">HYPERLINK("http://dbpedia.org/property/disbanded")</f>
        <v>http://dbpedia.org/property/disbanded</v>
      </c>
      <c r="B4560" s="2" t="n">
        <v>0</v>
      </c>
      <c r="C4560" s="0" t="str">
        <f aca="false">HYPERLINK("http://dbpedia.org/sparql?default-graph-uri=http%3A%2F%2Fdbpedia.org&amp;query=select+distinct+%3Fs+%3Fo+where+{%3Fs+%3Chttp%3A%2F%2Fdbpedia.org%2Fproperty%2Fdisbanded%3E+%3Fo}+LIMIT+100&amp;format=text%2Fhtml&amp;timeout=30000&amp;debug=on", "View on DBPedia")</f>
        <v>View on DBPedia</v>
      </c>
    </row>
    <row collapsed="false" customFormat="false" customHeight="true" hidden="false" ht="12.1" outlineLevel="0" r="4561">
      <c r="A4561" s="0" t="str">
        <f aca="false">HYPERLINK("http://dbpedia.org/property/chronology")</f>
        <v>http://dbpedia.org/property/chronology</v>
      </c>
      <c r="B4561" s="2" t="n">
        <v>0</v>
      </c>
      <c r="C4561" s="0" t="str">
        <f aca="false">HYPERLINK("http://dbpedia.org/sparql?default-graph-uri=http%3A%2F%2Fdbpedia.org&amp;query=select+distinct+%3Fs+%3Fo+where+{%3Fs+%3Chttp%3A%2F%2Fdbpedia.org%2Fproperty%2Fchronology%3E+%3Fo}+LIMIT+100&amp;format=text%2Fhtml&amp;timeout=30000&amp;debug=on", "View on DBPedia")</f>
        <v>View on DBPedia</v>
      </c>
    </row>
    <row collapsed="false" customFormat="false" customHeight="true" hidden="false" ht="12.1" outlineLevel="0" r="4562">
      <c r="A4562" s="0" t="str">
        <f aca="false">HYPERLINK("http://dbpedia.org/property/born.")</f>
        <v>http://dbpedia.org/property/born.</v>
      </c>
      <c r="B4562" s="2" t="n">
        <v>0</v>
      </c>
      <c r="C4562" s="0" t="str">
        <f aca="false">HYPERLINK("http://dbpedia.org/sparql?default-graph-uri=http%3A%2F%2Fdbpedia.org&amp;query=select+distinct+%3Fs+%3Fo+where+{%3Fs+%3Chttp%3A%2F%2Fdbpedia.org%2Fproperty%2Fborn.%3E+%3Fo}+LIMIT+100&amp;format=text%2Fhtml&amp;timeout=30000&amp;debug=on", "View on DBPedia")</f>
        <v>View on DBPedia</v>
      </c>
    </row>
    <row collapsed="false" customFormat="false" customHeight="true" hidden="false" ht="12.1" outlineLevel="0" r="4563">
      <c r="A4563" s="0" t="str">
        <f aca="false">HYPERLINK("http://dbpedia.org/property/numEpisodes")</f>
        <v>http://dbpedia.org/property/numEpisodes</v>
      </c>
      <c r="B4563" s="2" t="n">
        <v>0</v>
      </c>
      <c r="C4563" s="0" t="str">
        <f aca="false">HYPERLINK("http://dbpedia.org/sparql?default-graph-uri=http%3A%2F%2Fdbpedia.org&amp;query=select+distinct+%3Fs+%3Fo+where+{%3Fs+%3Chttp%3A%2F%2Fdbpedia.org%2Fproperty%2FnumEpisodes%3E+%3Fo}+LIMIT+100&amp;format=text%2Fhtml&amp;timeout=30000&amp;debug=on", "View on DBPedia")</f>
        <v>View on DBPedia</v>
      </c>
    </row>
    <row collapsed="false" customFormat="false" customHeight="true" hidden="false" ht="12.1" outlineLevel="0" r="4564">
      <c r="A4564" s="0" t="str">
        <f aca="false">HYPERLINK("http://dbpedia.org/property/sign")</f>
        <v>http://dbpedia.org/property/sign</v>
      </c>
      <c r="B4564" s="2" t="n">
        <v>0</v>
      </c>
      <c r="C4564" s="0" t="str">
        <f aca="false">HYPERLINK("http://dbpedia.org/sparql?default-graph-uri=http%3A%2F%2Fdbpedia.org&amp;query=select+distinct+%3Fs+%3Fo+where+{%3Fs+%3Chttp%3A%2F%2Fdbpedia.org%2Fproperty%2Fsign%3E+%3Fo}+LIMIT+100&amp;format=text%2Fhtml&amp;timeout=30000&amp;debug=on", "View on DBPedia")</f>
        <v>View on DBPedia</v>
      </c>
    </row>
    <row collapsed="false" customFormat="false" customHeight="true" hidden="false" ht="12.1" outlineLevel="0" r="4565">
      <c r="A4565" s="0" t="str">
        <f aca="false">HYPERLINK("http://dbpedia.org/ontology/circulation")</f>
        <v>http://dbpedia.org/ontology/circulation</v>
      </c>
      <c r="B4565" s="2" t="n">
        <v>0</v>
      </c>
      <c r="C4565" s="0" t="str">
        <f aca="false">HYPERLINK("http://dbpedia.org/sparql?default-graph-uri=http%3A%2F%2Fdbpedia.org&amp;query=select+distinct+%3Fs+%3Fo+where+{%3Fs+%3Chttp%3A%2F%2Fdbpedia.org%2Fontology%2Fcirculation%3E+%3Fo}+LIMIT+100&amp;format=text%2Fhtml&amp;timeout=30000&amp;debug=on", "View on DBPedia")</f>
        <v>View on DBPedia</v>
      </c>
    </row>
    <row collapsed="false" customFormat="false" customHeight="true" hidden="false" ht="12.1" outlineLevel="0" r="4566">
      <c r="A4566" s="0" t="str">
        <f aca="false">HYPERLINK("http://dbpedia.org/property/single4Date")</f>
        <v>http://dbpedia.org/property/single4Date</v>
      </c>
      <c r="B4566" s="2" t="n">
        <v>0</v>
      </c>
      <c r="C4566" s="0" t="str">
        <f aca="false">HYPERLINK("http://dbpedia.org/sparql?default-graph-uri=http%3A%2F%2Fdbpedia.org&amp;query=select+distinct+%3Fs+%3Fo+where+{%3Fs+%3Chttp%3A%2F%2Fdbpedia.org%2Fproperty%2Fsingle4Date%3E+%3Fo}+LIMIT+100&amp;format=text%2Fhtml&amp;timeout=30000&amp;debug=on", "View on DBPedia")</f>
        <v>View on DBPedia</v>
      </c>
    </row>
    <row collapsed="false" customFormat="false" customHeight="true" hidden="false" ht="12.1" outlineLevel="0" r="4567">
      <c r="A4567" s="0" t="str">
        <f aca="false">HYPERLINK("http://dbpedia.org/property/demolitionDate")</f>
        <v>http://dbpedia.org/property/demolitionDate</v>
      </c>
      <c r="B4567" s="2" t="n">
        <v>0</v>
      </c>
      <c r="C4567" s="0" t="str">
        <f aca="false">HYPERLINK("http://dbpedia.org/sparql?default-graph-uri=http%3A%2F%2Fdbpedia.org&amp;query=select+distinct+%3Fs+%3Fo+where+{%3Fs+%3Chttp%3A%2F%2Fdbpedia.org%2Fproperty%2FdemolitionDate%3E+%3Fo}+LIMIT+100&amp;format=text%2Fhtml&amp;timeout=30000&amp;debug=on", "View on DBPedia")</f>
        <v>View on DBPedia</v>
      </c>
    </row>
    <row collapsed="false" customFormat="false" customHeight="true" hidden="false" ht="12.1" outlineLevel="0" r="4568">
      <c r="A4568" s="0" t="str">
        <f aca="false">HYPERLINK("http://dbpedia.org/ontology/requirement")</f>
        <v>http://dbpedia.org/ontology/requirement</v>
      </c>
      <c r="B4568" s="2" t="n">
        <v>0</v>
      </c>
      <c r="C4568" s="0" t="str">
        <f aca="false">HYPERLINK("http://dbpedia.org/sparql?default-graph-uri=http%3A%2F%2Fdbpedia.org&amp;query=select+distinct+%3Fs+%3Fo+where+{%3Fs+%3Chttp%3A%2F%2Fdbpedia.org%2Fontology%2Frequirement%3E+%3Fo}+LIMIT+100&amp;format=text%2Fhtml&amp;timeout=30000&amp;debug=on", "View on DBPedia")</f>
        <v>View on DBPedia</v>
      </c>
    </row>
    <row collapsed="false" customFormat="false" customHeight="true" hidden="false" ht="12.1" outlineLevel="0" r="4569">
      <c r="A4569" s="0" t="str">
        <f aca="false">HYPERLINK("http://dbpedia.org/property/heritageDesignation")</f>
        <v>http://dbpedia.org/property/heritageDesignation</v>
      </c>
      <c r="B4569" s="2" t="n">
        <v>0</v>
      </c>
      <c r="C4569" s="0" t="str">
        <f aca="false">HYPERLINK("http://dbpedia.org/sparql?default-graph-uri=http%3A%2F%2Fdbpedia.org&amp;query=select+distinct+%3Fs+%3Fo+where+{%3Fs+%3Chttp%3A%2F%2Fdbpedia.org%2Fproperty%2FheritageDesignation%3E+%3Fo}+LIMIT+100&amp;format=text%2Fhtml&amp;timeout=30000&amp;debug=on", "View on DBPedia")</f>
        <v>View on DBPedia</v>
      </c>
    </row>
    <row collapsed="false" customFormat="false" customHeight="true" hidden="false" ht="12.1" outlineLevel="0" r="4570">
      <c r="A4570" s="0" t="str">
        <f aca="false">HYPERLINK("http://dbpedia.org/property/formerCallsigns")</f>
        <v>http://dbpedia.org/property/formerCallsigns</v>
      </c>
      <c r="B4570" s="2" t="n">
        <v>0</v>
      </c>
      <c r="C4570" s="0" t="str">
        <f aca="false">HYPERLINK("http://dbpedia.org/sparql?default-graph-uri=http%3A%2F%2Fdbpedia.org&amp;query=select+distinct+%3Fs+%3Fo+where+{%3Fs+%3Chttp%3A%2F%2Fdbpedia.org%2Fproperty%2FformerCallsigns%3E+%3Fo}+LIMIT+100&amp;format=text%2Fhtml&amp;timeout=30000&amp;debug=on", "View on DBPedia")</f>
        <v>View on DBPedia</v>
      </c>
    </row>
    <row collapsed="false" customFormat="false" customHeight="true" hidden="false" ht="12.1" outlineLevel="0" r="4571">
      <c r="A4571" s="0" t="str">
        <f aca="false">HYPERLINK("http://dbpedia.org/property/imageCapt")</f>
        <v>http://dbpedia.org/property/imageCapt</v>
      </c>
      <c r="B4571" s="2" t="n">
        <v>0</v>
      </c>
      <c r="C4571" s="0" t="str">
        <f aca="false">HYPERLINK("http://dbpedia.org/sparql?default-graph-uri=http%3A%2F%2Fdbpedia.org&amp;query=select+distinct+%3Fs+%3Fo+where+{%3Fs+%3Chttp%3A%2F%2Fdbpedia.org%2Fproperty%2FimageCapt%3E+%3Fo}+LIMIT+100&amp;format=text%2Fhtml&amp;timeout=30000&amp;debug=on", "View on DBPedia")</f>
        <v>View on DBPedia</v>
      </c>
    </row>
    <row collapsed="false" customFormat="false" customHeight="true" hidden="false" ht="12.1" outlineLevel="0" r="4572">
      <c r="A4572" s="0" t="str">
        <f aca="false">HYPERLINK("http://dbpedia.org/property/dedicatedDate")</f>
        <v>http://dbpedia.org/property/dedicatedDate</v>
      </c>
      <c r="B4572" s="2" t="n">
        <v>0</v>
      </c>
      <c r="C4572" s="0" t="str">
        <f aca="false">HYPERLINK("http://dbpedia.org/sparql?default-graph-uri=http%3A%2F%2Fdbpedia.org&amp;query=select+distinct+%3Fs+%3Fo+where+{%3Fs+%3Chttp%3A%2F%2Fdbpedia.org%2Fproperty%2FdedicatedDate%3E+%3Fo}+LIMIT+100&amp;format=text%2Fhtml&amp;timeout=30000&amp;debug=on", "View on DBPedia")</f>
        <v>View on DBPedia</v>
      </c>
    </row>
    <row collapsed="false" customFormat="false" customHeight="true" hidden="false" ht="12.1" outlineLevel="0" r="4573">
      <c r="A4573" s="0" t="str">
        <f aca="false">HYPERLINK("http://dbpedia.org/property/preselectionDate")</f>
        <v>http://dbpedia.org/property/preselectionDate</v>
      </c>
      <c r="B4573" s="2" t="n">
        <v>0</v>
      </c>
      <c r="C4573" s="0" t="str">
        <f aca="false">HYPERLINK("http://dbpedia.org/sparql?default-graph-uri=http%3A%2F%2Fdbpedia.org&amp;query=select+distinct+%3Fs+%3Fo+where+{%3Fs+%3Chttp%3A%2F%2Fdbpedia.org%2Fproperty%2FpreselectionDate%3E+%3Fo}+LIMIT+100&amp;format=text%2Fhtml&amp;timeout=30000&amp;debug=on", "View on DBPedia")</f>
        <v>View on DBPedia</v>
      </c>
    </row>
    <row collapsed="false" customFormat="false" customHeight="true" hidden="false" ht="12.1" outlineLevel="0" r="4574">
      <c r="A4574" s="0" t="str">
        <f aca="false">HYPERLINK("http://dbpedia.org/property/selectedAliases")</f>
        <v>http://dbpedia.org/property/selectedAliases</v>
      </c>
      <c r="B4574" s="2" t="n">
        <v>0</v>
      </c>
      <c r="C4574" s="0" t="str">
        <f aca="false">HYPERLINK("http://dbpedia.org/sparql?default-graph-uri=http%3A%2F%2Fdbpedia.org&amp;query=select+distinct+%3Fs+%3Fo+where+{%3Fs+%3Chttp%3A%2F%2Fdbpedia.org%2Fproperty%2FselectedAliases%3E+%3Fo}+LIMIT+100&amp;format=text%2Fhtml&amp;timeout=30000&amp;debug=on", "View on DBPedia")</f>
        <v>View on DBPedia</v>
      </c>
    </row>
    <row collapsed="false" customFormat="false" customHeight="true" hidden="false" ht="12.1" outlineLevel="0" r="4575">
      <c r="A4575" s="0" t="str">
        <f aca="false">HYPERLINK("http://dbpedia.org/property/location")</f>
        <v>http://dbpedia.org/property/location</v>
      </c>
      <c r="B4575" s="2" t="n">
        <v>0</v>
      </c>
      <c r="C4575" s="0" t="str">
        <f aca="false">HYPERLINK("http://dbpedia.org/sparql?default-graph-uri=http%3A%2F%2Fdbpedia.org&amp;query=select+distinct+%3Fs+%3Fo+where+{%3Fs+%3Chttp%3A%2F%2Fdbpedia.org%2Fproperty%2Flocation%3E+%3Fo}+LIMIT+100&amp;format=text%2Fhtml&amp;timeout=30000&amp;debug=on", "View on DBPedia")</f>
        <v>View on DBPedia</v>
      </c>
    </row>
    <row collapsed="false" customFormat="false" customHeight="true" hidden="false" ht="12.1" outlineLevel="0" r="4576">
      <c r="A4576" s="0" t="str">
        <f aca="false">HYPERLINK("http://dbpedia.org/property/imgSz")</f>
        <v>http://dbpedia.org/property/imgSz</v>
      </c>
      <c r="B4576" s="2" t="n">
        <v>0</v>
      </c>
      <c r="C4576" s="0" t="str">
        <f aca="false">HYPERLINK("http://dbpedia.org/sparql?default-graph-uri=http%3A%2F%2Fdbpedia.org&amp;query=select+distinct+%3Fs+%3Fo+where+{%3Fs+%3Chttp%3A%2F%2Fdbpedia.org%2Fproperty%2FimgSz%3E+%3Fo}+LIMIT+100&amp;format=text%2Fhtml&amp;timeout=30000&amp;debug=on", "View on DBPedia")</f>
        <v>View on DBPedia</v>
      </c>
    </row>
    <row collapsed="false" customFormat="false" customHeight="true" hidden="false" ht="12.1" outlineLevel="0" r="4577">
      <c r="A4577" s="0" t="str">
        <f aca="false">HYPERLINK("http://dbpedia.org/property/constructionStartDate")</f>
        <v>http://dbpedia.org/property/constructionStartDate</v>
      </c>
      <c r="B4577" s="2" t="n">
        <v>0</v>
      </c>
      <c r="C4577" s="0" t="str">
        <f aca="false">HYPERLINK("http://dbpedia.org/sparql?default-graph-uri=http%3A%2F%2Fdbpedia.org&amp;query=select+distinct+%3Fs+%3Fo+where+{%3Fs+%3Chttp%3A%2F%2Fdbpedia.org%2Fproperty%2FconstructionStartDate%3E+%3Fo}+LIMIT+100&amp;format=text%2Fhtml&amp;timeout=30000&amp;debug=on", "View on DBPedia")</f>
        <v>View on DBPedia</v>
      </c>
    </row>
    <row collapsed="false" customFormat="false" customHeight="true" hidden="false" ht="12.1" outlineLevel="0" r="4578">
      <c r="A4578" s="0" t="str">
        <f aca="false">HYPERLINK("http://dbpedia.org/property/firstReported")</f>
        <v>http://dbpedia.org/property/firstReported</v>
      </c>
      <c r="B4578" s="2" t="n">
        <v>0</v>
      </c>
      <c r="C4578" s="0" t="str">
        <f aca="false">HYPERLINK("http://dbpedia.org/sparql?default-graph-uri=http%3A%2F%2Fdbpedia.org&amp;query=select+distinct+%3Fs+%3Fo+where+{%3Fs+%3Chttp%3A%2F%2Fdbpedia.org%2Fproperty%2FfirstReported%3E+%3Fo}+LIMIT+100&amp;format=text%2Fhtml&amp;timeout=30000&amp;debug=on", "View on DBPedia")</f>
        <v>View on DBPedia</v>
      </c>
    </row>
    <row collapsed="false" customFormat="false" customHeight="true" hidden="false" ht="12.1" outlineLevel="0" r="4579">
      <c r="A4579" s="0" t="str">
        <f aca="false">HYPERLINK("http://dbpedia.org/property/tiempo")</f>
        <v>http://dbpedia.org/property/tiempo</v>
      </c>
      <c r="B4579" s="2" t="n">
        <v>0</v>
      </c>
      <c r="C4579" s="0" t="str">
        <f aca="false">HYPERLINK("http://dbpedia.org/sparql?default-graph-uri=http%3A%2F%2Fdbpedia.org&amp;query=select+distinct+%3Fs+%3Fo+where+{%3Fs+%3Chttp%3A%2F%2Fdbpedia.org%2Fproperty%2Ftiempo%3E+%3Fo}+LIMIT+100&amp;format=text%2Fhtml&amp;timeout=30000&amp;debug=on", "View on DBPedia")</f>
        <v>View on DBPedia</v>
      </c>
    </row>
    <row collapsed="false" customFormat="false" customHeight="true" hidden="false" ht="12.1" outlineLevel="0" r="4580">
      <c r="A4580" s="0" t="str">
        <f aca="false">HYPERLINK("http://dbpedia.org/property/rev9score")</f>
        <v>http://dbpedia.org/property/rev9score</v>
      </c>
      <c r="B4580" s="2" t="n">
        <v>0</v>
      </c>
      <c r="C4580" s="0" t="str">
        <f aca="false">HYPERLINK("http://dbpedia.org/sparql?default-graph-uri=http%3A%2F%2Fdbpedia.org&amp;query=select+distinct+%3Fs+%3Fo+where+{%3Fs+%3Chttp%3A%2F%2Fdbpedia.org%2Fproperty%2Frev9score%3E+%3Fo}+LIMIT+100&amp;format=text%2Fhtml&amp;timeout=30000&amp;debug=on", "View on DBPedia")</f>
        <v>View on DBPedia</v>
      </c>
    </row>
    <row collapsed="false" customFormat="false" customHeight="true" hidden="false" ht="12.1" outlineLevel="0" r="4581">
      <c r="A4581" s="0" t="str">
        <f aca="false">HYPERLINK("http://dbpedia.org/property/mixed")</f>
        <v>http://dbpedia.org/property/mixed</v>
      </c>
      <c r="B4581" s="2" t="n">
        <v>0</v>
      </c>
      <c r="C4581" s="0" t="str">
        <f aca="false">HYPERLINK("http://dbpedia.org/sparql?default-graph-uri=http%3A%2F%2Fdbpedia.org&amp;query=select+distinct+%3Fs+%3Fo+where+{%3Fs+%3Chttp%3A%2F%2Fdbpedia.org%2Fproperty%2Fmixed%3E+%3Fo}+LIMIT+100&amp;format=text%2Fhtml&amp;timeout=30000&amp;debug=on", "View on DBPedia")</f>
        <v>View on DBPedia</v>
      </c>
    </row>
    <row collapsed="false" customFormat="false" customHeight="true" hidden="false" ht="12.1" outlineLevel="0" r="4582">
      <c r="A4582" s="0" t="str">
        <f aca="false">HYPERLINK("http://dbpedia.org/ontology/bandMember")</f>
        <v>http://dbpedia.org/ontology/bandMember</v>
      </c>
      <c r="B4582" s="2" t="n">
        <v>0</v>
      </c>
      <c r="C4582" s="0" t="str">
        <f aca="false">HYPERLINK("http://dbpedia.org/sparql?default-graph-uri=http%3A%2F%2Fdbpedia.org&amp;query=select+distinct+%3Fs+%3Fo+where+{%3Fs+%3Chttp%3A%2F%2Fdbpedia.org%2Fontology%2FbandMember%3E+%3Fo}+LIMIT+100&amp;format=text%2Fhtml&amp;timeout=30000&amp;debug=on", "View on DBPedia")</f>
        <v>View on DBPedia</v>
      </c>
    </row>
    <row collapsed="false" customFormat="false" customHeight="true" hidden="false" ht="12.1" outlineLevel="0" r="4583">
      <c r="A4583" s="0" t="str">
        <f aca="false">HYPERLINK("http://dbpedia.org/property/aSide")</f>
        <v>http://dbpedia.org/property/aSide</v>
      </c>
      <c r="B4583" s="2" t="n">
        <v>0</v>
      </c>
      <c r="C4583" s="0" t="str">
        <f aca="false">HYPERLINK("http://dbpedia.org/sparql?default-graph-uri=http%3A%2F%2Fdbpedia.org&amp;query=select+distinct+%3Fs+%3Fo+where+{%3Fs+%3Chttp%3A%2F%2Fdbpedia.org%2Fproperty%2FaSide%3E+%3Fo}+LIMIT+100&amp;format=text%2Fhtml&amp;timeout=30000&amp;debug=on", "View on DBPedia")</f>
        <v>View on DBPedia</v>
      </c>
    </row>
    <row collapsed="false" customFormat="false" customHeight="true" hidden="false" ht="12.1" outlineLevel="0" r="4584">
      <c r="A4584" s="0" t="str">
        <f aca="false">HYPERLINK("http://dbpedia.org/property/nextVideo")</f>
        <v>http://dbpedia.org/property/nextVideo</v>
      </c>
      <c r="B4584" s="2" t="n">
        <v>0</v>
      </c>
      <c r="C4584" s="0" t="str">
        <f aca="false">HYPERLINK("http://dbpedia.org/sparql?default-graph-uri=http%3A%2F%2Fdbpedia.org&amp;query=select+distinct+%3Fs+%3Fo+where+{%3Fs+%3Chttp%3A%2F%2Fdbpedia.org%2Fproperty%2FnextVideo%3E+%3Fo}+LIMIT+100&amp;format=text%2Fhtml&amp;timeout=30000&amp;debug=on", "View on DBPedia")</f>
        <v>View on DBPedia</v>
      </c>
    </row>
    <row collapsed="false" customFormat="false" customHeight="true" hidden="false" ht="12.1" outlineLevel="0" r="4585">
      <c r="A4585" s="0" t="str">
        <f aca="false">HYPERLINK("http://dbpedia.org/property/usHomeRelease")</f>
        <v>http://dbpedia.org/property/usHomeRelease</v>
      </c>
      <c r="B4585" s="2" t="n">
        <v>0</v>
      </c>
      <c r="C4585" s="0" t="str">
        <f aca="false">HYPERLINK("http://dbpedia.org/sparql?default-graph-uri=http%3A%2F%2Fdbpedia.org&amp;query=select+distinct+%3Fs+%3Fo+where+{%3Fs+%3Chttp%3A%2F%2Fdbpedia.org%2Fproperty%2FusHomeRelease%3E+%3Fo}+LIMIT+100&amp;format=text%2Fhtml&amp;timeout=30000&amp;debug=on", "View on DBPedia")</f>
        <v>View on DBPedia</v>
      </c>
    </row>
    <row collapsed="false" customFormat="false" customHeight="true" hidden="false" ht="12.1" outlineLevel="0" r="4586">
      <c r="A4586" s="0" t="str">
        <f aca="false">HYPERLINK("http://dbpedia.org/property/yearsActivePoliti")</f>
        <v>http://dbpedia.org/property/yearsActivePoliti</v>
      </c>
      <c r="B4586" s="2" t="n">
        <v>0</v>
      </c>
      <c r="C4586" s="0" t="str">
        <f aca="false">HYPERLINK("http://dbpedia.org/sparql?default-graph-uri=http%3A%2F%2Fdbpedia.org&amp;query=select+distinct+%3Fs+%3Fo+where+{%3Fs+%3Chttp%3A%2F%2Fdbpedia.org%2Fproperty%2FyearsActivePoliti%3E+%3Fo}+LIMIT+100&amp;format=text%2Fhtml&amp;timeout=30000&amp;debug=on", "View on DBPedia")</f>
        <v>View on DBPedia</v>
      </c>
    </row>
    <row collapsed="false" customFormat="false" customHeight="true" hidden="false" ht="12.1" outlineLevel="0" r="4587">
      <c r="A4587" s="0" t="str">
        <f aca="false">HYPERLINK("http://dbpedia.org/property/thecrossing.jpgReleased")</f>
        <v>http://dbpedia.org/property/thecrossing.jpgReleased</v>
      </c>
      <c r="B4587" s="2" t="n">
        <v>0</v>
      </c>
      <c r="C4587" s="0" t="str">
        <f aca="false">HYPERLINK("http://dbpedia.org/sparql?default-graph-uri=http%3A%2F%2Fdbpedia.org&amp;query=select+distinct+%3Fs+%3Fo+where+{%3Fs+%3Chttp%3A%2F%2Fdbpedia.org%2Fproperty%2Fthecrossing.jpgReleased%3E+%3Fo}+LIMIT+100&amp;format=text%2Fhtml&amp;timeout=30000&amp;debug=on", "View on DBPedia")</f>
        <v>View on DBPedia</v>
      </c>
    </row>
    <row collapsed="false" customFormat="false" customHeight="true" hidden="false" ht="12.1" outlineLevel="0" r="4588">
      <c r="A4588" s="0" t="str">
        <f aca="false">HYPERLINK("http://dbpedia.org/ontology/birthPlace")</f>
        <v>http://dbpedia.org/ontology/birthPlace</v>
      </c>
      <c r="B4588" s="2" t="n">
        <v>0</v>
      </c>
      <c r="C4588" s="0" t="str">
        <f aca="false">HYPERLINK("http://dbpedia.org/sparql?default-graph-uri=http%3A%2F%2Fdbpedia.org&amp;query=select+distinct+%3Fs+%3Fo+where+{%3Fs+%3Chttp%3A%2F%2Fdbpedia.org%2Fontology%2FbirthPlace%3E+%3Fo}+LIMIT+100&amp;format=text%2Fhtml&amp;timeout=30000&amp;debug=on", "View on DBPedia")</f>
        <v>View on DBPedia</v>
      </c>
    </row>
    <row collapsed="false" customFormat="false" customHeight="true" hidden="false" ht="12.1" outlineLevel="0" r="4589">
      <c r="A4589" s="0" t="str">
        <f aca="false">HYPERLINK("http://dbpedia.org/property/founding")</f>
        <v>http://dbpedia.org/property/founding</v>
      </c>
      <c r="B4589" s="2" t="n">
        <v>0</v>
      </c>
      <c r="C4589" s="0" t="str">
        <f aca="false">HYPERLINK("http://dbpedia.org/sparql?default-graph-uri=http%3A%2F%2Fdbpedia.org&amp;query=select+distinct+%3Fs+%3Fo+where+{%3Fs+%3Chttp%3A%2F%2Fdbpedia.org%2Fproperty%2Ffounding%3E+%3Fo}+LIMIT+100&amp;format=text%2Fhtml&amp;timeout=30000&amp;debug=on", "View on DBPedia")</f>
        <v>View on DBPedia</v>
      </c>
    </row>
    <row collapsed="false" customFormat="false" customHeight="true" hidden="false" ht="12.1" outlineLevel="0" r="4590">
      <c r="A4590" s="0" t="str">
        <f aca="false">HYPERLINK("http://dbpedia.org/property/ntsawards")</f>
        <v>http://dbpedia.org/property/ntsawards</v>
      </c>
      <c r="B4590" s="2" t="n">
        <v>0</v>
      </c>
      <c r="C4590" s="0" t="str">
        <f aca="false">HYPERLINK("http://dbpedia.org/sparql?default-graph-uri=http%3A%2F%2Fdbpedia.org&amp;query=select+distinct+%3Fs+%3Fo+where+{%3Fs+%3Chttp%3A%2F%2Fdbpedia.org%2Fproperty%2Fntsawards%3E+%3Fo}+LIMIT+100&amp;format=text%2Fhtml&amp;timeout=30000&amp;debug=on", "View on DBPedia")</f>
        <v>View on DBPedia</v>
      </c>
    </row>
    <row collapsed="false" customFormat="false" customHeight="true" hidden="false" ht="12.1" outlineLevel="0" r="4591">
      <c r="A4591" s="0" t="str">
        <f aca="false">HYPERLINK("http://dbpedia.org/property/from")</f>
        <v>http://dbpedia.org/property/from</v>
      </c>
      <c r="B4591" s="2" t="n">
        <v>0</v>
      </c>
      <c r="C4591" s="0" t="str">
        <f aca="false">HYPERLINK("http://dbpedia.org/sparql?default-graph-uri=http%3A%2F%2Fdbpedia.org&amp;query=select+distinct+%3Fs+%3Fo+where+{%3Fs+%3Chttp%3A%2F%2Fdbpedia.org%2Fproperty%2Ffrom%3E+%3Fo}+LIMIT+100&amp;format=text%2Fhtml&amp;timeout=30000&amp;debug=on", "View on DBPedia")</f>
        <v>View on DBPedia</v>
      </c>
    </row>
    <row collapsed="false" customFormat="false" customHeight="true" hidden="false" ht="12.1" outlineLevel="0" r="4592">
      <c r="A4592" s="0" t="str">
        <f aca="false">HYPERLINK("http://dbpedia.org/property/lowerCaption")</f>
        <v>http://dbpedia.org/property/lowerCaption</v>
      </c>
      <c r="B4592" s="2" t="n">
        <v>0</v>
      </c>
      <c r="C4592" s="0" t="str">
        <f aca="false">HYPERLINK("http://dbpedia.org/sparql?default-graph-uri=http%3A%2F%2Fdbpedia.org&amp;query=select+distinct+%3Fs+%3Fo+where+{%3Fs+%3Chttp%3A%2F%2Fdbpedia.org%2Fproperty%2FlowerCaption%3E+%3Fo}+LIMIT+100&amp;format=text%2Fhtml&amp;timeout=30000&amp;debug=on", "View on DBPedia")</f>
        <v>View on DBPedia</v>
      </c>
    </row>
    <row collapsed="false" customFormat="false" customHeight="true" hidden="false" ht="12.1" outlineLevel="0" r="4593">
      <c r="A4593" s="0" t="str">
        <f aca="false">HYPERLINK("http://dbpedia.org/property/statseason")</f>
        <v>http://dbpedia.org/property/statseason</v>
      </c>
      <c r="B4593" s="2" t="n">
        <v>0</v>
      </c>
      <c r="C4593" s="0" t="str">
        <f aca="false">HYPERLINK("http://dbpedia.org/sparql?default-graph-uri=http%3A%2F%2Fdbpedia.org&amp;query=select+distinct+%3Fs+%3Fo+where+{%3Fs+%3Chttp%3A%2F%2Fdbpedia.org%2Fproperty%2Fstatseason%3E+%3Fo}+LIMIT+100&amp;format=text%2Fhtml&amp;timeout=30000&amp;debug=on", "View on DBPedia")</f>
        <v>View on DBPedia</v>
      </c>
    </row>
    <row collapsed="false" customFormat="false" customHeight="true" hidden="false" ht="12.1" outlineLevel="0" r="4594">
      <c r="A4594" s="0" t="str">
        <f aca="false">HYPERLINK("http://dbpedia.org/property/endishyr")</f>
        <v>http://dbpedia.org/property/endishyr</v>
      </c>
      <c r="B4594" s="2" t="n">
        <v>0</v>
      </c>
      <c r="C4594" s="0" t="str">
        <f aca="false">HYPERLINK("http://dbpedia.org/sparql?default-graph-uri=http%3A%2F%2Fdbpedia.org&amp;query=select+distinct+%3Fs+%3Fo+where+{%3Fs+%3Chttp%3A%2F%2Fdbpedia.org%2Fproperty%2Fendishyr%3E+%3Fo}+LIMIT+100&amp;format=text%2Fhtml&amp;timeout=30000&amp;debug=on", "View on DBPedia")</f>
        <v>View on DBPedia</v>
      </c>
    </row>
    <row collapsed="false" customFormat="false" customHeight="true" hidden="false" ht="12.1" outlineLevel="0" r="4595">
      <c r="A4595" s="0" t="str">
        <f aca="false">HYPERLINK("http://dbpedia.org/property/origissues")</f>
        <v>http://dbpedia.org/property/origissues</v>
      </c>
      <c r="B4595" s="2" t="n">
        <v>0</v>
      </c>
      <c r="C4595" s="0" t="str">
        <f aca="false">HYPERLINK("http://dbpedia.org/sparql?default-graph-uri=http%3A%2F%2Fdbpedia.org&amp;query=select+distinct+%3Fs+%3Fo+where+{%3Fs+%3Chttp%3A%2F%2Fdbpedia.org%2Fproperty%2Forigissues%3E+%3Fo}+LIMIT+100&amp;format=text%2Fhtml&amp;timeout=30000&amp;debug=on", "View on DBPedia")</f>
        <v>View on DBPedia</v>
      </c>
    </row>
    <row collapsed="false" customFormat="false" customHeight="true" hidden="false" ht="12.1" outlineLevel="0" r="4596">
      <c r="A4596" s="0" t="str">
        <f aca="false">HYPERLINK("http://dbpedia.org/property/otherEditions")</f>
        <v>http://dbpedia.org/property/otherEditions</v>
      </c>
      <c r="B4596" s="2" t="n">
        <v>0</v>
      </c>
      <c r="C4596" s="0" t="str">
        <f aca="false">HYPERLINK("http://dbpedia.org/sparql?default-graph-uri=http%3A%2F%2Fdbpedia.org&amp;query=select+distinct+%3Fs+%3Fo+where+{%3Fs+%3Chttp%3A%2F%2Fdbpedia.org%2Fproperty%2FotherEditions%3E+%3Fo}+LIMIT+100&amp;format=text%2Fhtml&amp;timeout=30000&amp;debug=on", "View on DBPedia")</f>
        <v>View on DBPedia</v>
      </c>
    </row>
    <row collapsed="false" customFormat="false" customHeight="true" hidden="false" ht="12.1" outlineLevel="0" r="4597">
      <c r="A4597" s="0" t="str">
        <f aca="false">HYPERLINK("http://dbpedia.org/property/yearGamePlayed")</f>
        <v>http://dbpedia.org/property/yearGamePlayed</v>
      </c>
      <c r="B4597" s="2" t="n">
        <v>0</v>
      </c>
      <c r="C4597" s="0" t="str">
        <f aca="false">HYPERLINK("http://dbpedia.org/sparql?default-graph-uri=http%3A%2F%2Fdbpedia.org&amp;query=select+distinct+%3Fs+%3Fo+where+{%3Fs+%3Chttp%3A%2F%2Fdbpedia.org%2Fproperty%2FyearGamePlayed%3E+%3Fo}+LIMIT+100&amp;format=text%2Fhtml&amp;timeout=30000&amp;debug=on", "View on DBPedia")</f>
        <v>View on DBPedia</v>
      </c>
    </row>
    <row collapsed="false" customFormat="false" customHeight="true" hidden="false" ht="12.1" outlineLevel="0" r="4598">
      <c r="A4598" s="0" t="str">
        <f aca="false">HYPERLINK("http://dbpedia.org/property/family")</f>
        <v>http://dbpedia.org/property/family</v>
      </c>
      <c r="B4598" s="2" t="n">
        <v>0</v>
      </c>
      <c r="C4598" s="0" t="str">
        <f aca="false">HYPERLINK("http://dbpedia.org/sparql?default-graph-uri=http%3A%2F%2Fdbpedia.org&amp;query=select+distinct+%3Fs+%3Fo+where+{%3Fs+%3Chttp%3A%2F%2Fdbpedia.org%2Fproperty%2Ffamily%3E+%3Fo}+LIMIT+100&amp;format=text%2Fhtml&amp;timeout=30000&amp;debug=on", "View on DBPedia")</f>
        <v>View on DBPedia</v>
      </c>
    </row>
    <row collapsed="false" customFormat="false" customHeight="true" hidden="false" ht="12.1" outlineLevel="0" r="4599">
      <c r="A4599" s="0" t="str">
        <f aca="false">HYPERLINK("http://dbpedia.org/property/standard")</f>
        <v>http://dbpedia.org/property/standard</v>
      </c>
      <c r="B4599" s="2" t="n">
        <v>0</v>
      </c>
      <c r="C4599" s="0" t="str">
        <f aca="false">HYPERLINK("http://dbpedia.org/sparql?default-graph-uri=http%3A%2F%2Fdbpedia.org&amp;query=select+distinct+%3Fs+%3Fo+where+{%3Fs+%3Chttp%3A%2F%2Fdbpedia.org%2Fproperty%2Fstandard%3E+%3Fo}+LIMIT+100&amp;format=text%2Fhtml&amp;timeout=30000&amp;debug=on", "View on DBPedia")</f>
        <v>View on DBPedia</v>
      </c>
    </row>
    <row collapsed="false" customFormat="false" customHeight="true" hidden="false" ht="12.1" outlineLevel="0" r="4600">
      <c r="A4600" s="0" t="str">
        <f aca="false">HYPERLINK("http://dbpedia.org/property/reRelease")</f>
        <v>http://dbpedia.org/property/reRelease</v>
      </c>
      <c r="B4600" s="2" t="n">
        <v>0</v>
      </c>
      <c r="C4600" s="0" t="str">
        <f aca="false">HYPERLINK("http://dbpedia.org/sparql?default-graph-uri=http%3A%2F%2Fdbpedia.org&amp;query=select+distinct+%3Fs+%3Fo+where+{%3Fs+%3Chttp%3A%2F%2Fdbpedia.org%2Fproperty%2FreRelease%3E+%3Fo}+LIMIT+100&amp;format=text%2Fhtml&amp;timeout=30000&amp;debug=on", "View on DBPedia")</f>
        <v>View on DBPedia</v>
      </c>
    </row>
    <row collapsed="false" customFormat="false" customHeight="true" hidden="false" ht="12.1" outlineLevel="0" r="4601">
      <c r="A4601" s="0" t="str">
        <f aca="false">HYPERLINK("http://dbpedia.org/property/runnersUp")</f>
        <v>http://dbpedia.org/property/runnersUp</v>
      </c>
      <c r="B4601" s="2" t="n">
        <v>0</v>
      </c>
      <c r="C4601" s="0" t="str">
        <f aca="false">HYPERLINK("http://dbpedia.org/sparql?default-graph-uri=http%3A%2F%2Fdbpedia.org&amp;query=select+distinct+%3Fs+%3Fo+where+{%3Fs+%3Chttp%3A%2F%2Fdbpedia.org%2Fproperty%2FrunnersUp%3E+%3Fo}+LIMIT+100&amp;format=text%2Fhtml&amp;timeout=30000&amp;debug=on", "View on DBPedia")</f>
        <v>View on DBPedia</v>
      </c>
    </row>
    <row collapsed="false" customFormat="false" customHeight="true" hidden="false" ht="12.1" outlineLevel="0" r="4602">
      <c r="A4602" s="0" t="str">
        <f aca="false">HYPERLINK("http://dbpedia.org/property/operatingSystem")</f>
        <v>http://dbpedia.org/property/operatingSystem</v>
      </c>
      <c r="B4602" s="2" t="n">
        <v>0</v>
      </c>
      <c r="C4602" s="0" t="str">
        <f aca="false">HYPERLINK("http://dbpedia.org/sparql?default-graph-uri=http%3A%2F%2Fdbpedia.org&amp;query=select+distinct+%3Fs+%3Fo+where+{%3Fs+%3Chttp%3A%2F%2Fdbpedia.org%2Fproperty%2FoperatingSystem%3E+%3Fo}+LIMIT+100&amp;format=text%2Fhtml&amp;timeout=30000&amp;debug=on", "View on DBPedia")</f>
        <v>View on DBPedia</v>
      </c>
    </row>
    <row collapsed="false" customFormat="false" customHeight="true" hidden="false" ht="12.1" outlineLevel="0" r="4603">
      <c r="A4603" s="0" t="str">
        <f aca="false">HYPERLINK("http://dbpedia.org/ontology/latestReleaseVersion")</f>
        <v>http://dbpedia.org/ontology/latestReleaseVersion</v>
      </c>
      <c r="B4603" s="2" t="n">
        <v>0</v>
      </c>
      <c r="C4603" s="0" t="str">
        <f aca="false">HYPERLINK("http://dbpedia.org/sparql?default-graph-uri=http%3A%2F%2Fdbpedia.org&amp;query=select+distinct+%3Fs+%3Fo+where+{%3Fs+%3Chttp%3A%2F%2Fdbpedia.org%2Fontology%2FlatestReleaseVersion%3E+%3Fo}+LIMIT+100&amp;format=text%2Fhtml&amp;timeout=30000&amp;debug=on", "View on DBPedia")</f>
        <v>View on DBPedia</v>
      </c>
    </row>
    <row collapsed="false" customFormat="false" customHeight="true" hidden="false" ht="12.1" outlineLevel="0" r="4604">
      <c r="A4604" s="0" t="str">
        <f aca="false">HYPERLINK("http://dbpedia.org/ontology/title")</f>
        <v>http://dbpedia.org/ontology/title</v>
      </c>
      <c r="B4604" s="2" t="n">
        <v>0</v>
      </c>
      <c r="C4604" s="0" t="str">
        <f aca="false">HYPERLINK("http://dbpedia.org/sparql?default-graph-uri=http%3A%2F%2Fdbpedia.org&amp;query=select+distinct+%3Fs+%3Fo+where+{%3Fs+%3Chttp%3A%2F%2Fdbpedia.org%2Fontology%2Ftitle%3E+%3Fo}+LIMIT+100&amp;format=text%2Fhtml&amp;timeout=30000&amp;debug=on", "View on DBPedia")</f>
        <v>View on DBPedia</v>
      </c>
    </row>
    <row collapsed="false" customFormat="false" customHeight="true" hidden="false" ht="12.1" outlineLevel="0" r="4605">
      <c r="A4605" s="0" t="str">
        <f aca="false">HYPERLINK("http://dbpedia.org/property/reReleased")</f>
        <v>http://dbpedia.org/property/reReleased</v>
      </c>
      <c r="B4605" s="2" t="n">
        <v>0</v>
      </c>
      <c r="C4605" s="0" t="str">
        <f aca="false">HYPERLINK("http://dbpedia.org/sparql?default-graph-uri=http%3A%2F%2Fdbpedia.org&amp;query=select+distinct+%3Fs+%3Fo+where+{%3Fs+%3Chttp%3A%2F%2Fdbpedia.org%2Fproperty%2FreReleased%3E+%3Fo}+LIMIT+100&amp;format=text%2Fhtml&amp;timeout=30000&amp;debug=on", "View on DBPedia")</f>
        <v>View on DBPedia</v>
      </c>
    </row>
    <row collapsed="false" customFormat="false" customHeight="true" hidden="false" ht="12.1" outlineLevel="0" r="4606">
      <c r="A4606" s="0" t="str">
        <f aca="false">HYPERLINK("http://dbpedia.org/property/end")</f>
        <v>http://dbpedia.org/property/end</v>
      </c>
      <c r="B4606" s="2" t="n">
        <v>0</v>
      </c>
      <c r="C4606" s="0" t="str">
        <f aca="false">HYPERLINK("http://dbpedia.org/sparql?default-graph-uri=http%3A%2F%2Fdbpedia.org&amp;query=select+distinct+%3Fs+%3Fo+where+{%3Fs+%3Chttp%3A%2F%2Fdbpedia.org%2Fproperty%2Fend%3E+%3Fo}+LIMIT+100&amp;format=text%2Fhtml&amp;timeout=30000&amp;debug=on", "View on DBPedia")</f>
        <v>View on DBPedia</v>
      </c>
    </row>
    <row collapsed="false" customFormat="false" customHeight="true" hidden="false" ht="12.1" outlineLevel="0" r="4607">
      <c r="A4607" s="0" t="str">
        <f aca="false">HYPERLINK("http://dbpedia.org/property/notableWorks")</f>
        <v>http://dbpedia.org/property/notableWorks</v>
      </c>
      <c r="B4607" s="2" t="n">
        <v>0</v>
      </c>
      <c r="C4607" s="0" t="str">
        <f aca="false">HYPERLINK("http://dbpedia.org/sparql?default-graph-uri=http%3A%2F%2Fdbpedia.org&amp;query=select+distinct+%3Fs+%3Fo+where+{%3Fs+%3Chttp%3A%2F%2Fdbpedia.org%2Fproperty%2FnotableWorks%3E+%3Fo}+LIMIT+100&amp;format=text%2Fhtml&amp;timeout=30000&amp;debug=on", "View on DBPedia")</f>
        <v>View on DBPedia</v>
      </c>
    </row>
    <row collapsed="false" customFormat="false" customHeight="true" hidden="false" ht="12.1" outlineLevel="0" r="4608">
      <c r="A4608" s="0" t="str">
        <f aca="false">HYPERLINK("http://dbpedia.org/property/endyear")</f>
        <v>http://dbpedia.org/property/endyear</v>
      </c>
      <c r="B4608" s="2" t="n">
        <v>0</v>
      </c>
      <c r="C4608" s="0" t="str">
        <f aca="false">HYPERLINK("http://dbpedia.org/sparql?default-graph-uri=http%3A%2F%2Fdbpedia.org&amp;query=select+distinct+%3Fs+%3Fo+where+{%3Fs+%3Chttp%3A%2F%2Fdbpedia.org%2Fproperty%2Fendyear%3E+%3Fo}+LIMIT+100&amp;format=text%2Fhtml&amp;timeout=30000&amp;debug=on", "View on DBPedia")</f>
        <v>View on DBPedia</v>
      </c>
    </row>
    <row collapsed="false" customFormat="false" customHeight="true" hidden="false" ht="12.1" outlineLevel="0" r="4609">
      <c r="A4609" s="0" t="str">
        <f aca="false">HYPERLINK("http://dbpedia.org/property/firstCupRace")</f>
        <v>http://dbpedia.org/property/firstCupRace</v>
      </c>
      <c r="B4609" s="2" t="n">
        <v>0</v>
      </c>
      <c r="C4609" s="0" t="str">
        <f aca="false">HYPERLINK("http://dbpedia.org/sparql?default-graph-uri=http%3A%2F%2Fdbpedia.org&amp;query=select+distinct+%3Fs+%3Fo+where+{%3Fs+%3Chttp%3A%2F%2Fdbpedia.org%2Fproperty%2FfirstCupRace%3E+%3Fo}+LIMIT+100&amp;format=text%2Fhtml&amp;timeout=30000&amp;debug=on", "View on DBPedia")</f>
        <v>View on DBPedia</v>
      </c>
    </row>
    <row collapsed="false" customFormat="false" customHeight="true" hidden="false" ht="12.1" outlineLevel="0" r="4610">
      <c r="A4610" s="0" t="str">
        <f aca="false">HYPERLINK("http://dbpedia.org/property/network")</f>
        <v>http://dbpedia.org/property/network</v>
      </c>
      <c r="B4610" s="2" t="n">
        <v>0</v>
      </c>
      <c r="C4610" s="0" t="str">
        <f aca="false">HYPERLINK("http://dbpedia.org/sparql?default-graph-uri=http%3A%2F%2Fdbpedia.org&amp;query=select+distinct+%3Fs+%3Fo+where+{%3Fs+%3Chttp%3A%2F%2Fdbpedia.org%2Fproperty%2Fnetwork%3E+%3Fo}+LIMIT+100&amp;format=text%2Fhtml&amp;timeout=30000&amp;debug=on", "View on DBPedia")</f>
        <v>View on DBPedia</v>
      </c>
    </row>
    <row collapsed="false" customFormat="false" customHeight="true" hidden="false" ht="12.1" outlineLevel="0" r="4611">
      <c r="A4611" s="0" t="str">
        <f aca="false">HYPERLINK("http://dbpedia.org/property/dramadeskawards")</f>
        <v>http://dbpedia.org/property/dramadeskawards</v>
      </c>
      <c r="B4611" s="2" t="n">
        <v>0</v>
      </c>
      <c r="C4611" s="0" t="str">
        <f aca="false">HYPERLINK("http://dbpedia.org/sparql?default-graph-uri=http%3A%2F%2Fdbpedia.org&amp;query=select+distinct+%3Fs+%3Fo+where+{%3Fs+%3Chttp%3A%2F%2Fdbpedia.org%2Fproperty%2Fdramadeskawards%3E+%3Fo}+LIMIT+100&amp;format=text%2Fhtml&amp;timeout=30000&amp;debug=on", "View on DBPedia")</f>
        <v>View on DBPedia</v>
      </c>
    </row>
    <row collapsed="false" customFormat="false" customHeight="true" hidden="false" ht="12.1" outlineLevel="0" r="4612">
      <c r="A4612" s="0" t="str">
        <f aca="false">HYPERLINK("http://dbpedia.org/property/academyawards")</f>
        <v>http://dbpedia.org/property/academyawards</v>
      </c>
      <c r="B4612" s="2" t="n">
        <v>0</v>
      </c>
      <c r="C4612" s="0" t="str">
        <f aca="false">HYPERLINK("http://dbpedia.org/sparql?default-graph-uri=http%3A%2F%2Fdbpedia.org&amp;query=select+distinct+%3Fs+%3Fo+where+{%3Fs+%3Chttp%3A%2F%2Fdbpedia.org%2Fproperty%2Facademyawards%3E+%3Fo}+LIMIT+100&amp;format=text%2Fhtml&amp;timeout=30000&amp;debug=on", "View on DBPedia")</f>
        <v>View on DBPedia</v>
      </c>
    </row>
    <row collapsed="false" customFormat="false" customHeight="true" hidden="false" ht="12.1" outlineLevel="0" r="4613">
      <c r="A4613" s="0" t="str">
        <f aca="false">HYPERLINK("http://dbpedia.org/property/originalArtist")</f>
        <v>http://dbpedia.org/property/originalArtist</v>
      </c>
      <c r="B4613" s="2" t="n">
        <v>0</v>
      </c>
      <c r="C4613" s="0" t="str">
        <f aca="false">HYPERLINK("http://dbpedia.org/sparql?default-graph-uri=http%3A%2F%2Fdbpedia.org&amp;query=select+distinct+%3Fs+%3Fo+where+{%3Fs+%3Chttp%3A%2F%2Fdbpedia.org%2Fproperty%2ForiginalArtist%3E+%3Fo}+LIMIT+100&amp;format=text%2Fhtml&amp;timeout=30000&amp;debug=on", "View on DBPedia")</f>
        <v>View on DBPedia</v>
      </c>
    </row>
    <row collapsed="false" customFormat="false" customHeight="true" hidden="false" ht="12.1" outlineLevel="0" r="4614">
      <c r="A4614" s="0" t="str">
        <f aca="false">HYPERLINK("http://dbpedia.org/property/.Year")</f>
        <v>http://dbpedia.org/property/.Year</v>
      </c>
      <c r="B4614" s="2" t="n">
        <v>0</v>
      </c>
      <c r="C4614" s="0" t="str">
        <f aca="false">HYPERLINK("http://dbpedia.org/sparql?default-graph-uri=http%3A%2F%2Fdbpedia.org&amp;query=select+distinct+%3Fs+%3Fo+where+{%3Fs+%3Chttp%3A%2F%2Fdbpedia.org%2Fproperty%2F.Year%3E+%3Fo}+LIMIT+100&amp;format=text%2Fhtml&amp;timeout=30000&amp;debug=on", "View on DBPedia")</f>
        <v>View on DBPedia</v>
      </c>
    </row>
    <row collapsed="false" customFormat="false" customHeight="true" hidden="false" ht="12.1" outlineLevel="0" r="4615">
      <c r="A4615" s="0" t="str">
        <f aca="false">HYPERLINK("http://dbpedia.org/property/endyr")</f>
        <v>http://dbpedia.org/property/endyr</v>
      </c>
      <c r="B4615" s="2" t="n">
        <v>0</v>
      </c>
      <c r="C4615" s="0" t="str">
        <f aca="false">HYPERLINK("http://dbpedia.org/sparql?default-graph-uri=http%3A%2F%2Fdbpedia.org&amp;query=select+distinct+%3Fs+%3Fo+where+{%3Fs+%3Chttp%3A%2F%2Fdbpedia.org%2Fproperty%2Fendyr%3E+%3Fo}+LIMIT+100&amp;format=text%2Fhtml&amp;timeout=30000&amp;debug=on", "View on DBPedia")</f>
        <v>View on DBPedia</v>
      </c>
    </row>
    <row collapsed="false" customFormat="false" customHeight="true" hidden="false" ht="12.1" outlineLevel="0" r="4616">
      <c r="A4616" s="0" t="str">
        <f aca="false">HYPERLINK("http://dbpedia.org/property/baftaawards")</f>
        <v>http://dbpedia.org/property/baftaawards</v>
      </c>
      <c r="B4616" s="2" t="n">
        <v>0</v>
      </c>
      <c r="C4616" s="0" t="str">
        <f aca="false">HYPERLINK("http://dbpedia.org/sparql?default-graph-uri=http%3A%2F%2Fdbpedia.org&amp;query=select+distinct+%3Fs+%3Fo+where+{%3Fs+%3Chttp%3A%2F%2Fdbpedia.org%2Fproperty%2Fbaftaawards%3E+%3Fo}+LIMIT+100&amp;format=text%2Fhtml&amp;timeout=30000&amp;debug=on", "View on DBPedia")</f>
        <v>View on DBPedia</v>
      </c>
    </row>
    <row collapsed="false" customFormat="false" customHeight="true" hidden="false" ht="12.1" outlineLevel="0" r="4617">
      <c r="A4617" s="0" t="str">
        <f aca="false">HYPERLINK("http://dbpedia.org/ontology/numberOfEpisodes")</f>
        <v>http://dbpedia.org/ontology/numberOfEpisodes</v>
      </c>
      <c r="B4617" s="2" t="n">
        <v>0</v>
      </c>
      <c r="C4617" s="0" t="str">
        <f aca="false">HYPERLINK("http://dbpedia.org/sparql?default-graph-uri=http%3A%2F%2Fdbpedia.org&amp;query=select+distinct+%3Fs+%3Fo+where+{%3Fs+%3Chttp%3A%2F%2Fdbpedia.org%2Fontology%2FnumberOfEpisodes%3E+%3Fo}+LIMIT+100&amp;format=text%2Fhtml&amp;timeout=30000&amp;debug=on", "View on DBPedia")</f>
        <v>View on DBPedia</v>
      </c>
    </row>
    <row collapsed="false" customFormat="false" customHeight="true" hidden="false" ht="12.1" outlineLevel="0" r="4618">
      <c r="A4618" s="0" t="str">
        <f aca="false">HYPERLINK("http://dbpedia.org/property/start")</f>
        <v>http://dbpedia.org/property/start</v>
      </c>
      <c r="B4618" s="2" t="n">
        <v>0</v>
      </c>
      <c r="C4618" s="0" t="str">
        <f aca="false">HYPERLINK("http://dbpedia.org/sparql?default-graph-uri=http%3A%2F%2Fdbpedia.org&amp;query=select+distinct+%3Fs+%3Fo+where+{%3Fs+%3Chttp%3A%2F%2Fdbpedia.org%2Fproperty%2Fstart%3E+%3Fo}+LIMIT+100&amp;format=text%2Fhtml&amp;timeout=30000&amp;debug=on", "View on DBPedia")</f>
        <v>View on DBPedia</v>
      </c>
    </row>
    <row collapsed="false" customFormat="false" customHeight="true" hidden="false" ht="12.1" outlineLevel="0" r="4619">
      <c r="A4619" s="0" t="str">
        <f aca="false">HYPERLINK("http://dbpedia.org/property/introduced")</f>
        <v>http://dbpedia.org/property/introduced</v>
      </c>
      <c r="B4619" s="2" t="n">
        <v>0</v>
      </c>
      <c r="C4619" s="0" t="str">
        <f aca="false">HYPERLINK("http://dbpedia.org/sparql?default-graph-uri=http%3A%2F%2Fdbpedia.org&amp;query=select+distinct+%3Fs+%3Fo+where+{%3Fs+%3Chttp%3A%2F%2Fdbpedia.org%2Fproperty%2Fintroduced%3E+%3Fo}+LIMIT+100&amp;format=text%2Fhtml&amp;timeout=30000&amp;debug=on", "View on DBPedia")</f>
        <v>View on DBPedia</v>
      </c>
    </row>
    <row collapsed="false" customFormat="false" customHeight="true" hidden="false" ht="12.1" outlineLevel="0" r="4620">
      <c r="A4620" s="0" t="str">
        <f aca="false">HYPERLINK("http://dbpedia.org/property/chinesename")</f>
        <v>http://dbpedia.org/property/chinesename</v>
      </c>
      <c r="B4620" s="2" t="n">
        <v>0</v>
      </c>
      <c r="C4620" s="0" t="str">
        <f aca="false">HYPERLINK("http://dbpedia.org/sparql?default-graph-uri=http%3A%2F%2Fdbpedia.org&amp;query=select+distinct+%3Fs+%3Fo+where+{%3Fs+%3Chttp%3A%2F%2Fdbpedia.org%2Fproperty%2Fchinesename%3E+%3Fo}+LIMIT+100&amp;format=text%2Fhtml&amp;timeout=30000&amp;debug=on", "View on DBPedia")</f>
        <v>View on DBPedia</v>
      </c>
    </row>
    <row collapsed="false" customFormat="false" customHeight="true" hidden="false" ht="12.1" outlineLevel="0" r="4621">
      <c r="A4621" s="0" t="str">
        <f aca="false">HYPERLINK("http://dbpedia.org/property/transdate")</f>
        <v>http://dbpedia.org/property/transdate</v>
      </c>
      <c r="B4621" s="2" t="n">
        <v>0</v>
      </c>
      <c r="C4621" s="0" t="str">
        <f aca="false">HYPERLINK("http://dbpedia.org/sparql?default-graph-uri=http%3A%2F%2Fdbpedia.org&amp;query=select+distinct+%3Fs+%3Fo+where+{%3Fs+%3Chttp%3A%2F%2Fdbpedia.org%2Fproperty%2Ftransdate%3E+%3Fo}+LIMIT+100&amp;format=text%2Fhtml&amp;timeout=30000&amp;debug=on", "View on DBPedia")</f>
        <v>View on DBPedia</v>
      </c>
    </row>
    <row collapsed="false" customFormat="false" customHeight="true" hidden="false" ht="12.1" outlineLevel="0" r="4622">
      <c r="A4622" s="0" t="str">
        <f aca="false">HYPERLINK("http://dbpedia.org/property/catalogue")</f>
        <v>http://dbpedia.org/property/catalogue</v>
      </c>
      <c r="B4622" s="2" t="n">
        <v>0</v>
      </c>
      <c r="C4622" s="0" t="str">
        <f aca="false">HYPERLINK("http://dbpedia.org/sparql?default-graph-uri=http%3A%2F%2Fdbpedia.org&amp;query=select+distinct+%3Fs+%3Fo+where+{%3Fs+%3Chttp%3A%2F%2Fdbpedia.org%2Fproperty%2Fcatalogue%3E+%3Fo}+LIMIT+100&amp;format=text%2Fhtml&amp;timeout=30000&amp;debug=on", "View on DBPedia")</f>
        <v>View on DBPedia</v>
      </c>
    </row>
    <row collapsed="false" customFormat="false" customHeight="true" hidden="false" ht="12.1" outlineLevel="0" r="4623">
      <c r="A4623" s="0" t="str">
        <f aca="false">HYPERLINK("http://dbpedia.org/property/breakUp")</f>
        <v>http://dbpedia.org/property/breakUp</v>
      </c>
      <c r="B4623" s="2" t="n">
        <v>0</v>
      </c>
      <c r="C4623" s="0" t="str">
        <f aca="false">HYPERLINK("http://dbpedia.org/sparql?default-graph-uri=http%3A%2F%2Fdbpedia.org&amp;query=select+distinct+%3Fs+%3Fo+where+{%3Fs+%3Chttp%3A%2F%2Fdbpedia.org%2Fproperty%2FbreakUp%3E+%3Fo}+LIMIT+100&amp;format=text%2Fhtml&amp;timeout=30000&amp;debug=on", "View on DBPedia")</f>
        <v>View on DBPedia</v>
      </c>
    </row>
    <row collapsed="false" customFormat="false" customHeight="true" hidden="false" ht="12.1" outlineLevel="0" r="4624">
      <c r="A4624" s="0" t="str">
        <f aca="false">HYPERLINK("http://dbpedia.org/property/realyear")</f>
        <v>http://dbpedia.org/property/realyear</v>
      </c>
      <c r="B4624" s="2" t="n">
        <v>0</v>
      </c>
      <c r="C4624" s="0" t="str">
        <f aca="false">HYPERLINK("http://dbpedia.org/sparql?default-graph-uri=http%3A%2F%2Fdbpedia.org&amp;query=select+distinct+%3Fs+%3Fo+where+{%3Fs+%3Chttp%3A%2F%2Fdbpedia.org%2Fproperty%2Frealyear%3E+%3Fo}+LIMIT+100&amp;format=text%2Fhtml&amp;timeout=30000&amp;debug=on", "View on DBPedia")</f>
        <v>View on DBPedia</v>
      </c>
    </row>
    <row collapsed="false" customFormat="false" customHeight="true" hidden="false" ht="12.1" outlineLevel="0" r="4625">
      <c r="A4625" s="0" t="str">
        <f aca="false">HYPERLINK("http://dbpedia.org/property/escWorst")</f>
        <v>http://dbpedia.org/property/escWorst</v>
      </c>
      <c r="B4625" s="2" t="n">
        <v>0</v>
      </c>
      <c r="C4625" s="0" t="str">
        <f aca="false">HYPERLINK("http://dbpedia.org/sparql?default-graph-uri=http%3A%2F%2Fdbpedia.org&amp;query=select+distinct+%3Fs+%3Fo+where+{%3Fs+%3Chttp%3A%2F%2Fdbpedia.org%2Fproperty%2FescWorst%3E+%3Fo}+LIMIT+100&amp;format=text%2Fhtml&amp;timeout=30000&amp;debug=on", "View on DBPedia")</f>
        <v>View on DBPedia</v>
      </c>
    </row>
    <row collapsed="false" customFormat="false" customHeight="true" hidden="false" ht="12.1" outlineLevel="0" r="4626">
      <c r="A4626" s="0" t="str">
        <f aca="false">HYPERLINK("http://dbpedia.org/ontology/deathPlace")</f>
        <v>http://dbpedia.org/ontology/deathPlace</v>
      </c>
      <c r="B4626" s="2" t="n">
        <v>0</v>
      </c>
      <c r="C4626" s="0" t="str">
        <f aca="false">HYPERLINK("http://dbpedia.org/sparql?default-graph-uri=http%3A%2F%2Fdbpedia.org&amp;query=select+distinct+%3Fs+%3Fo+where+{%3Fs+%3Chttp%3A%2F%2Fdbpedia.org%2Fontology%2FdeathPlace%3E+%3Fo}+LIMIT+100&amp;format=text%2Fhtml&amp;timeout=30000&amp;debug=on", "View on DBPedia")</f>
        <v>View on DBPedia</v>
      </c>
    </row>
    <row collapsed="false" customFormat="false" customHeight="true" hidden="false" ht="12.1" outlineLevel="0" r="4627">
      <c r="A4627" s="0" t="str">
        <f aca="false">HYPERLINK("http://dbpedia.org/property/celloPrevUntil")</f>
        <v>http://dbpedia.org/property/celloPrevUntil</v>
      </c>
      <c r="B4627" s="2" t="n">
        <v>0</v>
      </c>
      <c r="C4627" s="0" t="str">
        <f aca="false">HYPERLINK("http://dbpedia.org/sparql?default-graph-uri=http%3A%2F%2Fdbpedia.org&amp;query=select+distinct+%3Fs+%3Fo+where+{%3Fs+%3Chttp%3A%2F%2Fdbpedia.org%2Fproperty%2FcelloPrevUntil%3E+%3Fo}+LIMIT+100&amp;format=text%2Fhtml&amp;timeout=30000&amp;debug=on", "View on DBPedia")</f>
        <v>View on DBPedia</v>
      </c>
    </row>
    <row collapsed="false" customFormat="false" customHeight="true" hidden="false" ht="12.1" outlineLevel="0" r="4628">
      <c r="A4628" s="0" t="str">
        <f aca="false">HYPERLINK("http://dbpedia.org/property/free")</f>
        <v>http://dbpedia.org/property/free</v>
      </c>
      <c r="B4628" s="2" t="n">
        <v>0</v>
      </c>
      <c r="C4628" s="0" t="str">
        <f aca="false">HYPERLINK("http://dbpedia.org/sparql?default-graph-uri=http%3A%2F%2Fdbpedia.org&amp;query=select+distinct+%3Fs+%3Fo+where+{%3Fs+%3Chttp%3A%2F%2Fdbpedia.org%2Fproperty%2Ffree%3E+%3Fo}+LIMIT+100&amp;format=text%2Fhtml&amp;timeout=30000&amp;debug=on", "View on DBPedia")</f>
        <v>View on DBPedia</v>
      </c>
    </row>
    <row collapsed="false" customFormat="false" customHeight="true" hidden="false" ht="12.1" outlineLevel="0" r="4629">
      <c r="A4629" s="0" t="str">
        <f aca="false">HYPERLINK("http://dbpedia.org/property/renovation")</f>
        <v>http://dbpedia.org/property/renovation</v>
      </c>
      <c r="B4629" s="2" t="n">
        <v>0</v>
      </c>
      <c r="C4629" s="0" t="str">
        <f aca="false">HYPERLINK("http://dbpedia.org/sparql?default-graph-uri=http%3A%2F%2Fdbpedia.org&amp;query=select+distinct+%3Fs+%3Fo+where+{%3Fs+%3Chttp%3A%2F%2Fdbpedia.org%2Fproperty%2Frenovation%3E+%3Fo}+LIMIT+100&amp;format=text%2Fhtml&amp;timeout=30000&amp;debug=on", "View on DBPedia")</f>
        <v>View on DBPedia</v>
      </c>
    </row>
    <row collapsed="false" customFormat="false" customHeight="true" hidden="false" ht="12.1" outlineLevel="0" r="4630">
      <c r="A4630" s="0" t="str">
        <f aca="false">HYPERLINK("http://dbpedia.org/property/frequency")</f>
        <v>http://dbpedia.org/property/frequency</v>
      </c>
      <c r="B4630" s="2" t="n">
        <v>0</v>
      </c>
      <c r="C4630" s="0" t="str">
        <f aca="false">HYPERLINK("http://dbpedia.org/sparql?default-graph-uri=http%3A%2F%2Fdbpedia.org&amp;query=select+distinct+%3Fs+%3Fo+where+{%3Fs+%3Chttp%3A%2F%2Fdbpedia.org%2Fproperty%2Ffrequency%3E+%3Fo}+LIMIT+100&amp;format=text%2Fhtml&amp;timeout=30000&amp;debug=on", "View on DBPedia")</f>
        <v>View on DBPedia</v>
      </c>
    </row>
    <row collapsed="false" customFormat="false" customHeight="true" hidden="false" ht="12.1" outlineLevel="0" r="4631">
      <c r="A4631" s="0" t="str">
        <f aca="false">HYPERLINK("http://dbpedia.org/property/tracks")</f>
        <v>http://dbpedia.org/property/tracks</v>
      </c>
      <c r="B4631" s="2" t="n">
        <v>0</v>
      </c>
      <c r="C4631" s="0" t="str">
        <f aca="false">HYPERLINK("http://dbpedia.org/sparql?default-graph-uri=http%3A%2F%2Fdbpedia.org&amp;query=select+distinct+%3Fs+%3Fo+where+{%3Fs+%3Chttp%3A%2F%2Fdbpedia.org%2Fproperty%2Ftracks%3E+%3Fo}+LIMIT+100&amp;format=text%2Fhtml&amp;timeout=30000&amp;debug=on", "View on DBPedia")</f>
        <v>View on DBPedia</v>
      </c>
    </row>
    <row collapsed="false" customFormat="false" customHeight="true" hidden="false" ht="12.1" outlineLevel="0" r="4632">
      <c r="A4632" s="0" t="str">
        <f aca="false">HYPERLINK("http://dbpedia.org/ontology/language")</f>
        <v>http://dbpedia.org/ontology/language</v>
      </c>
      <c r="B4632" s="2" t="n">
        <v>0</v>
      </c>
      <c r="C4632" s="0" t="str">
        <f aca="false">HYPERLINK("http://dbpedia.org/sparql?default-graph-uri=http%3A%2F%2Fdbpedia.org&amp;query=select+distinct+%3Fs+%3Fo+where+{%3Fs+%3Chttp%3A%2F%2Fdbpedia.org%2Fontology%2Flanguage%3E+%3Fo}+LIMIT+100&amp;format=text%2Fhtml&amp;timeout=30000&amp;debug=on", "View on DBPedia")</f>
        <v>View on DBPedia</v>
      </c>
    </row>
    <row collapsed="false" customFormat="false" customHeight="true" hidden="false" ht="12.1" outlineLevel="0" r="4633">
      <c r="A4633" s="0" t="str">
        <f aca="false">HYPERLINK("http://dbpedia.org/property/longtype")</f>
        <v>http://dbpedia.org/property/longtype</v>
      </c>
      <c r="B4633" s="2" t="n">
        <v>0</v>
      </c>
      <c r="C4633" s="0" t="str">
        <f aca="false">HYPERLINK("http://dbpedia.org/sparql?default-graph-uri=http%3A%2F%2Fdbpedia.org&amp;query=select+distinct+%3Fs+%3Fo+where+{%3Fs+%3Chttp%3A%2F%2Fdbpedia.org%2Fproperty%2Flongtype%3E+%3Fo}+LIMIT+100&amp;format=text%2Fhtml&amp;timeout=30000&amp;debug=on", "View on DBPedia")</f>
        <v>View on DBPedia</v>
      </c>
    </row>
    <row collapsed="false" customFormat="false" customHeight="true" hidden="false" ht="12.1" outlineLevel="0" r="4634">
      <c r="A4634" s="0" t="str">
        <f aca="false">HYPERLINK("http://dbpedia.org/property/broadcast")</f>
        <v>http://dbpedia.org/property/broadcast</v>
      </c>
      <c r="B4634" s="2" t="n">
        <v>0</v>
      </c>
      <c r="C4634" s="0" t="str">
        <f aca="false">HYPERLINK("http://dbpedia.org/sparql?default-graph-uri=http%3A%2F%2Fdbpedia.org&amp;query=select+distinct+%3Fs+%3Fo+where+{%3Fs+%3Chttp%3A%2F%2Fdbpedia.org%2Fproperty%2Fbroadcast%3E+%3Fo}+LIMIT+100&amp;format=text%2Fhtml&amp;timeout=30000&amp;debug=on", "View on DBPedia")</f>
        <v>View on DBPedia</v>
      </c>
    </row>
    <row collapsed="false" customFormat="false" customHeight="true" hidden="false" ht="12.1" outlineLevel="0" r="4635">
      <c r="A4635" s="0" t="str">
        <f aca="false">HYPERLINK("http://dbpedia.org/property/discography")</f>
        <v>http://dbpedia.org/property/discography</v>
      </c>
      <c r="B4635" s="2" t="n">
        <v>0</v>
      </c>
      <c r="C4635" s="0" t="str">
        <f aca="false">HYPERLINK("http://dbpedia.org/sparql?default-graph-uri=http%3A%2F%2Fdbpedia.org&amp;query=select+distinct+%3Fs+%3Fo+where+{%3Fs+%3Chttp%3A%2F%2Fdbpedia.org%2Fproperty%2Fdiscography%3E+%3Fo}+LIMIT+100&amp;format=text%2Fhtml&amp;timeout=30000&amp;debug=on", "View on DBPedia")</f>
        <v>View on DBPedia</v>
      </c>
    </row>
    <row collapsed="false" customFormat="false" customHeight="true" hidden="false" ht="12.1" outlineLevel="0" r="4636">
      <c r="A4636" s="0" t="str">
        <f aca="false">HYPERLINK("http://dbpedia.org/property/debutyear")</f>
        <v>http://dbpedia.org/property/debutyear</v>
      </c>
      <c r="B4636" s="2" t="n">
        <v>0</v>
      </c>
      <c r="C4636" s="0" t="str">
        <f aca="false">HYPERLINK("http://dbpedia.org/sparql?default-graph-uri=http%3A%2F%2Fdbpedia.org&amp;query=select+distinct+%3Fs+%3Fo+where+{%3Fs+%3Chttp%3A%2F%2Fdbpedia.org%2Fproperty%2Fdebutyear%3E+%3Fo}+LIMIT+100&amp;format=text%2Fhtml&amp;timeout=30000&amp;debug=on", "View on DBPedia")</f>
        <v>View on DBPedia</v>
      </c>
    </row>
    <row collapsed="false" customFormat="false" customHeight="true" hidden="false" ht="12.1" outlineLevel="0" r="4637">
      <c r="A4637" s="0" t="str">
        <f aca="false">HYPERLINK("http://dbpedia.org/property/populationAsOf")</f>
        <v>http://dbpedia.org/property/populationAsOf</v>
      </c>
      <c r="B4637" s="2" t="n">
        <v>0</v>
      </c>
      <c r="C4637" s="0" t="str">
        <f aca="false">HYPERLINK("http://dbpedia.org/sparql?default-graph-uri=http%3A%2F%2Fdbpedia.org&amp;query=select+distinct+%3Fs+%3Fo+where+{%3Fs+%3Chttp%3A%2F%2Fdbpedia.org%2Fproperty%2FpopulationAsOf%3E+%3Fo}+LIMIT+100&amp;format=text%2Fhtml&amp;timeout=30000&amp;debug=on", "View on DBPedia")</f>
        <v>View on DBPedia</v>
      </c>
    </row>
    <row collapsed="false" customFormat="false" customHeight="true" hidden="false" ht="12.1" outlineLevel="0" r="4638">
      <c r="A4638" s="0" t="str">
        <f aca="false">HYPERLINK("http://dbpedia.org/property/voice")</f>
        <v>http://dbpedia.org/property/voice</v>
      </c>
      <c r="B4638" s="2" t="n">
        <v>0</v>
      </c>
      <c r="C4638" s="0" t="str">
        <f aca="false">HYPERLINK("http://dbpedia.org/sparql?default-graph-uri=http%3A%2F%2Fdbpedia.org&amp;query=select+distinct+%3Fs+%3Fo+where+{%3Fs+%3Chttp%3A%2F%2Fdbpedia.org%2Fproperty%2Fvoice%3E+%3Fo}+LIMIT+100&amp;format=text%2Fhtml&amp;timeout=30000&amp;debug=on", "View on DBPedia")</f>
        <v>View on DBPedia</v>
      </c>
    </row>
    <row collapsed="false" customFormat="false" customHeight="true" hidden="false" ht="12.1" outlineLevel="0" r="4639">
      <c r="A4639" s="0" t="str">
        <f aca="false">HYPERLINK("http://dbpedia.org/property/amateurSince")</f>
        <v>http://dbpedia.org/property/amateurSince</v>
      </c>
      <c r="B4639" s="2" t="n">
        <v>0</v>
      </c>
      <c r="C4639" s="0" t="str">
        <f aca="false">HYPERLINK("http://dbpedia.org/sparql?default-graph-uri=http%3A%2F%2Fdbpedia.org&amp;query=select+distinct+%3Fs+%3Fo+where+{%3Fs+%3Chttp%3A%2F%2Fdbpedia.org%2Fproperty%2FamateurSince%3E+%3Fo}+LIMIT+100&amp;format=text%2Fhtml&amp;timeout=30000&amp;debug=on", "View on DBPedia")</f>
        <v>View on DBPedia</v>
      </c>
    </row>
    <row collapsed="false" customFormat="false" customHeight="true" hidden="false" ht="12.1" outlineLevel="0" r="4640">
      <c r="A4640" s="0" t="str">
        <f aca="false">HYPERLINK("http://dbpedia.org/property/bsize")</f>
        <v>http://dbpedia.org/property/bsize</v>
      </c>
      <c r="B4640" s="2" t="n">
        <v>0</v>
      </c>
      <c r="C4640" s="0" t="str">
        <f aca="false">HYPERLINK("http://dbpedia.org/sparql?default-graph-uri=http%3A%2F%2Fdbpedia.org&amp;query=select+distinct+%3Fs+%3Fo+where+{%3Fs+%3Chttp%3A%2F%2Fdbpedia.org%2Fproperty%2Fbsize%3E+%3Fo}+LIMIT+100&amp;format=text%2Fhtml&amp;timeout=30000&amp;debug=on", "View on DBPedia")</f>
        <v>View on DBPedia</v>
      </c>
    </row>
    <row collapsed="false" customFormat="false" customHeight="true" hidden="false" ht="12.1" outlineLevel="0" r="4641">
      <c r="A4641" s="0" t="str">
        <f aca="false">HYPERLINK("http://dbpedia.org/ontology/seatingCapacity")</f>
        <v>http://dbpedia.org/ontology/seatingCapacity</v>
      </c>
      <c r="B4641" s="2" t="n">
        <v>0</v>
      </c>
      <c r="C4641" s="0" t="str">
        <f aca="false">HYPERLINK("http://dbpedia.org/sparql?default-graph-uri=http%3A%2F%2Fdbpedia.org&amp;query=select+distinct+%3Fs+%3Fo+where+{%3Fs+%3Chttp%3A%2F%2Fdbpedia.org%2Fontology%2FseatingCapacity%3E+%3Fo}+LIMIT+100&amp;format=text%2Fhtml&amp;timeout=30000&amp;debug=on", "View on DBPedia")</f>
        <v>View on DBPedia</v>
      </c>
    </row>
    <row collapsed="false" customFormat="false" customHeight="true" hidden="false" ht="12.1" outlineLevel="0" r="4642">
      <c r="A4642" s="0" t="str">
        <f aca="false">HYPERLINK("http://dbpedia.org/property/c")</f>
        <v>http://dbpedia.org/property/c</v>
      </c>
      <c r="B4642" s="2" t="n">
        <v>0</v>
      </c>
      <c r="C4642" s="0" t="str">
        <f aca="false">HYPERLINK("http://dbpedia.org/sparql?default-graph-uri=http%3A%2F%2Fdbpedia.org&amp;query=select+distinct+%3Fs+%3Fo+where+{%3Fs+%3Chttp%3A%2F%2Fdbpedia.org%2Fproperty%2Fc%3E+%3Fo}+LIMIT+100&amp;format=text%2Fhtml&amp;timeout=30000&amp;debug=on", "View on DBPedia")</f>
        <v>View on DBPedia</v>
      </c>
    </row>
    <row collapsed="false" customFormat="false" customHeight="true" hidden="false" ht="12.1" outlineLevel="0" r="4643">
      <c r="A4643" s="0" t="str">
        <f aca="false">HYPERLINK("http://dbpedia.org/property/video")</f>
        <v>http://dbpedia.org/property/video</v>
      </c>
      <c r="B4643" s="2" t="n">
        <v>0</v>
      </c>
      <c r="C4643" s="0" t="str">
        <f aca="false">HYPERLINK("http://dbpedia.org/sparql?default-graph-uri=http%3A%2F%2Fdbpedia.org&amp;query=select+distinct+%3Fs+%3Fo+where+{%3Fs+%3Chttp%3A%2F%2Fdbpedia.org%2Fproperty%2Fvideo%3E+%3Fo}+LIMIT+100&amp;format=text%2Fhtml&amp;timeout=30000&amp;debug=on", "View on DBPedia")</f>
        <v>View on DBPedia</v>
      </c>
    </row>
    <row collapsed="false" customFormat="false" customHeight="true" hidden="false" ht="12.1" outlineLevel="0" r="4644">
      <c r="A4644" s="0" t="str">
        <f aca="false">HYPERLINK("http://dbpedia.org/property/otherInfo")</f>
        <v>http://dbpedia.org/property/otherInfo</v>
      </c>
      <c r="B4644" s="2" t="n">
        <v>0</v>
      </c>
      <c r="C4644" s="0" t="str">
        <f aca="false">HYPERLINK("http://dbpedia.org/sparql?default-graph-uri=http%3A%2F%2Fdbpedia.org&amp;query=select+distinct+%3Fs+%3Fo+where+{%3Fs+%3Chttp%3A%2F%2Fdbpedia.org%2Fproperty%2FotherInfo%3E+%3Fo}+LIMIT+100&amp;format=text%2Fhtml&amp;timeout=30000&amp;debug=on", "View on DBPedia")</f>
        <v>View on DBPedia</v>
      </c>
    </row>
    <row collapsed="false" customFormat="false" customHeight="true" hidden="false" ht="12.1" outlineLevel="0" r="4645">
      <c r="A4645" s="0" t="str">
        <f aca="false">HYPERLINK("http://dbpedia.org/property/firstawarded")</f>
        <v>http://dbpedia.org/property/firstawarded</v>
      </c>
      <c r="B4645" s="2" t="n">
        <v>0</v>
      </c>
      <c r="C4645" s="0" t="str">
        <f aca="false">HYPERLINK("http://dbpedia.org/sparql?default-graph-uri=http%3A%2F%2Fdbpedia.org&amp;query=select+distinct+%3Fs+%3Fo+where+{%3Fs+%3Chttp%3A%2F%2Fdbpedia.org%2Fproperty%2Ffirstawarded%3E+%3Fo}+LIMIT+100&amp;format=text%2Fhtml&amp;timeout=30000&amp;debug=on", "View on DBPedia")</f>
        <v>View on DBPedia</v>
      </c>
    </row>
    <row collapsed="false" customFormat="false" customHeight="true" hidden="false" ht="12.1" outlineLevel="0" r="4646">
      <c r="A4646" s="0" t="str">
        <f aca="false">HYPERLINK("http://dbpedia.org/property/col2footer")</f>
        <v>http://dbpedia.org/property/col2footer</v>
      </c>
      <c r="B4646" s="2" t="n">
        <v>0</v>
      </c>
      <c r="C4646" s="0" t="str">
        <f aca="false">HYPERLINK("http://dbpedia.org/sparql?default-graph-uri=http%3A%2F%2Fdbpedia.org&amp;query=select+distinct+%3Fs+%3Fo+where+{%3Fs+%3Chttp%3A%2F%2Fdbpedia.org%2Fproperty%2Fcol2footer%3E+%3Fo}+LIMIT+100&amp;format=text%2Fhtml&amp;timeout=30000&amp;debug=on", "View on DBPedia")</f>
        <v>View on DBPedia</v>
      </c>
    </row>
    <row collapsed="false" customFormat="false" customHeight="true" hidden="false" ht="12.1" outlineLevel="0" r="4647">
      <c r="A4647" s="0" t="str">
        <f aca="false">HYPERLINK("http://dbpedia.org/property/started")</f>
        <v>http://dbpedia.org/property/started</v>
      </c>
      <c r="B4647" s="2" t="n">
        <v>0</v>
      </c>
      <c r="C4647" s="0" t="str">
        <f aca="false">HYPERLINK("http://dbpedia.org/sparql?default-graph-uri=http%3A%2F%2Fdbpedia.org&amp;query=select+distinct+%3Fs+%3Fo+where+{%3Fs+%3Chttp%3A%2F%2Fdbpedia.org%2Fproperty%2Fstarted%3E+%3Fo}+LIMIT+100&amp;format=text%2Fhtml&amp;timeout=30000&amp;debug=on", "View on DBPedia")</f>
        <v>View on DBPedia</v>
      </c>
    </row>
    <row collapsed="false" customFormat="false" customHeight="true" hidden="false" ht="12.1" outlineLevel="0" r="4648">
      <c r="A4648" s="0" t="str">
        <f aca="false">HYPERLINK("http://dbpedia.org/ontology/owningCompany")</f>
        <v>http://dbpedia.org/ontology/owningCompany</v>
      </c>
      <c r="B4648" s="2" t="n">
        <v>0</v>
      </c>
      <c r="C4648" s="0" t="str">
        <f aca="false">HYPERLINK("http://dbpedia.org/sparql?default-graph-uri=http%3A%2F%2Fdbpedia.org&amp;query=select+distinct+%3Fs+%3Fo+where+{%3Fs+%3Chttp%3A%2F%2Fdbpedia.org%2Fontology%2FowningCompany%3E+%3Fo}+LIMIT+100&amp;format=text%2Fhtml&amp;timeout=30000&amp;debug=on", "View on DBPedia")</f>
        <v>View on DBPedia</v>
      </c>
    </row>
    <row collapsed="false" customFormat="false" customHeight="true" hidden="false" ht="12.1" outlineLevel="0" r="4649">
      <c r="A4649" s="0" t="str">
        <f aca="false">HYPERLINK("http://dbpedia.org/property/originallyReleasedAs")</f>
        <v>http://dbpedia.org/property/originallyReleasedAs</v>
      </c>
      <c r="B4649" s="2" t="n">
        <v>0</v>
      </c>
      <c r="C4649" s="0" t="str">
        <f aca="false">HYPERLINK("http://dbpedia.org/sparql?default-graph-uri=http%3A%2F%2Fdbpedia.org&amp;query=select+distinct+%3Fs+%3Fo+where+{%3Fs+%3Chttp%3A%2F%2Fdbpedia.org%2Fproperty%2ForiginallyReleasedAs%3E+%3Fo}+LIMIT+100&amp;format=text%2Fhtml&amp;timeout=30000&amp;debug=on", "View on DBPedia")</f>
        <v>View on DBPedia</v>
      </c>
    </row>
    <row collapsed="false" customFormat="false" customHeight="true" hidden="false" ht="12.1" outlineLevel="0" r="4650">
      <c r="A4650" s="0" t="str">
        <f aca="false">HYPERLINK("http://dbpedia.org/property/bornAndOrigin")</f>
        <v>http://dbpedia.org/property/bornAndOrigin</v>
      </c>
      <c r="B4650" s="2" t="n">
        <v>0</v>
      </c>
      <c r="C4650" s="0" t="str">
        <f aca="false">HYPERLINK("http://dbpedia.org/sparql?default-graph-uri=http%3A%2F%2Fdbpedia.org&amp;query=select+distinct+%3Fs+%3Fo+where+{%3Fs+%3Chttp%3A%2F%2Fdbpedia.org%2Fproperty%2FbornAndOrigin%3E+%3Fo}+LIMIT+100&amp;format=text%2Fhtml&amp;timeout=30000&amp;debug=on", "View on DBPedia")</f>
        <v>View on DBPedia</v>
      </c>
    </row>
    <row collapsed="false" customFormat="false" customHeight="true" hidden="false" ht="12.1" outlineLevel="0" r="4651">
      <c r="A4651" s="0" t="str">
        <f aca="false">HYPERLINK("http://dbpedia.org/property/lastConcert")</f>
        <v>http://dbpedia.org/property/lastConcert</v>
      </c>
      <c r="B4651" s="2" t="n">
        <v>0</v>
      </c>
      <c r="C4651" s="0" t="str">
        <f aca="false">HYPERLINK("http://dbpedia.org/sparql?default-graph-uri=http%3A%2F%2Fdbpedia.org&amp;query=select+distinct+%3Fs+%3Fo+where+{%3Fs+%3Chttp%3A%2F%2Fdbpedia.org%2Fproperty%2FlastConcert%3E+%3Fo}+LIMIT+100&amp;format=text%2Fhtml&amp;timeout=30000&amp;debug=on", "View on DBPedia")</f>
        <v>View on DBPedia</v>
      </c>
    </row>
    <row collapsed="false" customFormat="false" customHeight="true" hidden="false" ht="12.1" outlineLevel="0" r="4652">
      <c r="A4652" s="0" t="str">
        <f aca="false">HYPERLINK("http://dbpedia.org/ontology/genre")</f>
        <v>http://dbpedia.org/ontology/genre</v>
      </c>
      <c r="B4652" s="2" t="n">
        <v>0</v>
      </c>
      <c r="C4652" s="0" t="str">
        <f aca="false">HYPERLINK("http://dbpedia.org/sparql?default-graph-uri=http%3A%2F%2Fdbpedia.org&amp;query=select+distinct+%3Fs+%3Fo+where+{%3Fs+%3Chttp%3A%2F%2Fdbpedia.org%2Fontology%2Fgenre%3E+%3Fo}+LIMIT+100&amp;format=text%2Fhtml&amp;timeout=30000&amp;debug=on", "View on DBPedia")</f>
        <v>View on DBPedia</v>
      </c>
    </row>
    <row collapsed="false" customFormat="false" customHeight="true" hidden="false" ht="12.1" outlineLevel="0" r="4653">
      <c r="A4653" s="0" t="str">
        <f aca="false">HYPERLINK("http://dbpedia.org/property/footballSeason")</f>
        <v>http://dbpedia.org/property/footballSeason</v>
      </c>
      <c r="B4653" s="2" t="n">
        <v>0</v>
      </c>
      <c r="C4653" s="0" t="str">
        <f aca="false">HYPERLINK("http://dbpedia.org/sparql?default-graph-uri=http%3A%2F%2Fdbpedia.org&amp;query=select+distinct+%3Fs+%3Fo+where+{%3Fs+%3Chttp%3A%2F%2Fdbpedia.org%2Fproperty%2FfootballSeason%3E+%3Fo}+LIMIT+100&amp;format=text%2Fhtml&amp;timeout=30000&amp;debug=on", "View on DBPedia")</f>
        <v>View on DBPedia</v>
      </c>
    </row>
    <row collapsed="false" customFormat="false" customHeight="true" hidden="false" ht="12.1" outlineLevel="0" r="4654">
      <c r="A4654" s="0" t="str">
        <f aca="false">HYPERLINK("http://dbpedia.org/property/status")</f>
        <v>http://dbpedia.org/property/status</v>
      </c>
      <c r="B4654" s="2" t="n">
        <v>0</v>
      </c>
      <c r="C4654" s="0" t="str">
        <f aca="false">HYPERLINK("http://dbpedia.org/sparql?default-graph-uri=http%3A%2F%2Fdbpedia.org&amp;query=select+distinct+%3Fs+%3Fo+where+{%3Fs+%3Chttp%3A%2F%2Fdbpedia.org%2Fproperty%2Fstatus%3E+%3Fo}+LIMIT+100&amp;format=text%2Fhtml&amp;timeout=30000&amp;debug=on", "View on DBPedia")</f>
        <v>View on DBPedia</v>
      </c>
    </row>
    <row collapsed="false" customFormat="false" customHeight="true" hidden="false" ht="12.1" outlineLevel="0" r="4655">
      <c r="A4655" s="0" t="str">
        <f aca="false">HYPERLINK("http://dbpedia.org/property/single2Date")</f>
        <v>http://dbpedia.org/property/single2Date</v>
      </c>
      <c r="B4655" s="2" t="n">
        <v>0</v>
      </c>
      <c r="C4655" s="0" t="str">
        <f aca="false">HYPERLINK("http://dbpedia.org/sparql?default-graph-uri=http%3A%2F%2Fdbpedia.org&amp;query=select+distinct+%3Fs+%3Fo+where+{%3Fs+%3Chttp%3A%2F%2Fdbpedia.org%2Fproperty%2Fsingle2Date%3E+%3Fo}+LIMIT+100&amp;format=text%2Fhtml&amp;timeout=30000&amp;debug=on", "View on DBPedia")</f>
        <v>View on DBPedia</v>
      </c>
    </row>
    <row collapsed="false" customFormat="false" customHeight="true" hidden="false" ht="12.1" outlineLevel="0" r="4656">
      <c r="A4656" s="0" t="str">
        <f aca="false">HYPERLINK("http://dbpedia.org/property/restored")</f>
        <v>http://dbpedia.org/property/restored</v>
      </c>
      <c r="B4656" s="2" t="n">
        <v>0</v>
      </c>
      <c r="C4656" s="0" t="str">
        <f aca="false">HYPERLINK("http://dbpedia.org/sparql?default-graph-uri=http%3A%2F%2Fdbpedia.org&amp;query=select+distinct+%3Fs+%3Fo+where+{%3Fs+%3Chttp%3A%2F%2Fdbpedia.org%2Fproperty%2Frestored%3E+%3Fo}+LIMIT+100&amp;format=text%2Fhtml&amp;timeout=30000&amp;debug=on", "View on DBPedia")</f>
        <v>View on DBPedia</v>
      </c>
    </row>
    <row collapsed="false" customFormat="false" customHeight="true" hidden="false" ht="12.1" outlineLevel="0" r="4658">
      <c r="A4658" s="0" t="n">
        <v>855073163</v>
      </c>
      <c r="B4658" s="1" t="s">
        <v>277</v>
      </c>
      <c r="C4658" s="0" t="str">
        <f aca="false">HYPERLINK("http://en.wikipedia.org/wiki/List_of_best-selling_albums", "View context")</f>
        <v>View context</v>
      </c>
    </row>
    <row collapsed="false" customFormat="false" customHeight="true" hidden="false" ht="12.65" outlineLevel="0" r="4659">
      <c r="A4659" s="0" t="s">
        <v>1158</v>
      </c>
      <c r="B4659" s="1" t="s">
        <v>1159</v>
      </c>
      <c r="C4659" s="0" t="s">
        <v>1160</v>
      </c>
      <c r="D4659" s="0" t="s">
        <v>1161</v>
      </c>
      <c r="E4659" s="0" t="s">
        <v>1162</v>
      </c>
    </row>
    <row collapsed="false" customFormat="false" customHeight="true" hidden="false" ht="12.65" outlineLevel="0" r="4660">
      <c r="A4660" s="0" t="s">
        <v>1163</v>
      </c>
      <c r="B4660" s="1" t="s">
        <v>1164</v>
      </c>
      <c r="C4660" s="0" t="s">
        <v>1165</v>
      </c>
      <c r="D4660" s="0" t="s">
        <v>1166</v>
      </c>
      <c r="E4660" s="0" t="s">
        <v>1167</v>
      </c>
    </row>
    <row collapsed="false" customFormat="false" customHeight="true" hidden="false" ht="12.65" outlineLevel="0" r="4661">
      <c r="A4661" s="0" t="s">
        <v>1168</v>
      </c>
      <c r="B4661" s="1" t="s">
        <v>1169</v>
      </c>
      <c r="C4661" s="0" t="s">
        <v>1170</v>
      </c>
      <c r="D4661" s="0" t="s">
        <v>1171</v>
      </c>
      <c r="E4661" s="0" t="s">
        <v>1172</v>
      </c>
    </row>
    <row collapsed="false" customFormat="false" customHeight="true" hidden="false" ht="12.1" outlineLevel="0" r="4662">
      <c r="A4662" s="0" t="s">
        <v>1173</v>
      </c>
      <c r="B4662" s="1" t="s">
        <v>1174</v>
      </c>
      <c r="C4662" s="0" t="s">
        <v>1175</v>
      </c>
    </row>
    <row collapsed="false" customFormat="false" customHeight="true" hidden="false" ht="12.1" outlineLevel="0" r="4663">
      <c r="A4663" s="0" t="str">
        <f aca="false">HYPERLINK("http://dbpedia.org/ontology/associatedBand")</f>
        <v>http://dbpedia.org/ontology/associatedBand</v>
      </c>
      <c r="B4663" s="2" t="n">
        <v>0</v>
      </c>
      <c r="C4663" s="0" t="str">
        <f aca="false">HYPERLINK("http://dbpedia.org/sparql?default-graph-uri=http%3A%2F%2Fdbpedia.org&amp;query=select+distinct+%3Fs+%3Fo+where+{%3Fs+%3Chttp%3A%2F%2Fdbpedia.org%2Fontology%2FassociatedBand%3E+%3Fo}+LIMIT+100&amp;format=text%2Fhtml&amp;timeout=30000&amp;debug=on", "View on DBPedia")</f>
        <v>View on DBPedia</v>
      </c>
    </row>
    <row collapsed="false" customFormat="false" customHeight="true" hidden="false" ht="12.1" outlineLevel="0" r="4664">
      <c r="A4664" s="0" t="str">
        <f aca="false">HYPERLINK("http://dbpedia.org/property/title")</f>
        <v>http://dbpedia.org/property/title</v>
      </c>
      <c r="B4664" s="2" t="n">
        <v>0</v>
      </c>
      <c r="C4664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4665">
      <c r="A4665" s="0" t="str">
        <f aca="false">HYPERLINK("http://dbpedia.org/property/cover")</f>
        <v>http://dbpedia.org/property/cover</v>
      </c>
      <c r="B4665" s="2" t="n">
        <v>0</v>
      </c>
      <c r="C4665" s="0" t="str">
        <f aca="false">HYPERLINK("http://dbpedia.org/sparql?default-graph-uri=http%3A%2F%2Fdbpedia.org&amp;query=select+distinct+%3Fs+%3Fo+where+{%3Fs+%3Chttp%3A%2F%2Fdbpedia.org%2Fproperty%2Fcover%3E+%3Fo}+LIMIT+100&amp;format=text%2Fhtml&amp;timeout=30000&amp;debug=on", "View on DBPedia")</f>
        <v>View on DBPedia</v>
      </c>
    </row>
    <row collapsed="false" customFormat="false" customHeight="true" hidden="false" ht="12.1" outlineLevel="0" r="4666">
      <c r="A4666" s="0" t="str">
        <f aca="false">HYPERLINK("http://xmlns.com/foaf/0.1/name")</f>
        <v>http://xmlns.com/foaf/0.1/name</v>
      </c>
      <c r="B4666" s="2" t="n">
        <v>0</v>
      </c>
      <c r="C4666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4667">
      <c r="A4667" s="0" t="str">
        <f aca="false">HYPERLINK("http://dbpedia.org/property/after")</f>
        <v>http://dbpedia.org/property/after</v>
      </c>
      <c r="B4667" s="2" t="n">
        <v>0</v>
      </c>
      <c r="C4667" s="0" t="str">
        <f aca="false">HYPERLINK("http://dbpedia.org/sparql?default-graph-uri=http%3A%2F%2Fdbpedia.org&amp;query=select+distinct+%3Fs+%3Fo+where+{%3Fs+%3Chttp%3A%2F%2Fdbpedia.org%2Fproperty%2Fafter%3E+%3Fo}+LIMIT+100&amp;format=text%2Fhtml&amp;timeout=30000&amp;debug=on", "View on DBPedia")</f>
        <v>View on DBPedia</v>
      </c>
    </row>
    <row collapsed="false" customFormat="false" customHeight="true" hidden="false" ht="12.1" outlineLevel="0" r="4668">
      <c r="A4668" s="0" t="str">
        <f aca="false">HYPERLINK("http://dbpedia.org/property/before")</f>
        <v>http://dbpedia.org/property/before</v>
      </c>
      <c r="B4668" s="2" t="n">
        <v>0</v>
      </c>
      <c r="C4668" s="0" t="str">
        <f aca="false">HYPERLINK("http://dbpedia.org/sparql?default-graph-uri=http%3A%2F%2Fdbpedia.org&amp;query=select+distinct+%3Fs+%3Fo+where+{%3Fs+%3Chttp%3A%2F%2Fdbpedia.org%2Fproperty%2Fbefore%3E+%3Fo}+LIMIT+100&amp;format=text%2Fhtml&amp;timeout=30000&amp;debug=on", "View on DBPedia")</f>
        <v>View on DBPedia</v>
      </c>
    </row>
    <row collapsed="false" customFormat="false" customHeight="true" hidden="false" ht="12.1" outlineLevel="0" r="4669">
      <c r="A4669" s="0" t="str">
        <f aca="false">HYPERLINK("http://dbpedia.org/property/associatedActs")</f>
        <v>http://dbpedia.org/property/associatedActs</v>
      </c>
      <c r="B4669" s="2" t="n">
        <v>0</v>
      </c>
      <c r="C4669" s="0" t="str">
        <f aca="false">HYPERLINK("http://dbpedia.org/sparql?default-graph-uri=http%3A%2F%2Fdbpedia.org&amp;query=select+distinct+%3Fs+%3Fo+where+{%3Fs+%3Chttp%3A%2F%2Fdbpedia.org%2Fproperty%2FassociatedActs%3E+%3Fo}+LIMIT+100&amp;format=text%2Fhtml&amp;timeout=30000&amp;debug=on", "View on DBPedia")</f>
        <v>View on DBPedia</v>
      </c>
    </row>
    <row collapsed="false" customFormat="false" customHeight="true" hidden="false" ht="12.1" outlineLevel="0" r="4670">
      <c r="A4670" s="0" t="str">
        <f aca="false">HYPERLINK("http://dbpedia.org/property/artist")</f>
        <v>http://dbpedia.org/property/artist</v>
      </c>
      <c r="B4670" s="2" t="n">
        <v>0.5</v>
      </c>
      <c r="C4670" s="0" t="str">
        <f aca="false">HYPERLINK("http://dbpedia.org/sparql?default-graph-uri=http%3A%2F%2Fdbpedia.org&amp;query=select+distinct+%3Fs+%3Fo+where+{%3Fs+%3Chttp%3A%2F%2Fdbpedia.org%2Fproperty%2Fartist%3E+%3Fo}+LIMIT+100&amp;format=text%2Fhtml&amp;timeout=30000&amp;debug=on", "View on DBPedia")</f>
        <v>View on DBPedia</v>
      </c>
    </row>
    <row collapsed="false" customFormat="false" customHeight="true" hidden="false" ht="12.1" outlineLevel="0" r="4671">
      <c r="A4671" s="0" t="str">
        <f aca="false">HYPERLINK("http://dbpedia.org/ontology/artist")</f>
        <v>http://dbpedia.org/ontology/artist</v>
      </c>
      <c r="B4671" s="2" t="n">
        <v>0.5</v>
      </c>
      <c r="C4671" s="0" t="str">
        <f aca="false">HYPERLINK("http://dbpedia.org/sparql?default-graph-uri=http%3A%2F%2Fdbpedia.org&amp;query=select+distinct+%3Fs+%3Fo+where+{%3Fs+%3Chttp%3A%2F%2Fdbpedia.org%2Fontology%2Fartist%3E+%3Fo}+LIMIT+100&amp;format=text%2Fhtml&amp;timeout=30000&amp;debug=on", "View on DBPedia")</f>
        <v>View on DBPedia</v>
      </c>
    </row>
    <row collapsed="false" customFormat="false" customHeight="true" hidden="false" ht="12.1" outlineLevel="0" r="4672">
      <c r="A4672" s="0" t="str">
        <f aca="false">HYPERLINK("http://dbpedia.org/property/name")</f>
        <v>http://dbpedia.org/property/name</v>
      </c>
      <c r="B4672" s="2" t="n">
        <v>0</v>
      </c>
      <c r="C4672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4673">
      <c r="A4673" s="0" t="str">
        <f aca="false">HYPERLINK("http://dbpedia.org/ontology/associatedMusicalArtist")</f>
        <v>http://dbpedia.org/ontology/associatedMusicalArtist</v>
      </c>
      <c r="B4673" s="2" t="n">
        <v>0</v>
      </c>
      <c r="C4673" s="0" t="str">
        <f aca="false">HYPERLINK("http://dbpedia.org/sparql?default-graph-uri=http%3A%2F%2Fdbpedia.org&amp;query=select+distinct+%3Fs+%3Fo+where+{%3Fs+%3Chttp%3A%2F%2Fdbpedia.org%2Fontology%2FassociatedMusicalArtist%3E+%3Fo}+LIMIT+100&amp;format=text%2Fhtml&amp;timeout=30000&amp;debug=on", "View on DBPedia")</f>
        <v>View on DBPedia</v>
      </c>
    </row>
    <row collapsed="false" customFormat="false" customHeight="true" hidden="false" ht="12.1" outlineLevel="0" r="4674">
      <c r="A4674" s="0" t="str">
        <f aca="false">HYPERLINK("http://dbpedia.org/property/note")</f>
        <v>http://dbpedia.org/property/note</v>
      </c>
      <c r="B4674" s="2" t="n">
        <v>0</v>
      </c>
      <c r="C4674" s="0" t="str">
        <f aca="false">HYPERLINK("http://dbpedia.org/sparql?default-graph-uri=http%3A%2F%2Fdbpedia.org&amp;query=select+distinct+%3Fs+%3Fo+where+{%3Fs+%3Chttp%3A%2F%2Fdbpedia.org%2Fproperty%2Fnote%3E+%3Fo}+LIMIT+100&amp;format=text%2Fhtml&amp;timeout=30000&amp;debug=on", "View on DBPedia")</f>
        <v>View on DBPedia</v>
      </c>
    </row>
    <row collapsed="false" customFormat="false" customHeight="true" hidden="false" ht="12.1" outlineLevel="0" r="4675">
      <c r="A4675" s="0" t="str">
        <f aca="false">HYPERLINK("http://dbpedia.org/property/extra")</f>
        <v>http://dbpedia.org/property/extra</v>
      </c>
      <c r="B4675" s="2" t="n">
        <v>0</v>
      </c>
      <c r="C4675" s="0" t="str">
        <f aca="false">HYPERLINK("http://dbpedia.org/sparql?default-graph-uri=http%3A%2F%2Fdbpedia.org&amp;query=select+distinct+%3Fs+%3Fo+where+{%3Fs+%3Chttp%3A%2F%2Fdbpedia.org%2Fproperty%2Fextra%3E+%3Fo}+LIMIT+100&amp;format=text%2Fhtml&amp;timeout=30000&amp;debug=on", "View on DBPedia")</f>
        <v>View on DBPedia</v>
      </c>
    </row>
    <row collapsed="false" customFormat="false" customHeight="true" hidden="false" ht="12.1" outlineLevel="0" r="4676">
      <c r="A4676" s="0" t="str">
        <f aca="false">HYPERLINK("http://dbpedia.org/ontology/musicalBand")</f>
        <v>http://dbpedia.org/ontology/musicalBand</v>
      </c>
      <c r="B4676" s="2" t="n">
        <v>0</v>
      </c>
      <c r="C4676" s="0" t="str">
        <f aca="false">HYPERLINK("http://dbpedia.org/sparql?default-graph-uri=http%3A%2F%2Fdbpedia.org&amp;query=select+distinct+%3Fs+%3Fo+where+{%3Fs+%3Chttp%3A%2F%2Fdbpedia.org%2Fontology%2FmusicalBand%3E+%3Fo}+LIMIT+100&amp;format=text%2Fhtml&amp;timeout=30000&amp;debug=on", "View on DBPedia")</f>
        <v>View on DBPedia</v>
      </c>
    </row>
    <row collapsed="false" customFormat="false" customHeight="true" hidden="false" ht="12.1" outlineLevel="0" r="4677">
      <c r="A4677" s="0" t="str">
        <f aca="false">HYPERLINK("http://dbpedia.org/property/lastAlbum")</f>
        <v>http://dbpedia.org/property/lastAlbum</v>
      </c>
      <c r="B4677" s="2" t="n">
        <v>0</v>
      </c>
      <c r="C4677" s="0" t="str">
        <f aca="false">HYPERLINK("http://dbpedia.org/sparql?default-graph-uri=http%3A%2F%2Fdbpedia.org&amp;query=select+distinct+%3Fs+%3Fo+where+{%3Fs+%3Chttp%3A%2F%2Fdbpedia.org%2Fproperty%2FlastAlbum%3E+%3Fo}+LIMIT+100&amp;format=text%2Fhtml&amp;timeout=30000&amp;debug=on", "View on DBPedia")</f>
        <v>View on DBPedia</v>
      </c>
    </row>
    <row collapsed="false" customFormat="false" customHeight="true" hidden="false" ht="12.1" outlineLevel="0" r="4678">
      <c r="A4678" s="0" t="str">
        <f aca="false">HYPERLINK("http://dbpedia.org/property/thisAlbum")</f>
        <v>http://dbpedia.org/property/thisAlbum</v>
      </c>
      <c r="B4678" s="2" t="n">
        <v>0</v>
      </c>
      <c r="C4678" s="0" t="str">
        <f aca="false">HYPERLINK("http://dbpedia.org/sparql?default-graph-uri=http%3A%2F%2Fdbpedia.org&amp;query=select+distinct+%3Fs+%3Fo+where+{%3Fs+%3Chttp%3A%2F%2Fdbpedia.org%2Fproperty%2FthisAlbum%3E+%3Fo}+LIMIT+100&amp;format=text%2Fhtml&amp;timeout=30000&amp;debug=on", "View on DBPedia")</f>
        <v>View on DBPedia</v>
      </c>
    </row>
    <row collapsed="false" customFormat="false" customHeight="true" hidden="false" ht="12.1" outlineLevel="0" r="4679">
      <c r="A4679" s="0" t="str">
        <f aca="false">HYPERLINK("http://dbpedia.org/ontology/subsequentWork")</f>
        <v>http://dbpedia.org/ontology/subsequentWork</v>
      </c>
      <c r="B4679" s="2" t="n">
        <v>0</v>
      </c>
      <c r="C4679" s="0" t="str">
        <f aca="false">HYPERLINK("http://dbpedia.org/sparql?default-graph-uri=http%3A%2F%2Fdbpedia.org&amp;query=select+distinct+%3Fs+%3Fo+where+{%3Fs+%3Chttp%3A%2F%2Fdbpedia.org%2Fontology%2FsubsequentWork%3E+%3Fo}+LIMIT+100&amp;format=text%2Fhtml&amp;timeout=30000&amp;debug=on", "View on DBPedia")</f>
        <v>View on DBPedia</v>
      </c>
    </row>
    <row collapsed="false" customFormat="false" customHeight="true" hidden="false" ht="12.1" outlineLevel="0" r="4680">
      <c r="A4680" s="0" t="str">
        <f aca="false">HYPERLINK("http://dbpedia.org/ontology/previousWork")</f>
        <v>http://dbpedia.org/ontology/previousWork</v>
      </c>
      <c r="B4680" s="2" t="n">
        <v>0</v>
      </c>
      <c r="C4680" s="0" t="str">
        <f aca="false">HYPERLINK("http://dbpedia.org/sparql?default-graph-uri=http%3A%2F%2Fdbpedia.org&amp;query=select+distinct+%3Fs+%3Fo+where+{%3Fs+%3Chttp%3A%2F%2Fdbpedia.org%2Fontology%2FpreviousWork%3E+%3Fo}+LIMIT+100&amp;format=text%2Fhtml&amp;timeout=30000&amp;debug=on", "View on DBPedia")</f>
        <v>View on DBPedia</v>
      </c>
    </row>
    <row collapsed="false" customFormat="false" customHeight="true" hidden="false" ht="12.1" outlineLevel="0" r="4681">
      <c r="A4681" s="0" t="str">
        <f aca="false">HYPERLINK("http://dbpedia.org/ontology/musicalArtist")</f>
        <v>http://dbpedia.org/ontology/musicalArtist</v>
      </c>
      <c r="B4681" s="2" t="n">
        <v>0.5</v>
      </c>
      <c r="C4681" s="0" t="str">
        <f aca="false">HYPERLINK("http://dbpedia.org/sparql?default-graph-uri=http%3A%2F%2Fdbpedia.org&amp;query=select+distinct+%3Fs+%3Fo+where+{%3Fs+%3Chttp%3A%2F%2Fdbpedia.org%2Fontology%2FmusicalArtist%3E+%3Fo}+LIMIT+100&amp;format=text%2Fhtml&amp;timeout=30000&amp;debug=on", "View on DBPedia")</f>
        <v>View on DBPedia</v>
      </c>
    </row>
    <row collapsed="false" customFormat="false" customHeight="true" hidden="false" ht="12.1" outlineLevel="0" r="4682">
      <c r="A4682" s="0" t="str">
        <f aca="false">HYPERLINK("http://dbpedia.org/property/producer")</f>
        <v>http://dbpedia.org/property/producer</v>
      </c>
      <c r="B4682" s="2" t="n">
        <v>0</v>
      </c>
      <c r="C4682" s="0" t="str">
        <f aca="false">HYPERLINK("http://dbpedia.org/sparql?default-graph-uri=http%3A%2F%2Fdbpedia.org&amp;query=select+distinct+%3Fs+%3Fo+where+{%3Fs+%3Chttp%3A%2F%2Fdbpedia.org%2Fproperty%2Fproducer%3E+%3Fo}+LIMIT+100&amp;format=text%2Fhtml&amp;timeout=30000&amp;debug=on", "View on DBPedia")</f>
        <v>View on DBPedia</v>
      </c>
    </row>
    <row collapsed="false" customFormat="false" customHeight="true" hidden="false" ht="12.1" outlineLevel="0" r="4683">
      <c r="A4683" s="0" t="str">
        <f aca="false">HYPERLINK("http://dbpedia.org/property/writer")</f>
        <v>http://dbpedia.org/property/writer</v>
      </c>
      <c r="B4683" s="2" t="n">
        <v>1</v>
      </c>
      <c r="C4683" s="0" t="str">
        <f aca="false">HYPERLINK("http://dbpedia.org/sparql?default-graph-uri=http%3A%2F%2Fdbpedia.org&amp;query=select+distinct+%3Fs+%3Fo+where+{%3Fs+%3Chttp%3A%2F%2Fdbpedia.org%2Fproperty%2Fwriter%3E+%3Fo}+LIMIT+100&amp;format=text%2Fhtml&amp;timeout=30000&amp;debug=on", "View on DBPedia")</f>
        <v>View on DBPedia</v>
      </c>
    </row>
    <row collapsed="false" customFormat="false" customHeight="true" hidden="false" ht="12.1" outlineLevel="0" r="4684">
      <c r="A4684" s="0" t="str">
        <f aca="false">HYPERLINK("http://dbpedia.org/property/caption")</f>
        <v>http://dbpedia.org/property/caption</v>
      </c>
      <c r="B4684" s="2" t="n">
        <v>0</v>
      </c>
      <c r="C4684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4685">
      <c r="A4685" s="0" t="str">
        <f aca="false">HYPERLINK("http://dbpedia.org/ontology/producer")</f>
        <v>http://dbpedia.org/ontology/producer</v>
      </c>
      <c r="B4685" s="2" t="n">
        <v>0</v>
      </c>
      <c r="C4685" s="0" t="str">
        <f aca="false">HYPERLINK("http://dbpedia.org/sparql?default-graph-uri=http%3A%2F%2Fdbpedia.org&amp;query=select+distinct+%3Fs+%3Fo+where+{%3Fs+%3Chttp%3A%2F%2Fdbpedia.org%2Fontology%2Fproducer%3E+%3Fo}+LIMIT+100&amp;format=text%2Fhtml&amp;timeout=30000&amp;debug=on", "View on DBPedia")</f>
        <v>View on DBPedia</v>
      </c>
    </row>
    <row collapsed="false" customFormat="false" customHeight="true" hidden="false" ht="12.1" outlineLevel="0" r="4686">
      <c r="A4686" s="0" t="str">
        <f aca="false">HYPERLINK("http://dbpedia.org/property/music")</f>
        <v>http://dbpedia.org/property/music</v>
      </c>
      <c r="B4686" s="2" t="n">
        <v>0</v>
      </c>
      <c r="C4686" s="0" t="str">
        <f aca="false">HYPERLINK("http://dbpedia.org/sparql?default-graph-uri=http%3A%2F%2Fdbpedia.org&amp;query=select+distinct+%3Fs+%3Fo+where+{%3Fs+%3Chttp%3A%2F%2Fdbpedia.org%2Fproperty%2Fmusic%3E+%3Fo}+LIMIT+100&amp;format=text%2Fhtml&amp;timeout=30000&amp;debug=on", "View on DBPedia")</f>
        <v>View on DBPedia</v>
      </c>
    </row>
    <row collapsed="false" customFormat="false" customHeight="true" hidden="false" ht="12.1" outlineLevel="0" r="4687">
      <c r="A4687" s="0" t="str">
        <f aca="false">HYPERLINK("http://dbpedia.org/property/chronology")</f>
        <v>http://dbpedia.org/property/chronology</v>
      </c>
      <c r="B4687" s="2" t="n">
        <v>0</v>
      </c>
      <c r="C4687" s="0" t="str">
        <f aca="false">HYPERLINK("http://dbpedia.org/sparql?default-graph-uri=http%3A%2F%2Fdbpedia.org&amp;query=select+distinct+%3Fs+%3Fo+where+{%3Fs+%3Chttp%3A%2F%2Fdbpedia.org%2Fproperty%2Fchronology%3E+%3Fo}+LIMIT+100&amp;format=text%2Fhtml&amp;timeout=30000&amp;debug=on", "View on DBPedia")</f>
        <v>View on DBPedia</v>
      </c>
    </row>
    <row collapsed="false" customFormat="false" customHeight="true" hidden="false" ht="12.1" outlineLevel="0" r="4688">
      <c r="A4688" s="0" t="str">
        <f aca="false">HYPERLINK("http://dbpedia.org/property/description")</f>
        <v>http://dbpedia.org/property/description</v>
      </c>
      <c r="B4688" s="2" t="n">
        <v>0</v>
      </c>
      <c r="C4688" s="0" t="str">
        <f aca="false">HYPERLINK("http://dbpedia.org/sparql?default-graph-uri=http%3A%2F%2Fdbpedia.org&amp;query=select+distinct+%3Fs+%3Fo+where+{%3Fs+%3Chttp%3A%2F%2Fdbpedia.org%2Fproperty%2Fdescription%3E+%3Fo}+LIMIT+100&amp;format=text%2Fhtml&amp;timeout=30000&amp;debug=on", "View on DBPedia")</f>
        <v>View on DBPedia</v>
      </c>
    </row>
    <row collapsed="false" customFormat="false" customHeight="true" hidden="false" ht="12.1" outlineLevel="0" r="4689">
      <c r="A4689" s="0" t="str">
        <f aca="false">HYPERLINK("http://dbpedia.org/property/nextAlbum")</f>
        <v>http://dbpedia.org/property/nextAlbum</v>
      </c>
      <c r="B4689" s="2" t="n">
        <v>0</v>
      </c>
      <c r="C4689" s="0" t="str">
        <f aca="false">HYPERLINK("http://dbpedia.org/sparql?default-graph-uri=http%3A%2F%2Fdbpedia.org&amp;query=select+distinct+%3Fs+%3Fo+where+{%3Fs+%3Chttp%3A%2F%2Fdbpedia.org%2Fproperty%2FnextAlbum%3E+%3Fo}+LIMIT+100&amp;format=text%2Fhtml&amp;timeout=30000&amp;debug=on", "View on DBPedia")</f>
        <v>View on DBPedia</v>
      </c>
    </row>
    <row collapsed="false" customFormat="false" customHeight="true" hidden="false" ht="12.1" outlineLevel="0" r="4690">
      <c r="A4690" s="0" t="str">
        <f aca="false">HYPERLINK("http://dbpedia.org/property/fromAlbum")</f>
        <v>http://dbpedia.org/property/fromAlbum</v>
      </c>
      <c r="B4690" s="2" t="n">
        <v>0</v>
      </c>
      <c r="C4690" s="0" t="str">
        <f aca="false">HYPERLINK("http://dbpedia.org/sparql?default-graph-uri=http%3A%2F%2Fdbpedia.org&amp;query=select+distinct+%3Fs+%3Fo+where+{%3Fs+%3Chttp%3A%2F%2Fdbpedia.org%2Fproperty%2FfromAlbum%3E+%3Fo}+LIMIT+100&amp;format=text%2Fhtml&amp;timeout=30000&amp;debug=on", "View on DBPedia")</f>
        <v>View on DBPedia</v>
      </c>
    </row>
    <row collapsed="false" customFormat="false" customHeight="true" hidden="false" ht="12.1" outlineLevel="0" r="4691">
      <c r="A4691" s="0" t="str">
        <f aca="false">HYPERLINK("http://dbpedia.org/ontology/writer")</f>
        <v>http://dbpedia.org/ontology/writer</v>
      </c>
      <c r="B4691" s="2" t="n">
        <v>1</v>
      </c>
      <c r="C4691" s="0" t="str">
        <f aca="false">HYPERLINK("http://dbpedia.org/sparql?default-graph-uri=http%3A%2F%2Fdbpedia.org&amp;query=select+distinct+%3Fs+%3Fo+where+{%3Fs+%3Chttp%3A%2F%2Fdbpedia.org%2Fontology%2Fwriter%3E+%3Fo}+LIMIT+100&amp;format=text%2Fhtml&amp;timeout=30000&amp;debug=on", "View on DBPedia")</f>
        <v>View on DBPedia</v>
      </c>
    </row>
    <row collapsed="false" customFormat="false" customHeight="true" hidden="false" ht="12.1" outlineLevel="0" r="4692">
      <c r="A4692" s="0" t="str">
        <f aca="false">HYPERLINK("http://dbpedia.org/property/album")</f>
        <v>http://dbpedia.org/property/album</v>
      </c>
      <c r="B4692" s="2" t="n">
        <v>0</v>
      </c>
      <c r="C4692" s="0" t="str">
        <f aca="false">HYPERLINK("http://dbpedia.org/sparql?default-graph-uri=http%3A%2F%2Fdbpedia.org&amp;query=select+distinct+%3Fs+%3Fo+where+{%3Fs+%3Chttp%3A%2F%2Fdbpedia.org%2Fproperty%2Falbum%3E+%3Fo}+LIMIT+100&amp;format=text%2Fhtml&amp;timeout=30000&amp;debug=on", "View on DBPedia")</f>
        <v>View on DBPedia</v>
      </c>
    </row>
    <row collapsed="false" customFormat="false" customHeight="true" hidden="false" ht="12.1" outlineLevel="0" r="4693">
      <c r="A4693" s="0" t="str">
        <f aca="false">HYPERLINK("http://dbpedia.org/ontology/album")</f>
        <v>http://dbpedia.org/ontology/album</v>
      </c>
      <c r="B4693" s="2" t="n">
        <v>0</v>
      </c>
      <c r="C4693" s="0" t="str">
        <f aca="false">HYPERLINK("http://dbpedia.org/sparql?default-graph-uri=http%3A%2F%2Fdbpedia.org&amp;query=select+distinct+%3Fs+%3Fo+where+{%3Fs+%3Chttp%3A%2F%2Fdbpedia.org%2Fontology%2Falbum%3E+%3Fo}+LIMIT+100&amp;format=text%2Fhtml&amp;timeout=30000&amp;debug=on", "View on DBPedia")</f>
        <v>View on DBPedia</v>
      </c>
    </row>
    <row collapsed="false" customFormat="false" customHeight="true" hidden="false" ht="12.1" outlineLevel="0" r="4694">
      <c r="A4694" s="0" t="str">
        <f aca="false">HYPERLINK("http://dbpedia.org/property/quote")</f>
        <v>http://dbpedia.org/property/quote</v>
      </c>
      <c r="B4694" s="2" t="n">
        <v>0</v>
      </c>
      <c r="C4694" s="0" t="str">
        <f aca="false">HYPERLINK("http://dbpedia.org/sparql?default-graph-uri=http%3A%2F%2Fdbpedia.org&amp;query=select+distinct+%3Fs+%3Fo+where+{%3Fs+%3Chttp%3A%2F%2Fdbpedia.org%2Fproperty%2Fquote%3E+%3Fo}+LIMIT+100&amp;format=text%2Fhtml&amp;timeout=30000&amp;debug=on", "View on DBPedia")</f>
        <v>View on DBPedia</v>
      </c>
    </row>
    <row collapsed="false" customFormat="false" customHeight="true" hidden="false" ht="12.1" outlineLevel="0" r="4695">
      <c r="A4695" s="0" t="str">
        <f aca="false">HYPERLINK("http://dbpedia.org/property/filename")</f>
        <v>http://dbpedia.org/property/filename</v>
      </c>
      <c r="B4695" s="2" t="n">
        <v>0</v>
      </c>
      <c r="C4695" s="0" t="str">
        <f aca="false">HYPERLINK("http://dbpedia.org/sparql?default-graph-uri=http%3A%2F%2Fdbpedia.org&amp;query=select+distinct+%3Fs+%3Fo+where+{%3Fs+%3Chttp%3A%2F%2Fdbpedia.org%2Fproperty%2Ffilename%3E+%3Fo}+LIMIT+100&amp;format=text%2Fhtml&amp;timeout=30000&amp;debug=on", "View on DBPedia")</f>
        <v>View on DBPedia</v>
      </c>
    </row>
    <row collapsed="false" customFormat="false" customHeight="true" hidden="false" ht="12.1" outlineLevel="0" r="4696">
      <c r="A4696" s="0" t="str">
        <f aca="false">HYPERLINK("http://dbpedia.org/property/starring")</f>
        <v>http://dbpedia.org/property/starring</v>
      </c>
      <c r="B4696" s="2" t="n">
        <v>0</v>
      </c>
      <c r="C4696" s="0" t="str">
        <f aca="false">HYPERLINK("http://dbpedia.org/sparql?default-graph-uri=http%3A%2F%2Fdbpedia.org&amp;query=select+distinct+%3Fs+%3Fo+where+{%3Fs+%3Chttp%3A%2F%2Fdbpedia.org%2Fproperty%2Fstarring%3E+%3Fo}+LIMIT+100&amp;format=text%2Fhtml&amp;timeout=30000&amp;debug=on", "View on DBPedia")</f>
        <v>View on DBPedia</v>
      </c>
    </row>
    <row collapsed="false" customFormat="false" customHeight="true" hidden="false" ht="12.1" outlineLevel="0" r="4697">
      <c r="A4697" s="0" t="str">
        <f aca="false">HYPERLINK("http://dbpedia.org/ontology/starring")</f>
        <v>http://dbpedia.org/ontology/starring</v>
      </c>
      <c r="B4697" s="2" t="n">
        <v>0</v>
      </c>
      <c r="C4697" s="0" t="str">
        <f aca="false">HYPERLINK("http://dbpedia.org/sparql?default-graph-uri=http%3A%2F%2Fdbpedia.org&amp;query=select+distinct+%3Fs+%3Fo+where+{%3Fs+%3Chttp%3A%2F%2Fdbpedia.org%2Fontology%2Fstarring%3E+%3Fo}+LIMIT+100&amp;format=text%2Fhtml&amp;timeout=30000&amp;debug=on", "View on DBPedia")</f>
        <v>View on DBPedia</v>
      </c>
    </row>
    <row collapsed="false" customFormat="false" customHeight="true" hidden="false" ht="12.1" outlineLevel="0" r="4698">
      <c r="A4698" s="0" t="str">
        <f aca="false">HYPERLINK("http://dbpedia.org/property/influences")</f>
        <v>http://dbpedia.org/property/influences</v>
      </c>
      <c r="B4698" s="2" t="n">
        <v>0</v>
      </c>
      <c r="C4698" s="0" t="str">
        <f aca="false">HYPERLINK("http://dbpedia.org/sparql?default-graph-uri=http%3A%2F%2Fdbpedia.org&amp;query=select+distinct+%3Fs+%3Fo+where+{%3Fs+%3Chttp%3A%2F%2Fdbpedia.org%2Fproperty%2Finfluences%3E+%3Fo}+LIMIT+100&amp;format=text%2Fhtml&amp;timeout=30000&amp;debug=on", "View on DBPedia")</f>
        <v>View on DBPedia</v>
      </c>
    </row>
    <row collapsed="false" customFormat="false" customHeight="true" hidden="false" ht="12.1" outlineLevel="0" r="4699">
      <c r="A4699" s="0" t="str">
        <f aca="false">HYPERLINK("http://dbpedia.org/property/alt")</f>
        <v>http://dbpedia.org/property/alt</v>
      </c>
      <c r="B4699" s="2" t="n">
        <v>0</v>
      </c>
      <c r="C4699" s="0" t="str">
        <f aca="false">HYPERLINK("http://dbpedia.org/sparql?default-graph-uri=http%3A%2F%2Fdbpedia.org&amp;query=select+distinct+%3Fs+%3Fo+where+{%3Fs+%3Chttp%3A%2F%2Fdbpedia.org%2Fproperty%2Falt%3E+%3Fo}+LIMIT+100&amp;format=text%2Fhtml&amp;timeout=30000&amp;debug=on", "View on DBPedia")</f>
        <v>View on DBPedia</v>
      </c>
    </row>
    <row collapsed="false" customFormat="false" customHeight="true" hidden="false" ht="12.1" outlineLevel="0" r="4700">
      <c r="A4700" s="0" t="str">
        <f aca="false">HYPERLINK("http://dbpedia.org/property/source")</f>
        <v>http://dbpedia.org/property/source</v>
      </c>
      <c r="B4700" s="2" t="n">
        <v>0</v>
      </c>
      <c r="C4700" s="0" t="str">
        <f aca="false">HYPERLINK("http://dbpedia.org/sparql?default-graph-uri=http%3A%2F%2Fdbpedia.org&amp;query=select+distinct+%3Fs+%3Fo+where+{%3Fs+%3Chttp%3A%2F%2Fdbpedia.org%2Fproperty%2Fsource%3E+%3Fo}+LIMIT+100&amp;format=text%2Fhtml&amp;timeout=30000&amp;debug=on", "View on DBPedia")</f>
        <v>View on DBPedia</v>
      </c>
    </row>
    <row collapsed="false" customFormat="false" customHeight="true" hidden="false" ht="12.1" outlineLevel="0" r="4701">
      <c r="A4701" s="0" t="str">
        <f aca="false">HYPERLINK("http://dbpedia.org/property/shortsummary")</f>
        <v>http://dbpedia.org/property/shortsummary</v>
      </c>
      <c r="B4701" s="2" t="n">
        <v>0</v>
      </c>
      <c r="C4701" s="0" t="str">
        <f aca="false">HYPERLINK("http://dbpedia.org/sparql?default-graph-uri=http%3A%2F%2Fdbpedia.org&amp;query=select+distinct+%3Fs+%3Fo+where+{%3Fs+%3Chttp%3A%2F%2Fdbpedia.org%2Fproperty%2Fshortsummary%3E+%3Fo}+LIMIT+100&amp;format=text%2Fhtml&amp;timeout=30000&amp;debug=on", "View on DBPedia")</f>
        <v>View on DBPedia</v>
      </c>
    </row>
    <row collapsed="false" customFormat="false" customHeight="true" hidden="false" ht="12.1" outlineLevel="0" r="4702">
      <c r="A4702" s="0" t="str">
        <f aca="false">HYPERLINK("http://dbpedia.org/ontology/musicComposer")</f>
        <v>http://dbpedia.org/ontology/musicComposer</v>
      </c>
      <c r="B4702" s="2" t="n">
        <v>0.5</v>
      </c>
      <c r="C4702" s="0" t="str">
        <f aca="false">HYPERLINK("http://dbpedia.org/sparql?default-graph-uri=http%3A%2F%2Fdbpedia.org&amp;query=select+distinct+%3Fs+%3Fo+where+{%3Fs+%3Chttp%3A%2F%2Fdbpedia.org%2Fontology%2FmusicComposer%3E+%3Fo}+LIMIT+100&amp;format=text%2Fhtml&amp;timeout=30000&amp;debug=on", "View on DBPedia")</f>
        <v>View on DBPedia</v>
      </c>
    </row>
    <row collapsed="false" customFormat="false" customHeight="true" hidden="false" ht="12.1" outlineLevel="0" r="4703">
      <c r="A4703" s="0" t="str">
        <f aca="false">HYPERLINK("http://dbpedia.org/property/alternativeNames")</f>
        <v>http://dbpedia.org/property/alternativeNames</v>
      </c>
      <c r="B4703" s="2" t="n">
        <v>0</v>
      </c>
      <c r="C4703" s="0" t="str">
        <f aca="false">HYPERLINK("http://dbpedia.org/sparql?default-graph-uri=http%3A%2F%2Fdbpedia.org&amp;query=select+distinct+%3Fs+%3Fo+where+{%3Fs+%3Chttp%3A%2F%2Fdbpedia.org%2Fproperty%2FalternativeNames%3E+%3Fo}+LIMIT+100&amp;format=text%2Fhtml&amp;timeout=30000&amp;debug=on", "View on DBPedia")</f>
        <v>View on DBPedia</v>
      </c>
    </row>
    <row collapsed="false" customFormat="false" customHeight="true" hidden="false" ht="12.1" outlineLevel="0" r="4704">
      <c r="A4704" s="0" t="str">
        <f aca="false">HYPERLINK("http://dbpedia.org/property/label")</f>
        <v>http://dbpedia.org/property/label</v>
      </c>
      <c r="B4704" s="2" t="n">
        <v>0</v>
      </c>
      <c r="C4704" s="0" t="str">
        <f aca="false">HYPERLINK("http://dbpedia.org/sparql?default-graph-uri=http%3A%2F%2Fdbpedia.org&amp;query=select+distinct+%3Fs+%3Fo+where+{%3Fs+%3Chttp%3A%2F%2Fdbpedia.org%2Fproperty%2Flabel%3E+%3Fo}+LIMIT+100&amp;format=text%2Fhtml&amp;timeout=30000&amp;debug=on", "View on DBPedia")</f>
        <v>View on DBPedia</v>
      </c>
    </row>
    <row collapsed="false" customFormat="false" customHeight="true" hidden="false" ht="12.1" outlineLevel="0" r="4705">
      <c r="A4705" s="0" t="str">
        <f aca="false">HYPERLINK("http://dbpedia.org/property/birthName")</f>
        <v>http://dbpedia.org/property/birthName</v>
      </c>
      <c r="B4705" s="2" t="n">
        <v>0</v>
      </c>
      <c r="C4705" s="0" t="str">
        <f aca="false">HYPERLINK("http://dbpedia.org/sparql?default-graph-uri=http%3A%2F%2Fdbpedia.org&amp;query=select+distinct+%3Fs+%3Fo+where+{%3Fs+%3Chttp%3A%2F%2Fdbpedia.org%2Fproperty%2FbirthName%3E+%3Fo}+LIMIT+100&amp;format=text%2Fhtml&amp;timeout=30000&amp;debug=on", "View on DBPedia")</f>
        <v>View on DBPedia</v>
      </c>
    </row>
    <row collapsed="false" customFormat="false" customHeight="true" hidden="false" ht="12.1" outlineLevel="0" r="4706">
      <c r="A4706" s="0" t="str">
        <f aca="false">HYPERLINK("http://xmlns.com/foaf/0.1/givenName")</f>
        <v>http://xmlns.com/foaf/0.1/givenName</v>
      </c>
      <c r="B4706" s="2" t="n">
        <v>0</v>
      </c>
      <c r="C4706" s="0" t="str">
        <f aca="false">HYPERLINK("http://dbpedia.org/sparql?default-graph-uri=http%3A%2F%2Fdbpedia.org&amp;query=select+distinct+%3Fs+%3Fo+where+{%3Fs+%3Chttp%3A%2F%2Fxmlns.com%2Ffoaf%2F0.1%2FgivenName%3E+%3Fo}+LIMIT+100&amp;format=text%2Fhtml&amp;timeout=30000&amp;debug=on", "View on DBPedia")</f>
        <v>View on DBPedia</v>
      </c>
    </row>
    <row collapsed="false" customFormat="false" customHeight="true" hidden="false" ht="12.1" outlineLevel="0" r="4707">
      <c r="A4707" s="0" t="str">
        <f aca="false">HYPERLINK("http://dbpedia.org/ontology/influencedBy")</f>
        <v>http://dbpedia.org/ontology/influencedBy</v>
      </c>
      <c r="B4707" s="2" t="n">
        <v>0</v>
      </c>
      <c r="C4707" s="0" t="str">
        <f aca="false">HYPERLINK("http://dbpedia.org/sparql?default-graph-uri=http%3A%2F%2Fdbpedia.org&amp;query=select+distinct+%3Fs+%3Fo+where+{%3Fs+%3Chttp%3A%2F%2Fdbpedia.org%2Fontology%2FinfluencedBy%3E+%3Fo}+LIMIT+100&amp;format=text%2Fhtml&amp;timeout=30000&amp;debug=on", "View on DBPedia")</f>
        <v>View on DBPedia</v>
      </c>
    </row>
    <row collapsed="false" customFormat="false" customHeight="true" hidden="false" ht="12.1" outlineLevel="0" r="4708">
      <c r="A4708" s="0" t="str">
        <f aca="false">HYPERLINK("http://dbpedia.org/property/image")</f>
        <v>http://dbpedia.org/property/image</v>
      </c>
      <c r="B4708" s="2" t="n">
        <v>0</v>
      </c>
      <c r="C4708" s="0" t="str">
        <f aca="false">HYPERLINK("http://dbpedia.org/sparql?default-graph-uri=http%3A%2F%2Fdbpedia.org&amp;query=select+distinct+%3Fs+%3Fo+where+{%3Fs+%3Chttp%3A%2F%2Fdbpedia.org%2Fproperty%2Fimage%3E+%3Fo}+LIMIT+100&amp;format=text%2Fhtml&amp;timeout=30000&amp;debug=on", "View on DBPedia")</f>
        <v>View on DBPedia</v>
      </c>
    </row>
    <row collapsed="false" customFormat="false" customHeight="true" hidden="false" ht="12.1" outlineLevel="0" r="4709">
      <c r="A4709" s="0" t="str">
        <f aca="false">HYPERLINK("http://dbpedia.org/property/shortDescription")</f>
        <v>http://dbpedia.org/property/shortDescription</v>
      </c>
      <c r="B4709" s="2" t="n">
        <v>0</v>
      </c>
      <c r="C4709" s="0" t="str">
        <f aca="false">HYPERLINK("http://dbpedia.org/sparql?default-graph-uri=http%3A%2F%2Fdbpedia.org&amp;query=select+distinct+%3Fs+%3Fo+where+{%3Fs+%3Chttp%3A%2F%2Fdbpedia.org%2Fproperty%2FshortDescription%3E+%3Fo}+LIMIT+100&amp;format=text%2Fhtml&amp;timeout=30000&amp;debug=on", "View on DBPedia")</f>
        <v>View on DBPedia</v>
      </c>
    </row>
    <row collapsed="false" customFormat="false" customHeight="true" hidden="false" ht="12.1" outlineLevel="0" r="4710">
      <c r="A4710" s="0" t="str">
        <f aca="false">HYPERLINK("http://dbpedia.org/property/pastMembers")</f>
        <v>http://dbpedia.org/property/pastMembers</v>
      </c>
      <c r="B4710" s="2" t="n">
        <v>0</v>
      </c>
      <c r="C4710" s="0" t="str">
        <f aca="false">HYPERLINK("http://dbpedia.org/sparql?default-graph-uri=http%3A%2F%2Fdbpedia.org&amp;query=select+distinct+%3Fs+%3Fo+where+{%3Fs+%3Chttp%3A%2F%2Fdbpedia.org%2Fproperty%2FpastMembers%3E+%3Fo}+LIMIT+100&amp;format=text%2Fhtml&amp;timeout=30000&amp;debug=on", "View on DBPedia")</f>
        <v>View on DBPedia</v>
      </c>
    </row>
    <row collapsed="false" customFormat="false" customHeight="true" hidden="false" ht="12.1" outlineLevel="0" r="4711">
      <c r="A4711" s="0" t="str">
        <f aca="false">HYPERLINK("http://dbpedia.org/property/bSide")</f>
        <v>http://dbpedia.org/property/bSide</v>
      </c>
      <c r="B4711" s="2" t="n">
        <v>0</v>
      </c>
      <c r="C4711" s="0" t="str">
        <f aca="false">HYPERLINK("http://dbpedia.org/sparql?default-graph-uri=http%3A%2F%2Fdbpedia.org&amp;query=select+distinct+%3Fs+%3Fo+where+{%3Fs+%3Chttp%3A%2F%2Fdbpedia.org%2Fproperty%2FbSide%3E+%3Fo}+LIMIT+100&amp;format=text%2Fhtml&amp;timeout=30000&amp;debug=on", "View on DBPedia")</f>
        <v>View on DBPedia</v>
      </c>
    </row>
    <row collapsed="false" customFormat="false" customHeight="true" hidden="false" ht="12.1" outlineLevel="0" r="4712">
      <c r="A4712" s="0" t="str">
        <f aca="false">HYPERLINK("http://dbpedia.org/property/alias")</f>
        <v>http://dbpedia.org/property/alias</v>
      </c>
      <c r="B4712" s="2" t="n">
        <v>0</v>
      </c>
      <c r="C4712" s="0" t="str">
        <f aca="false">HYPERLINK("http://dbpedia.org/sparql?default-graph-uri=http%3A%2F%2Fdbpedia.org&amp;query=select+distinct+%3Fs+%3Fo+where+{%3Fs+%3Chttp%3A%2F%2Fdbpedia.org%2Fproperty%2Falias%3E+%3Fo}+LIMIT+100&amp;format=text%2Fhtml&amp;timeout=30000&amp;debug=on", "View on DBPedia")</f>
        <v>View on DBPedia</v>
      </c>
    </row>
    <row collapsed="false" customFormat="false" customHeight="true" hidden="false" ht="12.1" outlineLevel="0" r="4713">
      <c r="A4713" s="0" t="str">
        <f aca="false">HYPERLINK("http://dbpedia.org/property/footer")</f>
        <v>http://dbpedia.org/property/footer</v>
      </c>
      <c r="B4713" s="2" t="n">
        <v>0</v>
      </c>
      <c r="C4713" s="0" t="str">
        <f aca="false">HYPERLINK("http://dbpedia.org/sparql?default-graph-uri=http%3A%2F%2Fdbpedia.org&amp;query=select+distinct+%3Fs+%3Fo+where+{%3Fs+%3Chttp%3A%2F%2Fdbpedia.org%2Fproperty%2Ffooter%3E+%3Fo}+LIMIT+100&amp;format=text%2Fhtml&amp;timeout=30000&amp;debug=on", "View on DBPedia")</f>
        <v>View on DBPedia</v>
      </c>
    </row>
    <row collapsed="false" customFormat="false" customHeight="true" hidden="false" ht="12.1" outlineLevel="0" r="4714">
      <c r="A4714" s="0" t="str">
        <f aca="false">HYPERLINK("http://dbpedia.org/ontology/formerBandMember")</f>
        <v>http://dbpedia.org/ontology/formerBandMember</v>
      </c>
      <c r="B4714" s="2" t="n">
        <v>0</v>
      </c>
      <c r="C4714" s="0" t="str">
        <f aca="false">HYPERLINK("http://dbpedia.org/sparql?default-graph-uri=http%3A%2F%2Fdbpedia.org&amp;query=select+distinct+%3Fs+%3Fo+where+{%3Fs+%3Chttp%3A%2F%2Fdbpedia.org%2Fontology%2FformerBandMember%3E+%3Fo}+LIMIT+100&amp;format=text%2Fhtml&amp;timeout=30000&amp;debug=on", "View on DBPedia")</f>
        <v>View on DBPedia</v>
      </c>
    </row>
    <row collapsed="false" customFormat="false" customHeight="true" hidden="false" ht="12.1" outlineLevel="0" r="4715">
      <c r="A4715" s="0" t="str">
        <f aca="false">HYPERLINK("http://dbpedia.org/property/nextSingle")</f>
        <v>http://dbpedia.org/property/nextSingle</v>
      </c>
      <c r="B4715" s="2" t="n">
        <v>0</v>
      </c>
      <c r="C4715" s="0" t="str">
        <f aca="false">HYPERLINK("http://dbpedia.org/sparql?default-graph-uri=http%3A%2F%2Fdbpedia.org&amp;query=select+distinct+%3Fs+%3Fo+where+{%3Fs+%3Chttp%3A%2F%2Fdbpedia.org%2Fproperty%2FnextSingle%3E+%3Fo}+LIMIT+100&amp;format=text%2Fhtml&amp;timeout=30000&amp;debug=on", "View on DBPedia")</f>
        <v>View on DBPedia</v>
      </c>
    </row>
    <row collapsed="false" customFormat="false" customHeight="true" hidden="false" ht="12.1" outlineLevel="0" r="4716">
      <c r="A4716" s="0" t="str">
        <f aca="false">HYPERLINK("http://dbpedia.org/ontology/alias")</f>
        <v>http://dbpedia.org/ontology/alias</v>
      </c>
      <c r="B4716" s="2" t="n">
        <v>0</v>
      </c>
      <c r="C4716" s="0" t="str">
        <f aca="false">HYPERLINK("http://dbpedia.org/sparql?default-graph-uri=http%3A%2F%2Fdbpedia.org&amp;query=select+distinct+%3Fs+%3Fo+where+{%3Fs+%3Chttp%3A%2F%2Fdbpedia.org%2Fontology%2Falias%3E+%3Fo}+LIMIT+100&amp;format=text%2Fhtml&amp;timeout=30000&amp;debug=on", "View on DBPedia")</f>
        <v>View on DBPedia</v>
      </c>
    </row>
    <row collapsed="false" customFormat="false" customHeight="true" hidden="false" ht="12.1" outlineLevel="0" r="4717">
      <c r="A4717" s="0" t="str">
        <f aca="false">HYPERLINK("http://dbpedia.org/property/allWriting")</f>
        <v>http://dbpedia.org/property/allWriting</v>
      </c>
      <c r="B4717" s="2" t="n">
        <v>0</v>
      </c>
      <c r="C4717" s="0" t="str">
        <f aca="false">HYPERLINK("http://dbpedia.org/sparql?default-graph-uri=http%3A%2F%2Fdbpedia.org&amp;query=select+distinct+%3Fs+%3Fo+where+{%3Fs+%3Chttp%3A%2F%2Fdbpedia.org%2Fproperty%2FallWriting%3E+%3Fo}+LIMIT+100&amp;format=text%2Fhtml&amp;timeout=30000&amp;debug=on", "View on DBPedia")</f>
        <v>View on DBPedia</v>
      </c>
    </row>
    <row collapsed="false" customFormat="false" customHeight="true" hidden="false" ht="12.1" outlineLevel="0" r="4718">
      <c r="A4718" s="0" t="str">
        <f aca="false">HYPERLINK("http://dbpedia.org/property/aSide")</f>
        <v>http://dbpedia.org/property/aSide</v>
      </c>
      <c r="B4718" s="2" t="n">
        <v>0</v>
      </c>
      <c r="C4718" s="0" t="str">
        <f aca="false">HYPERLINK("http://dbpedia.org/sparql?default-graph-uri=http%3A%2F%2Fdbpedia.org&amp;query=select+distinct+%3Fs+%3Fo+where+{%3Fs+%3Chttp%3A%2F%2Fdbpedia.org%2Fproperty%2FaSide%3E+%3Fo}+LIMIT+100&amp;format=text%2Fhtml&amp;timeout=30000&amp;debug=on", "View on DBPedia")</f>
        <v>View on DBPedia</v>
      </c>
    </row>
    <row collapsed="false" customFormat="false" customHeight="true" hidden="false" ht="12.1" outlineLevel="0" r="4719">
      <c r="A4719" s="0" t="str">
        <f aca="false">HYPERLINK("http://dbpedia.org/property/director")</f>
        <v>http://dbpedia.org/property/director</v>
      </c>
      <c r="B4719" s="2" t="n">
        <v>0</v>
      </c>
      <c r="C4719" s="0" t="str">
        <f aca="false">HYPERLINK("http://dbpedia.org/sparql?default-graph-uri=http%3A%2F%2Fdbpedia.org&amp;query=select+distinct+%3Fs+%3Fo+where+{%3Fs+%3Chttp%3A%2F%2Fdbpedia.org%2Fproperty%2Fdirector%3E+%3Fo}+LIMIT+100&amp;format=text%2Fhtml&amp;timeout=30000&amp;debug=on", "View on DBPedia")</f>
        <v>View on DBPedia</v>
      </c>
    </row>
    <row collapsed="false" customFormat="false" customHeight="true" hidden="false" ht="12.1" outlineLevel="0" r="4720">
      <c r="A4720" s="0" t="str">
        <f aca="false">HYPERLINK("http://dbpedia.org/property/thisSingle")</f>
        <v>http://dbpedia.org/property/thisSingle</v>
      </c>
      <c r="B4720" s="2" t="n">
        <v>0</v>
      </c>
      <c r="C4720" s="0" t="str">
        <f aca="false">HYPERLINK("http://dbpedia.org/sparql?default-graph-uri=http%3A%2F%2Fdbpedia.org&amp;query=select+distinct+%3Fs+%3Fo+where+{%3Fs+%3Chttp%3A%2F%2Fdbpedia.org%2Fproperty%2FthisSingle%3E+%3Fo}+LIMIT+100&amp;format=text%2Fhtml&amp;timeout=30000&amp;debug=on", "View on DBPedia")</f>
        <v>View on DBPedia</v>
      </c>
    </row>
    <row collapsed="false" customFormat="false" customHeight="true" hidden="false" ht="12.1" outlineLevel="0" r="4721">
      <c r="A4721" s="0" t="str">
        <f aca="false">HYPERLINK("http://dbpedia.org/property/lyrics")</f>
        <v>http://dbpedia.org/property/lyrics</v>
      </c>
      <c r="B4721" s="2" t="n">
        <v>0</v>
      </c>
      <c r="C4721" s="0" t="str">
        <f aca="false">HYPERLINK("http://dbpedia.org/sparql?default-graph-uri=http%3A%2F%2Fdbpedia.org&amp;query=select+distinct+%3Fs+%3Fo+where+{%3Fs+%3Chttp%3A%2F%2Fdbpedia.org%2Fproperty%2Flyrics%3E+%3Fo}+LIMIT+100&amp;format=text%2Fhtml&amp;timeout=30000&amp;debug=on", "View on DBPedia")</f>
        <v>View on DBPedia</v>
      </c>
    </row>
    <row collapsed="false" customFormat="false" customHeight="true" hidden="false" ht="12.1" outlineLevel="0" r="4722">
      <c r="A4722" s="0" t="str">
        <f aca="false">HYPERLINK("http://dbpedia.org/property/data")</f>
        <v>http://dbpedia.org/property/data</v>
      </c>
      <c r="B4722" s="2" t="n">
        <v>0</v>
      </c>
      <c r="C4722" s="0" t="str">
        <f aca="false">HYPERLINK("http://dbpedia.org/sparql?default-graph-uri=http%3A%2F%2Fdbpedia.org&amp;query=select+distinct+%3Fs+%3Fo+where+{%3Fs+%3Chttp%3A%2F%2Fdbpedia.org%2Fproperty%2Fdata%3E+%3Fo}+LIMIT+100&amp;format=text%2Fhtml&amp;timeout=30000&amp;debug=on", "View on DBPedia")</f>
        <v>View on DBPedia</v>
      </c>
    </row>
    <row collapsed="false" customFormat="false" customHeight="true" hidden="false" ht="12.1" outlineLevel="0" r="4723">
      <c r="A4723" s="0" t="str">
        <f aca="false">HYPERLINK("http://dbpedia.org/ontology/director")</f>
        <v>http://dbpedia.org/ontology/director</v>
      </c>
      <c r="B4723" s="2" t="n">
        <v>0</v>
      </c>
      <c r="C4723" s="0" t="str">
        <f aca="false">HYPERLINK("http://dbpedia.org/sparql?default-graph-uri=http%3A%2F%2Fdbpedia.org&amp;query=select+distinct+%3Fs+%3Fo+where+{%3Fs+%3Chttp%3A%2F%2Fdbpedia.org%2Fontology%2Fdirector%3E+%3Fo}+LIMIT+100&amp;format=text%2Fhtml&amp;timeout=30000&amp;debug=on", "View on DBPedia")</f>
        <v>View on DBPedia</v>
      </c>
    </row>
    <row collapsed="false" customFormat="false" customHeight="true" hidden="false" ht="12.1" outlineLevel="0" r="4724">
      <c r="A4724" s="0" t="str">
        <f aca="false">HYPERLINK("http://dbpedia.org/ontology/picture")</f>
        <v>http://dbpedia.org/ontology/picture</v>
      </c>
      <c r="B4724" s="2" t="n">
        <v>0</v>
      </c>
      <c r="C4724" s="0" t="str">
        <f aca="false">HYPERLINK("http://dbpedia.org/sparql?default-graph-uri=http%3A%2F%2Fdbpedia.org&amp;query=select+distinct+%3Fs+%3Fo+where+{%3Fs+%3Chttp%3A%2F%2Fdbpedia.org%2Fontology%2Fpicture%3E+%3Fo}+LIMIT+100&amp;format=text%2Fhtml&amp;timeout=30000&amp;debug=on", "View on DBPedia")</f>
        <v>View on DBPedia</v>
      </c>
    </row>
    <row collapsed="false" customFormat="false" customHeight="true" hidden="false" ht="12.1" outlineLevel="0" r="4725">
      <c r="A4725" s="0" t="str">
        <f aca="false">HYPERLINK("http://dbpedia.org/property/content")</f>
        <v>http://dbpedia.org/property/content</v>
      </c>
      <c r="B4725" s="2" t="n">
        <v>0</v>
      </c>
      <c r="C4725" s="0" t="str">
        <f aca="false">HYPERLINK("http://dbpedia.org/sparql?default-graph-uri=http%3A%2F%2Fdbpedia.org&amp;query=select+distinct+%3Fs+%3Fo+where+{%3Fs+%3Chttp%3A%2F%2Fdbpedia.org%2Fproperty%2Fcontent%3E+%3Fo}+LIMIT+100&amp;format=text%2Fhtml&amp;timeout=30000&amp;debug=on", "View on DBPedia")</f>
        <v>View on DBPedia</v>
      </c>
    </row>
    <row collapsed="false" customFormat="false" customHeight="true" hidden="false" ht="12.1" outlineLevel="0" r="4726">
      <c r="A4726" s="0" t="str">
        <f aca="false">HYPERLINK("http://dbpedia.org/property/lastSingle")</f>
        <v>http://dbpedia.org/property/lastSingle</v>
      </c>
      <c r="B4726" s="2" t="n">
        <v>0</v>
      </c>
      <c r="C4726" s="0" t="str">
        <f aca="false">HYPERLINK("http://dbpedia.org/sparql?default-graph-uri=http%3A%2F%2Fdbpedia.org&amp;query=select+distinct+%3Fs+%3Fo+where+{%3Fs+%3Chttp%3A%2F%2Fdbpedia.org%2Fproperty%2FlastSingle%3E+%3Fo}+LIMIT+100&amp;format=text%2Fhtml&amp;timeout=30000&amp;debug=on", "View on DBPedia")</f>
        <v>View on DBPedia</v>
      </c>
    </row>
    <row collapsed="false" customFormat="false" customHeight="true" hidden="false" ht="12.1" outlineLevel="0" r="4727">
      <c r="A4727" s="0" t="str">
        <f aca="false">HYPERLINK("http://dbpedia.org/ontology/recordLabel")</f>
        <v>http://dbpedia.org/ontology/recordLabel</v>
      </c>
      <c r="B4727" s="2" t="n">
        <v>0</v>
      </c>
      <c r="C4727" s="0" t="str">
        <f aca="false">HYPERLINK("http://dbpedia.org/sparql?default-graph-uri=http%3A%2F%2Fdbpedia.org&amp;query=select+distinct+%3Fs+%3Fo+where+{%3Fs+%3Chttp%3A%2F%2Fdbpedia.org%2Fontology%2FrecordLabel%3E+%3Fo}+LIMIT+100&amp;format=text%2Fhtml&amp;timeout=30000&amp;debug=on", "View on DBPedia")</f>
        <v>View on DBPedia</v>
      </c>
    </row>
    <row collapsed="false" customFormat="false" customHeight="true" hidden="false" ht="12.1" outlineLevel="0" r="4728">
      <c r="A4728" s="0" t="str">
        <f aca="false">HYPERLINK("http://dbpedia.org/property/musicalInfluences")</f>
        <v>http://dbpedia.org/property/musicalInfluences</v>
      </c>
      <c r="B4728" s="2" t="n">
        <v>0</v>
      </c>
      <c r="C4728" s="0" t="str">
        <f aca="false">HYPERLINK("http://dbpedia.org/sparql?default-graph-uri=http%3A%2F%2Fdbpedia.org&amp;query=select+distinct+%3Fs+%3Fo+where+{%3Fs+%3Chttp%3A%2F%2Fdbpedia.org%2Fproperty%2FmusicalInfluences%3E+%3Fo}+LIMIT+100&amp;format=text%2Fhtml&amp;timeout=30000&amp;debug=on", "View on DBPedia")</f>
        <v>View on DBPedia</v>
      </c>
    </row>
    <row collapsed="false" customFormat="false" customHeight="true" hidden="false" ht="12.1" outlineLevel="0" r="4729">
      <c r="A4729" s="0" t="str">
        <f aca="false">HYPERLINK("http://dbpedia.org/ontology/bandMember")</f>
        <v>http://dbpedia.org/ontology/bandMember</v>
      </c>
      <c r="B4729" s="2" t="n">
        <v>0</v>
      </c>
      <c r="C4729" s="0" t="str">
        <f aca="false">HYPERLINK("http://dbpedia.org/sparql?default-graph-uri=http%3A%2F%2Fdbpedia.org&amp;query=select+distinct+%3Fs+%3Fo+where+{%3Fs+%3Chttp%3A%2F%2Fdbpedia.org%2Fontology%2FbandMember%3E+%3Fo}+LIMIT+100&amp;format=text%2Fhtml&amp;timeout=30000&amp;debug=on", "View on DBPedia")</f>
        <v>View on DBPedia</v>
      </c>
    </row>
    <row collapsed="false" customFormat="false" customHeight="true" hidden="false" ht="12.1" outlineLevel="0" r="4730">
      <c r="A4730" s="0" t="str">
        <f aca="false">HYPERLINK("http://dbpedia.org/property/author")</f>
        <v>http://dbpedia.org/property/author</v>
      </c>
      <c r="B4730" s="2" t="n">
        <v>1</v>
      </c>
      <c r="C4730" s="0" t="str">
        <f aca="false">HYPERLINK("http://dbpedia.org/sparql?default-graph-uri=http%3A%2F%2Fdbpedia.org&amp;query=select+distinct+%3Fs+%3Fo+where+{%3Fs+%3Chttp%3A%2F%2Fdbpedia.org%2Fproperty%2Fauthor%3E+%3Fo}+LIMIT+100&amp;format=text%2Fhtml&amp;timeout=30000&amp;debug=on", "View on DBPedia")</f>
        <v>View on DBPedia</v>
      </c>
    </row>
    <row collapsed="false" customFormat="false" customHeight="true" hidden="false" ht="12.1" outlineLevel="0" r="4731">
      <c r="A4731" s="0" t="str">
        <f aca="false">HYPERLINK("http://dbpedia.org/property/text")</f>
        <v>http://dbpedia.org/property/text</v>
      </c>
      <c r="B4731" s="2" t="n">
        <v>0</v>
      </c>
      <c r="C4731" s="0" t="str">
        <f aca="false">HYPERLINK("http://dbpedia.org/sparql?default-graph-uri=http%3A%2F%2Fdbpedia.org&amp;query=select+distinct+%3Fs+%3Fo+where+{%3Fs+%3Chttp%3A%2F%2Fdbpedia.org%2Fproperty%2Ftext%3E+%3Fo}+LIMIT+100&amp;format=text%2Fhtml&amp;timeout=30000&amp;debug=on", "View on DBPedia")</f>
        <v>View on DBPedia</v>
      </c>
    </row>
    <row collapsed="false" customFormat="false" customHeight="true" hidden="false" ht="12.1" outlineLevel="0" r="4732">
      <c r="A4732" s="0" t="str">
        <f aca="false">HYPERLINK("http://dbpedia.org/property/founder")</f>
        <v>http://dbpedia.org/property/founder</v>
      </c>
      <c r="B4732" s="2" t="n">
        <v>0</v>
      </c>
      <c r="C4732" s="0" t="str">
        <f aca="false">HYPERLINK("http://dbpedia.org/sparql?default-graph-uri=http%3A%2F%2Fdbpedia.org&amp;query=select+distinct+%3Fs+%3Fo+where+{%3Fs+%3Chttp%3A%2F%2Fdbpedia.org%2Fproperty%2Ffounder%3E+%3Fo}+LIMIT+100&amp;format=text%2Fhtml&amp;timeout=30000&amp;debug=on", "View on DBPedia")</f>
        <v>View on DBPedia</v>
      </c>
    </row>
    <row collapsed="false" customFormat="false" customHeight="true" hidden="false" ht="12.1" outlineLevel="0" r="4733">
      <c r="A4733" s="0" t="str">
        <f aca="false">HYPERLINK("http://dbpedia.org/property/headline")</f>
        <v>http://dbpedia.org/property/headline</v>
      </c>
      <c r="B4733" s="2" t="n">
        <v>0</v>
      </c>
      <c r="C4733" s="0" t="str">
        <f aca="false">HYPERLINK("http://dbpedia.org/sparql?default-graph-uri=http%3A%2F%2Fdbpedia.org&amp;query=select+distinct+%3Fs+%3Fo+where+{%3Fs+%3Chttp%3A%2F%2Fdbpedia.org%2Fproperty%2Fheadline%3E+%3Fo}+LIMIT+100&amp;format=text%2Fhtml&amp;timeout=30000&amp;debug=on", "View on DBPedia")</f>
        <v>View on DBPedia</v>
      </c>
    </row>
    <row collapsed="false" customFormat="false" customHeight="true" hidden="false" ht="12.1" outlineLevel="0" r="4734">
      <c r="A4734" s="0" t="str">
        <f aca="false">HYPERLINK("http://dbpedia.org/property/commons")</f>
        <v>http://dbpedia.org/property/commons</v>
      </c>
      <c r="B4734" s="2" t="n">
        <v>0</v>
      </c>
      <c r="C4734" s="0" t="str">
        <f aca="false">HYPERLINK("http://dbpedia.org/sparql?default-graph-uri=http%3A%2F%2Fdbpedia.org&amp;query=select+distinct+%3Fs+%3Fo+where+{%3Fs+%3Chttp%3A%2F%2Fdbpedia.org%2Fproperty%2Fcommons%3E+%3Fo}+LIMIT+100&amp;format=text%2Fhtml&amp;timeout=30000&amp;debug=on", "View on DBPedia")</f>
        <v>View on DBPedia</v>
      </c>
    </row>
    <row collapsed="false" customFormat="false" customHeight="true" hidden="false" ht="12.1" outlineLevel="0" r="4735">
      <c r="A4735" s="0" t="str">
        <f aca="false">HYPERLINK("http://dbpedia.org/property/recordedBy")</f>
        <v>http://dbpedia.org/property/recordedBy</v>
      </c>
      <c r="B4735" s="2" t="n">
        <v>0</v>
      </c>
      <c r="C4735" s="0" t="str">
        <f aca="false">HYPERLINK("http://dbpedia.org/sparql?default-graph-uri=http%3A%2F%2Fdbpedia.org&amp;query=select+distinct+%3Fs+%3Fo+where+{%3Fs+%3Chttp%3A%2F%2Fdbpedia.org%2Fproperty%2FrecordedBy%3E+%3Fo}+LIMIT+100&amp;format=text%2Fhtml&amp;timeout=30000&amp;debug=on", "View on DBPedia")</f>
        <v>View on DBPedia</v>
      </c>
    </row>
    <row collapsed="false" customFormat="false" customHeight="true" hidden="false" ht="12.1" outlineLevel="0" r="4736">
      <c r="A4736" s="0" t="str">
        <f aca="false">HYPERLINK("http://dbpedia.org/property/basis")</f>
        <v>http://dbpedia.org/property/basis</v>
      </c>
      <c r="B4736" s="2" t="n">
        <v>0</v>
      </c>
      <c r="C4736" s="0" t="str">
        <f aca="false">HYPERLINK("http://dbpedia.org/sparql?default-graph-uri=http%3A%2F%2Fdbpedia.org&amp;query=select+distinct+%3Fs+%3Fo+where+{%3Fs+%3Chttp%3A%2F%2Fdbpedia.org%2Fproperty%2Fbasis%3E+%3Fo}+LIMIT+100&amp;format=text%2Fhtml&amp;timeout=30000&amp;debug=on", "View on DBPedia")</f>
        <v>View on DBPedia</v>
      </c>
    </row>
    <row collapsed="false" customFormat="false" customHeight="true" hidden="false" ht="12.1" outlineLevel="0" r="4737">
      <c r="A4737" s="0" t="str">
        <f aca="false">HYPERLINK("http://dbpedia.org/ontology/aSide")</f>
        <v>http://dbpedia.org/ontology/aSide</v>
      </c>
      <c r="B4737" s="2" t="n">
        <v>0</v>
      </c>
      <c r="C4737" s="0" t="str">
        <f aca="false">HYPERLINK("http://dbpedia.org/sparql?default-graph-uri=http%3A%2F%2Fdbpedia.org&amp;query=select+distinct+%3Fs+%3Fo+where+{%3Fs+%3Chttp%3A%2F%2Fdbpedia.org%2Fontology%2FaSide%3E+%3Fo}+LIMIT+100&amp;format=text%2Fhtml&amp;timeout=30000&amp;debug=on", "View on DBPedia")</f>
        <v>View on DBPedia</v>
      </c>
    </row>
    <row collapsed="false" customFormat="false" customHeight="true" hidden="false" ht="12.1" outlineLevel="0" r="4738">
      <c r="A4738" s="0" t="str">
        <f aca="false">HYPERLINK("http://dbpedia.org/property/currentMembers")</f>
        <v>http://dbpedia.org/property/currentMembers</v>
      </c>
      <c r="B4738" s="2" t="n">
        <v>0</v>
      </c>
      <c r="C4738" s="0" t="str">
        <f aca="false">HYPERLINK("http://dbpedia.org/sparql?default-graph-uri=http%3A%2F%2Fdbpedia.org&amp;query=select+distinct+%3Fs+%3Fo+where+{%3Fs+%3Chttp%3A%2F%2Fdbpedia.org%2Fproperty%2FcurrentMembers%3E+%3Fo}+LIMIT+100&amp;format=text%2Fhtml&amp;timeout=30000&amp;debug=on", "View on DBPedia")</f>
        <v>View on DBPedia</v>
      </c>
    </row>
    <row collapsed="false" customFormat="false" customHeight="true" hidden="false" ht="12.1" outlineLevel="0" r="4739">
      <c r="A4739" s="0" t="str">
        <f aca="false">HYPERLINK("http://dbpedia.org/property/id")</f>
        <v>http://dbpedia.org/property/id</v>
      </c>
      <c r="B4739" s="2" t="n">
        <v>0</v>
      </c>
      <c r="C4739" s="0" t="str">
        <f aca="false">HYPERLINK("http://dbpedia.org/sparql?default-graph-uri=http%3A%2F%2Fdbpedia.org&amp;query=select+distinct+%3Fs+%3Fo+where+{%3Fs+%3Chttp%3A%2F%2Fdbpedia.org%2Fproperty%2Fid%3E+%3Fo}+LIMIT+100&amp;format=text%2Fhtml&amp;timeout=30000&amp;debug=on", "View on DBPedia")</f>
        <v>View on DBPedia</v>
      </c>
    </row>
    <row collapsed="false" customFormat="false" customHeight="true" hidden="false" ht="12.1" outlineLevel="0" r="4740">
      <c r="A4740" s="0" t="str">
        <f aca="false">HYPERLINK("http://dbpedia.org/ontology/bSide")</f>
        <v>http://dbpedia.org/ontology/bSide</v>
      </c>
      <c r="B4740" s="2" t="n">
        <v>0</v>
      </c>
      <c r="C4740" s="0" t="str">
        <f aca="false">HYPERLINK("http://dbpedia.org/sparql?default-graph-uri=http%3A%2F%2Fdbpedia.org&amp;query=select+distinct+%3Fs+%3Fo+where+{%3Fs+%3Chttp%3A%2F%2Fdbpedia.org%2Fontology%2FbSide%3E+%3Fo}+LIMIT+100&amp;format=text%2Fhtml&amp;timeout=30000&amp;debug=on", "View on DBPedia")</f>
        <v>View on DBPedia</v>
      </c>
    </row>
    <row collapsed="false" customFormat="false" customHeight="true" hidden="false" ht="12.1" outlineLevel="0" r="4741">
      <c r="A4741" s="0" t="str">
        <f aca="false">HYPERLINK("http://dbpedia.org/property/col")</f>
        <v>http://dbpedia.org/property/col</v>
      </c>
      <c r="B4741" s="2" t="n">
        <v>0</v>
      </c>
      <c r="C4741" s="0" t="str">
        <f aca="false">HYPERLINK("http://dbpedia.org/sparql?default-graph-uri=http%3A%2F%2Fdbpedia.org&amp;query=select+distinct+%3Fs+%3Fo+where+{%3Fs+%3Chttp%3A%2F%2Fdbpedia.org%2Fproperty%2Fcol%3E+%3Fo}+LIMIT+100&amp;format=text%2Fhtml&amp;timeout=30000&amp;debug=on", "View on DBPedia")</f>
        <v>View on DBPedia</v>
      </c>
    </row>
    <row collapsed="false" customFormat="false" customHeight="true" hidden="false" ht="12.1" outlineLevel="0" r="4742">
      <c r="A4742" s="0" t="str">
        <f aca="false">HYPERLINK("http://dbpedia.org/property/judges")</f>
        <v>http://dbpedia.org/property/judges</v>
      </c>
      <c r="B4742" s="2" t="n">
        <v>0</v>
      </c>
      <c r="C4742" s="0" t="str">
        <f aca="false">HYPERLINK("http://dbpedia.org/sparql?default-graph-uri=http%3A%2F%2Fdbpedia.org&amp;query=select+distinct+%3Fs+%3Fo+where+{%3Fs+%3Chttp%3A%2F%2Fdbpedia.org%2Fproperty%2Fjudges%3E+%3Fo}+LIMIT+100&amp;format=text%2Fhtml&amp;timeout=30000&amp;debug=on", "View on DBPedia")</f>
        <v>View on DBPedia</v>
      </c>
    </row>
    <row collapsed="false" customFormat="false" customHeight="true" hidden="false" ht="12.1" outlineLevel="0" r="4743">
      <c r="A4743" s="0" t="str">
        <f aca="false">HYPERLINK("http://dbpedia.org/property/writer(s)_")</f>
        <v>http://dbpedia.org/property/writer(s)_</v>
      </c>
      <c r="B4743" s="2" t="n">
        <v>1</v>
      </c>
      <c r="C4743" s="0" t="str">
        <f aca="false">HYPERLINK("http://dbpedia.org/sparql?default-graph-uri=http%3A%2F%2Fdbpedia.org&amp;query=select+distinct+%3Fs+%3Fo+where+{%3Fs+%3Chttp%3A%2F%2Fdbpedia.org%2Fproperty%2Fwriter%28s%29_%3E+%3Fo}+LIMIT+100&amp;format=text%2Fhtml&amp;timeout=30000&amp;debug=on", "View on DBPedia")</f>
        <v>View on DBPedia</v>
      </c>
    </row>
    <row collapsed="false" customFormat="false" customHeight="true" hidden="false" ht="12.1" outlineLevel="0" r="4744">
      <c r="A4744" s="0" t="str">
        <f aca="false">HYPERLINK("http://dbpedia.org/ontology/recordedIn")</f>
        <v>http://dbpedia.org/ontology/recordedIn</v>
      </c>
      <c r="B4744" s="2" t="n">
        <v>0</v>
      </c>
      <c r="C4744" s="0" t="str">
        <f aca="false">HYPERLINK("http://dbpedia.org/sparql?default-graph-uri=http%3A%2F%2Fdbpedia.org&amp;query=select+distinct+%3Fs+%3Fo+where+{%3Fs+%3Chttp%3A%2F%2Fdbpedia.org%2Fontology%2FrecordedIn%3E+%3Fo}+LIMIT+100&amp;format=text%2Fhtml&amp;timeout=30000&amp;debug=on", "View on DBPedia")</f>
        <v>View on DBPedia</v>
      </c>
    </row>
    <row collapsed="false" customFormat="false" customHeight="true" hidden="false" ht="12.1" outlineLevel="0" r="4745">
      <c r="A4745" s="0" t="str">
        <f aca="false">HYPERLINK("http://dbpedia.org/ontology/author")</f>
        <v>http://dbpedia.org/ontology/author</v>
      </c>
      <c r="B4745" s="2" t="n">
        <v>1</v>
      </c>
      <c r="C4745" s="0" t="str">
        <f aca="false">HYPERLINK("http://dbpedia.org/sparql?default-graph-uri=http%3A%2F%2Fdbpedia.org&amp;query=select+distinct+%3Fs+%3Fo+where+{%3Fs+%3Chttp%3A%2F%2Fdbpedia.org%2Fontology%2Fauthor%3E+%3Fo}+LIMIT+100&amp;format=text%2Fhtml&amp;timeout=30000&amp;debug=on", "View on DBPedia")</f>
        <v>View on DBPedia</v>
      </c>
    </row>
    <row collapsed="false" customFormat="false" customHeight="true" hidden="false" ht="12.1" outlineLevel="0" r="4746">
      <c r="A4746" s="0" t="str">
        <f aca="false">HYPERLINK("http://dbpedia.org/property/participation")</f>
        <v>http://dbpedia.org/property/participation</v>
      </c>
      <c r="B4746" s="2" t="n">
        <v>0</v>
      </c>
      <c r="C4746" s="0" t="str">
        <f aca="false">HYPERLINK("http://dbpedia.org/sparql?default-graph-uri=http%3A%2F%2Fdbpedia.org&amp;query=select+distinct+%3Fs+%3Fo+where+{%3Fs+%3Chttp%3A%2F%2Fdbpedia.org%2Fproperty%2Fparticipation%3E+%3Fo}+LIMIT+100&amp;format=text%2Fhtml&amp;timeout=30000&amp;debug=on", "View on DBPedia")</f>
        <v>View on DBPedia</v>
      </c>
    </row>
    <row collapsed="false" customFormat="false" customHeight="true" hidden="false" ht="12.1" outlineLevel="0" r="4747">
      <c r="A4747" s="0" t="str">
        <f aca="false">HYPERLINK("http://dbpedia.org/property/influenced")</f>
        <v>http://dbpedia.org/property/influenced</v>
      </c>
      <c r="B4747" s="2" t="n">
        <v>0</v>
      </c>
      <c r="C4747" s="0" t="str">
        <f aca="false">HYPERLINK("http://dbpedia.org/sparql?default-graph-uri=http%3A%2F%2Fdbpedia.org&amp;query=select+distinct+%3Fs+%3Fo+where+{%3Fs+%3Chttp%3A%2F%2Fdbpedia.org%2Fproperty%2Finfluenced%3E+%3Fo}+LIMIT+100&amp;format=text%2Fhtml&amp;timeout=30000&amp;debug=on", "View on DBPedia")</f>
        <v>View on DBPedia</v>
      </c>
    </row>
    <row collapsed="false" customFormat="false" customHeight="true" hidden="false" ht="12.1" outlineLevel="0" r="4748">
      <c r="A4748" s="0" t="str">
        <f aca="false">HYPERLINK("http://dbpedia.org/property/studio")</f>
        <v>http://dbpedia.org/property/studio</v>
      </c>
      <c r="B4748" s="2" t="n">
        <v>0</v>
      </c>
      <c r="C4748" s="0" t="str">
        <f aca="false">HYPERLINK("http://dbpedia.org/sparql?default-graph-uri=http%3A%2F%2Fdbpedia.org&amp;query=select+distinct+%3Fs+%3Fo+where+{%3Fs+%3Chttp%3A%2F%2Fdbpedia.org%2Fproperty%2Fstudio%3E+%3Fo}+LIMIT+100&amp;format=text%2Fhtml&amp;timeout=30000&amp;debug=on", "View on DBPedia")</f>
        <v>View on DBPedia</v>
      </c>
    </row>
    <row collapsed="false" customFormat="false" customHeight="true" hidden="false" ht="12.1" outlineLevel="0" r="4749">
      <c r="A4749" s="0" t="str">
        <f aca="false">HYPERLINK("http://dbpedia.org/property/event")</f>
        <v>http://dbpedia.org/property/event</v>
      </c>
      <c r="B4749" s="2" t="n">
        <v>0</v>
      </c>
      <c r="C4749" s="0" t="str">
        <f aca="false">HYPERLINK("http://dbpedia.org/sparql?default-graph-uri=http%3A%2F%2Fdbpedia.org&amp;query=select+distinct+%3Fs+%3Fo+where+{%3Fs+%3Chttp%3A%2F%2Fdbpedia.org%2Fproperty%2Fevent%3E+%3Fo}+LIMIT+100&amp;format=text%2Fhtml&amp;timeout=30000&amp;debug=on", "View on DBPedia")</f>
        <v>View on DBPedia</v>
      </c>
    </row>
    <row collapsed="false" customFormat="false" customHeight="true" hidden="false" ht="12.1" outlineLevel="0" r="4750">
      <c r="A4750" s="0" t="str">
        <f aca="false">HYPERLINK("http://dbpedia.org/property/prev")</f>
        <v>http://dbpedia.org/property/prev</v>
      </c>
      <c r="B4750" s="2" t="n">
        <v>0</v>
      </c>
      <c r="C4750" s="0" t="str">
        <f aca="false">HYPERLINK("http://dbpedia.org/sparql?default-graph-uri=http%3A%2F%2Fdbpedia.org&amp;query=select+distinct+%3Fs+%3Fo+where+{%3Fs+%3Chttp%3A%2F%2Fdbpedia.org%2Fproperty%2Fprev%3E+%3Fo}+LIMIT+100&amp;format=text%2Fhtml&amp;timeout=30000&amp;debug=on", "View on DBPedia")</f>
        <v>View on DBPedia</v>
      </c>
    </row>
    <row collapsed="false" customFormat="false" customHeight="true" hidden="false" ht="12.1" outlineLevel="0" r="4751">
      <c r="A4751" s="0" t="str">
        <f aca="false">HYPERLINK("http://dbpedia.org/property/narrator")</f>
        <v>http://dbpedia.org/property/narrator</v>
      </c>
      <c r="B4751" s="2" t="n">
        <v>0</v>
      </c>
      <c r="C4751" s="0" t="str">
        <f aca="false">HYPERLINK("http://dbpedia.org/sparql?default-graph-uri=http%3A%2F%2Fdbpedia.org&amp;query=select+distinct+%3Fs+%3Fo+where+{%3Fs+%3Chttp%3A%2F%2Fdbpedia.org%2Fproperty%2Fnarrator%3E+%3Fo}+LIMIT+100&amp;format=text%2Fhtml&amp;timeout=30000&amp;debug=on", "View on DBPedia")</f>
        <v>View on DBPedia</v>
      </c>
    </row>
    <row collapsed="false" customFormat="false" customHeight="true" hidden="false" ht="12.1" outlineLevel="0" r="4752">
      <c r="A4752" s="0" t="str">
        <f aca="false">HYPERLINK("http://dbpedia.org/ontology/composer")</f>
        <v>http://dbpedia.org/ontology/composer</v>
      </c>
      <c r="B4752" s="2" t="n">
        <v>0</v>
      </c>
      <c r="C4752" s="0" t="str">
        <f aca="false">HYPERLINK("http://dbpedia.org/sparql?default-graph-uri=http%3A%2F%2Fdbpedia.org&amp;query=select+distinct+%3Fs+%3Fo+where+{%3Fs+%3Chttp%3A%2F%2Fdbpedia.org%2Fontology%2Fcomposer%3E+%3Fo}+LIMIT+100&amp;format=text%2Fhtml&amp;timeout=30000&amp;debug=on", "View on DBPedia")</f>
        <v>View on DBPedia</v>
      </c>
    </row>
    <row collapsed="false" customFormat="false" customHeight="true" hidden="false" ht="12.1" outlineLevel="0" r="4753">
      <c r="A4753" s="0" t="str">
        <f aca="false">HYPERLINK("http://dbpedia.org/property/notableWorks")</f>
        <v>http://dbpedia.org/property/notableWorks</v>
      </c>
      <c r="B4753" s="2" t="n">
        <v>0</v>
      </c>
      <c r="C4753" s="0" t="str">
        <f aca="false">HYPERLINK("http://dbpedia.org/sparql?default-graph-uri=http%3A%2F%2Fdbpedia.org&amp;query=select+distinct+%3Fs+%3Fo+where+{%3Fs+%3Chttp%3A%2F%2Fdbpedia.org%2Fproperty%2FnotableWorks%3E+%3Fo}+LIMIT+100&amp;format=text%2Fhtml&amp;timeout=30000&amp;debug=on", "View on DBPedia")</f>
        <v>View on DBPedia</v>
      </c>
    </row>
    <row collapsed="false" customFormat="false" customHeight="true" hidden="false" ht="12.1" outlineLevel="0" r="4754">
      <c r="A4754" s="0" t="str">
        <f aca="false">HYPERLINK("http://dbpedia.org/property/allMusic")</f>
        <v>http://dbpedia.org/property/allMusic</v>
      </c>
      <c r="B4754" s="2" t="n">
        <v>0</v>
      </c>
      <c r="C4754" s="0" t="str">
        <f aca="false">HYPERLINK("http://dbpedia.org/sparql?default-graph-uri=http%3A%2F%2Fdbpedia.org&amp;query=select+distinct+%3Fs+%3Fo+where+{%3Fs+%3Chttp%3A%2F%2Fdbpedia.org%2Fproperty%2FallMusic%3E+%3Fo}+LIMIT+100&amp;format=text%2Fhtml&amp;timeout=30000&amp;debug=on", "View on DBPedia")</f>
        <v>View on DBPedia</v>
      </c>
    </row>
    <row collapsed="false" customFormat="false" customHeight="true" hidden="false" ht="12.1" outlineLevel="0" r="4755">
      <c r="A4755" s="0" t="str">
        <f aca="false">HYPERLINK("http://dbpedia.org/property/header")</f>
        <v>http://dbpedia.org/property/header</v>
      </c>
      <c r="B4755" s="2" t="n">
        <v>0</v>
      </c>
      <c r="C4755" s="0" t="str">
        <f aca="false">HYPERLINK("http://dbpedia.org/sparql?default-graph-uri=http%3A%2F%2Fdbpedia.org&amp;query=select+distinct+%3Fs+%3Fo+where+{%3Fs+%3Chttp%3A%2F%2Fdbpedia.org%2Fproperty%2Fheader%3E+%3Fo}+LIMIT+100&amp;format=text%2Fhtml&amp;timeout=30000&amp;debug=on", "View on DBPedia")</f>
        <v>View on DBPedia</v>
      </c>
    </row>
    <row collapsed="false" customFormat="false" customHeight="true" hidden="false" ht="12.1" outlineLevel="0" r="4756">
      <c r="A4756" s="0" t="str">
        <f aca="false">HYPERLINK("http://dbpedia.org/property/notes")</f>
        <v>http://dbpedia.org/property/notes</v>
      </c>
      <c r="B4756" s="2" t="n">
        <v>0</v>
      </c>
      <c r="C4756" s="0" t="str">
        <f aca="false">HYPERLINK("http://dbpedia.org/sparql?default-graph-uri=http%3A%2F%2Fdbpedia.org&amp;query=select+distinct+%3Fs+%3Fo+where+{%3Fs+%3Chttp%3A%2F%2Fdbpedia.org%2Fproperty%2Fnotes%3E+%3Fo}+LIMIT+100&amp;format=text%2Fhtml&amp;timeout=30000&amp;debug=on", "View on DBPedia")</f>
        <v>View on DBPedia</v>
      </c>
    </row>
    <row collapsed="false" customFormat="false" customHeight="true" hidden="false" ht="12.1" outlineLevel="0" r="4757">
      <c r="A4757" s="0" t="str">
        <f aca="false">HYPERLINK("http://dbpedia.org/property/allLyrics")</f>
        <v>http://dbpedia.org/property/allLyrics</v>
      </c>
      <c r="B4757" s="2" t="n">
        <v>0</v>
      </c>
      <c r="C4757" s="0" t="str">
        <f aca="false">HYPERLINK("http://dbpedia.org/sparql?default-graph-uri=http%3A%2F%2Fdbpedia.org&amp;query=select+distinct+%3Fs+%3Fo+where+{%3Fs+%3Chttp%3A%2F%2Fdbpedia.org%2Fproperty%2FallLyrics%3E+%3Fo}+LIMIT+100&amp;format=text%2Fhtml&amp;timeout=30000&amp;debug=on", "View on DBPedia")</f>
        <v>View on DBPedia</v>
      </c>
    </row>
    <row collapsed="false" customFormat="false" customHeight="true" hidden="false" ht="12.1" outlineLevel="0" r="4758">
      <c r="A4758" s="0" t="str">
        <f aca="false">HYPERLINK("http://dbpedia.org/property/owner")</f>
        <v>http://dbpedia.org/property/owner</v>
      </c>
      <c r="B4758" s="2" t="n">
        <v>0</v>
      </c>
      <c r="C4758" s="0" t="str">
        <f aca="false">HYPERLINK("http://dbpedia.org/sparql?default-graph-uri=http%3A%2F%2Fdbpedia.org&amp;query=select+distinct+%3Fs+%3Fo+where+{%3Fs+%3Chttp%3A%2F%2Fdbpedia.org%2Fproperty%2Fowner%3E+%3Fo}+LIMIT+100&amp;format=text%2Fhtml&amp;timeout=30000&amp;debug=on", "View on DBPedia")</f>
        <v>View on DBPedia</v>
      </c>
    </row>
    <row collapsed="false" customFormat="false" customHeight="true" hidden="false" ht="12.1" outlineLevel="0" r="4759">
      <c r="A4759" s="0" t="str">
        <f aca="false">HYPERLINK("http://dbpedia.org/property/song")</f>
        <v>http://dbpedia.org/property/song</v>
      </c>
      <c r="B4759" s="2" t="n">
        <v>0</v>
      </c>
      <c r="C4759" s="0" t="str">
        <f aca="false">HYPERLINK("http://dbpedia.org/sparql?default-graph-uri=http%3A%2F%2Fdbpedia.org&amp;query=select+distinct+%3Fs+%3Fo+where+{%3Fs+%3Chttp%3A%2F%2Fdbpedia.org%2Fproperty%2Fsong%3E+%3Fo}+LIMIT+100&amp;format=text%2Fhtml&amp;timeout=30000&amp;debug=on", "View on DBPedia")</f>
        <v>View on DBPedia</v>
      </c>
    </row>
    <row collapsed="false" customFormat="false" customHeight="true" hidden="false" ht="12.1" outlineLevel="0" r="4760">
      <c r="A4760" s="0" t="str">
        <f aca="false">HYPERLINK("http://dbpedia.org/ontology/narrator")</f>
        <v>http://dbpedia.org/ontology/narrator</v>
      </c>
      <c r="B4760" s="2" t="n">
        <v>0</v>
      </c>
      <c r="C4760" s="0" t="str">
        <f aca="false">HYPERLINK("http://dbpedia.org/sparql?default-graph-uri=http%3A%2F%2Fdbpedia.org&amp;query=select+distinct+%3Fs+%3Fo+where+{%3Fs+%3Chttp%3A%2F%2Fdbpedia.org%2Fontology%2Fnarrator%3E+%3Fo}+LIMIT+100&amp;format=text%2Fhtml&amp;timeout=30000&amp;debug=on", "View on DBPedia")</f>
        <v>View on DBPedia</v>
      </c>
    </row>
    <row collapsed="false" customFormat="false" customHeight="true" hidden="false" ht="12.1" outlineLevel="0" r="4761">
      <c r="A4761" s="0" t="str">
        <f aca="false">HYPERLINK("http://dbpedia.org/property/next")</f>
        <v>http://dbpedia.org/property/next</v>
      </c>
      <c r="B4761" s="2" t="n">
        <v>0</v>
      </c>
      <c r="C4761" s="0" t="str">
        <f aca="false">HYPERLINK("http://dbpedia.org/sparql?default-graph-uri=http%3A%2F%2Fdbpedia.org&amp;query=select+distinct+%3Fs+%3Fo+where+{%3Fs+%3Chttp%3A%2F%2Fdbpedia.org%2Fproperty%2Fnext%3E+%3Fo}+LIMIT+100&amp;format=text%2Fhtml&amp;timeout=30000&amp;debug=on", "View on DBPedia")</f>
        <v>View on DBPedia</v>
      </c>
    </row>
    <row collapsed="false" customFormat="false" customHeight="true" hidden="false" ht="12.1" outlineLevel="0" r="4762">
      <c r="A4762" s="0" t="str">
        <f aca="false">HYPERLINK("http://dbpedia.org/property/composer")</f>
        <v>http://dbpedia.org/property/composer</v>
      </c>
      <c r="B4762" s="2" t="n">
        <v>0</v>
      </c>
      <c r="C4762" s="0" t="str">
        <f aca="false">HYPERLINK("http://dbpedia.org/sparql?default-graph-uri=http%3A%2F%2Fdbpedia.org&amp;query=select+distinct+%3Fs+%3Fo+where+{%3Fs+%3Chttp%3A%2F%2Fdbpedia.org%2Fproperty%2Fcomposer%3E+%3Fo}+LIMIT+100&amp;format=text%2Fhtml&amp;timeout=30000&amp;debug=on", "View on DBPedia")</f>
        <v>View on DBPedia</v>
      </c>
    </row>
    <row collapsed="false" customFormat="false" customHeight="true" hidden="false" ht="12.1" outlineLevel="0" r="4763">
      <c r="A4763" s="0" t="str">
        <f aca="false">HYPERLINK("http://dbpedia.org/property/recorded")</f>
        <v>http://dbpedia.org/property/recorded</v>
      </c>
      <c r="B4763" s="2" t="n">
        <v>0</v>
      </c>
      <c r="C4763" s="0" t="str">
        <f aca="false">HYPERLINK("http://dbpedia.org/sparql?default-graph-uri=http%3A%2F%2Fdbpedia.org&amp;query=select+distinct+%3Fs+%3Fo+where+{%3Fs+%3Chttp%3A%2F%2Fdbpedia.org%2Fproperty%2Frecorded%3E+%3Fo}+LIMIT+100&amp;format=text%2Fhtml&amp;timeout=30000&amp;debug=on", "View on DBPedia")</f>
        <v>View on DBPedia</v>
      </c>
    </row>
    <row collapsed="false" customFormat="false" customHeight="true" hidden="false" ht="12.1" outlineLevel="0" r="4764">
      <c r="A4764" s="0" t="str">
        <f aca="false">HYPERLINK("http://dbpedia.org/property/display")</f>
        <v>http://dbpedia.org/property/display</v>
      </c>
      <c r="B4764" s="2" t="n">
        <v>0</v>
      </c>
      <c r="C4764" s="0" t="str">
        <f aca="false">HYPERLINK("http://dbpedia.org/sparql?default-graph-uri=http%3A%2F%2Fdbpedia.org&amp;query=select+distinct+%3Fs+%3Fo+where+{%3Fs+%3Chttp%3A%2F%2Fdbpedia.org%2Fproperty%2Fdisplay%3E+%3Fo}+LIMIT+100&amp;format=text%2Fhtml&amp;timeout=30000&amp;debug=on", "View on DBPedia")</f>
        <v>View on DBPedia</v>
      </c>
    </row>
    <row collapsed="false" customFormat="false" customHeight="true" hidden="false" ht="12.1" outlineLevel="0" r="4765">
      <c r="A4765" s="0" t="str">
        <f aca="false">HYPERLINK("http://dbpedia.org/property/notableInstruments")</f>
        <v>http://dbpedia.org/property/notableInstruments</v>
      </c>
      <c r="B4765" s="2" t="n">
        <v>0</v>
      </c>
      <c r="C4765" s="0" t="str">
        <f aca="false">HYPERLINK("http://dbpedia.org/sparql?default-graph-uri=http%3A%2F%2Fdbpedia.org&amp;query=select+distinct+%3Fs+%3Fo+where+{%3Fs+%3Chttp%3A%2F%2Fdbpedia.org%2Fproperty%2FnotableInstruments%3E+%3Fo}+LIMIT+100&amp;format=text%2Fhtml&amp;timeout=30000&amp;debug=on", "View on DBPedia")</f>
        <v>View on DBPedia</v>
      </c>
    </row>
    <row collapsed="false" customFormat="false" customHeight="true" hidden="false" ht="12.1" outlineLevel="0" r="4766">
      <c r="A4766" s="0" t="str">
        <f aca="false">HYPERLINK("http://dbpedia.org/ontology/musicBy")</f>
        <v>http://dbpedia.org/ontology/musicBy</v>
      </c>
      <c r="B4766" s="2" t="n">
        <v>0</v>
      </c>
      <c r="C4766" s="0" t="str">
        <f aca="false">HYPERLINK("http://dbpedia.org/sparql?default-graph-uri=http%3A%2F%2Fdbpedia.org&amp;query=select+distinct+%3Fs+%3Fo+where+{%3Fs+%3Chttp%3A%2F%2Fdbpedia.org%2Fontology%2FmusicBy%3E+%3Fo}+LIMIT+100&amp;format=text%2Fhtml&amp;timeout=30000&amp;debug=on", "View on DBPedia")</f>
        <v>View on DBPedia</v>
      </c>
    </row>
    <row collapsed="false" customFormat="false" customHeight="true" hidden="false" ht="12.1" outlineLevel="0" r="4767">
      <c r="A4767" s="0" t="str">
        <f aca="false">HYPERLINK("http://dbpedia.org/property/altArtist")</f>
        <v>http://dbpedia.org/property/altArtist</v>
      </c>
      <c r="B4767" s="2" t="n">
        <v>0</v>
      </c>
      <c r="C4767" s="0" t="str">
        <f aca="false">HYPERLINK("http://dbpedia.org/sparql?default-graph-uri=http%3A%2F%2Fdbpedia.org&amp;query=select+distinct+%3Fs+%3Fo+where+{%3Fs+%3Chttp%3A%2F%2Fdbpedia.org%2Fproperty%2FaltArtist%3E+%3Fo}+LIMIT+100&amp;format=text%2Fhtml&amp;timeout=30000&amp;debug=on", "View on DBPedia")</f>
        <v>View on DBPedia</v>
      </c>
    </row>
    <row collapsed="false" customFormat="false" customHeight="true" hidden="false" ht="12.1" outlineLevel="0" r="4768">
      <c r="A4768" s="0" t="str">
        <f aca="false">HYPERLINK("http://dbpedia.org/ontology/foundedBy")</f>
        <v>http://dbpedia.org/ontology/foundedBy</v>
      </c>
      <c r="B4768" s="2" t="n">
        <v>0</v>
      </c>
      <c r="C4768" s="0" t="str">
        <f aca="false">HYPERLINK("http://dbpedia.org/sparql?default-graph-uri=http%3A%2F%2Fdbpedia.org&amp;query=select+distinct+%3Fs+%3Fo+where+{%3Fs+%3Chttp%3A%2F%2Fdbpedia.org%2Fontology%2FfoundedBy%3E+%3Fo}+LIMIT+100&amp;format=text%2Fhtml&amp;timeout=30000&amp;debug=on", "View on DBPedia")</f>
        <v>View on DBPedia</v>
      </c>
    </row>
    <row collapsed="false" customFormat="false" customHeight="true" hidden="false" ht="12.1" outlineLevel="0" r="4769">
      <c r="A4769" s="0" t="str">
        <f aca="false">HYPERLINK("http://dbpedia.org/property/q")</f>
        <v>http://dbpedia.org/property/q</v>
      </c>
      <c r="B4769" s="2" t="n">
        <v>0</v>
      </c>
      <c r="C4769" s="0" t="str">
        <f aca="false">HYPERLINK("http://dbpedia.org/sparql?default-graph-uri=http%3A%2F%2Fdbpedia.org&amp;query=select+distinct+%3Fs+%3Fo+where+{%3Fs+%3Chttp%3A%2F%2Fdbpedia.org%2Fproperty%2Fq%3E+%3Fo}+LIMIT+100&amp;format=text%2Fhtml&amp;timeout=30000&amp;debug=on", "View on DBPedia")</f>
        <v>View on DBPedia</v>
      </c>
    </row>
    <row collapsed="false" customFormat="false" customHeight="true" hidden="false" ht="12.1" outlineLevel="0" r="4770">
      <c r="A4770" s="0" t="str">
        <f aca="false">HYPERLINK("http://dbpedia.org/property/rev")</f>
        <v>http://dbpedia.org/property/rev</v>
      </c>
      <c r="B4770" s="2" t="n">
        <v>0</v>
      </c>
      <c r="C4770" s="0" t="str">
        <f aca="false">HYPERLINK("http://dbpedia.org/sparql?default-graph-uri=http%3A%2F%2Fdbpedia.org&amp;query=select+distinct+%3Fs+%3Fo+where+{%3Fs+%3Chttp%3A%2F%2Fdbpedia.org%2Fproperty%2Frev%3E+%3Fo}+LIMIT+100&amp;format=text%2Fhtml&amp;timeout=30000&amp;debug=on", "View on DBPedia")</f>
        <v>View on DBPedia</v>
      </c>
    </row>
    <row collapsed="false" customFormat="false" customHeight="true" hidden="false" ht="12.1" outlineLevel="0" r="4771">
      <c r="A4771" s="0" t="str">
        <f aca="false">HYPERLINK("http://dbpedia.org/property/spouse")</f>
        <v>http://dbpedia.org/property/spouse</v>
      </c>
      <c r="B4771" s="2" t="n">
        <v>0</v>
      </c>
      <c r="C4771" s="0" t="str">
        <f aca="false">HYPERLINK("http://dbpedia.org/sparql?default-graph-uri=http%3A%2F%2Fdbpedia.org&amp;query=select+distinct+%3Fs+%3Fo+where+{%3Fs+%3Chttp%3A%2F%2Fdbpedia.org%2Fproperty%2Fspouse%3E+%3Fo}+LIMIT+100&amp;format=text%2Fhtml&amp;timeout=30000&amp;debug=on", "View on DBPedia")</f>
        <v>View on DBPedia</v>
      </c>
    </row>
    <row collapsed="false" customFormat="false" customHeight="true" hidden="false" ht="12.1" outlineLevel="0" r="4772">
      <c r="A4772" s="0" t="str">
        <f aca="false">HYPERLINK("http://dbpedia.org/property/singleChronology")</f>
        <v>http://dbpedia.org/property/singleChronology</v>
      </c>
      <c r="B4772" s="2" t="n">
        <v>0</v>
      </c>
      <c r="C4772" s="0" t="str">
        <f aca="false">HYPERLINK("http://dbpedia.org/sparql?default-graph-uri=http%3A%2F%2Fdbpedia.org&amp;query=select+distinct+%3Fs+%3Fo+where+{%3Fs+%3Chttp%3A%2F%2Fdbpedia.org%2Fproperty%2FsingleChronology%3E+%3Fo}+LIMIT+100&amp;format=text%2Fhtml&amp;timeout=30000&amp;debug=on", "View on DBPedia")</f>
        <v>View on DBPedia</v>
      </c>
    </row>
    <row collapsed="false" customFormat="false" customHeight="true" hidden="false" ht="12.1" outlineLevel="0" r="4773">
      <c r="A4773" s="0" t="str">
        <f aca="false">HYPERLINK("http://dbpedia.org/property/birthPlace")</f>
        <v>http://dbpedia.org/property/birthPlace</v>
      </c>
      <c r="B4773" s="2" t="n">
        <v>0</v>
      </c>
      <c r="C4773" s="0" t="str">
        <f aca="false">HYPERLINK("http://dbpedia.org/sparql?default-graph-uri=http%3A%2F%2Fdbpedia.org&amp;query=select+distinct+%3Fs+%3Fo+where+{%3Fs+%3Chttp%3A%2F%2Fdbpedia.org%2Fproperty%2FbirthPlace%3E+%3Fo}+LIMIT+100&amp;format=text%2Fhtml&amp;timeout=30000&amp;debug=on", "View on DBPedia")</f>
        <v>View on DBPedia</v>
      </c>
    </row>
    <row collapsed="false" customFormat="false" customHeight="true" hidden="false" ht="12.1" outlineLevel="0" r="4774">
      <c r="A4774" s="0" t="str">
        <f aca="false">HYPERLINK("http://dbpedia.org/property/callsignMeaning")</f>
        <v>http://dbpedia.org/property/callsignMeaning</v>
      </c>
      <c r="B4774" s="2" t="n">
        <v>0</v>
      </c>
      <c r="C4774" s="0" t="str">
        <f aca="false">HYPERLINK("http://dbpedia.org/sparql?default-graph-uri=http%3A%2F%2Fdbpedia.org&amp;query=select+distinct+%3Fs+%3Fo+where+{%3Fs+%3Chttp%3A%2F%2Fdbpedia.org%2Fproperty%2FcallsignMeaning%3E+%3Fo}+LIMIT+100&amp;format=text%2Fhtml&amp;timeout=30000&amp;debug=on", "View on DBPedia")</f>
        <v>View on DBPedia</v>
      </c>
    </row>
    <row collapsed="false" customFormat="false" customHeight="true" hidden="false" ht="12.1" outlineLevel="0" r="4775">
      <c r="A4775" s="0" t="str">
        <f aca="false">HYPERLINK("http://dbpedia.org/property/knownFor")</f>
        <v>http://dbpedia.org/property/knownFor</v>
      </c>
      <c r="B4775" s="2" t="n">
        <v>0</v>
      </c>
      <c r="C4775" s="0" t="str">
        <f aca="false">HYPERLINK("http://dbpedia.org/sparql?default-graph-uri=http%3A%2F%2Fdbpedia.org&amp;query=select+distinct+%3Fs+%3Fo+where+{%3Fs+%3Chttp%3A%2F%2Fdbpedia.org%2Fproperty%2FknownFor%3E+%3Fo}+LIMIT+100&amp;format=text%2Fhtml&amp;timeout=30000&amp;debug=on", "View on DBPedia")</f>
        <v>View on DBPedia</v>
      </c>
    </row>
    <row collapsed="false" customFormat="false" customHeight="true" hidden="false" ht="12.1" outlineLevel="0" r="4776">
      <c r="A4776" s="0" t="str">
        <f aca="false">HYPERLINK("http://dbpedia.org/property/format")</f>
        <v>http://dbpedia.org/property/format</v>
      </c>
      <c r="B4776" s="2" t="n">
        <v>0</v>
      </c>
      <c r="C4776" s="0" t="str">
        <f aca="false">HYPERLINK("http://dbpedia.org/sparql?default-graph-uri=http%3A%2F%2Fdbpedia.org&amp;query=select+distinct+%3Fs+%3Fo+where+{%3Fs+%3Chttp%3A%2F%2Fdbpedia.org%2Fproperty%2Fformat%3E+%3Fo}+LIMIT+100&amp;format=text%2Fhtml&amp;timeout=30000&amp;debug=on", "View on DBPedia")</f>
        <v>View on DBPedia</v>
      </c>
    </row>
    <row collapsed="false" customFormat="false" customHeight="true" hidden="false" ht="12.1" outlineLevel="0" r="4777">
      <c r="A4777" s="0" t="str">
        <f aca="false">HYPERLINK("http://dbpedia.org/property/nextLink")</f>
        <v>http://dbpedia.org/property/nextLink</v>
      </c>
      <c r="B4777" s="2" t="n">
        <v>0</v>
      </c>
      <c r="C4777" s="0" t="str">
        <f aca="false">HYPERLINK("http://dbpedia.org/sparql?default-graph-uri=http%3A%2F%2Fdbpedia.org&amp;query=select+distinct+%3Fs+%3Fo+where+{%3Fs+%3Chttp%3A%2F%2Fdbpedia.org%2Fproperty%2FnextLink%3E+%3Fo}+LIMIT+100&amp;format=text%2Fhtml&amp;timeout=30000&amp;debug=on", "View on DBPedia")</f>
        <v>View on DBPedia</v>
      </c>
    </row>
    <row collapsed="false" customFormat="false" customHeight="true" hidden="false" ht="12.1" outlineLevel="0" r="4778">
      <c r="A4778" s="0" t="str">
        <f aca="false">HYPERLINK("http://dbpedia.org/property/opponent")</f>
        <v>http://dbpedia.org/property/opponent</v>
      </c>
      <c r="B4778" s="2" t="n">
        <v>0</v>
      </c>
      <c r="C4778" s="0" t="str">
        <f aca="false">HYPERLINK("http://dbpedia.org/sparql?default-graph-uri=http%3A%2F%2Fdbpedia.org&amp;query=select+distinct+%3Fs+%3Fo+where+{%3Fs+%3Chttp%3A%2F%2Fdbpedia.org%2Fproperty%2Fopponent%3E+%3Fo}+LIMIT+100&amp;format=text%2Fhtml&amp;timeout=30000&amp;debug=on", "View on DBPedia")</f>
        <v>View on DBPedia</v>
      </c>
    </row>
    <row collapsed="false" customFormat="false" customHeight="true" hidden="false" ht="12.1" outlineLevel="0" r="4779">
      <c r="A4779" s="0" t="str">
        <f aca="false">HYPERLINK("http://dbpedia.org/property/children")</f>
        <v>http://dbpedia.org/property/children</v>
      </c>
      <c r="B4779" s="2" t="n">
        <v>0</v>
      </c>
      <c r="C4779" s="0" t="str">
        <f aca="false">HYPERLINK("http://dbpedia.org/sparql?default-graph-uri=http%3A%2F%2Fdbpedia.org&amp;query=select+distinct+%3Fs+%3Fo+where+{%3Fs+%3Chttp%3A%2F%2Fdbpedia.org%2Fproperty%2Fchildren%3E+%3Fo}+LIMIT+100&amp;format=text%2Fhtml&amp;timeout=30000&amp;debug=on", "View on DBPedia")</f>
        <v>View on DBPedia</v>
      </c>
    </row>
    <row collapsed="false" customFormat="false" customHeight="true" hidden="false" ht="12.1" outlineLevel="0" r="4780">
      <c r="A4780" s="0" t="str">
        <f aca="false">HYPERLINK("http://dbpedia.org/ontology/knownFor")</f>
        <v>http://dbpedia.org/ontology/knownFor</v>
      </c>
      <c r="B4780" s="2" t="n">
        <v>0</v>
      </c>
      <c r="C4780" s="0" t="str">
        <f aca="false">HYPERLINK("http://dbpedia.org/sparql?default-graph-uri=http%3A%2F%2Fdbpedia.org&amp;query=select+distinct+%3Fs+%3Fo+where+{%3Fs+%3Chttp%3A%2F%2Fdbpedia.org%2Fontology%2FknownFor%3E+%3Fo}+LIMIT+100&amp;format=text%2Fhtml&amp;timeout=30000&amp;debug=on", "View on DBPedia")</f>
        <v>View on DBPedia</v>
      </c>
    </row>
    <row collapsed="false" customFormat="false" customHeight="true" hidden="false" ht="12.1" outlineLevel="0" r="4781">
      <c r="A4781" s="0" t="str">
        <f aca="false">HYPERLINK("http://dbpedia.org/ontology/influenced")</f>
        <v>http://dbpedia.org/ontology/influenced</v>
      </c>
      <c r="B4781" s="2" t="n">
        <v>0</v>
      </c>
      <c r="C4781" s="0" t="str">
        <f aca="false">HYPERLINK("http://dbpedia.org/sparql?default-graph-uri=http%3A%2F%2Fdbpedia.org&amp;query=select+distinct+%3Fs+%3Fo+where+{%3Fs+%3Chttp%3A%2F%2Fdbpedia.org%2Fontology%2Finfluenced%3E+%3Fo}+LIMIT+100&amp;format=text%2Fhtml&amp;timeout=30000&amp;debug=on", "View on DBPedia")</f>
        <v>View on DBPedia</v>
      </c>
    </row>
    <row collapsed="false" customFormat="false" customHeight="true" hidden="false" ht="12.1" outlineLevel="0" r="4782">
      <c r="A4782" s="0" t="str">
        <f aca="false">HYPERLINK("http://dbpedia.org/ontology/mascot")</f>
        <v>http://dbpedia.org/ontology/mascot</v>
      </c>
      <c r="B4782" s="2" t="n">
        <v>0</v>
      </c>
      <c r="C4782" s="0" t="str">
        <f aca="false">HYPERLINK("http://dbpedia.org/sparql?default-graph-uri=http%3A%2F%2Fdbpedia.org&amp;query=select+distinct+%3Fs+%3Fo+where+{%3Fs+%3Chttp%3A%2F%2Fdbpedia.org%2Fontology%2Fmascot%3E+%3Fo}+LIMIT+100&amp;format=text%2Fhtml&amp;timeout=30000&amp;debug=on", "View on DBPedia")</f>
        <v>View on DBPedia</v>
      </c>
    </row>
    <row collapsed="false" customFormat="false" customHeight="true" hidden="false" ht="12.1" outlineLevel="0" r="4783">
      <c r="A4783" s="0" t="str">
        <f aca="false">HYPERLINK("http://dbpedia.org/property/imageName")</f>
        <v>http://dbpedia.org/property/imageName</v>
      </c>
      <c r="B4783" s="2" t="n">
        <v>0</v>
      </c>
      <c r="C4783" s="0" t="str">
        <f aca="false">HYPERLINK("http://dbpedia.org/sparql?default-graph-uri=http%3A%2F%2Fdbpedia.org&amp;query=select+distinct+%3Fs+%3Fo+where+{%3Fs+%3Chttp%3A%2F%2Fdbpedia.org%2Fproperty%2FimageName%3E+%3Fo}+LIMIT+100&amp;format=text%2Fhtml&amp;timeout=30000&amp;debug=on", "View on DBPedia")</f>
        <v>View on DBPedia</v>
      </c>
    </row>
    <row collapsed="false" customFormat="false" customHeight="true" hidden="false" ht="12.1" outlineLevel="0" r="4784">
      <c r="A4784" s="0" t="str">
        <f aca="false">HYPERLINK("http://dbpedia.org/property/showName")</f>
        <v>http://dbpedia.org/property/showName</v>
      </c>
      <c r="B4784" s="2" t="n">
        <v>0</v>
      </c>
      <c r="C4784" s="0" t="str">
        <f aca="false">HYPERLINK("http://dbpedia.org/sparql?default-graph-uri=http%3A%2F%2Fdbpedia.org&amp;query=select+distinct+%3Fs+%3Fo+where+{%3Fs+%3Chttp%3A%2F%2Fdbpedia.org%2Fproperty%2FshowName%3E+%3Fo}+LIMIT+100&amp;format=text%2Fhtml&amp;timeout=30000&amp;debug=on", "View on DBPedia")</f>
        <v>View on DBPedia</v>
      </c>
    </row>
    <row collapsed="false" customFormat="false" customHeight="true" hidden="false" ht="12.1" outlineLevel="0" r="4785">
      <c r="A4785" s="0" t="str">
        <f aca="false">HYPERLINK("http://dbpedia.org/property/row")</f>
        <v>http://dbpedia.org/property/row</v>
      </c>
      <c r="B4785" s="2" t="n">
        <v>0</v>
      </c>
      <c r="C4785" s="0" t="str">
        <f aca="false">HYPERLINK("http://dbpedia.org/sparql?default-graph-uri=http%3A%2F%2Fdbpedia.org&amp;query=select+distinct+%3Fs+%3Fo+where+{%3Fs+%3Chttp%3A%2F%2Fdbpedia.org%2Fproperty%2Frow%3E+%3Fo}+LIMIT+100&amp;format=text%2Fhtml&amp;timeout=30000&amp;debug=on", "View on DBPedia")</f>
        <v>View on DBPedia</v>
      </c>
    </row>
    <row collapsed="false" customFormat="false" customHeight="true" hidden="false" ht="12.1" outlineLevel="0" r="4786">
      <c r="A4786" s="0" t="str">
        <f aca="false">HYPERLINK("http://dbpedia.org/property/awards")</f>
        <v>http://dbpedia.org/property/awards</v>
      </c>
      <c r="B4786" s="2" t="n">
        <v>0</v>
      </c>
      <c r="C4786" s="0" t="str">
        <f aca="false">HYPERLINK("http://dbpedia.org/sparql?default-graph-uri=http%3A%2F%2Fdbpedia.org&amp;query=select+distinct+%3Fs+%3Fo+where+{%3Fs+%3Chttp%3A%2F%2Fdbpedia.org%2Fproperty%2Fawards%3E+%3Fo}+LIMIT+100&amp;format=text%2Fhtml&amp;timeout=30000&amp;debug=on", "View on DBPedia")</f>
        <v>View on DBPedia</v>
      </c>
    </row>
    <row collapsed="false" customFormat="false" customHeight="true" hidden="false" ht="12.1" outlineLevel="0" r="4787">
      <c r="A4787" s="0" t="str">
        <f aca="false">HYPERLINK("http://dbpedia.org/ontology/longtype")</f>
        <v>http://dbpedia.org/ontology/longtype</v>
      </c>
      <c r="B4787" s="2" t="n">
        <v>0</v>
      </c>
      <c r="C4787" s="0" t="str">
        <f aca="false">HYPERLINK("http://dbpedia.org/sparql?default-graph-uri=http%3A%2F%2Fdbpedia.org&amp;query=select+distinct+%3Fs+%3Fo+where+{%3Fs+%3Chttp%3A%2F%2Fdbpedia.org%2Fontology%2Flongtype%3E+%3Fo}+LIMIT+100&amp;format=text%2Fhtml&amp;timeout=30000&amp;debug=on", "View on DBPedia")</f>
        <v>View on DBPedia</v>
      </c>
    </row>
    <row collapsed="false" customFormat="false" customHeight="true" hidden="false" ht="12.1" outlineLevel="0" r="4788">
      <c r="A4788" s="0" t="str">
        <f aca="false">HYPERLINK("http://dbpedia.org/ontology/birthPlace")</f>
        <v>http://dbpedia.org/ontology/birthPlace</v>
      </c>
      <c r="B4788" s="2" t="n">
        <v>0</v>
      </c>
      <c r="C4788" s="0" t="str">
        <f aca="false">HYPERLINK("http://dbpedia.org/sparql?default-graph-uri=http%3A%2F%2Fdbpedia.org&amp;query=select+distinct+%3Fs+%3Fo+where+{%3Fs+%3Chttp%3A%2F%2Fdbpedia.org%2Fontology%2FbirthPlace%3E+%3Fo}+LIMIT+100&amp;format=text%2Fhtml&amp;timeout=30000&amp;debug=on", "View on DBPedia")</f>
        <v>View on DBPedia</v>
      </c>
    </row>
    <row collapsed="false" customFormat="false" customHeight="true" hidden="false" ht="12.1" outlineLevel="0" r="4789">
      <c r="A4789" s="0" t="str">
        <f aca="false">HYPERLINK("http://dbpedia.org/property/visitorNickname")</f>
        <v>http://dbpedia.org/property/visitorNickname</v>
      </c>
      <c r="B4789" s="2" t="n">
        <v>0</v>
      </c>
      <c r="C4789" s="0" t="str">
        <f aca="false">HYPERLINK("http://dbpedia.org/sparql?default-graph-uri=http%3A%2F%2Fdbpedia.org&amp;query=select+distinct+%3Fs+%3Fo+where+{%3Fs+%3Chttp%3A%2F%2Fdbpedia.org%2Fproperty%2FvisitorNickname%3E+%3Fo}+LIMIT+100&amp;format=text%2Fhtml&amp;timeout=30000&amp;debug=on", "View on DBPedia")</f>
        <v>View on DBPedia</v>
      </c>
    </row>
    <row collapsed="false" customFormat="false" customHeight="true" hidden="false" ht="12.1" outlineLevel="0" r="4790">
      <c r="A4790" s="0" t="str">
        <f aca="false">HYPERLINK("http://dbpedia.org/property/placeOfBirth")</f>
        <v>http://dbpedia.org/property/placeOfBirth</v>
      </c>
      <c r="B4790" s="2" t="n">
        <v>0</v>
      </c>
      <c r="C4790" s="0" t="str">
        <f aca="false">HYPERLINK("http://dbpedia.org/sparql?default-graph-uri=http%3A%2F%2Fdbpedia.org&amp;query=select+distinct+%3Fs+%3Fo+where+{%3Fs+%3Chttp%3A%2F%2Fdbpedia.org%2Fproperty%2FplaceOfBirth%3E+%3Fo}+LIMIT+100&amp;format=text%2Fhtml&amp;timeout=30000&amp;debug=on", "View on DBPedia")</f>
        <v>View on DBPedia</v>
      </c>
    </row>
    <row collapsed="false" customFormat="false" customHeight="true" hidden="false" ht="12.1" outlineLevel="0" r="4791">
      <c r="A4791" s="0" t="str">
        <f aca="false">HYPERLINK("http://dbpedia.org/property/mascot")</f>
        <v>http://dbpedia.org/property/mascot</v>
      </c>
      <c r="B4791" s="2" t="n">
        <v>0</v>
      </c>
      <c r="C4791" s="0" t="str">
        <f aca="false">HYPERLINK("http://dbpedia.org/sparql?default-graph-uri=http%3A%2F%2Fdbpedia.org&amp;query=select+distinct+%3Fs+%3Fo+where+{%3Fs+%3Chttp%3A%2F%2Fdbpedia.org%2Fproperty%2Fmascot%3E+%3Fo}+LIMIT+100&amp;format=text%2Fhtml&amp;timeout=30000&amp;debug=on", "View on DBPedia")</f>
        <v>View on DBPedia</v>
      </c>
    </row>
    <row collapsed="false" customFormat="false" customHeight="true" hidden="false" ht="12.1" outlineLevel="0" r="4792">
      <c r="A4792" s="0" t="str">
        <f aca="false">HYPERLINK("http://dbpedia.org/property/fightSong")</f>
        <v>http://dbpedia.org/property/fightSong</v>
      </c>
      <c r="B4792" s="2" t="n">
        <v>0</v>
      </c>
      <c r="C4792" s="0" t="str">
        <f aca="false">HYPERLINK("http://dbpedia.org/sparql?default-graph-uri=http%3A%2F%2Fdbpedia.org&amp;query=select+distinct+%3Fs+%3Fo+where+{%3Fs+%3Chttp%3A%2F%2Fdbpedia.org%2Fproperty%2FfightSong%3E+%3Fo}+LIMIT+100&amp;format=text%2Fhtml&amp;timeout=30000&amp;debug=on", "View on DBPedia")</f>
        <v>View on DBPedia</v>
      </c>
    </row>
    <row collapsed="false" customFormat="false" customHeight="true" hidden="false" ht="12.1" outlineLevel="0" r="4793">
      <c r="A4793" s="0" t="str">
        <f aca="false">HYPERLINK("http://dbpedia.org/ontology/openingTheme")</f>
        <v>http://dbpedia.org/ontology/openingTheme</v>
      </c>
      <c r="B4793" s="2" t="n">
        <v>0</v>
      </c>
      <c r="C4793" s="0" t="str">
        <f aca="false">HYPERLINK("http://dbpedia.org/sparql?default-graph-uri=http%3A%2F%2Fdbpedia.org&amp;query=select+distinct+%3Fs+%3Fo+where+{%3Fs+%3Chttp%3A%2F%2Fdbpedia.org%2Fontology%2FopeningTheme%3E+%3Fo}+LIMIT+100&amp;format=text%2Fhtml&amp;timeout=30000&amp;debug=on", "View on DBPedia")</f>
        <v>View on DBPedia</v>
      </c>
    </row>
    <row collapsed="false" customFormat="false" customHeight="true" hidden="false" ht="12.1" outlineLevel="0" r="4794">
      <c r="A4794" s="0" t="str">
        <f aca="false">HYPERLINK("http://dbpedia.org/property/relatedActs")</f>
        <v>http://dbpedia.org/property/relatedActs</v>
      </c>
      <c r="B4794" s="2" t="n">
        <v>0</v>
      </c>
      <c r="C4794" s="0" t="str">
        <f aca="false">HYPERLINK("http://dbpedia.org/sparql?default-graph-uri=http%3A%2F%2Fdbpedia.org&amp;query=select+distinct+%3Fs+%3Fo+where+{%3Fs+%3Chttp%3A%2F%2Fdbpedia.org%2Fproperty%2FrelatedActs%3E+%3Fo}+LIMIT+100&amp;format=text%2Fhtml&amp;timeout=30000&amp;debug=on", "View on DBPedia")</f>
        <v>View on DBPedia</v>
      </c>
    </row>
    <row collapsed="false" customFormat="false" customHeight="true" hidden="false" ht="12.1" outlineLevel="0" r="4795">
      <c r="A4795" s="0" t="str">
        <f aca="false">HYPERLINK("http://dbpedia.org/property/published")</f>
        <v>http://dbpedia.org/property/published</v>
      </c>
      <c r="B4795" s="2" t="n">
        <v>0</v>
      </c>
      <c r="C4795" s="0" t="str">
        <f aca="false">HYPERLINK("http://dbpedia.org/sparql?default-graph-uri=http%3A%2F%2Fdbpedia.org&amp;query=select+distinct+%3Fs+%3Fo+where+{%3Fs+%3Chttp%3A%2F%2Fdbpedia.org%2Fproperty%2Fpublished%3E+%3Fo}+LIMIT+100&amp;format=text%2Fhtml&amp;timeout=30000&amp;debug=on", "View on DBPedia")</f>
        <v>View on DBPedia</v>
      </c>
    </row>
    <row collapsed="false" customFormat="false" customHeight="true" hidden="false" ht="12.1" outlineLevel="0" r="4796">
      <c r="A4796" s="0" t="str">
        <f aca="false">HYPERLINK("http://dbpedia.org/property/uniform")</f>
        <v>http://dbpedia.org/property/uniform</v>
      </c>
      <c r="B4796" s="2" t="n">
        <v>0</v>
      </c>
      <c r="C4796" s="0" t="str">
        <f aca="false">HYPERLINK("http://dbpedia.org/sparql?default-graph-uri=http%3A%2F%2Fdbpedia.org&amp;query=select+distinct+%3Fs+%3Fo+where+{%3Fs+%3Chttp%3A%2F%2Fdbpedia.org%2Fproperty%2Funiform%3E+%3Fo}+LIMIT+100&amp;format=text%2Fhtml&amp;timeout=30000&amp;debug=on", "View on DBPedia")</f>
        <v>View on DBPedia</v>
      </c>
    </row>
    <row collapsed="false" customFormat="false" customHeight="true" hidden="false" ht="12.1" outlineLevel="0" r="4797">
      <c r="A4797" s="0" t="str">
        <f aca="false">HYPERLINK("http://dbpedia.org/property/sergeant")</f>
        <v>http://dbpedia.org/property/sergeant</v>
      </c>
      <c r="B4797" s="2" t="n">
        <v>0</v>
      </c>
      <c r="C4797" s="0" t="str">
        <f aca="false">HYPERLINK("http://dbpedia.org/sparql?default-graph-uri=http%3A%2F%2Fdbpedia.org&amp;query=select+distinct+%3Fs+%3Fo+where+{%3Fs+%3Chttp%3A%2F%2Fdbpedia.org%2Fproperty%2Fsergeant%3E+%3Fo}+LIMIT+100&amp;format=text%2Fhtml&amp;timeout=30000&amp;debug=on", "View on DBPedia")</f>
        <v>View on DBPedia</v>
      </c>
    </row>
    <row collapsed="false" customFormat="false" customHeight="true" hidden="false" ht="12.1" outlineLevel="0" r="4798">
      <c r="A4798" s="0" t="str">
        <f aca="false">HYPERLINK("http://dbpedia.org/property/origin")</f>
        <v>http://dbpedia.org/property/origin</v>
      </c>
      <c r="B4798" s="2" t="n">
        <v>0</v>
      </c>
      <c r="C4798" s="0" t="str">
        <f aca="false">HYPERLINK("http://dbpedia.org/sparql?default-graph-uri=http%3A%2F%2Fdbpedia.org&amp;query=select+distinct+%3Fs+%3Fo+where+{%3Fs+%3Chttp%3A%2F%2Fdbpedia.org%2Fproperty%2Forigin%3E+%3Fo}+LIMIT+100&amp;format=text%2Fhtml&amp;timeout=30000&amp;debug=on", "View on DBPedia")</f>
        <v>View on DBPedia</v>
      </c>
    </row>
    <row collapsed="false" customFormat="false" customHeight="true" hidden="false" ht="12.1" outlineLevel="0" r="4799">
      <c r="A4799" s="0" t="str">
        <f aca="false">HYPERLINK("http://dbpedia.org/property/concertTourName")</f>
        <v>http://dbpedia.org/property/concertTourName</v>
      </c>
      <c r="B4799" s="2" t="n">
        <v>0</v>
      </c>
      <c r="C4799" s="0" t="str">
        <f aca="false">HYPERLINK("http://dbpedia.org/sparql?default-graph-uri=http%3A%2F%2Fdbpedia.org&amp;query=select+distinct+%3Fs+%3Fo+where+{%3Fs+%3Chttp%3A%2F%2Fdbpedia.org%2Fproperty%2FconcertTourName%3E+%3Fo}+LIMIT+100&amp;format=text%2Fhtml&amp;timeout=30000&amp;debug=on", "View on DBPedia")</f>
        <v>View on DBPedia</v>
      </c>
    </row>
    <row collapsed="false" customFormat="false" customHeight="true" hidden="false" ht="12.1" outlineLevel="0" r="4800">
      <c r="A4800" s="0" t="str">
        <f aca="false">HYPERLINK("http://dbpedia.org/property/show")</f>
        <v>http://dbpedia.org/property/show</v>
      </c>
      <c r="B4800" s="2" t="n">
        <v>0</v>
      </c>
      <c r="C4800" s="0" t="str">
        <f aca="false">HYPERLINK("http://dbpedia.org/sparql?default-graph-uri=http%3A%2F%2Fdbpedia.org&amp;query=select+distinct+%3Fs+%3Fo+where+{%3Fs+%3Chttp%3A%2F%2Fdbpedia.org%2Fproperty%2Fshow%3E+%3Fo}+LIMIT+100&amp;format=text%2Fhtml&amp;timeout=30000&amp;debug=on", "View on DBPedia")</f>
        <v>View on DBPedia</v>
      </c>
    </row>
    <row collapsed="false" customFormat="false" customHeight="true" hidden="false" ht="12.1" outlineLevel="0" r="4801">
      <c r="A4801" s="0" t="str">
        <f aca="false">HYPERLINK("http://dbpedia.org/ontology/format")</f>
        <v>http://dbpedia.org/ontology/format</v>
      </c>
      <c r="B4801" s="2" t="n">
        <v>0</v>
      </c>
      <c r="C4801" s="0" t="str">
        <f aca="false">HYPERLINK("http://dbpedia.org/sparql?default-graph-uri=http%3A%2F%2Fdbpedia.org&amp;query=select+distinct+%3Fs+%3Fo+where+{%3Fs+%3Chttp%3A%2F%2Fdbpedia.org%2Fontology%2Fformat%3E+%3Fo}+LIMIT+100&amp;format=text%2Fhtml&amp;timeout=30000&amp;debug=on", "View on DBPedia")</f>
        <v>View on DBPedia</v>
      </c>
    </row>
    <row collapsed="false" customFormat="false" customHeight="true" hidden="false" ht="12.1" outlineLevel="0" r="4802">
      <c r="A4802" s="0" t="str">
        <f aca="false">HYPERLINK("http://dbpedia.org/property/deathPlace")</f>
        <v>http://dbpedia.org/property/deathPlace</v>
      </c>
      <c r="B4802" s="2" t="n">
        <v>0</v>
      </c>
      <c r="C4802" s="0" t="str">
        <f aca="false">HYPERLINK("http://dbpedia.org/sparql?default-graph-uri=http%3A%2F%2Fdbpedia.org&amp;query=select+distinct+%3Fs+%3Fo+where+{%3Fs+%3Chttp%3A%2F%2Fdbpedia.org%2Fproperty%2FdeathPlace%3E+%3Fo}+LIMIT+100&amp;format=text%2Fhtml&amp;timeout=30000&amp;debug=on", "View on DBPedia")</f>
        <v>View on DBPedia</v>
      </c>
    </row>
    <row collapsed="false" customFormat="false" customHeight="true" hidden="false" ht="12.1" outlineLevel="0" r="4803">
      <c r="A4803" s="0" t="str">
        <f aca="false">HYPERLINK("http://dbpedia.org/property/audioFile")</f>
        <v>http://dbpedia.org/property/audioFile</v>
      </c>
      <c r="B4803" s="2" t="n">
        <v>0</v>
      </c>
      <c r="C4803" s="0" t="str">
        <f aca="false">HYPERLINK("http://dbpedia.org/sparql?default-graph-uri=http%3A%2F%2Fdbpedia.org&amp;query=select+distinct+%3Fs+%3Fo+where+{%3Fs+%3Chttp%3A%2F%2Fdbpedia.org%2Fproperty%2FaudioFile%3E+%3Fo}+LIMIT+100&amp;format=text%2Fhtml&amp;timeout=30000&amp;debug=on", "View on DBPedia")</f>
        <v>View on DBPedia</v>
      </c>
    </row>
    <row collapsed="false" customFormat="false" customHeight="true" hidden="false" ht="12.1" outlineLevel="0" r="4804">
      <c r="A4804" s="0" t="str">
        <f aca="false">HYPERLINK("http://dbpedia.org/property/list")</f>
        <v>http://dbpedia.org/property/list</v>
      </c>
      <c r="B4804" s="2" t="n">
        <v>0</v>
      </c>
      <c r="C4804" s="0" t="str">
        <f aca="false">HYPERLINK("http://dbpedia.org/sparql?default-graph-uri=http%3A%2F%2Fdbpedia.org&amp;query=select+distinct+%3Fs+%3Fo+where+{%3Fs+%3Chttp%3A%2F%2Fdbpedia.org%2Fproperty%2Flist%3E+%3Fo}+LIMIT+100&amp;format=text%2Fhtml&amp;timeout=30000&amp;debug=on", "View on DBPedia")</f>
        <v>View on DBPedia</v>
      </c>
    </row>
    <row collapsed="false" customFormat="false" customHeight="true" hidden="false" ht="12.1" outlineLevel="0" r="4805">
      <c r="A4805" s="0" t="str">
        <f aca="false">HYPERLINK("http://dbpedia.org/property/bandName")</f>
        <v>http://dbpedia.org/property/bandName</v>
      </c>
      <c r="B4805" s="2" t="n">
        <v>0</v>
      </c>
      <c r="C4805" s="0" t="str">
        <f aca="false">HYPERLINK("http://dbpedia.org/sparql?default-graph-uri=http%3A%2F%2Fdbpedia.org&amp;query=select+distinct+%3Fs+%3Fo+where+{%3Fs+%3Chttp%3A%2F%2Fdbpedia.org%2Fproperty%2FbandName%3E+%3Fo}+LIMIT+100&amp;format=text%2Fhtml&amp;timeout=30000&amp;debug=on", "View on DBPedia")</f>
        <v>View on DBPedia</v>
      </c>
    </row>
    <row collapsed="false" customFormat="false" customHeight="true" hidden="false" ht="12.1" outlineLevel="0" r="4806">
      <c r="A4806" s="0" t="str">
        <f aca="false">HYPERLINK("http://dbpedia.org/property/otherNames")</f>
        <v>http://dbpedia.org/property/otherNames</v>
      </c>
      <c r="B4806" s="2" t="n">
        <v>0</v>
      </c>
      <c r="C4806" s="0" t="str">
        <f aca="false">HYPERLINK("http://dbpedia.org/sparql?default-graph-uri=http%3A%2F%2Fdbpedia.org&amp;query=select+distinct+%3Fs+%3Fo+where+{%3Fs+%3Chttp%3A%2F%2Fdbpedia.org%2Fproperty%2FotherNames%3E+%3Fo}+LIMIT+100&amp;format=text%2Fhtml&amp;timeout=30000&amp;debug=on", "View on DBPedia")</f>
        <v>View on DBPedia</v>
      </c>
    </row>
    <row collapsed="false" customFormat="false" customHeight="true" hidden="false" ht="12.1" outlineLevel="0" r="4807">
      <c r="A4807" s="0" t="str">
        <f aca="false">HYPERLINK("http://dbpedia.org/property/playingTeams")</f>
        <v>http://dbpedia.org/property/playingTeams</v>
      </c>
      <c r="B4807" s="2" t="n">
        <v>0</v>
      </c>
      <c r="C4807" s="0" t="str">
        <f aca="false">HYPERLINK("http://dbpedia.org/sparql?default-graph-uri=http%3A%2F%2Fdbpedia.org&amp;query=select+distinct+%3Fs+%3Fo+where+{%3Fs+%3Chttp%3A%2F%2Fdbpedia.org%2Fproperty%2FplayingTeams%3E+%3Fo}+LIMIT+100&amp;format=text%2Fhtml&amp;timeout=30000&amp;debug=on", "View on DBPedia")</f>
        <v>View on DBPedia</v>
      </c>
    </row>
    <row collapsed="false" customFormat="false" customHeight="true" hidden="false" ht="12.1" outlineLevel="0" r="4808">
      <c r="A4808" s="0" t="str">
        <f aca="false">HYPERLINK("http://dbpedia.org/ontology/callsignMeaning")</f>
        <v>http://dbpedia.org/ontology/callsignMeaning</v>
      </c>
      <c r="B4808" s="2" t="n">
        <v>0</v>
      </c>
      <c r="C4808" s="0" t="str">
        <f aca="false">HYPERLINK("http://dbpedia.org/sparql?default-graph-uri=http%3A%2F%2Fdbpedia.org&amp;query=select+distinct+%3Fs+%3Fo+where+{%3Fs+%3Chttp%3A%2F%2Fdbpedia.org%2Fontology%2FcallsignMeaning%3E+%3Fo}+LIMIT+100&amp;format=text%2Fhtml&amp;timeout=30000&amp;debug=on", "View on DBPedia")</f>
        <v>View on DBPedia</v>
      </c>
    </row>
    <row collapsed="false" customFormat="false" customHeight="true" hidden="false" ht="12.1" outlineLevel="0" r="4809">
      <c r="A4809" s="0" t="str">
        <f aca="false">HYPERLINK("http://dbpedia.org/property/parents")</f>
        <v>http://dbpedia.org/property/parents</v>
      </c>
      <c r="B4809" s="2" t="n">
        <v>0</v>
      </c>
      <c r="C4809" s="0" t="str">
        <f aca="false">HYPERLINK("http://dbpedia.org/sparql?default-graph-uri=http%3A%2F%2Fdbpedia.org&amp;query=select+distinct+%3Fs+%3Fo+where+{%3Fs+%3Chttp%3A%2F%2Fdbpedia.org%2Fproperty%2Fparents%3E+%3Fo}+LIMIT+100&amp;format=text%2Fhtml&amp;timeout=30000&amp;debug=on", "View on DBPedia")</f>
        <v>View on DBPedia</v>
      </c>
    </row>
    <row collapsed="false" customFormat="false" customHeight="true" hidden="false" ht="12.1" outlineLevel="0" r="4810">
      <c r="A4810" s="0" t="str">
        <f aca="false">HYPERLINK("http://dbpedia.org/property/notableAlbums")</f>
        <v>http://dbpedia.org/property/notableAlbums</v>
      </c>
      <c r="B4810" s="2" t="n">
        <v>0</v>
      </c>
      <c r="C4810" s="0" t="str">
        <f aca="false">HYPERLINK("http://dbpedia.org/sparql?default-graph-uri=http%3A%2F%2Fdbpedia.org&amp;query=select+distinct+%3Fs+%3Fo+where+{%3Fs+%3Chttp%3A%2F%2Fdbpedia.org%2Fproperty%2FnotableAlbums%3E+%3Fo}+LIMIT+100&amp;format=text%2Fhtml&amp;timeout=30000&amp;debug=on", "View on DBPedia")</f>
        <v>View on DBPedia</v>
      </c>
    </row>
    <row collapsed="false" customFormat="false" customHeight="true" hidden="false" ht="12.1" outlineLevel="0" r="4811">
      <c r="A4811" s="0" t="str">
        <f aca="false">HYPERLINK("http://dbpedia.org/property/known")</f>
        <v>http://dbpedia.org/property/known</v>
      </c>
      <c r="B4811" s="2" t="n">
        <v>0</v>
      </c>
      <c r="C4811" s="0" t="str">
        <f aca="false">HYPERLINK("http://dbpedia.org/sparql?default-graph-uri=http%3A%2F%2Fdbpedia.org&amp;query=select+distinct+%3Fs+%3Fo+where+{%3Fs+%3Chttp%3A%2F%2Fdbpedia.org%2Fproperty%2Fknown%3E+%3Fo}+LIMIT+100&amp;format=text%2Fhtml&amp;timeout=30000&amp;debug=on", "View on DBPedia")</f>
        <v>View on DBPedia</v>
      </c>
    </row>
    <row collapsed="false" customFormat="false" customHeight="true" hidden="false" ht="12.1" outlineLevel="0" r="4812">
      <c r="A4812" s="0" t="str">
        <f aca="false">HYPERLINK("http://dbpedia.org/ontology/birthName")</f>
        <v>http://dbpedia.org/ontology/birthName</v>
      </c>
      <c r="B4812" s="2" t="n">
        <v>0</v>
      </c>
      <c r="C4812" s="0" t="str">
        <f aca="false">HYPERLINK("http://dbpedia.org/sparql?default-graph-uri=http%3A%2F%2Fdbpedia.org&amp;query=select+distinct+%3Fs+%3Fo+where+{%3Fs+%3Chttp%3A%2F%2Fdbpedia.org%2Fontology%2FbirthName%3E+%3Fo}+LIMIT+100&amp;format=text%2Fhtml&amp;timeout=30000&amp;debug=on", "View on DBPedia")</f>
        <v>View on DBPedia</v>
      </c>
    </row>
    <row collapsed="false" customFormat="false" customHeight="true" hidden="false" ht="12.1" outlineLevel="0" r="4813">
      <c r="A4813" s="0" t="str">
        <f aca="false">HYPERLINK("http://dbpedia.org/ontology/hometown")</f>
        <v>http://dbpedia.org/ontology/hometown</v>
      </c>
      <c r="B4813" s="2" t="n">
        <v>0</v>
      </c>
      <c r="C4813" s="0" t="str">
        <f aca="false">HYPERLINK("http://dbpedia.org/sparql?default-graph-uri=http%3A%2F%2Fdbpedia.org&amp;query=select+distinct+%3Fs+%3Fo+where+{%3Fs+%3Chttp%3A%2F%2Fdbpedia.org%2Fontology%2Fhometown%3E+%3Fo}+LIMIT+100&amp;format=text%2Fhtml&amp;timeout=30000&amp;debug=on", "View on DBPedia")</f>
        <v>View on DBPedia</v>
      </c>
    </row>
    <row collapsed="false" customFormat="false" customHeight="true" hidden="false" ht="12.1" outlineLevel="0" r="4814">
      <c r="A4814" s="0" t="str">
        <f aca="false">HYPERLINK("http://dbpedia.org/ontology/type")</f>
        <v>http://dbpedia.org/ontology/type</v>
      </c>
      <c r="B4814" s="2" t="n">
        <v>0</v>
      </c>
      <c r="C4814" s="0" t="str">
        <f aca="false">HYPERLINK("http://dbpedia.org/sparql?default-graph-uri=http%3A%2F%2Fdbpedia.org&amp;query=select+distinct+%3Fs+%3Fo+where+{%3Fs+%3Chttp%3A%2F%2Fdbpedia.org%2Fontology%2Ftype%3E+%3Fo}+LIMIT+100&amp;format=text%2Fhtml&amp;timeout=30000&amp;debug=on", "View on DBPedia")</f>
        <v>View on DBPedia</v>
      </c>
    </row>
    <row collapsed="false" customFormat="false" customHeight="true" hidden="false" ht="12.1" outlineLevel="0" r="4815">
      <c r="A4815" s="0" t="str">
        <f aca="false">HYPERLINK("http://dbpedia.org/ontology/showJudge")</f>
        <v>http://dbpedia.org/ontology/showJudge</v>
      </c>
      <c r="B4815" s="2" t="n">
        <v>0</v>
      </c>
      <c r="C4815" s="0" t="str">
        <f aca="false">HYPERLINK("http://dbpedia.org/sparql?default-graph-uri=http%3A%2F%2Fdbpedia.org&amp;query=select+distinct+%3Fs+%3Fo+where+{%3Fs+%3Chttp%3A%2F%2Fdbpedia.org%2Fontology%2FshowJudge%3E+%3Fo}+LIMIT+100&amp;format=text%2Fhtml&amp;timeout=30000&amp;debug=on", "View on DBPedia")</f>
        <v>View on DBPedia</v>
      </c>
    </row>
    <row collapsed="false" customFormat="false" customHeight="true" hidden="false" ht="12.1" outlineLevel="0" r="4816">
      <c r="A4816" s="0" t="str">
        <f aca="false">HYPERLINK("http://dbpedia.org/ontology/lyrics")</f>
        <v>http://dbpedia.org/ontology/lyrics</v>
      </c>
      <c r="B4816" s="2" t="n">
        <v>0</v>
      </c>
      <c r="C4816" s="0" t="str">
        <f aca="false">HYPERLINK("http://dbpedia.org/sparql?default-graph-uri=http%3A%2F%2Fdbpedia.org&amp;query=select+distinct+%3Fs+%3Fo+where+{%3Fs+%3Chttp%3A%2F%2Fdbpedia.org%2Fontology%2Flyrics%3E+%3Fo}+LIMIT+100&amp;format=text%2Fhtml&amp;timeout=30000&amp;debug=on", "View on DBPedia")</f>
        <v>View on DBPedia</v>
      </c>
    </row>
    <row collapsed="false" customFormat="false" customHeight="true" hidden="false" ht="12.1" outlineLevel="0" r="4817">
      <c r="A4817" s="0" t="str">
        <f aca="false">HYPERLINK("http://dbpedia.org/property/newspaper")</f>
        <v>http://dbpedia.org/property/newspaper</v>
      </c>
      <c r="B4817" s="2" t="n">
        <v>0</v>
      </c>
      <c r="C4817" s="0" t="str">
        <f aca="false">HYPERLINK("http://dbpedia.org/sparql?default-graph-uri=http%3A%2F%2Fdbpedia.org&amp;query=select+distinct+%3Fs+%3Fo+where+{%3Fs+%3Chttp%3A%2F%2Fdbpedia.org%2Fproperty%2Fnewspaper%3E+%3Fo}+LIMIT+100&amp;format=text%2Fhtml&amp;timeout=30000&amp;debug=on", "View on DBPedia")</f>
        <v>View on DBPedia</v>
      </c>
    </row>
    <row collapsed="false" customFormat="false" customHeight="true" hidden="false" ht="12.1" outlineLevel="0" r="4818">
      <c r="A4818" s="0" t="str">
        <f aca="false">HYPERLINK("http://dbpedia.org/property/notableTitles")</f>
        <v>http://dbpedia.org/property/notableTitles</v>
      </c>
      <c r="B4818" s="2" t="n">
        <v>0</v>
      </c>
      <c r="C4818" s="0" t="str">
        <f aca="false">HYPERLINK("http://dbpedia.org/sparql?default-graph-uri=http%3A%2F%2Fdbpedia.org&amp;query=select+distinct+%3Fs+%3Fo+where+{%3Fs+%3Chttp%3A%2F%2Fdbpedia.org%2Fproperty%2FnotableTitles%3E+%3Fo}+LIMIT+100&amp;format=text%2Fhtml&amp;timeout=30000&amp;debug=on", "View on DBPedia")</f>
        <v>View on DBPedia</v>
      </c>
    </row>
    <row collapsed="false" customFormat="false" customHeight="true" hidden="false" ht="12.1" outlineLevel="0" r="4819">
      <c r="A4819" s="0" t="str">
        <f aca="false">HYPERLINK("http://dbpedia.org/property/followedBy")</f>
        <v>http://dbpedia.org/property/followedBy</v>
      </c>
      <c r="B4819" s="2" t="n">
        <v>0</v>
      </c>
      <c r="C4819" s="0" t="str">
        <f aca="false">HYPERLINK("http://dbpedia.org/sparql?default-graph-uri=http%3A%2F%2Fdbpedia.org&amp;query=select+distinct+%3Fs+%3Fo+where+{%3Fs+%3Chttp%3A%2F%2Fdbpedia.org%2Fproperty%2FfollowedBy%3E+%3Fo}+LIMIT+100&amp;format=text%2Fhtml&amp;timeout=30000&amp;debug=on", "View on DBPedia")</f>
        <v>View on DBPedia</v>
      </c>
    </row>
    <row collapsed="false" customFormat="false" customHeight="true" hidden="false" ht="12.1" outlineLevel="0" r="4820">
      <c r="A4820" s="0" t="str">
        <f aca="false">HYPERLINK("http://dbpedia.org/ontology/division")</f>
        <v>http://dbpedia.org/ontology/division</v>
      </c>
      <c r="B4820" s="2" t="n">
        <v>0</v>
      </c>
      <c r="C4820" s="0" t="str">
        <f aca="false">HYPERLINK("http://dbpedia.org/sparql?default-graph-uri=http%3A%2F%2Fdbpedia.org&amp;query=select+distinct+%3Fs+%3Fo+where+{%3Fs+%3Chttp%3A%2F%2Fdbpedia.org%2Fontology%2Fdivision%3E+%3Fo}+LIMIT+100&amp;format=text%2Fhtml&amp;timeout=30000&amp;debug=on", "View on DBPedia")</f>
        <v>View on DBPedia</v>
      </c>
    </row>
    <row collapsed="false" customFormat="false" customHeight="true" hidden="false" ht="12.1" outlineLevel="0" r="4821">
      <c r="A4821" s="0" t="str">
        <f aca="false">HYPERLINK("http://dbpedia.org/ontology/deathPlace")</f>
        <v>http://dbpedia.org/ontology/deathPlace</v>
      </c>
      <c r="B4821" s="2" t="n">
        <v>0</v>
      </c>
      <c r="C4821" s="0" t="str">
        <f aca="false">HYPERLINK("http://dbpedia.org/sparql?default-graph-uri=http%3A%2F%2Fdbpedia.org&amp;query=select+distinct+%3Fs+%3Fo+where+{%3Fs+%3Chttp%3A%2F%2Fdbpedia.org%2Fontology%2FdeathPlace%3E+%3Fo}+LIMIT+100&amp;format=text%2Fhtml&amp;timeout=30000&amp;debug=on", "View on DBPedia")</f>
        <v>View on DBPedia</v>
      </c>
    </row>
    <row collapsed="false" customFormat="false" customHeight="true" hidden="false" ht="12.1" outlineLevel="0" r="4822">
      <c r="A4822" s="0" t="str">
        <f aca="false">HYPERLINK("http://dbpedia.org/property/thisTour")</f>
        <v>http://dbpedia.org/property/thisTour</v>
      </c>
      <c r="B4822" s="2" t="n">
        <v>0</v>
      </c>
      <c r="C4822" s="0" t="str">
        <f aca="false">HYPERLINK("http://dbpedia.org/sparql?default-graph-uri=http%3A%2F%2Fdbpedia.org&amp;query=select+distinct+%3Fs+%3Fo+where+{%3Fs+%3Chttp%3A%2F%2Fdbpedia.org%2Fproperty%2FthisTour%3E+%3Fo}+LIMIT+100&amp;format=text%2Fhtml&amp;timeout=30000&amp;debug=on", "View on DBPedia")</f>
        <v>View on DBPedia</v>
      </c>
    </row>
    <row collapsed="false" customFormat="false" customHeight="true" hidden="false" ht="12.1" outlineLevel="0" r="4823">
      <c r="A4823" s="0" t="str">
        <f aca="false">HYPERLINK("http://dbpedia.org/ontology/owner")</f>
        <v>http://dbpedia.org/ontology/owner</v>
      </c>
      <c r="B4823" s="2" t="n">
        <v>0</v>
      </c>
      <c r="C4823" s="0" t="str">
        <f aca="false">HYPERLINK("http://dbpedia.org/sparql?default-graph-uri=http%3A%2F%2Fdbpedia.org&amp;query=select+distinct+%3Fs+%3Fo+where+{%3Fs+%3Chttp%3A%2F%2Fdbpedia.org%2Fontology%2Fowner%3E+%3Fo}+LIMIT+100&amp;format=text%2Fhtml&amp;timeout=30000&amp;debug=on", "View on DBPedia")</f>
        <v>View on DBPedia</v>
      </c>
    </row>
    <row collapsed="false" customFormat="false" customHeight="true" hidden="false" ht="12.1" outlineLevel="0" r="4824">
      <c r="A4824" s="0" t="str">
        <f aca="false">HYPERLINK("http://dbpedia.org/ontology/keyPerson")</f>
        <v>http://dbpedia.org/ontology/keyPerson</v>
      </c>
      <c r="B4824" s="2" t="n">
        <v>0</v>
      </c>
      <c r="C4824" s="0" t="str">
        <f aca="false">HYPERLINK("http://dbpedia.org/sparql?default-graph-uri=http%3A%2F%2Fdbpedia.org&amp;query=select+distinct+%3Fs+%3Fo+where+{%3Fs+%3Chttp%3A%2F%2Fdbpedia.org%2Fontology%2FkeyPerson%3E+%3Fo}+LIMIT+100&amp;format=text%2Fhtml&amp;timeout=30000&amp;debug=on", "View on DBPedia")</f>
        <v>View on DBPedia</v>
      </c>
    </row>
    <row collapsed="false" customFormat="false" customHeight="true" hidden="false" ht="12.1" outlineLevel="0" r="4825">
      <c r="A4825" s="0" t="str">
        <f aca="false">HYPERLINK("http://dbpedia.org/property/imageAlt")</f>
        <v>http://dbpedia.org/property/imageAlt</v>
      </c>
      <c r="B4825" s="2" t="n">
        <v>0</v>
      </c>
      <c r="C4825" s="0" t="str">
        <f aca="false">HYPERLINK("http://dbpedia.org/sparql?default-graph-uri=http%3A%2F%2Fdbpedia.org&amp;query=select+distinct+%3Fs+%3Fo+where+{%3Fs+%3Chttp%3A%2F%2Fdbpedia.org%2Fproperty%2FimageAlt%3E+%3Fo}+LIMIT+100&amp;format=text%2Fhtml&amp;timeout=30000&amp;debug=on", "View on DBPedia")</f>
        <v>View on DBPedia</v>
      </c>
    </row>
    <row collapsed="false" customFormat="false" customHeight="true" hidden="false" ht="12.1" outlineLevel="0" r="4826">
      <c r="A4826" s="0" t="str">
        <f aca="false">HYPERLINK("http://dbpedia.org/property/writers")</f>
        <v>http://dbpedia.org/property/writers</v>
      </c>
      <c r="B4826" s="2" t="n">
        <v>0</v>
      </c>
      <c r="C4826" s="0" t="str">
        <f aca="false">HYPERLINK("http://dbpedia.org/sparql?default-graph-uri=http%3A%2F%2Fdbpedia.org&amp;query=select+distinct+%3Fs+%3Fo+where+{%3Fs+%3Chttp%3A%2F%2Fdbpedia.org%2Fproperty%2Fwriters%3E+%3Fo}+LIMIT+100&amp;format=text%2Fhtml&amp;timeout=30000&amp;debug=on", "View on DBPedia")</f>
        <v>View on DBPedia</v>
      </c>
    </row>
    <row collapsed="false" customFormat="false" customHeight="true" hidden="false" ht="12.1" outlineLevel="0" r="4827">
      <c r="A4827" s="0" t="str">
        <f aca="false">HYPERLINK("http://dbpedia.org/property/partner")</f>
        <v>http://dbpedia.org/property/partner</v>
      </c>
      <c r="B4827" s="2" t="n">
        <v>0</v>
      </c>
      <c r="C4827" s="0" t="str">
        <f aca="false">HYPERLINK("http://dbpedia.org/sparql?default-graph-uri=http%3A%2F%2Fdbpedia.org&amp;query=select+distinct+%3Fs+%3Fo+where+{%3Fs+%3Chttp%3A%2F%2Fdbpedia.org%2Fproperty%2Fpartner%3E+%3Fo}+LIMIT+100&amp;format=text%2Fhtml&amp;timeout=30000&amp;debug=on", "View on DBPedia")</f>
        <v>View on DBPedia</v>
      </c>
    </row>
    <row collapsed="false" customFormat="false" customHeight="true" hidden="false" ht="12.1" outlineLevel="0" r="4828">
      <c r="A4828" s="0" t="str">
        <f aca="false">HYPERLINK("http://dbpedia.org/property/compiler")</f>
        <v>http://dbpedia.org/property/compiler</v>
      </c>
      <c r="B4828" s="2" t="n">
        <v>0</v>
      </c>
      <c r="C4828" s="0" t="str">
        <f aca="false">HYPERLINK("http://dbpedia.org/sparql?default-graph-uri=http%3A%2F%2Fdbpedia.org&amp;query=select+distinct+%3Fs+%3Fo+where+{%3Fs+%3Chttp%3A%2F%2Fdbpedia.org%2Fproperty%2Fcompiler%3E+%3Fo}+LIMIT+100&amp;format=text%2Fhtml&amp;timeout=30000&amp;debug=on", "View on DBPedia")</f>
        <v>View on DBPedia</v>
      </c>
    </row>
    <row collapsed="false" customFormat="false" customHeight="true" hidden="false" ht="12.1" outlineLevel="0" r="4829">
      <c r="A4829" s="0" t="str">
        <f aca="false">HYPERLINK("http://dbpedia.org/property/tenants")</f>
        <v>http://dbpedia.org/property/tenants</v>
      </c>
      <c r="B4829" s="2" t="n">
        <v>0</v>
      </c>
      <c r="C4829" s="0" t="str">
        <f aca="false">HYPERLINK("http://dbpedia.org/sparql?default-graph-uri=http%3A%2F%2Fdbpedia.org&amp;query=select+distinct+%3Fs+%3Fo+where+{%3Fs+%3Chttp%3A%2F%2Fdbpedia.org%2Fproperty%2Ftenants%3E+%3Fo}+LIMIT+100&amp;format=text%2Fhtml&amp;timeout=30000&amp;debug=on", "View on DBPedia")</f>
        <v>View on DBPedia</v>
      </c>
    </row>
    <row collapsed="false" customFormat="false" customHeight="true" hidden="false" ht="12.1" outlineLevel="0" r="4830">
      <c r="A4830" s="0" t="str">
        <f aca="false">HYPERLINK("http://dbpedia.org/property/lyricist")</f>
        <v>http://dbpedia.org/property/lyricist</v>
      </c>
      <c r="B4830" s="2" t="n">
        <v>0</v>
      </c>
      <c r="C4830" s="0" t="str">
        <f aca="false">HYPERLINK("http://dbpedia.org/sparql?default-graph-uri=http%3A%2F%2Fdbpedia.org&amp;query=select+distinct+%3Fs+%3Fo+where+{%3Fs+%3Chttp%3A%2F%2Fdbpedia.org%2Fproperty%2Flyricist%3E+%3Fo}+LIMIT+100&amp;format=text%2Fhtml&amp;timeout=30000&amp;debug=on", "View on DBPedia")</f>
        <v>View on DBPedia</v>
      </c>
    </row>
    <row collapsed="false" customFormat="false" customHeight="true" hidden="false" ht="12.1" outlineLevel="0" r="4831">
      <c r="A4831" s="0" t="str">
        <f aca="false">HYPERLINK("http://dbpedia.org/property/branding")</f>
        <v>http://dbpedia.org/property/branding</v>
      </c>
      <c r="B4831" s="2" t="n">
        <v>0</v>
      </c>
      <c r="C4831" s="0" t="str">
        <f aca="false">HYPERLINK("http://dbpedia.org/sparql?default-graph-uri=http%3A%2F%2Fdbpedia.org&amp;query=select+distinct+%3Fs+%3Fo+where+{%3Fs+%3Chttp%3A%2F%2Fdbpedia.org%2Fproperty%2Fbranding%3E+%3Fo}+LIMIT+100&amp;format=text%2Fhtml&amp;timeout=30000&amp;debug=on", "View on DBPedia")</f>
        <v>View on DBPedia</v>
      </c>
    </row>
    <row collapsed="false" customFormat="false" customHeight="true" hidden="false" ht="12.1" outlineLevel="0" r="4832">
      <c r="A4832" s="0" t="str">
        <f aca="false">HYPERLINK("http://dbpedia.org/property/club")</f>
        <v>http://dbpedia.org/property/club</v>
      </c>
      <c r="B4832" s="2" t="n">
        <v>0</v>
      </c>
      <c r="C4832" s="0" t="str">
        <f aca="false">HYPERLINK("http://dbpedia.org/sparql?default-graph-uri=http%3A%2F%2Fdbpedia.org&amp;query=select+distinct+%3Fs+%3Fo+where+{%3Fs+%3Chttp%3A%2F%2Fdbpedia.org%2Fproperty%2Fclub%3E+%3Fo}+LIMIT+100&amp;format=text%2Fhtml&amp;timeout=30000&amp;debug=on", "View on DBPedia")</f>
        <v>View on DBPedia</v>
      </c>
    </row>
    <row collapsed="false" customFormat="false" customHeight="true" hidden="false" ht="12.1" outlineLevel="0" r="4833">
      <c r="A4833" s="0" t="str">
        <f aca="false">HYPERLINK("http://dbpedia.org/ontology/distributor")</f>
        <v>http://dbpedia.org/ontology/distributor</v>
      </c>
      <c r="B4833" s="2" t="n">
        <v>0</v>
      </c>
      <c r="C4833" s="0" t="str">
        <f aca="false">HYPERLINK("http://dbpedia.org/sparql?default-graph-uri=http%3A%2F%2Fdbpedia.org&amp;query=select+distinct+%3Fs+%3Fo+where+{%3Fs+%3Chttp%3A%2F%2Fdbpedia.org%2Fontology%2Fdistributor%3E+%3Fo}+LIMIT+100&amp;format=text%2Fhtml&amp;timeout=30000&amp;debug=on", "View on DBPedia")</f>
        <v>View on DBPedia</v>
      </c>
    </row>
    <row collapsed="false" customFormat="false" customHeight="true" hidden="false" ht="12.1" outlineLevel="0" r="4834">
      <c r="A4834" s="0" t="str">
        <f aca="false">HYPERLINK("http://dbpedia.org/property/tracks")</f>
        <v>http://dbpedia.org/property/tracks</v>
      </c>
      <c r="B4834" s="2" t="n">
        <v>0</v>
      </c>
      <c r="C4834" s="0" t="str">
        <f aca="false">HYPERLINK("http://dbpedia.org/sparql?default-graph-uri=http%3A%2F%2Fdbpedia.org&amp;query=select+distinct+%3Fs+%3Fo+where+{%3Fs+%3Chttp%3A%2F%2Fdbpedia.org%2Fproperty%2Ftracks%3E+%3Fo}+LIMIT+100&amp;format=text%2Fhtml&amp;timeout=30000&amp;debug=on", "View on DBPedia")</f>
        <v>View on DBPedia</v>
      </c>
    </row>
    <row collapsed="false" customFormat="false" customHeight="true" hidden="false" ht="12.1" outlineLevel="0" r="4835">
      <c r="A4835" s="0" t="str">
        <f aca="false">HYPERLINK("http://dbpedia.org/ontology/publisher")</f>
        <v>http://dbpedia.org/ontology/publisher</v>
      </c>
      <c r="B4835" s="2" t="n">
        <v>0</v>
      </c>
      <c r="C4835" s="0" t="str">
        <f aca="false">HYPERLINK("http://dbpedia.org/sparql?default-graph-uri=http%3A%2F%2Fdbpedia.org&amp;query=select+distinct+%3Fs+%3Fo+where+{%3Fs+%3Chttp%3A%2F%2Fdbpedia.org%2Fontology%2Fpublisher%3E+%3Fo}+LIMIT+100&amp;format=text%2Fhtml&amp;timeout=30000&amp;debug=on", "View on DBPedia")</f>
        <v>View on DBPedia</v>
      </c>
    </row>
    <row collapsed="false" customFormat="false" customHeight="true" hidden="false" ht="12.1" outlineLevel="0" r="4836">
      <c r="A4836" s="0" t="str">
        <f aca="false">HYPERLINK("http://dbpedia.org/property/website")</f>
        <v>http://dbpedia.org/property/website</v>
      </c>
      <c r="B4836" s="2" t="n">
        <v>0</v>
      </c>
      <c r="C4836" s="0" t="str">
        <f aca="false">HYPERLINK("http://dbpedia.org/sparql?default-graph-uri=http%3A%2F%2Fdbpedia.org&amp;query=select+distinct+%3Fs+%3Fo+where+{%3Fs+%3Chttp%3A%2F%2Fdbpedia.org%2Fproperty%2Fwebsite%3E+%3Fo}+LIMIT+100&amp;format=text%2Fhtml&amp;timeout=30000&amp;debug=on", "View on DBPedia")</f>
        <v>View on DBPedia</v>
      </c>
    </row>
    <row collapsed="false" customFormat="false" customHeight="true" hidden="false" ht="12.1" outlineLevel="0" r="4837">
      <c r="A4837" s="0" t="str">
        <f aca="false">HYPERLINK("http://dbpedia.org/property/genre")</f>
        <v>http://dbpedia.org/property/genre</v>
      </c>
      <c r="B4837" s="2" t="n">
        <v>0</v>
      </c>
      <c r="C4837" s="0" t="str">
        <f aca="false">HYPERLINK("http://dbpedia.org/sparql?default-graph-uri=http%3A%2F%2Fdbpedia.org&amp;query=select+distinct+%3Fs+%3Fo+where+{%3Fs+%3Chttp%3A%2F%2Fdbpedia.org%2Fproperty%2Fgenre%3E+%3Fo}+LIMIT+100&amp;format=text%2Fhtml&amp;timeout=30000&amp;debug=on", "View on DBPedia")</f>
        <v>View on DBPedia</v>
      </c>
    </row>
    <row collapsed="false" customFormat="false" customHeight="true" hidden="false" ht="12.1" outlineLevel="0" r="4838">
      <c r="A4838" s="0" t="str">
        <f aca="false">HYPERLINK("http://dbpedia.org/property/placeOfDeath")</f>
        <v>http://dbpedia.org/property/placeOfDeath</v>
      </c>
      <c r="B4838" s="2" t="n">
        <v>0</v>
      </c>
      <c r="C4838" s="0" t="str">
        <f aca="false">HYPERLINK("http://dbpedia.org/sparql?default-graph-uri=http%3A%2F%2Fdbpedia.org&amp;query=select+distinct+%3Fs+%3Fo+where+{%3Fs+%3Chttp%3A%2F%2Fdbpedia.org%2Fproperty%2FplaceOfDeath%3E+%3Fo}+LIMIT+100&amp;format=text%2Fhtml&amp;timeout=30000&amp;debug=on", "View on DBPedia")</f>
        <v>View on DBPedia</v>
      </c>
    </row>
    <row collapsed="false" customFormat="false" customHeight="true" hidden="false" ht="12.1" outlineLevel="0" r="4839">
      <c r="A4839" s="0" t="str">
        <f aca="false">HYPERLINK("http://dbpedia.org/property/aux")</f>
        <v>http://dbpedia.org/property/aux</v>
      </c>
      <c r="B4839" s="2" t="n">
        <v>0</v>
      </c>
      <c r="C4839" s="0" t="str">
        <f aca="false">HYPERLINK("http://dbpedia.org/sparql?default-graph-uri=http%3A%2F%2Fdbpedia.org&amp;query=select+distinct+%3Fs+%3Fo+where+{%3Fs+%3Chttp%3A%2F%2Fdbpedia.org%2Fproperty%2Faux%3E+%3Fo}+LIMIT+100&amp;format=text%2Fhtml&amp;timeout=30000&amp;debug=on", "View on DBPedia")</f>
        <v>View on DBPedia</v>
      </c>
    </row>
    <row collapsed="false" customFormat="false" customHeight="true" hidden="false" ht="12.1" outlineLevel="0" r="4840">
      <c r="A4840" s="0" t="str">
        <f aca="false">HYPERLINK("http://dbpedia.org/property/keyPeople")</f>
        <v>http://dbpedia.org/property/keyPeople</v>
      </c>
      <c r="B4840" s="2" t="n">
        <v>0</v>
      </c>
      <c r="C4840" s="0" t="str">
        <f aca="false">HYPERLINK("http://dbpedia.org/sparql?default-graph-uri=http%3A%2F%2Fdbpedia.org&amp;query=select+distinct+%3Fs+%3Fo+where+{%3Fs+%3Chttp%3A%2F%2Fdbpedia.org%2Fproperty%2FkeyPeople%3E+%3Fo}+LIMIT+100&amp;format=text%2Fhtml&amp;timeout=30000&amp;debug=on", "View on DBPedia")</f>
        <v>View on DBPedia</v>
      </c>
    </row>
    <row collapsed="false" customFormat="false" customHeight="true" hidden="false" ht="12.1" outlineLevel="0" r="4841">
      <c r="A4841" s="0" t="str">
        <f aca="false">HYPERLINK("http://dbpedia.org/property/imageCaption")</f>
        <v>http://dbpedia.org/property/imageCaption</v>
      </c>
      <c r="B4841" s="2" t="n">
        <v>0</v>
      </c>
      <c r="C4841" s="0" t="str">
        <f aca="false">HYPERLINK("http://dbpedia.org/sparql?default-graph-uri=http%3A%2F%2Fdbpedia.org&amp;query=select+distinct+%3Fs+%3Fo+where+{%3Fs+%3Chttp%3A%2F%2Fdbpedia.org%2Fproperty%2FimageCaption%3E+%3Fo}+LIMIT+100&amp;format=text%2Fhtml&amp;timeout=30000&amp;debug=on", "View on DBPedia")</f>
        <v>View on DBPedia</v>
      </c>
    </row>
    <row collapsed="false" customFormat="false" customHeight="true" hidden="false" ht="12.1" outlineLevel="0" r="4842">
      <c r="A4842" s="0" t="str">
        <f aca="false">HYPERLINK("http://dbpedia.org/property/team")</f>
        <v>http://dbpedia.org/property/team</v>
      </c>
      <c r="B4842" s="2" t="n">
        <v>0</v>
      </c>
      <c r="C4842" s="0" t="str">
        <f aca="false">HYPERLINK("http://dbpedia.org/sparql?default-graph-uri=http%3A%2F%2Fdbpedia.org&amp;query=select+distinct+%3Fs+%3Fo+where+{%3Fs+%3Chttp%3A%2F%2Fdbpedia.org%2Fproperty%2Fteam%3E+%3Fo}+LIMIT+100&amp;format=text%2Fhtml&amp;timeout=30000&amp;debug=on", "View on DBPedia")</f>
        <v>View on DBPedia</v>
      </c>
    </row>
    <row collapsed="false" customFormat="false" customHeight="true" hidden="false" ht="12.1" outlineLevel="0" r="4843">
      <c r="A4843" s="0" t="str">
        <f aca="false">HYPERLINK("http://dbpedia.org/property/reason")</f>
        <v>http://dbpedia.org/property/reason</v>
      </c>
      <c r="B4843" s="2" t="n">
        <v>0</v>
      </c>
      <c r="C4843" s="0" t="str">
        <f aca="false">HYPERLINK("http://dbpedia.org/sparql?default-graph-uri=http%3A%2F%2Fdbpedia.org&amp;query=select+distinct+%3Fs+%3Fo+where+{%3Fs+%3Chttp%3A%2F%2Fdbpedia.org%2Fproperty%2Freason%3E+%3Fo}+LIMIT+100&amp;format=text%2Fhtml&amp;timeout=30000&amp;debug=on", "View on DBPedia")</f>
        <v>View on DBPedia</v>
      </c>
    </row>
    <row collapsed="false" customFormat="false" customHeight="true" hidden="false" ht="12.1" outlineLevel="0" r="4844">
      <c r="A4844" s="0" t="str">
        <f aca="false">HYPERLINK("http://dbpedia.org/property/customValue")</f>
        <v>http://dbpedia.org/property/customValue</v>
      </c>
      <c r="B4844" s="2" t="n">
        <v>0</v>
      </c>
      <c r="C4844" s="0" t="str">
        <f aca="false">HYPERLINK("http://dbpedia.org/sparql?default-graph-uri=http%3A%2F%2Fdbpedia.org&amp;query=select+distinct+%3Fs+%3Fo+where+{%3Fs+%3Chttp%3A%2F%2Fdbpedia.org%2Fproperty%2FcustomValue%3E+%3Fo}+LIMIT+100&amp;format=text%2Fhtml&amp;timeout=30000&amp;debug=on", "View on DBPedia")</f>
        <v>View on DBPedia</v>
      </c>
    </row>
    <row collapsed="false" customFormat="false" customHeight="true" hidden="false" ht="12.1" outlineLevel="0" r="4845">
      <c r="A4845" s="0" t="str">
        <f aca="false">HYPERLINK("http://dbpedia.org/property/divisions")</f>
        <v>http://dbpedia.org/property/divisions</v>
      </c>
      <c r="B4845" s="2" t="n">
        <v>0</v>
      </c>
      <c r="C4845" s="0" t="str">
        <f aca="false">HYPERLINK("http://dbpedia.org/sparql?default-graph-uri=http%3A%2F%2Fdbpedia.org&amp;query=select+distinct+%3Fs+%3Fo+where+{%3Fs+%3Chttp%3A%2F%2Fdbpedia.org%2Fproperty%2Fdivisions%3E+%3Fo}+LIMIT+100&amp;format=text%2Fhtml&amp;timeout=30000&amp;debug=on", "View on DBPedia")</f>
        <v>View on DBPedia</v>
      </c>
    </row>
    <row collapsed="false" customFormat="false" customHeight="true" hidden="false" ht="12.1" outlineLevel="0" r="4846">
      <c r="A4846" s="0" t="str">
        <f aca="false">HYPERLINK("http://dbpedia.org/property/opentheme")</f>
        <v>http://dbpedia.org/property/opentheme</v>
      </c>
      <c r="B4846" s="2" t="n">
        <v>0</v>
      </c>
      <c r="C4846" s="0" t="str">
        <f aca="false">HYPERLINK("http://dbpedia.org/sparql?default-graph-uri=http%3A%2F%2Fdbpedia.org&amp;query=select+distinct+%3Fs+%3Fo+where+{%3Fs+%3Chttp%3A%2F%2Fdbpedia.org%2Fproperty%2Fopentheme%3E+%3Fo}+LIMIT+100&amp;format=text%2Fhtml&amp;timeout=30000&amp;debug=on", "View on DBPedia")</f>
        <v>View on DBPedia</v>
      </c>
    </row>
    <row collapsed="false" customFormat="false" customHeight="true" hidden="false" ht="12.1" outlineLevel="0" r="4847">
      <c r="A4847" s="0" t="str">
        <f aca="false">HYPERLINK("http://dbpedia.org/property/headliner")</f>
        <v>http://dbpedia.org/property/headliner</v>
      </c>
      <c r="B4847" s="2" t="n">
        <v>0</v>
      </c>
      <c r="C4847" s="0" t="str">
        <f aca="false">HYPERLINK("http://dbpedia.org/sparql?default-graph-uri=http%3A%2F%2Fdbpedia.org&amp;query=select+distinct+%3Fs+%3Fo+where+{%3Fs+%3Chttp%3A%2F%2Fdbpedia.org%2Fproperty%2Fheadliner%3E+%3Fo}+LIMIT+100&amp;format=text%2Fhtml&amp;timeout=30000&amp;debug=on", "View on DBPedia")</f>
        <v>View on DBPedia</v>
      </c>
    </row>
    <row collapsed="false" customFormat="false" customHeight="true" hidden="false" ht="12.1" outlineLevel="0" r="4848">
      <c r="A4848" s="0" t="str">
        <f aca="false">HYPERLINK("http://dbpedia.org/property/prevLink")</f>
        <v>http://dbpedia.org/property/prevLink</v>
      </c>
      <c r="B4848" s="2" t="n">
        <v>0</v>
      </c>
      <c r="C4848" s="0" t="str">
        <f aca="false">HYPERLINK("http://dbpedia.org/sparql?default-graph-uri=http%3A%2F%2Fdbpedia.org&amp;query=select+distinct+%3Fs+%3Fo+where+{%3Fs+%3Chttp%3A%2F%2Fdbpedia.org%2Fproperty%2FprevLink%3E+%3Fo}+LIMIT+100&amp;format=text%2Fhtml&amp;timeout=30000&amp;debug=on", "View on DBPedia")</f>
        <v>View on DBPedia</v>
      </c>
    </row>
    <row collapsed="false" customFormat="false" customHeight="true" hidden="false" ht="12.1" outlineLevel="0" r="4849">
      <c r="A4849" s="0" t="str">
        <f aca="false">HYPERLINK("http://dbpedia.org/property/producers")</f>
        <v>http://dbpedia.org/property/producers</v>
      </c>
      <c r="B4849" s="2" t="n">
        <v>0</v>
      </c>
      <c r="C4849" s="0" t="str">
        <f aca="false">HYPERLINK("http://dbpedia.org/sparql?default-graph-uri=http%3A%2F%2Fdbpedia.org&amp;query=select+distinct+%3Fs+%3Fo+where+{%3Fs+%3Chttp%3A%2F%2Fdbpedia.org%2Fproperty%2Fproducers%3E+%3Fo}+LIMIT+100&amp;format=text%2Fhtml&amp;timeout=30000&amp;debug=on", "View on DBPedia")</f>
        <v>View on DBPedia</v>
      </c>
    </row>
    <row collapsed="false" customFormat="false" customHeight="true" hidden="false" ht="12.1" outlineLevel="0" r="4850">
      <c r="A4850" s="0" t="str">
        <f aca="false">HYPERLINK("http://dbpedia.org/property/eventName")</f>
        <v>http://dbpedia.org/property/eventName</v>
      </c>
      <c r="B4850" s="2" t="n">
        <v>0</v>
      </c>
      <c r="C4850" s="0" t="str">
        <f aca="false">HYPERLINK("http://dbpedia.org/sparql?default-graph-uri=http%3A%2F%2Fdbpedia.org&amp;query=select+distinct+%3Fs+%3Fo+where+{%3Fs+%3Chttp%3A%2F%2Fdbpedia.org%2Fproperty%2FeventName%3E+%3Fo}+LIMIT+100&amp;format=text%2Fhtml&amp;timeout=30000&amp;debug=on", "View on DBPedia")</f>
        <v>View on DBPedia</v>
      </c>
    </row>
    <row collapsed="false" customFormat="false" customHeight="true" hidden="false" ht="12.1" outlineLevel="0" r="4851">
      <c r="A4851" s="0" t="str">
        <f aca="false">HYPERLINK("http://dbpedia.org/property/distributor")</f>
        <v>http://dbpedia.org/property/distributor</v>
      </c>
      <c r="B4851" s="2" t="n">
        <v>0</v>
      </c>
      <c r="C4851" s="0" t="str">
        <f aca="false">HYPERLINK("http://dbpedia.org/sparql?default-graph-uri=http%3A%2F%2Fdbpedia.org&amp;query=select+distinct+%3Fs+%3Fo+where+{%3Fs+%3Chttp%3A%2F%2Fdbpedia.org%2Fproperty%2Fdistributor%3E+%3Fo}+LIMIT+100&amp;format=text%2Fhtml&amp;timeout=30000&amp;debug=on", "View on DBPedia")</f>
        <v>View on DBPedia</v>
      </c>
    </row>
    <row collapsed="false" customFormat="false" customHeight="true" hidden="false" ht="12.1" outlineLevel="0" r="4852">
      <c r="A4852" s="0" t="str">
        <f aca="false">HYPERLINK("http://dbpedia.org/ontology/tenant")</f>
        <v>http://dbpedia.org/ontology/tenant</v>
      </c>
      <c r="B4852" s="2" t="n">
        <v>0</v>
      </c>
      <c r="C4852" s="0" t="str">
        <f aca="false">HYPERLINK("http://dbpedia.org/sparql?default-graph-uri=http%3A%2F%2Fdbpedia.org&amp;query=select+distinct+%3Fs+%3Fo+where+{%3Fs+%3Chttp%3A%2F%2Fdbpedia.org%2Fontology%2Ftenant%3E+%3Fo}+LIMIT+100&amp;format=text%2Fhtml&amp;timeout=30000&amp;debug=on", "View on DBPedia")</f>
        <v>View on DBPedia</v>
      </c>
    </row>
    <row collapsed="false" customFormat="false" customHeight="true" hidden="false" ht="12.1" outlineLevel="0" r="4853">
      <c r="A4853" s="0" t="str">
        <f aca="false">HYPERLINK("http://dbpedia.org/ontology/owningCompany")</f>
        <v>http://dbpedia.org/ontology/owningCompany</v>
      </c>
      <c r="B4853" s="2" t="n">
        <v>0</v>
      </c>
      <c r="C4853" s="0" t="str">
        <f aca="false">HYPERLINK("http://dbpedia.org/sparql?default-graph-uri=http%3A%2F%2Fdbpedia.org&amp;query=select+distinct+%3Fs+%3Fo+where+{%3Fs+%3Chttp%3A%2F%2Fdbpedia.org%2Fontology%2FowningCompany%3E+%3Fo}+LIMIT+100&amp;format=text%2Fhtml&amp;timeout=30000&amp;debug=on", "View on DBPedia")</f>
        <v>View on DBPedia</v>
      </c>
    </row>
    <row collapsed="false" customFormat="false" customHeight="true" hidden="false" ht="12.1" outlineLevel="0" r="4854">
      <c r="A4854" s="0" t="str">
        <f aca="false">HYPERLINK("http://dbpedia.org/ontology/slogan")</f>
        <v>http://dbpedia.org/ontology/slogan</v>
      </c>
      <c r="B4854" s="2" t="n">
        <v>0</v>
      </c>
      <c r="C4854" s="0" t="str">
        <f aca="false">HYPERLINK("http://dbpedia.org/sparql?default-graph-uri=http%3A%2F%2Fdbpedia.org&amp;query=select+distinct+%3Fs+%3Fo+where+{%3Fs+%3Chttp%3A%2F%2Fdbpedia.org%2Fontology%2Fslogan%3E+%3Fo}+LIMIT+100&amp;format=text%2Fhtml&amp;timeout=30000&amp;debug=on", "View on DBPedia")</f>
        <v>View on DBPedia</v>
      </c>
    </row>
    <row collapsed="false" customFormat="false" customHeight="true" hidden="false" ht="12.1" outlineLevel="0" r="4855">
      <c r="A4855" s="0" t="str">
        <f aca="false">HYPERLINK("http://dbpedia.org/property/opening")</f>
        <v>http://dbpedia.org/property/opening</v>
      </c>
      <c r="B4855" s="2" t="n">
        <v>0</v>
      </c>
      <c r="C4855" s="0" t="str">
        <f aca="false">HYPERLINK("http://dbpedia.org/sparql?default-graph-uri=http%3A%2F%2Fdbpedia.org&amp;query=select+distinct+%3Fs+%3Fo+where+{%3Fs+%3Chttp%3A%2F%2Fdbpedia.org%2Fproperty%2Fopening%3E+%3Fo}+LIMIT+100&amp;format=text%2Fhtml&amp;timeout=30000&amp;debug=on", "View on DBPedia")</f>
        <v>View on DBPedia</v>
      </c>
    </row>
    <row collapsed="false" customFormat="false" customHeight="true" hidden="false" ht="12.1" outlineLevel="0" r="4856">
      <c r="A4856" s="0" t="str">
        <f aca="false">HYPERLINK("http://dbpedia.org/ontology/genre")</f>
        <v>http://dbpedia.org/ontology/genre</v>
      </c>
      <c r="B4856" s="2" t="n">
        <v>0</v>
      </c>
      <c r="C4856" s="0" t="str">
        <f aca="false">HYPERLINK("http://dbpedia.org/sparql?default-graph-uri=http%3A%2F%2Fdbpedia.org&amp;query=select+distinct+%3Fs+%3Fo+where+{%3Fs+%3Chttp%3A%2F%2Fdbpedia.org%2Fontology%2Fgenre%3E+%3Fo}+LIMIT+100&amp;format=text%2Fhtml&amp;timeout=30000&amp;debug=on", "View on DBPedia")</f>
        <v>View on DBPedia</v>
      </c>
    </row>
    <row collapsed="false" customFormat="false" customHeight="true" hidden="false" ht="12.1" outlineLevel="0" r="4857">
      <c r="A4857" s="0" t="str">
        <f aca="false">HYPERLINK("http://dbpedia.org/ontology/basedOn")</f>
        <v>http://dbpedia.org/ontology/basedOn</v>
      </c>
      <c r="B4857" s="2" t="n">
        <v>0</v>
      </c>
      <c r="C4857" s="0" t="str">
        <f aca="false">HYPERLINK("http://dbpedia.org/sparql?default-graph-uri=http%3A%2F%2Fdbpedia.org&amp;query=select+distinct+%3Fs+%3Fo+where+{%3Fs+%3Chttp%3A%2F%2Fdbpedia.org%2Fontology%2FbasedOn%3E+%3Fo}+LIMIT+100&amp;format=text%2Fhtml&amp;timeout=30000&amp;debug=on", "View on DBPedia")</f>
        <v>View on DBPedia</v>
      </c>
    </row>
    <row collapsed="false" customFormat="false" customHeight="true" hidden="false" ht="12.1" outlineLevel="0" r="4858">
      <c r="A4858" s="0" t="str">
        <f aca="false">HYPERLINK("http://dbpedia.org/ontology/parent")</f>
        <v>http://dbpedia.org/ontology/parent</v>
      </c>
      <c r="B4858" s="2" t="n">
        <v>0</v>
      </c>
      <c r="C4858" s="0" t="str">
        <f aca="false">HYPERLINK("http://dbpedia.org/sparql?default-graph-uri=http%3A%2F%2Fdbpedia.org&amp;query=select+distinct+%3Fs+%3Fo+where+{%3Fs+%3Chttp%3A%2F%2Fdbpedia.org%2Fontology%2Fparent%3E+%3Fo}+LIMIT+100&amp;format=text%2Fhtml&amp;timeout=30000&amp;debug=on", "View on DBPedia")</f>
        <v>View on DBPedia</v>
      </c>
    </row>
    <row collapsed="false" customFormat="false" customHeight="true" hidden="false" ht="12.1" outlineLevel="0" r="4859">
      <c r="A4859" s="0" t="str">
        <f aca="false">HYPERLINK("http://dbpedia.org/property/lastTour")</f>
        <v>http://dbpedia.org/property/lastTour</v>
      </c>
      <c r="B4859" s="2" t="n">
        <v>0</v>
      </c>
      <c r="C4859" s="0" t="str">
        <f aca="false">HYPERLINK("http://dbpedia.org/sparql?default-graph-uri=http%3A%2F%2Fdbpedia.org&amp;query=select+distinct+%3Fs+%3Fo+where+{%3Fs+%3Chttp%3A%2F%2Fdbpedia.org%2Fproperty%2FlastTour%3E+%3Fo}+LIMIT+100&amp;format=text%2Fhtml&amp;timeout=30000&amp;debug=on", "View on DBPedia")</f>
        <v>View on DBPedia</v>
      </c>
    </row>
    <row collapsed="false" customFormat="false" customHeight="true" hidden="false" ht="12.1" outlineLevel="0" r="4861">
      <c r="A4861" s="0" t="n">
        <v>2125380335</v>
      </c>
      <c r="B4861" s="1" t="s">
        <v>1176</v>
      </c>
      <c r="C4861" s="0" t="str">
        <f aca="false">HYPERLINK("http://en.wikipedia.org/wiki/List_of_musical_instruments", "View context")</f>
        <v>View context</v>
      </c>
    </row>
    <row collapsed="false" customFormat="false" customHeight="true" hidden="false" ht="12.1" outlineLevel="0" r="4862">
      <c r="A4862" s="0" t="s">
        <v>1177</v>
      </c>
      <c r="B4862" s="1" t="s">
        <v>1178</v>
      </c>
      <c r="C4862" s="0" t="s">
        <v>1179</v>
      </c>
      <c r="D4862" s="0" t="s">
        <v>1180</v>
      </c>
      <c r="E4862" s="0" t="s">
        <v>31</v>
      </c>
    </row>
    <row collapsed="false" customFormat="false" customHeight="true" hidden="false" ht="12.1" outlineLevel="0" r="4863">
      <c r="A4863" s="0" t="s">
        <v>1181</v>
      </c>
      <c r="B4863" s="1" t="s">
        <v>1182</v>
      </c>
      <c r="C4863" s="0" t="s">
        <v>1183</v>
      </c>
      <c r="D4863" s="0" t="s">
        <v>626</v>
      </c>
      <c r="E4863" s="0" t="s">
        <v>1184</v>
      </c>
    </row>
    <row collapsed="false" customFormat="false" customHeight="true" hidden="false" ht="12.1" outlineLevel="0" r="4864">
      <c r="A4864" s="0" t="s">
        <v>1185</v>
      </c>
      <c r="B4864" s="1" t="s">
        <v>38</v>
      </c>
      <c r="C4864" s="0" t="s">
        <v>1186</v>
      </c>
      <c r="D4864" s="0" t="s">
        <v>1187</v>
      </c>
      <c r="E4864" s="0" t="s">
        <v>1188</v>
      </c>
    </row>
    <row collapsed="false" customFormat="false" customHeight="true" hidden="false" ht="12.1" outlineLevel="0" r="4865">
      <c r="A4865" s="0" t="s">
        <v>631</v>
      </c>
      <c r="B4865" s="1" t="s">
        <v>632</v>
      </c>
      <c r="C4865" s="0" t="s">
        <v>633</v>
      </c>
      <c r="D4865" s="0" t="s">
        <v>1189</v>
      </c>
      <c r="E4865" s="0" t="s">
        <v>1190</v>
      </c>
    </row>
    <row collapsed="false" customFormat="false" customHeight="true" hidden="false" ht="12.1" outlineLevel="0" r="4866">
      <c r="A4866" s="0" t="s">
        <v>1191</v>
      </c>
      <c r="B4866" s="1" t="s">
        <v>1192</v>
      </c>
      <c r="C4866" s="0" t="s">
        <v>26</v>
      </c>
      <c r="D4866" s="0" t="s">
        <v>32</v>
      </c>
      <c r="E4866" s="0" t="s">
        <v>1193</v>
      </c>
    </row>
    <row collapsed="false" customFormat="false" customHeight="true" hidden="false" ht="12.1" outlineLevel="0" r="4867">
      <c r="A4867" s="0" t="s">
        <v>37</v>
      </c>
      <c r="B4867" s="1" t="s">
        <v>1194</v>
      </c>
      <c r="C4867" s="0" t="s">
        <v>818</v>
      </c>
      <c r="D4867" s="0" t="s">
        <v>1195</v>
      </c>
      <c r="E4867" s="0" t="s">
        <v>646</v>
      </c>
    </row>
    <row collapsed="false" customFormat="false" customHeight="true" hidden="false" ht="12.1" outlineLevel="0" r="4868">
      <c r="A4868" s="0" t="s">
        <v>647</v>
      </c>
      <c r="B4868" s="1" t="s">
        <v>27</v>
      </c>
      <c r="C4868" s="0" t="s">
        <v>46</v>
      </c>
      <c r="D4868" s="0" t="s">
        <v>1196</v>
      </c>
      <c r="E4868" s="0" t="s">
        <v>1197</v>
      </c>
    </row>
    <row collapsed="false" customFormat="false" customHeight="true" hidden="false" ht="12.1" outlineLevel="0" r="4869">
      <c r="A4869" s="0" t="s">
        <v>1198</v>
      </c>
      <c r="B4869" s="1" t="s">
        <v>651</v>
      </c>
      <c r="C4869" s="0" t="s">
        <v>1199</v>
      </c>
      <c r="D4869" s="0" t="s">
        <v>34</v>
      </c>
      <c r="E4869" s="0" t="s">
        <v>1200</v>
      </c>
    </row>
    <row collapsed="false" customFormat="false" customHeight="true" hidden="false" ht="12.1" outlineLevel="0" r="4870">
      <c r="A4870" s="0" t="s">
        <v>1201</v>
      </c>
      <c r="B4870" s="1" t="s">
        <v>1202</v>
      </c>
      <c r="C4870" s="0" t="s">
        <v>1203</v>
      </c>
      <c r="D4870" s="0" t="s">
        <v>1204</v>
      </c>
      <c r="E4870" s="0" t="s">
        <v>1205</v>
      </c>
    </row>
    <row collapsed="false" customFormat="false" customHeight="true" hidden="false" ht="12.1" outlineLevel="0" r="4871">
      <c r="A4871" s="0" t="s">
        <v>1206</v>
      </c>
      <c r="B4871" s="1" t="s">
        <v>565</v>
      </c>
      <c r="C4871" s="0" t="s">
        <v>663</v>
      </c>
      <c r="D4871" s="0" t="s">
        <v>1207</v>
      </c>
      <c r="E4871" s="0" t="s">
        <v>1208</v>
      </c>
    </row>
    <row collapsed="false" customFormat="false" customHeight="true" hidden="false" ht="12.1" outlineLevel="0" r="4872">
      <c r="A4872" s="0" t="s">
        <v>1209</v>
      </c>
      <c r="B4872" s="1" t="s">
        <v>666</v>
      </c>
      <c r="C4872" s="0" t="s">
        <v>35</v>
      </c>
      <c r="D4872" s="0" t="s">
        <v>1210</v>
      </c>
      <c r="E4872" s="0" t="s">
        <v>1211</v>
      </c>
    </row>
    <row collapsed="false" customFormat="false" customHeight="true" hidden="false" ht="12.1" outlineLevel="0" r="4873">
      <c r="A4873" s="0" t="s">
        <v>1212</v>
      </c>
      <c r="B4873" s="1" t="s">
        <v>29</v>
      </c>
      <c r="C4873" s="0" t="s">
        <v>44</v>
      </c>
      <c r="D4873" s="0" t="s">
        <v>1213</v>
      </c>
      <c r="E4873" s="0" t="s">
        <v>1214</v>
      </c>
    </row>
    <row collapsed="false" customFormat="false" customHeight="true" hidden="false" ht="12.1" outlineLevel="0" r="4874">
      <c r="A4874" s="0" t="s">
        <v>673</v>
      </c>
      <c r="B4874" s="1" t="s">
        <v>1215</v>
      </c>
      <c r="C4874" s="0" t="s">
        <v>1216</v>
      </c>
      <c r="D4874" s="0" t="s">
        <v>1217</v>
      </c>
      <c r="E4874" s="0" t="s">
        <v>1218</v>
      </c>
    </row>
    <row collapsed="false" customFormat="false" customHeight="true" hidden="false" ht="12.1" outlineLevel="0" r="4875">
      <c r="A4875" s="0" t="str">
        <f aca="false">HYPERLINK("http://dbpedia.org/property/title")</f>
        <v>http://dbpedia.org/property/title</v>
      </c>
      <c r="B4875" s="2" t="n">
        <v>0</v>
      </c>
      <c r="C4875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4876">
      <c r="A4876" s="0" t="str">
        <f aca="false">HYPERLINK("http://dbpedia.org/property/origin")</f>
        <v>http://dbpedia.org/property/origin</v>
      </c>
      <c r="B4876" s="2" t="n">
        <v>1</v>
      </c>
      <c r="C4876" s="0" t="str">
        <f aca="false">HYPERLINK("http://dbpedia.org/sparql?default-graph-uri=http%3A%2F%2Fdbpedia.org&amp;query=select+distinct+%3Fs+%3Fo+where+{%3Fs+%3Chttp%3A%2F%2Fdbpedia.org%2Fproperty%2Forigin%3E+%3Fo}+LIMIT+100&amp;format=text%2Fhtml&amp;timeout=30000&amp;debug=on", "View on DBPedia")</f>
        <v>View on DBPedia</v>
      </c>
    </row>
    <row collapsed="false" customFormat="false" customHeight="true" hidden="false" ht="12.1" outlineLevel="0" r="4877">
      <c r="A4877" s="0" t="str">
        <f aca="false">HYPERLINK("http://dbpedia.org/ontology/hometown")</f>
        <v>http://dbpedia.org/ontology/hometown</v>
      </c>
      <c r="B4877" s="2" t="n">
        <v>0</v>
      </c>
      <c r="C4877" s="0" t="str">
        <f aca="false">HYPERLINK("http://dbpedia.org/sparql?default-graph-uri=http%3A%2F%2Fdbpedia.org&amp;query=select+distinct+%3Fs+%3Fo+where+{%3Fs+%3Chttp%3A%2F%2Fdbpedia.org%2Fontology%2Fhometown%3E+%3Fo}+LIMIT+100&amp;format=text%2Fhtml&amp;timeout=30000&amp;debug=on", "View on DBPedia")</f>
        <v>View on DBPedia</v>
      </c>
    </row>
    <row collapsed="false" customFormat="false" customHeight="true" hidden="false" ht="12.1" outlineLevel="0" r="4878">
      <c r="A4878" s="0" t="str">
        <f aca="false">HYPERLINK("http://xmlns.com/foaf/0.1/name")</f>
        <v>http://xmlns.com/foaf/0.1/name</v>
      </c>
      <c r="B4878" s="2" t="n">
        <v>0</v>
      </c>
      <c r="C4878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4879">
      <c r="A4879" s="0" t="str">
        <f aca="false">HYPERLINK("http://dbpedia.org/property/name")</f>
        <v>http://dbpedia.org/property/name</v>
      </c>
      <c r="B4879" s="2" t="n">
        <v>0</v>
      </c>
      <c r="C4879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4880">
      <c r="A4880" s="0" t="str">
        <f aca="false">HYPERLINK("http://dbpedia.org/property/birthPlace")</f>
        <v>http://dbpedia.org/property/birthPlace</v>
      </c>
      <c r="B4880" s="2" t="n">
        <v>0</v>
      </c>
      <c r="C4880" s="0" t="str">
        <f aca="false">HYPERLINK("http://dbpedia.org/sparql?default-graph-uri=http%3A%2F%2Fdbpedia.org&amp;query=select+distinct+%3Fs+%3Fo+where+{%3Fs+%3Chttp%3A%2F%2Fdbpedia.org%2Fproperty%2FbirthPlace%3E+%3Fo}+LIMIT+100&amp;format=text%2Fhtml&amp;timeout=30000&amp;debug=on", "View on DBPedia")</f>
        <v>View on DBPedia</v>
      </c>
    </row>
    <row collapsed="false" customFormat="false" customHeight="true" hidden="false" ht="12.1" outlineLevel="0" r="4881">
      <c r="A4881" s="0" t="str">
        <f aca="false">HYPERLINK("http://dbpedia.org/ontology/birthPlace")</f>
        <v>http://dbpedia.org/ontology/birthPlace</v>
      </c>
      <c r="B4881" s="2" t="n">
        <v>0</v>
      </c>
      <c r="C4881" s="0" t="str">
        <f aca="false">HYPERLINK("http://dbpedia.org/sparql?default-graph-uri=http%3A%2F%2Fdbpedia.org&amp;query=select+distinct+%3Fs+%3Fo+where+{%3Fs+%3Chttp%3A%2F%2Fdbpedia.org%2Fontology%2FbirthPlace%3E+%3Fo}+LIMIT+100&amp;format=text%2Fhtml&amp;timeout=30000&amp;debug=on", "View on DBPedia")</f>
        <v>View on DBPedia</v>
      </c>
    </row>
    <row collapsed="false" customFormat="false" customHeight="true" hidden="false" ht="12.1" outlineLevel="0" r="4882">
      <c r="A4882" s="0" t="str">
        <f aca="false">HYPERLINK("http://dbpedia.org/property/placeOfBirth")</f>
        <v>http://dbpedia.org/property/placeOfBirth</v>
      </c>
      <c r="B4882" s="2" t="n">
        <v>0</v>
      </c>
      <c r="C4882" s="0" t="str">
        <f aca="false">HYPERLINK("http://dbpedia.org/sparql?default-graph-uri=http%3A%2F%2Fdbpedia.org&amp;query=select+distinct+%3Fs+%3Fo+where+{%3Fs+%3Chttp%3A%2F%2Fdbpedia.org%2Fproperty%2FplaceOfBirth%3E+%3Fo}+LIMIT+100&amp;format=text%2Fhtml&amp;timeout=30000&amp;debug=on", "View on DBPedia")</f>
        <v>View on DBPedia</v>
      </c>
    </row>
    <row collapsed="false" customFormat="false" customHeight="true" hidden="false" ht="12.1" outlineLevel="0" r="4883">
      <c r="A4883" s="0" t="str">
        <f aca="false">HYPERLINK("http://dbpedia.org/property/genre")</f>
        <v>http://dbpedia.org/property/genre</v>
      </c>
      <c r="B4883" s="2" t="n">
        <v>0</v>
      </c>
      <c r="C4883" s="0" t="str">
        <f aca="false">HYPERLINK("http://dbpedia.org/sparql?default-graph-uri=http%3A%2F%2Fdbpedia.org&amp;query=select+distinct+%3Fs+%3Fo+where+{%3Fs+%3Chttp%3A%2F%2Fdbpedia.org%2Fproperty%2Fgenre%3E+%3Fo}+LIMIT+100&amp;format=text%2Fhtml&amp;timeout=30000&amp;debug=on", "View on DBPedia")</f>
        <v>View on DBPedia</v>
      </c>
    </row>
    <row collapsed="false" customFormat="false" customHeight="true" hidden="false" ht="12.1" outlineLevel="0" r="4884">
      <c r="A4884" s="0" t="str">
        <f aca="false">HYPERLINK("http://dbpedia.org/property/placeOfDeath")</f>
        <v>http://dbpedia.org/property/placeOfDeath</v>
      </c>
      <c r="B4884" s="2" t="n">
        <v>0</v>
      </c>
      <c r="C4884" s="0" t="str">
        <f aca="false">HYPERLINK("http://dbpedia.org/sparql?default-graph-uri=http%3A%2F%2Fdbpedia.org&amp;query=select+distinct+%3Fs+%3Fo+where+{%3Fs+%3Chttp%3A%2F%2Fdbpedia.org%2Fproperty%2FplaceOfDeath%3E+%3Fo}+LIMIT+100&amp;format=text%2Fhtml&amp;timeout=30000&amp;debug=on", "View on DBPedia")</f>
        <v>View on DBPedia</v>
      </c>
    </row>
    <row collapsed="false" customFormat="false" customHeight="true" hidden="false" ht="12.1" outlineLevel="0" r="4885">
      <c r="A4885" s="0" t="str">
        <f aca="false">HYPERLINK("http://dbpedia.org/property/caption")</f>
        <v>http://dbpedia.org/property/caption</v>
      </c>
      <c r="B4885" s="2" t="n">
        <v>0</v>
      </c>
      <c r="C4885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4886">
      <c r="A4886" s="0" t="str">
        <f aca="false">HYPERLINK("http://dbpedia.org/ontology/genre")</f>
        <v>http://dbpedia.org/ontology/genre</v>
      </c>
      <c r="B4886" s="2" t="n">
        <v>0</v>
      </c>
      <c r="C4886" s="0" t="str">
        <f aca="false">HYPERLINK("http://dbpedia.org/sparql?default-graph-uri=http%3A%2F%2Fdbpedia.org&amp;query=select+distinct+%3Fs+%3Fo+where+{%3Fs+%3Chttp%3A%2F%2Fdbpedia.org%2Fontology%2Fgenre%3E+%3Fo}+LIMIT+100&amp;format=text%2Fhtml&amp;timeout=30000&amp;debug=on", "View on DBPedia")</f>
        <v>View on DBPedia</v>
      </c>
    </row>
    <row collapsed="false" customFormat="false" customHeight="true" hidden="false" ht="12.1" outlineLevel="0" r="4887">
      <c r="A4887" s="0" t="str">
        <f aca="false">HYPERLINK("http://dbpedia.org/property/deathPlace")</f>
        <v>http://dbpedia.org/property/deathPlace</v>
      </c>
      <c r="B4887" s="2" t="n">
        <v>0</v>
      </c>
      <c r="C4887" s="0" t="str">
        <f aca="false">HYPERLINK("http://dbpedia.org/sparql?default-graph-uri=http%3A%2F%2Fdbpedia.org&amp;query=select+distinct+%3Fs+%3Fo+where+{%3Fs+%3Chttp%3A%2F%2Fdbpedia.org%2Fproperty%2FdeathPlace%3E+%3Fo}+LIMIT+100&amp;format=text%2Fhtml&amp;timeout=30000&amp;debug=on", "View on DBPedia")</f>
        <v>View on DBPedia</v>
      </c>
    </row>
    <row collapsed="false" customFormat="false" customHeight="true" hidden="false" ht="12.1" outlineLevel="0" r="4888">
      <c r="A4888" s="0" t="str">
        <f aca="false">HYPERLINK("http://dbpedia.org/property/tradition")</f>
        <v>http://dbpedia.org/property/tradition</v>
      </c>
      <c r="B4888" s="2" t="n">
        <v>0</v>
      </c>
      <c r="C4888" s="0" t="str">
        <f aca="false">HYPERLINK("http://dbpedia.org/sparql?default-graph-uri=http%3A%2F%2Fdbpedia.org&amp;query=select+distinct+%3Fs+%3Fo+where+{%3Fs+%3Chttp%3A%2F%2Fdbpedia.org%2Fproperty%2Ftradition%3E+%3Fo}+LIMIT+100&amp;format=text%2Fhtml&amp;timeout=30000&amp;debug=on", "View on DBPedia")</f>
        <v>View on DBPedia</v>
      </c>
    </row>
    <row collapsed="false" customFormat="false" customHeight="true" hidden="false" ht="12.1" outlineLevel="0" r="4889">
      <c r="A4889" s="0" t="str">
        <f aca="false">HYPERLINK("http://dbpedia.org/property/thisAlbum")</f>
        <v>http://dbpedia.org/property/thisAlbum</v>
      </c>
      <c r="B4889" s="2" t="n">
        <v>0</v>
      </c>
      <c r="C4889" s="0" t="str">
        <f aca="false">HYPERLINK("http://dbpedia.org/sparql?default-graph-uri=http%3A%2F%2Fdbpedia.org&amp;query=select+distinct+%3Fs+%3Fo+where+{%3Fs+%3Chttp%3A%2F%2Fdbpedia.org%2Fproperty%2FthisAlbum%3E+%3Fo}+LIMIT+100&amp;format=text%2Fhtml&amp;timeout=30000&amp;debug=on", "View on DBPedia")</f>
        <v>View on DBPedia</v>
      </c>
    </row>
    <row collapsed="false" customFormat="false" customHeight="true" hidden="false" ht="12.1" outlineLevel="0" r="4890">
      <c r="A4890" s="0" t="str">
        <f aca="false">HYPERLINK("http://dbpedia.org/ontology/subsequentWork")</f>
        <v>http://dbpedia.org/ontology/subsequentWork</v>
      </c>
      <c r="B4890" s="2" t="n">
        <v>0</v>
      </c>
      <c r="C4890" s="0" t="str">
        <f aca="false">HYPERLINK("http://dbpedia.org/sparql?default-graph-uri=http%3A%2F%2Fdbpedia.org&amp;query=select+distinct+%3Fs+%3Fo+where+{%3Fs+%3Chttp%3A%2F%2Fdbpedia.org%2Fontology%2FsubsequentWork%3E+%3Fo}+LIMIT+100&amp;format=text%2Fhtml&amp;timeout=30000&amp;debug=on", "View on DBPedia")</f>
        <v>View on DBPedia</v>
      </c>
    </row>
    <row collapsed="false" customFormat="false" customHeight="true" hidden="false" ht="12.1" outlineLevel="0" r="4891">
      <c r="A4891" s="0" t="str">
        <f aca="false">HYPERLINK("http://dbpedia.org/ontology/deathPlace")</f>
        <v>http://dbpedia.org/ontology/deathPlace</v>
      </c>
      <c r="B4891" s="2" t="n">
        <v>0</v>
      </c>
      <c r="C4891" s="0" t="str">
        <f aca="false">HYPERLINK("http://dbpedia.org/sparql?default-graph-uri=http%3A%2F%2Fdbpedia.org&amp;query=select+distinct+%3Fs+%3Fo+where+{%3Fs+%3Chttp%3A%2F%2Fdbpedia.org%2Fontology%2FdeathPlace%3E+%3Fo}+LIMIT+100&amp;format=text%2Fhtml&amp;timeout=30000&amp;debug=on", "View on DBPedia")</f>
        <v>View on DBPedia</v>
      </c>
    </row>
    <row collapsed="false" customFormat="false" customHeight="true" hidden="false" ht="12.1" outlineLevel="0" r="4892">
      <c r="A4892" s="0" t="str">
        <f aca="false">HYPERLINK("http://dbpedia.org/property/nextAlbum")</f>
        <v>http://dbpedia.org/property/nextAlbum</v>
      </c>
      <c r="B4892" s="2" t="n">
        <v>0</v>
      </c>
      <c r="C4892" s="0" t="str">
        <f aca="false">HYPERLINK("http://dbpedia.org/sparql?default-graph-uri=http%3A%2F%2Fdbpedia.org&amp;query=select+distinct+%3Fs+%3Fo+where+{%3Fs+%3Chttp%3A%2F%2Fdbpedia.org%2Fproperty%2FnextAlbum%3E+%3Fo}+LIMIT+100&amp;format=text%2Fhtml&amp;timeout=30000&amp;debug=on", "View on DBPedia")</f>
        <v>View on DBPedia</v>
      </c>
    </row>
    <row collapsed="false" customFormat="false" customHeight="true" hidden="false" ht="12.1" outlineLevel="0" r="4893">
      <c r="A4893" s="0" t="str">
        <f aca="false">HYPERLINK("http://dbpedia.org/property/note")</f>
        <v>http://dbpedia.org/property/note</v>
      </c>
      <c r="B4893" s="2" t="n">
        <v>0</v>
      </c>
      <c r="C4893" s="0" t="str">
        <f aca="false">HYPERLINK("http://dbpedia.org/sparql?default-graph-uri=http%3A%2F%2Fdbpedia.org&amp;query=select+distinct+%3Fs+%3Fo+where+{%3Fs+%3Chttp%3A%2F%2Fdbpedia.org%2Fproperty%2Fnote%3E+%3Fo}+LIMIT+100&amp;format=text%2Fhtml&amp;timeout=30000&amp;debug=on", "View on DBPedia")</f>
        <v>View on DBPedia</v>
      </c>
    </row>
    <row collapsed="false" customFormat="false" customHeight="true" hidden="false" ht="12.1" outlineLevel="0" r="4894">
      <c r="A4894" s="0" t="str">
        <f aca="false">HYPERLINK("http://dbpedia.org/property/label")</f>
        <v>http://dbpedia.org/property/label</v>
      </c>
      <c r="B4894" s="2" t="n">
        <v>0</v>
      </c>
      <c r="C4894" s="0" t="str">
        <f aca="false">HYPERLINK("http://dbpedia.org/sparql?default-graph-uri=http%3A%2F%2Fdbpedia.org&amp;query=select+distinct+%3Fs+%3Fo+where+{%3Fs+%3Chttp%3A%2F%2Fdbpedia.org%2Fproperty%2Flabel%3E+%3Fo}+LIMIT+100&amp;format=text%2Fhtml&amp;timeout=30000&amp;debug=on", "View on DBPedia")</f>
        <v>View on DBPedia</v>
      </c>
    </row>
    <row collapsed="false" customFormat="false" customHeight="true" hidden="false" ht="12.1" outlineLevel="0" r="4895">
      <c r="A4895" s="0" t="str">
        <f aca="false">HYPERLINK("http://dbpedia.org/property/lastAlbum")</f>
        <v>http://dbpedia.org/property/lastAlbum</v>
      </c>
      <c r="B4895" s="2" t="n">
        <v>0</v>
      </c>
      <c r="C4895" s="0" t="str">
        <f aca="false">HYPERLINK("http://dbpedia.org/sparql?default-graph-uri=http%3A%2F%2Fdbpedia.org&amp;query=select+distinct+%3Fs+%3Fo+where+{%3Fs+%3Chttp%3A%2F%2Fdbpedia.org%2Fproperty%2FlastAlbum%3E+%3Fo}+LIMIT+100&amp;format=text%2Fhtml&amp;timeout=30000&amp;debug=on", "View on DBPedia")</f>
        <v>View on DBPedia</v>
      </c>
    </row>
    <row collapsed="false" customFormat="false" customHeight="true" hidden="false" ht="12.1" outlineLevel="0" r="4896">
      <c r="A4896" s="0" t="str">
        <f aca="false">HYPERLINK("http://dbpedia.org/property/regionalScenes")</f>
        <v>http://dbpedia.org/property/regionalScenes</v>
      </c>
      <c r="B4896" s="2" t="n">
        <v>0</v>
      </c>
      <c r="C4896" s="0" t="str">
        <f aca="false">HYPERLINK("http://dbpedia.org/sparql?default-graph-uri=http%3A%2F%2Fdbpedia.org&amp;query=select+distinct+%3Fs+%3Fo+where+{%3Fs+%3Chttp%3A%2F%2Fdbpedia.org%2Fproperty%2FregionalScenes%3E+%3Fo}+LIMIT+100&amp;format=text%2Fhtml&amp;timeout=30000&amp;debug=on", "View on DBPedia")</f>
        <v>View on DBPedia</v>
      </c>
    </row>
    <row collapsed="false" customFormat="false" customHeight="true" hidden="false" ht="12.1" outlineLevel="0" r="4897">
      <c r="A4897" s="0" t="str">
        <f aca="false">HYPERLINK("http://dbpedia.org/ontology/previousWork")</f>
        <v>http://dbpedia.org/ontology/previousWork</v>
      </c>
      <c r="B4897" s="2" t="n">
        <v>0</v>
      </c>
      <c r="C4897" s="0" t="str">
        <f aca="false">HYPERLINK("http://dbpedia.org/sparql?default-graph-uri=http%3A%2F%2Fdbpedia.org&amp;query=select+distinct+%3Fs+%3Fo+where+{%3Fs+%3Chttp%3A%2F%2Fdbpedia.org%2Fontology%2FpreviousWork%3E+%3Fo}+LIMIT+100&amp;format=text%2Fhtml&amp;timeout=30000&amp;debug=on", "View on DBPedia")</f>
        <v>View on DBPedia</v>
      </c>
    </row>
    <row collapsed="false" customFormat="false" customHeight="true" hidden="false" ht="12.1" outlineLevel="0" r="4898">
      <c r="A4898" s="0" t="str">
        <f aca="false">HYPERLINK("http://dbpedia.org/property/location")</f>
        <v>http://dbpedia.org/property/location</v>
      </c>
      <c r="B4898" s="2" t="n">
        <v>0</v>
      </c>
      <c r="C4898" s="0" t="str">
        <f aca="false">HYPERLINK("http://dbpedia.org/sparql?default-graph-uri=http%3A%2F%2Fdbpedia.org&amp;query=select+distinct+%3Fs+%3Fo+where+{%3Fs+%3Chttp%3A%2F%2Fdbpedia.org%2Fproperty%2Flocation%3E+%3Fo}+LIMIT+100&amp;format=text%2Fhtml&amp;timeout=30000&amp;debug=on", "View on DBPedia")</f>
        <v>View on DBPedia</v>
      </c>
    </row>
    <row collapsed="false" customFormat="false" customHeight="true" hidden="false" ht="12.1" outlineLevel="0" r="4899">
      <c r="A4899" s="0" t="str">
        <f aca="false">HYPERLINK("http://dbpedia.org/ontology/location")</f>
        <v>http://dbpedia.org/ontology/location</v>
      </c>
      <c r="B4899" s="2" t="n">
        <v>0</v>
      </c>
      <c r="C4899" s="0" t="str">
        <f aca="false">HYPERLINK("http://dbpedia.org/sparql?default-graph-uri=http%3A%2F%2Fdbpedia.org&amp;query=select+distinct+%3Fs+%3Fo+where+{%3Fs+%3Chttp%3A%2F%2Fdbpedia.org%2Fontology%2Flocation%3E+%3Fo}+LIMIT+100&amp;format=text%2Fhtml&amp;timeout=30000&amp;debug=on", "View on DBPedia")</f>
        <v>View on DBPedia</v>
      </c>
    </row>
    <row collapsed="false" customFormat="false" customHeight="true" hidden="false" ht="12.1" outlineLevel="0" r="4900">
      <c r="A4900" s="0" t="str">
        <f aca="false">HYPERLINK("http://dbpedia.org/property/country")</f>
        <v>http://dbpedia.org/property/country</v>
      </c>
      <c r="B4900" s="2" t="n">
        <v>0.5</v>
      </c>
      <c r="C4900" s="0" t="str">
        <f aca="false">HYPERLINK("http://dbpedia.org/sparql?default-graph-uri=http%3A%2F%2Fdbpedia.org&amp;query=select+distinct+%3Fs+%3Fo+where+{%3Fs+%3Chttp%3A%2F%2Fdbpedia.org%2Fproperty%2Fcountry%3E+%3Fo}+LIMIT+100&amp;format=text%2Fhtml&amp;timeout=30000&amp;debug=on", "View on DBPedia")</f>
        <v>View on DBPedia</v>
      </c>
    </row>
    <row collapsed="false" customFormat="false" customHeight="true" hidden="false" ht="12.1" outlineLevel="0" r="4901">
      <c r="A4901" s="0" t="str">
        <f aca="false">HYPERLINK("http://dbpedia.org/ontology/recordedIn")</f>
        <v>http://dbpedia.org/ontology/recordedIn</v>
      </c>
      <c r="B4901" s="2" t="n">
        <v>0</v>
      </c>
      <c r="C4901" s="0" t="str">
        <f aca="false">HYPERLINK("http://dbpedia.org/sparql?default-graph-uri=http%3A%2F%2Fdbpedia.org&amp;query=select+distinct+%3Fs+%3Fo+where+{%3Fs+%3Chttp%3A%2F%2Fdbpedia.org%2Fontology%2FrecordedIn%3E+%3Fo}+LIMIT+100&amp;format=text%2Fhtml&amp;timeout=30000&amp;debug=on", "View on DBPedia")</f>
        <v>View on DBPedia</v>
      </c>
    </row>
    <row collapsed="false" customFormat="false" customHeight="true" hidden="false" ht="12.1" outlineLevel="0" r="4902">
      <c r="A4902" s="0" t="str">
        <f aca="false">HYPERLINK("http://dbpedia.org/property/recorded")</f>
        <v>http://dbpedia.org/property/recorded</v>
      </c>
      <c r="B4902" s="2" t="n">
        <v>0</v>
      </c>
      <c r="C4902" s="0" t="str">
        <f aca="false">HYPERLINK("http://dbpedia.org/sparql?default-graph-uri=http%3A%2F%2Fdbpedia.org&amp;query=select+distinct+%3Fs+%3Fo+where+{%3Fs+%3Chttp%3A%2F%2Fdbpedia.org%2Fproperty%2Frecorded%3E+%3Fo}+LIMIT+100&amp;format=text%2Fhtml&amp;timeout=30000&amp;debug=on", "View on DBPedia")</f>
        <v>View on DBPedia</v>
      </c>
    </row>
    <row collapsed="false" customFormat="false" customHeight="true" hidden="false" ht="12.1" outlineLevel="0" r="4903">
      <c r="A4903" s="0" t="str">
        <f aca="false">HYPERLINK("http://dbpedia.org/property/popularity")</f>
        <v>http://dbpedia.org/property/popularity</v>
      </c>
      <c r="B4903" s="2" t="n">
        <v>0</v>
      </c>
      <c r="C4903" s="0" t="str">
        <f aca="false">HYPERLINK("http://dbpedia.org/sparql?default-graph-uri=http%3A%2F%2Fdbpedia.org&amp;query=select+distinct+%3Fs+%3Fo+where+{%3Fs+%3Chttp%3A%2F%2Fdbpedia.org%2Fproperty%2Fpopularity%3E+%3Fo}+LIMIT+100&amp;format=text%2Fhtml&amp;timeout=30000&amp;debug=on", "View on DBPedia")</f>
        <v>View on DBPedia</v>
      </c>
    </row>
    <row collapsed="false" customFormat="false" customHeight="true" hidden="false" ht="12.1" outlineLevel="0" r="4904">
      <c r="A4904" s="0" t="str">
        <f aca="false">HYPERLINK("http://dbpedia.org/property/cover")</f>
        <v>http://dbpedia.org/property/cover</v>
      </c>
      <c r="B4904" s="2" t="n">
        <v>0</v>
      </c>
      <c r="C4904" s="0" t="str">
        <f aca="false">HYPERLINK("http://dbpedia.org/sparql?default-graph-uri=http%3A%2F%2Fdbpedia.org&amp;query=select+distinct+%3Fs+%3Fo+where+{%3Fs+%3Chttp%3A%2F%2Fdbpedia.org%2Fproperty%2Fcover%3E+%3Fo}+LIMIT+100&amp;format=text%2Fhtml&amp;timeout=30000&amp;debug=on", "View on DBPedia")</f>
        <v>View on DBPedia</v>
      </c>
    </row>
    <row collapsed="false" customFormat="false" customHeight="true" hidden="false" ht="12.1" outlineLevel="0" r="4905">
      <c r="A4905" s="0" t="str">
        <f aca="false">HYPERLINK("http://dbpedia.org/property/associatedActs")</f>
        <v>http://dbpedia.org/property/associatedActs</v>
      </c>
      <c r="B4905" s="2" t="n">
        <v>0</v>
      </c>
      <c r="C4905" s="0" t="str">
        <f aca="false">HYPERLINK("http://dbpedia.org/sparql?default-graph-uri=http%3A%2F%2Fdbpedia.org&amp;query=select+distinct+%3Fs+%3Fo+where+{%3Fs+%3Chttp%3A%2F%2Fdbpedia.org%2Fproperty%2FassociatedActs%3E+%3Fo}+LIMIT+100&amp;format=text%2Fhtml&amp;timeout=30000&amp;debug=on", "View on DBPedia")</f>
        <v>View on DBPedia</v>
      </c>
    </row>
    <row collapsed="false" customFormat="false" customHeight="true" hidden="false" ht="12.1" outlineLevel="0" r="4906">
      <c r="A4906" s="0" t="str">
        <f aca="false">HYPERLINK("http://dbpedia.org/ontology/country")</f>
        <v>http://dbpedia.org/ontology/country</v>
      </c>
      <c r="B4906" s="2" t="n">
        <v>0.5</v>
      </c>
      <c r="C4906" s="0" t="str">
        <f aca="false">HYPERLINK("http://dbpedia.org/sparql?default-graph-uri=http%3A%2F%2Fdbpedia.org&amp;query=select+distinct+%3Fs+%3Fo+where+{%3Fs+%3Chttp%3A%2F%2Fdbpedia.org%2Fontology%2Fcountry%3E+%3Fo}+LIMIT+100&amp;format=text%2Fhtml&amp;timeout=30000&amp;debug=on", "View on DBPedia")</f>
        <v>View on DBPedia</v>
      </c>
    </row>
    <row collapsed="false" customFormat="false" customHeight="true" hidden="false" ht="12.1" outlineLevel="0" r="4907">
      <c r="A4907" s="0" t="str">
        <f aca="false">HYPERLINK("http://dbpedia.org/ontology/bSide")</f>
        <v>http://dbpedia.org/ontology/bSide</v>
      </c>
      <c r="B4907" s="2" t="n">
        <v>0</v>
      </c>
      <c r="C4907" s="0" t="str">
        <f aca="false">HYPERLINK("http://dbpedia.org/sparql?default-graph-uri=http%3A%2F%2Fdbpedia.org&amp;query=select+distinct+%3Fs+%3Fo+where+{%3Fs+%3Chttp%3A%2F%2Fdbpedia.org%2Fontology%2FbSide%3E+%3Fo}+LIMIT+100&amp;format=text%2Fhtml&amp;timeout=30000&amp;debug=on", "View on DBPedia")</f>
        <v>View on DBPedia</v>
      </c>
    </row>
    <row collapsed="false" customFormat="false" customHeight="true" hidden="false" ht="12.1" outlineLevel="0" r="4908">
      <c r="A4908" s="0" t="str">
        <f aca="false">HYPERLINK("http://dbpedia.org/property/region")</f>
        <v>http://dbpedia.org/property/region</v>
      </c>
      <c r="B4908" s="2" t="n">
        <v>0</v>
      </c>
      <c r="C4908" s="0" t="str">
        <f aca="false">HYPERLINK("http://dbpedia.org/sparql?default-graph-uri=http%3A%2F%2Fdbpedia.org&amp;query=select+distinct+%3Fs+%3Fo+where+{%3Fs+%3Chttp%3A%2F%2Fdbpedia.org%2Fproperty%2Fregion%3E+%3Fo}+LIMIT+100&amp;format=text%2Fhtml&amp;timeout=30000&amp;debug=on", "View on DBPedia")</f>
        <v>View on DBPedia</v>
      </c>
    </row>
    <row collapsed="false" customFormat="false" customHeight="true" hidden="false" ht="12.1" outlineLevel="0" r="4909">
      <c r="A4909" s="0" t="str">
        <f aca="false">HYPERLINK("http://dbpedia.org/property/extra")</f>
        <v>http://dbpedia.org/property/extra</v>
      </c>
      <c r="B4909" s="2" t="n">
        <v>0</v>
      </c>
      <c r="C4909" s="0" t="str">
        <f aca="false">HYPERLINK("http://dbpedia.org/sparql?default-graph-uri=http%3A%2F%2Fdbpedia.org&amp;query=select+distinct+%3Fs+%3Fo+where+{%3Fs+%3Chttp%3A%2F%2Fdbpedia.org%2Fproperty%2Fextra%3E+%3Fo}+LIMIT+100&amp;format=text%2Fhtml&amp;timeout=30000&amp;debug=on", "View on DBPedia")</f>
        <v>View on DBPedia</v>
      </c>
    </row>
    <row collapsed="false" customFormat="false" customHeight="true" hidden="false" ht="12.1" outlineLevel="0" r="4910">
      <c r="A4910" s="0" t="str">
        <f aca="false">HYPERLINK("http://dbpedia.org/property/headline")</f>
        <v>http://dbpedia.org/property/headline</v>
      </c>
      <c r="B4910" s="2" t="n">
        <v>0</v>
      </c>
      <c r="C4910" s="0" t="str">
        <f aca="false">HYPERLINK("http://dbpedia.org/sparql?default-graph-uri=http%3A%2F%2Fdbpedia.org&amp;query=select+distinct+%3Fs+%3Fo+where+{%3Fs+%3Chttp%3A%2F%2Fdbpedia.org%2Fproperty%2Fheadline%3E+%3Fo}+LIMIT+100&amp;format=text%2Fhtml&amp;timeout=30000&amp;debug=on", "View on DBPedia")</f>
        <v>View on DBPedia</v>
      </c>
    </row>
    <row collapsed="false" customFormat="false" customHeight="true" hidden="false" ht="12.1" outlineLevel="0" r="4911">
      <c r="A4911" s="0" t="str">
        <f aca="false">HYPERLINK("http://dbpedia.org/property/description")</f>
        <v>http://dbpedia.org/property/description</v>
      </c>
      <c r="B4911" s="2" t="n">
        <v>0</v>
      </c>
      <c r="C4911" s="0" t="str">
        <f aca="false">HYPERLINK("http://dbpedia.org/sparql?default-graph-uri=http%3A%2F%2Fdbpedia.org&amp;query=select+distinct+%3Fs+%3Fo+where+{%3Fs+%3Chttp%3A%2F%2Fdbpedia.org%2Fproperty%2Fdescription%3E+%3Fo}+LIMIT+100&amp;format=text%2Fhtml&amp;timeout=30000&amp;debug=on", "View on DBPedia")</f>
        <v>View on DBPedia</v>
      </c>
    </row>
    <row collapsed="false" customFormat="false" customHeight="true" hidden="false" ht="12.1" outlineLevel="0" r="4912">
      <c r="A4912" s="0" t="str">
        <f aca="false">HYPERLINK("http://dbpedia.org/property/culturalOrigins")</f>
        <v>http://dbpedia.org/property/culturalOrigins</v>
      </c>
      <c r="B4912" s="2" t="n">
        <v>0.5</v>
      </c>
      <c r="C4912" s="0" t="str">
        <f aca="false">HYPERLINK("http://dbpedia.org/sparql?default-graph-uri=http%3A%2F%2Fdbpedia.org&amp;query=select+distinct+%3Fs+%3Fo+where+{%3Fs+%3Chttp%3A%2F%2Fdbpedia.org%2Fproperty%2FculturalOrigins%3E+%3Fo}+LIMIT+100&amp;format=text%2Fhtml&amp;timeout=30000&amp;debug=on", "View on DBPedia")</f>
        <v>View on DBPedia</v>
      </c>
    </row>
    <row collapsed="false" customFormat="false" customHeight="true" hidden="false" ht="12.1" outlineLevel="0" r="4913">
      <c r="A4913" s="0" t="str">
        <f aca="false">HYPERLINK("http://dbpedia.org/property/shortDescription")</f>
        <v>http://dbpedia.org/property/shortDescription</v>
      </c>
      <c r="B4913" s="2" t="n">
        <v>0</v>
      </c>
      <c r="C4913" s="0" t="str">
        <f aca="false">HYPERLINK("http://dbpedia.org/sparql?default-graph-uri=http%3A%2F%2Fdbpedia.org&amp;query=select+distinct+%3Fs+%3Fo+where+{%3Fs+%3Chttp%3A%2F%2Fdbpedia.org%2Fproperty%2FshortDescription%3E+%3Fo}+LIMIT+100&amp;format=text%2Fhtml&amp;timeout=30000&amp;debug=on", "View on DBPedia")</f>
        <v>View on DBPedia</v>
      </c>
    </row>
    <row collapsed="false" customFormat="false" customHeight="true" hidden="false" ht="12.1" outlineLevel="0" r="4914">
      <c r="A4914" s="0" t="str">
        <f aca="false">HYPERLINK("http://dbpedia.org/property/artist")</f>
        <v>http://dbpedia.org/property/artist</v>
      </c>
      <c r="B4914" s="2" t="n">
        <v>0</v>
      </c>
      <c r="C4914" s="0" t="str">
        <f aca="false">HYPERLINK("http://dbpedia.org/sparql?default-graph-uri=http%3A%2F%2Fdbpedia.org&amp;query=select+distinct+%3Fs+%3Fo+where+{%3Fs+%3Chttp%3A%2F%2Fdbpedia.org%2Fproperty%2Fartist%3E+%3Fo}+LIMIT+100&amp;format=text%2Fhtml&amp;timeout=30000&amp;debug=on", "View on DBPedia")</f>
        <v>View on DBPedia</v>
      </c>
    </row>
    <row collapsed="false" customFormat="false" customHeight="true" hidden="false" ht="12.1" outlineLevel="0" r="4915">
      <c r="A4915" s="0" t="str">
        <f aca="false">HYPERLINK("http://dbpedia.org/property/quote")</f>
        <v>http://dbpedia.org/property/quote</v>
      </c>
      <c r="B4915" s="2" t="n">
        <v>0</v>
      </c>
      <c r="C4915" s="0" t="str">
        <f aca="false">HYPERLINK("http://dbpedia.org/sparql?default-graph-uri=http%3A%2F%2Fdbpedia.org&amp;query=select+distinct+%3Fs+%3Fo+where+{%3Fs+%3Chttp%3A%2F%2Fdbpedia.org%2Fproperty%2Fquote%3E+%3Fo}+LIMIT+100&amp;format=text%2Fhtml&amp;timeout=30000&amp;debug=on", "View on DBPedia")</f>
        <v>View on DBPedia</v>
      </c>
    </row>
    <row collapsed="false" customFormat="false" customHeight="true" hidden="false" ht="12.1" outlineLevel="0" r="4916">
      <c r="A4916" s="0" t="str">
        <f aca="false">HYPERLINK("http://dbpedia.org/ontology/stylisticOrigin")</f>
        <v>http://dbpedia.org/ontology/stylisticOrigin</v>
      </c>
      <c r="B4916" s="2" t="n">
        <v>0</v>
      </c>
      <c r="C4916" s="0" t="str">
        <f aca="false">HYPERLINK("http://dbpedia.org/sparql?default-graph-uri=http%3A%2F%2Fdbpedia.org&amp;query=select+distinct+%3Fs+%3Fo+where+{%3Fs+%3Chttp%3A%2F%2Fdbpedia.org%2Fontology%2FstylisticOrigin%3E+%3Fo}+LIMIT+100&amp;format=text%2Fhtml&amp;timeout=30000&amp;debug=on", "View on DBPedia")</f>
        <v>View on DBPedia</v>
      </c>
    </row>
    <row collapsed="false" customFormat="false" customHeight="true" hidden="false" ht="12.1" outlineLevel="0" r="4917">
      <c r="A4917" s="0" t="str">
        <f aca="false">HYPERLINK("http://dbpedia.org/ontology/associatedBand")</f>
        <v>http://dbpedia.org/ontology/associatedBand</v>
      </c>
      <c r="B4917" s="2" t="n">
        <v>0</v>
      </c>
      <c r="C4917" s="0" t="str">
        <f aca="false">HYPERLINK("http://dbpedia.org/sparql?default-graph-uri=http%3A%2F%2Fdbpedia.org&amp;query=select+distinct+%3Fs+%3Fo+where+{%3Fs+%3Chttp%3A%2F%2Fdbpedia.org%2Fontology%2FassociatedBand%3E+%3Fo}+LIMIT+100&amp;format=text%2Fhtml&amp;timeout=30000&amp;debug=on", "View on DBPedia")</f>
        <v>View on DBPedia</v>
      </c>
    </row>
    <row collapsed="false" customFormat="false" customHeight="true" hidden="false" ht="12.1" outlineLevel="0" r="4918">
      <c r="A4918" s="0" t="str">
        <f aca="false">HYPERLINK("http://dbpedia.org/property/thisSingle")</f>
        <v>http://dbpedia.org/property/thisSingle</v>
      </c>
      <c r="B4918" s="2" t="n">
        <v>0</v>
      </c>
      <c r="C4918" s="0" t="str">
        <f aca="false">HYPERLINK("http://dbpedia.org/sparql?default-graph-uri=http%3A%2F%2Fdbpedia.org&amp;query=select+distinct+%3Fs+%3Fo+where+{%3Fs+%3Chttp%3A%2F%2Fdbpedia.org%2Fproperty%2FthisSingle%3E+%3Fo}+LIMIT+100&amp;format=text%2Fhtml&amp;timeout=30000&amp;debug=on", "View on DBPedia")</f>
        <v>View on DBPedia</v>
      </c>
    </row>
    <row collapsed="false" customFormat="false" customHeight="true" hidden="false" ht="12.1" outlineLevel="0" r="4919">
      <c r="A4919" s="0" t="str">
        <f aca="false">HYPERLINK("http://dbpedia.org/ontology/alias")</f>
        <v>http://dbpedia.org/ontology/alias</v>
      </c>
      <c r="B4919" s="2" t="n">
        <v>0</v>
      </c>
      <c r="C4919" s="0" t="str">
        <f aca="false">HYPERLINK("http://dbpedia.org/sparql?default-graph-uri=http%3A%2F%2Fdbpedia.org&amp;query=select+distinct+%3Fs+%3Fo+where+{%3Fs+%3Chttp%3A%2F%2Fdbpedia.org%2Fontology%2Falias%3E+%3Fo}+LIMIT+100&amp;format=text%2Fhtml&amp;timeout=30000&amp;debug=on", "View on DBPedia")</f>
        <v>View on DBPedia</v>
      </c>
    </row>
    <row collapsed="false" customFormat="false" customHeight="true" hidden="false" ht="12.1" outlineLevel="0" r="4920">
      <c r="A4920" s="0" t="str">
        <f aca="false">HYPERLINK("http://dbpedia.org/ontology/recordLabel")</f>
        <v>http://dbpedia.org/ontology/recordLabel</v>
      </c>
      <c r="B4920" s="2" t="n">
        <v>0</v>
      </c>
      <c r="C4920" s="0" t="str">
        <f aca="false">HYPERLINK("http://dbpedia.org/sparql?default-graph-uri=http%3A%2F%2Fdbpedia.org&amp;query=select+distinct+%3Fs+%3Fo+where+{%3Fs+%3Chttp%3A%2F%2Fdbpedia.org%2Fontology%2FrecordLabel%3E+%3Fo}+LIMIT+100&amp;format=text%2Fhtml&amp;timeout=30000&amp;debug=on", "View on DBPedia")</f>
        <v>View on DBPedia</v>
      </c>
    </row>
    <row collapsed="false" customFormat="false" customHeight="true" hidden="false" ht="12.1" outlineLevel="0" r="4921">
      <c r="A4921" s="0" t="str">
        <f aca="false">HYPERLINK("http://dbpedia.org/ontology/associatedMusicalArtist")</f>
        <v>http://dbpedia.org/ontology/associatedMusicalArtist</v>
      </c>
      <c r="B4921" s="2" t="n">
        <v>0</v>
      </c>
      <c r="C4921" s="0" t="str">
        <f aca="false">HYPERLINK("http://dbpedia.org/sparql?default-graph-uri=http%3A%2F%2Fdbpedia.org&amp;query=select+distinct+%3Fs+%3Fo+where+{%3Fs+%3Chttp%3A%2F%2Fdbpedia.org%2Fontology%2FassociatedMusicalArtist%3E+%3Fo}+LIMIT+100&amp;format=text%2Fhtml&amp;timeout=30000&amp;debug=on", "View on DBPedia")</f>
        <v>View on DBPedia</v>
      </c>
    </row>
    <row collapsed="false" customFormat="false" customHeight="true" hidden="false" ht="12.1" outlineLevel="0" r="4922">
      <c r="A4922" s="0" t="str">
        <f aca="false">HYPERLINK("http://dbpedia.org/property/producer")</f>
        <v>http://dbpedia.org/property/producer</v>
      </c>
      <c r="B4922" s="2" t="n">
        <v>0</v>
      </c>
      <c r="C4922" s="0" t="str">
        <f aca="false">HYPERLINK("http://dbpedia.org/sparql?default-graph-uri=http%3A%2F%2Fdbpedia.org&amp;query=select+distinct+%3Fs+%3Fo+where+{%3Fs+%3Chttp%3A%2F%2Fdbpedia.org%2Fproperty%2Fproducer%3E+%3Fo}+LIMIT+100&amp;format=text%2Fhtml&amp;timeout=30000&amp;debug=on", "View on DBPedia")</f>
        <v>View on DBPedia</v>
      </c>
    </row>
    <row collapsed="false" customFormat="false" customHeight="true" hidden="false" ht="12.1" outlineLevel="0" r="4923">
      <c r="A4923" s="0" t="str">
        <f aca="false">HYPERLINK("http://dbpedia.org/property/areaServed")</f>
        <v>http://dbpedia.org/property/areaServed</v>
      </c>
      <c r="B4923" s="2" t="n">
        <v>0</v>
      </c>
      <c r="C4923" s="0" t="str">
        <f aca="false">HYPERLINK("http://dbpedia.org/sparql?default-graph-uri=http%3A%2F%2Fdbpedia.org&amp;query=select+distinct+%3Fs+%3Fo+where+{%3Fs+%3Chttp%3A%2F%2Fdbpedia.org%2Fproperty%2FareaServed%3E+%3Fo}+LIMIT+100&amp;format=text%2Fhtml&amp;timeout=30000&amp;debug=on", "View on DBPedia")</f>
        <v>View on DBPedia</v>
      </c>
    </row>
    <row collapsed="false" customFormat="false" customHeight="true" hidden="false" ht="12.1" outlineLevel="0" r="4924">
      <c r="A4924" s="0" t="str">
        <f aca="false">HYPERLINK("http://dbpedia.org/property/alias")</f>
        <v>http://dbpedia.org/property/alias</v>
      </c>
      <c r="B4924" s="2" t="n">
        <v>0</v>
      </c>
      <c r="C4924" s="0" t="str">
        <f aca="false">HYPERLINK("http://dbpedia.org/sparql?default-graph-uri=http%3A%2F%2Fdbpedia.org&amp;query=select+distinct+%3Fs+%3Fo+where+{%3Fs+%3Chttp%3A%2F%2Fdbpedia.org%2Fproperty%2Falias%3E+%3Fo}+LIMIT+100&amp;format=text%2Fhtml&amp;timeout=30000&amp;debug=on", "View on DBPedia")</f>
        <v>View on DBPedia</v>
      </c>
    </row>
    <row collapsed="false" customFormat="false" customHeight="true" hidden="false" ht="12.1" outlineLevel="0" r="4925">
      <c r="A4925" s="0" t="str">
        <f aca="false">HYPERLINK("http://dbpedia.org/property/stylisticOrigins")</f>
        <v>http://dbpedia.org/property/stylisticOrigins</v>
      </c>
      <c r="B4925" s="2" t="n">
        <v>0</v>
      </c>
      <c r="C4925" s="0" t="str">
        <f aca="false">HYPERLINK("http://dbpedia.org/sparql?default-graph-uri=http%3A%2F%2Fdbpedia.org&amp;query=select+distinct+%3Fs+%3Fo+where+{%3Fs+%3Chttp%3A%2F%2Fdbpedia.org%2Fproperty%2FstylisticOrigins%3E+%3Fo}+LIMIT+100&amp;format=text%2Fhtml&amp;timeout=30000&amp;debug=on", "View on DBPedia")</f>
        <v>View on DBPedia</v>
      </c>
    </row>
    <row collapsed="false" customFormat="false" customHeight="true" hidden="false" ht="12.1" outlineLevel="0" r="4926">
      <c r="A4926" s="0" t="str">
        <f aca="false">HYPERLINK("http://dbpedia.org/ontology/broadcastArea")</f>
        <v>http://dbpedia.org/ontology/broadcastArea</v>
      </c>
      <c r="B4926" s="2" t="n">
        <v>0</v>
      </c>
      <c r="C4926" s="0" t="str">
        <f aca="false">HYPERLINK("http://dbpedia.org/sparql?default-graph-uri=http%3A%2F%2Fdbpedia.org&amp;query=select+distinct+%3Fs+%3Fo+where+{%3Fs+%3Chttp%3A%2F%2Fdbpedia.org%2Fontology%2FbroadcastArea%3E+%3Fo}+LIMIT+100&amp;format=text%2Fhtml&amp;timeout=30000&amp;debug=on", "View on DBPedia")</f>
        <v>View on DBPedia</v>
      </c>
    </row>
    <row collapsed="false" customFormat="false" customHeight="true" hidden="false" ht="12.1" outlineLevel="0" r="4927">
      <c r="A4927" s="0" t="str">
        <f aca="false">HYPERLINK("http://dbpedia.org/ontology/locationCountry")</f>
        <v>http://dbpedia.org/ontology/locationCountry</v>
      </c>
      <c r="B4927" s="2" t="n">
        <v>0</v>
      </c>
      <c r="C4927" s="0" t="str">
        <f aca="false">HYPERLINK("http://dbpedia.org/sparql?default-graph-uri=http%3A%2F%2Fdbpedia.org&amp;query=select+distinct+%3Fs+%3Fo+where+{%3Fs+%3Chttp%3A%2F%2Fdbpedia.org%2Fontology%2FlocationCountry%3E+%3Fo}+LIMIT+100&amp;format=text%2Fhtml&amp;timeout=30000&amp;debug=on", "View on DBPedia")</f>
        <v>View on DBPedia</v>
      </c>
    </row>
    <row collapsed="false" customFormat="false" customHeight="true" hidden="false" ht="12.1" outlineLevel="0" r="4928">
      <c r="A4928" s="0" t="str">
        <f aca="false">HYPERLINK("http://dbpedia.org/property/nationality")</f>
        <v>http://dbpedia.org/property/nationality</v>
      </c>
      <c r="B4928" s="2" t="n">
        <v>0</v>
      </c>
      <c r="C4928" s="0" t="str">
        <f aca="false">HYPERLINK("http://dbpedia.org/sparql?default-graph-uri=http%3A%2F%2Fdbpedia.org&amp;query=select+distinct+%3Fs+%3Fo+where+{%3Fs+%3Chttp%3A%2F%2Fdbpedia.org%2Fproperty%2Fnationality%3E+%3Fo}+LIMIT+100&amp;format=text%2Fhtml&amp;timeout=30000&amp;debug=on", "View on DBPedia")</f>
        <v>View on DBPedia</v>
      </c>
    </row>
    <row collapsed="false" customFormat="false" customHeight="true" hidden="false" ht="12.1" outlineLevel="0" r="4929">
      <c r="A4929" s="0" t="str">
        <f aca="false">HYPERLINK("http://dbpedia.org/ontology/nationality")</f>
        <v>http://dbpedia.org/ontology/nationality</v>
      </c>
      <c r="B4929" s="2" t="n">
        <v>0</v>
      </c>
      <c r="C4929" s="0" t="str">
        <f aca="false">HYPERLINK("http://dbpedia.org/sparql?default-graph-uri=http%3A%2F%2Fdbpedia.org&amp;query=select+distinct+%3Fs+%3Fo+where+{%3Fs+%3Chttp%3A%2F%2Fdbpedia.org%2Fontology%2Fnationality%3E+%3Fo}+LIMIT+100&amp;format=text%2Fhtml&amp;timeout=30000&amp;debug=on", "View on DBPedia")</f>
        <v>View on DBPedia</v>
      </c>
    </row>
    <row collapsed="false" customFormat="false" customHeight="true" hidden="false" ht="12.1" outlineLevel="0" r="4930">
      <c r="A4930" s="0" t="str">
        <f aca="false">HYPERLINK("http://dbpedia.org/ontology/artist")</f>
        <v>http://dbpedia.org/ontology/artist</v>
      </c>
      <c r="B4930" s="2" t="n">
        <v>0</v>
      </c>
      <c r="C4930" s="0" t="str">
        <f aca="false">HYPERLINK("http://dbpedia.org/sparql?default-graph-uri=http%3A%2F%2Fdbpedia.org&amp;query=select+distinct+%3Fs+%3Fo+where+{%3Fs+%3Chttp%3A%2F%2Fdbpedia.org%2Fontology%2Fartist%3E+%3Fo}+LIMIT+100&amp;format=text%2Fhtml&amp;timeout=30000&amp;debug=on", "View on DBPedia")</f>
        <v>View on DBPedia</v>
      </c>
    </row>
    <row collapsed="false" customFormat="false" customHeight="true" hidden="false" ht="12.1" outlineLevel="0" r="4931">
      <c r="A4931" s="0" t="str">
        <f aca="false">HYPERLINK("http://dbpedia.org/property/birthDate")</f>
        <v>http://dbpedia.org/property/birthDate</v>
      </c>
      <c r="B4931" s="2" t="n">
        <v>0</v>
      </c>
      <c r="C4931" s="0" t="str">
        <f aca="false">HYPERLINK("http://dbpedia.org/sparql?default-graph-uri=http%3A%2F%2Fdbpedia.org&amp;query=select+distinct+%3Fs+%3Fo+where+{%3Fs+%3Chttp%3A%2F%2Fdbpedia.org%2Fproperty%2FbirthDate%3E+%3Fo}+LIMIT+100&amp;format=text%2Fhtml&amp;timeout=30000&amp;debug=on", "View on DBPedia")</f>
        <v>View on DBPedia</v>
      </c>
    </row>
    <row collapsed="false" customFormat="false" customHeight="true" hidden="false" ht="12.1" outlineLevel="0" r="4932">
      <c r="A4932" s="0" t="str">
        <f aca="false">HYPERLINK("http://dbpedia.org/property/released")</f>
        <v>http://dbpedia.org/property/released</v>
      </c>
      <c r="B4932" s="2" t="n">
        <v>0</v>
      </c>
      <c r="C4932" s="0" t="str">
        <f aca="false">HYPERLINK("http://dbpedia.org/sparql?default-graph-uri=http%3A%2F%2Fdbpedia.org&amp;query=select+distinct+%3Fs+%3Fo+where+{%3Fs+%3Chttp%3A%2F%2Fdbpedia.org%2Fproperty%2Freleased%3E+%3Fo}+LIMIT+100&amp;format=text%2Fhtml&amp;timeout=30000&amp;debug=on", "View on DBPedia")</f>
        <v>View on DBPedia</v>
      </c>
    </row>
    <row collapsed="false" customFormat="false" customHeight="true" hidden="false" ht="12.1" outlineLevel="0" r="4933">
      <c r="A4933" s="0" t="str">
        <f aca="false">HYPERLINK("http://dbpedia.org/property/rev")</f>
        <v>http://dbpedia.org/property/rev</v>
      </c>
      <c r="B4933" s="2" t="n">
        <v>0</v>
      </c>
      <c r="C4933" s="0" t="str">
        <f aca="false">HYPERLINK("http://dbpedia.org/sparql?default-graph-uri=http%3A%2F%2Fdbpedia.org&amp;query=select+distinct+%3Fs+%3Fo+where+{%3Fs+%3Chttp%3A%2F%2Fdbpedia.org%2Fproperty%2Frev%3E+%3Fo}+LIMIT+100&amp;format=text%2Fhtml&amp;timeout=30000&amp;debug=on", "View on DBPedia")</f>
        <v>View on DBPedia</v>
      </c>
    </row>
    <row collapsed="false" customFormat="false" customHeight="true" hidden="false" ht="12.1" outlineLevel="0" r="4934">
      <c r="A4934" s="0" t="str">
        <f aca="false">HYPERLINK("http://dbpedia.org/ontology/regionServed")</f>
        <v>http://dbpedia.org/ontology/regionServed</v>
      </c>
      <c r="B4934" s="2" t="n">
        <v>0</v>
      </c>
      <c r="C4934" s="0" t="str">
        <f aca="false">HYPERLINK("http://dbpedia.org/sparql?default-graph-uri=http%3A%2F%2Fdbpedia.org&amp;query=select+distinct+%3Fs+%3Fo+where+{%3Fs+%3Chttp%3A%2F%2Fdbpedia.org%2Fontology%2FregionServed%3E+%3Fo}+LIMIT+100&amp;format=text%2Fhtml&amp;timeout=30000&amp;debug=on", "View on DBPedia")</f>
        <v>View on DBPedia</v>
      </c>
    </row>
    <row collapsed="false" customFormat="false" customHeight="true" hidden="false" ht="12.1" outlineLevel="0" r="4935">
      <c r="A4935" s="0" t="str">
        <f aca="false">HYPERLINK("http://dbpedia.org/property/after")</f>
        <v>http://dbpedia.org/property/after</v>
      </c>
      <c r="B4935" s="2" t="n">
        <v>0</v>
      </c>
      <c r="C4935" s="0" t="str">
        <f aca="false">HYPERLINK("http://dbpedia.org/sparql?default-graph-uri=http%3A%2F%2Fdbpedia.org&amp;query=select+distinct+%3Fs+%3Fo+where+{%3Fs+%3Chttp%3A%2F%2Fdbpedia.org%2Fproperty%2Fafter%3E+%3Fo}+LIMIT+100&amp;format=text%2Fhtml&amp;timeout=30000&amp;debug=on", "View on DBPedia")</f>
        <v>View on DBPedia</v>
      </c>
    </row>
    <row collapsed="false" customFormat="false" customHeight="true" hidden="false" ht="12.1" outlineLevel="0" r="4936">
      <c r="A4936" s="0" t="str">
        <f aca="false">HYPERLINK("http://dbpedia.org/property/shortsummary")</f>
        <v>http://dbpedia.org/property/shortsummary</v>
      </c>
      <c r="B4936" s="2" t="n">
        <v>0</v>
      </c>
      <c r="C4936" s="0" t="str">
        <f aca="false">HYPERLINK("http://dbpedia.org/sparql?default-graph-uri=http%3A%2F%2Fdbpedia.org&amp;query=select+distinct+%3Fs+%3Fo+where+{%3Fs+%3Chttp%3A%2F%2Fdbpedia.org%2Fproperty%2Fshortsummary%3E+%3Fo}+LIMIT+100&amp;format=text%2Fhtml&amp;timeout=30000&amp;debug=on", "View on DBPedia")</f>
        <v>View on DBPedia</v>
      </c>
    </row>
    <row collapsed="false" customFormat="false" customHeight="true" hidden="false" ht="12.1" outlineLevel="0" r="4937">
      <c r="A4937" s="0" t="str">
        <f aca="false">HYPERLINK("http://dbpedia.org/property/nextSingle")</f>
        <v>http://dbpedia.org/property/nextSingle</v>
      </c>
      <c r="B4937" s="2" t="n">
        <v>0</v>
      </c>
      <c r="C4937" s="0" t="str">
        <f aca="false">HYPERLINK("http://dbpedia.org/sparql?default-graph-uri=http%3A%2F%2Fdbpedia.org&amp;query=select+distinct+%3Fs+%3Fo+where+{%3Fs+%3Chttp%3A%2F%2Fdbpedia.org%2Fproperty%2FnextSingle%3E+%3Fo}+LIMIT+100&amp;format=text%2Fhtml&amp;timeout=30000&amp;debug=on", "View on DBPedia")</f>
        <v>View on DBPedia</v>
      </c>
    </row>
    <row collapsed="false" customFormat="false" customHeight="true" hidden="false" ht="12.1" outlineLevel="0" r="4938">
      <c r="A4938" s="0" t="str">
        <f aca="false">HYPERLINK("http://dbpedia.org/property/pastMembers")</f>
        <v>http://dbpedia.org/property/pastMembers</v>
      </c>
      <c r="B4938" s="2" t="n">
        <v>0</v>
      </c>
      <c r="C4938" s="0" t="str">
        <f aca="false">HYPERLINK("http://dbpedia.org/sparql?default-graph-uri=http%3A%2F%2Fdbpedia.org&amp;query=select+distinct+%3Fs+%3Fo+where+{%3Fs+%3Chttp%3A%2F%2Fdbpedia.org%2Fproperty%2FpastMembers%3E+%3Fo}+LIMIT+100&amp;format=text%2Fhtml&amp;timeout=30000&amp;debug=on", "View on DBPedia")</f>
        <v>View on DBPedia</v>
      </c>
    </row>
    <row collapsed="false" customFormat="false" customHeight="true" hidden="false" ht="12.1" outlineLevel="0" r="4939">
      <c r="A4939" s="0" t="str">
        <f aca="false">HYPERLINK("http://dbpedia.org/ontology/producer")</f>
        <v>http://dbpedia.org/ontology/producer</v>
      </c>
      <c r="B4939" s="2" t="n">
        <v>0</v>
      </c>
      <c r="C4939" s="0" t="str">
        <f aca="false">HYPERLINK("http://dbpedia.org/sparql?default-graph-uri=http%3A%2F%2Fdbpedia.org&amp;query=select+distinct+%3Fs+%3Fo+where+{%3Fs+%3Chttp%3A%2F%2Fdbpedia.org%2Fontology%2Fproducer%3E+%3Fo}+LIMIT+100&amp;format=text%2Fhtml&amp;timeout=30000&amp;debug=on", "View on DBPedia")</f>
        <v>View on DBPedia</v>
      </c>
    </row>
    <row collapsed="false" customFormat="false" customHeight="true" hidden="false" ht="12.1" outlineLevel="0" r="4940">
      <c r="A4940" s="0" t="str">
        <f aca="false">HYPERLINK("http://dbpedia.org/property/lastSingle")</f>
        <v>http://dbpedia.org/property/lastSingle</v>
      </c>
      <c r="B4940" s="2" t="n">
        <v>0</v>
      </c>
      <c r="C4940" s="0" t="str">
        <f aca="false">HYPERLINK("http://dbpedia.org/sparql?default-graph-uri=http%3A%2F%2Fdbpedia.org&amp;query=select+distinct+%3Fs+%3Fo+where+{%3Fs+%3Chttp%3A%2F%2Fdbpedia.org%2Fproperty%2FlastSingle%3E+%3Fo}+LIMIT+100&amp;format=text%2Fhtml&amp;timeout=30000&amp;debug=on", "View on DBPedia")</f>
        <v>View on DBPedia</v>
      </c>
    </row>
    <row collapsed="false" customFormat="false" customHeight="true" hidden="false" ht="12.1" outlineLevel="0" r="4941">
      <c r="A4941" s="0" t="str">
        <f aca="false">HYPERLINK("http://dbpedia.org/ontology/stateOfOrigin")</f>
        <v>http://dbpedia.org/ontology/stateOfOrigin</v>
      </c>
      <c r="B4941" s="2" t="n">
        <v>0</v>
      </c>
      <c r="C4941" s="0" t="str">
        <f aca="false">HYPERLINK("http://dbpedia.org/sparql?default-graph-uri=http%3A%2F%2Fdbpedia.org&amp;query=select+distinct+%3Fs+%3Fo+where+{%3Fs+%3Chttp%3A%2F%2Fdbpedia.org%2Fontology%2FstateOfOrigin%3E+%3Fo}+LIMIT+100&amp;format=text%2Fhtml&amp;timeout=30000&amp;debug=on", "View on DBPedia")</f>
        <v>View on DBPedia</v>
      </c>
    </row>
    <row collapsed="false" customFormat="false" customHeight="true" hidden="false" ht="12.1" outlineLevel="0" r="4942">
      <c r="A4942" s="0" t="str">
        <f aca="false">HYPERLINK("http://dbpedia.org/property/distributor")</f>
        <v>http://dbpedia.org/property/distributor</v>
      </c>
      <c r="B4942" s="2" t="n">
        <v>0</v>
      </c>
      <c r="C4942" s="0" t="str">
        <f aca="false">HYPERLINK("http://dbpedia.org/sparql?default-graph-uri=http%3A%2F%2Fdbpedia.org&amp;query=select+distinct+%3Fs+%3Fo+where+{%3Fs+%3Chttp%3A%2F%2Fdbpedia.org%2Fproperty%2Fdistributor%3E+%3Fo}+LIMIT+100&amp;format=text%2Fhtml&amp;timeout=30000&amp;debug=on", "View on DBPedia")</f>
        <v>View on DBPedia</v>
      </c>
    </row>
    <row collapsed="false" customFormat="false" customHeight="true" hidden="false" ht="12.1" outlineLevel="0" r="4943">
      <c r="A4943" s="0" t="str">
        <f aca="false">HYPERLINK("http://dbpedia.org/property/locationCountry")</f>
        <v>http://dbpedia.org/property/locationCountry</v>
      </c>
      <c r="B4943" s="2" t="n">
        <v>0</v>
      </c>
      <c r="C4943" s="0" t="str">
        <f aca="false">HYPERLINK("http://dbpedia.org/sparql?default-graph-uri=http%3A%2F%2Fdbpedia.org&amp;query=select+distinct+%3Fs+%3Fo+where+{%3Fs+%3Chttp%3A%2F%2Fdbpedia.org%2Fproperty%2FlocationCountry%3E+%3Fo}+LIMIT+100&amp;format=text%2Fhtml&amp;timeout=30000&amp;debug=on", "View on DBPedia")</f>
        <v>View on DBPedia</v>
      </c>
    </row>
    <row collapsed="false" customFormat="false" customHeight="true" hidden="false" ht="12.1" outlineLevel="0" r="4944">
      <c r="A4944" s="0" t="str">
        <f aca="false">HYPERLINK("http://dbpedia.org/property/otherTopics")</f>
        <v>http://dbpedia.org/property/otherTopics</v>
      </c>
      <c r="B4944" s="2" t="n">
        <v>0</v>
      </c>
      <c r="C4944" s="0" t="str">
        <f aca="false">HYPERLINK("http://dbpedia.org/sparql?default-graph-uri=http%3A%2F%2Fdbpedia.org&amp;query=select+distinct+%3Fs+%3Fo+where+{%3Fs+%3Chttp%3A%2F%2Fdbpedia.org%2Fproperty%2FotherTopics%3E+%3Fo}+LIMIT+100&amp;format=text%2Fhtml&amp;timeout=30000&amp;debug=on", "View on DBPedia")</f>
        <v>View on DBPedia</v>
      </c>
    </row>
    <row collapsed="false" customFormat="false" customHeight="true" hidden="false" ht="12.1" outlineLevel="0" r="4945">
      <c r="A4945" s="0" t="str">
        <f aca="false">HYPERLINK("http://dbpedia.org/property/currentMembers")</f>
        <v>http://dbpedia.org/property/currentMembers</v>
      </c>
      <c r="B4945" s="2" t="n">
        <v>0</v>
      </c>
      <c r="C4945" s="0" t="str">
        <f aca="false">HYPERLINK("http://dbpedia.org/sparql?default-graph-uri=http%3A%2F%2Fdbpedia.org&amp;query=select+distinct+%3Fs+%3Fo+where+{%3Fs+%3Chttp%3A%2F%2Fdbpedia.org%2Fproperty%2FcurrentMembers%3E+%3Fo}+LIMIT+100&amp;format=text%2Fhtml&amp;timeout=30000&amp;debug=on", "View on DBPedia")</f>
        <v>View on DBPedia</v>
      </c>
    </row>
    <row collapsed="false" customFormat="false" customHeight="true" hidden="false" ht="12.1" outlineLevel="0" r="4946">
      <c r="A4946" s="0" t="str">
        <f aca="false">HYPERLINK("http://dbpedia.org/property/bSide")</f>
        <v>http://dbpedia.org/property/bSide</v>
      </c>
      <c r="B4946" s="2" t="n">
        <v>0</v>
      </c>
      <c r="C4946" s="0" t="str">
        <f aca="false">HYPERLINK("http://dbpedia.org/sparql?default-graph-uri=http%3A%2F%2Fdbpedia.org&amp;query=select+distinct+%3Fs+%3Fo+where+{%3Fs+%3Chttp%3A%2F%2Fdbpedia.org%2Fproperty%2FbSide%3E+%3Fo}+LIMIT+100&amp;format=text%2Fhtml&amp;timeout=30000&amp;debug=on", "View on DBPedia")</f>
        <v>View on DBPedia</v>
      </c>
    </row>
    <row collapsed="false" customFormat="false" customHeight="true" hidden="false" ht="12.1" outlineLevel="0" r="4947">
      <c r="A4947" s="0" t="str">
        <f aca="false">HYPERLINK("http://dbpedia.org/property/broadcastArea")</f>
        <v>http://dbpedia.org/property/broadcastArea</v>
      </c>
      <c r="B4947" s="2" t="n">
        <v>0</v>
      </c>
      <c r="C4947" s="0" t="str">
        <f aca="false">HYPERLINK("http://dbpedia.org/sparql?default-graph-uri=http%3A%2F%2Fdbpedia.org&amp;query=select+distinct+%3Fs+%3Fo+where+{%3Fs+%3Chttp%3A%2F%2Fdbpedia.org%2Fproperty%2FbroadcastArea%3E+%3Fo}+LIMIT+100&amp;format=text%2Fhtml&amp;timeout=30000&amp;debug=on", "View on DBPedia")</f>
        <v>View on DBPedia</v>
      </c>
    </row>
    <row collapsed="false" customFormat="false" customHeight="true" hidden="false" ht="12.1" outlineLevel="0" r="4948">
      <c r="A4948" s="0" t="str">
        <f aca="false">HYPERLINK("http://dbpedia.org/ontology/sisterStation")</f>
        <v>http://dbpedia.org/ontology/sisterStation</v>
      </c>
      <c r="B4948" s="2" t="n">
        <v>0</v>
      </c>
      <c r="C4948" s="0" t="str">
        <f aca="false">HYPERLINK("http://dbpedia.org/sparql?default-graph-uri=http%3A%2F%2Fdbpedia.org&amp;query=select+distinct+%3Fs+%3Fo+where+{%3Fs+%3Chttp%3A%2F%2Fdbpedia.org%2Fontology%2FsisterStation%3E+%3Fo}+LIMIT+100&amp;format=text%2Fhtml&amp;timeout=30000&amp;debug=on", "View on DBPedia")</f>
        <v>View on DBPedia</v>
      </c>
    </row>
    <row collapsed="false" customFormat="false" customHeight="true" hidden="false" ht="12.1" outlineLevel="0" r="4949">
      <c r="A4949" s="0" t="str">
        <f aca="false">HYPERLINK("http://dbpedia.org/ontology/certification")</f>
        <v>http://dbpedia.org/ontology/certification</v>
      </c>
      <c r="B4949" s="2" t="n">
        <v>0</v>
      </c>
      <c r="C4949" s="0" t="str">
        <f aca="false">HYPERLINK("http://dbpedia.org/sparql?default-graph-uri=http%3A%2F%2Fdbpedia.org&amp;query=select+distinct+%3Fs+%3Fo+where+{%3Fs+%3Chttp%3A%2F%2Fdbpedia.org%2Fontology%2Fcertification%3E+%3Fo}+LIMIT+100&amp;format=text%2Fhtml&amp;timeout=30000&amp;debug=on", "View on DBPedia")</f>
        <v>View on DBPedia</v>
      </c>
    </row>
    <row collapsed="false" customFormat="false" customHeight="true" hidden="false" ht="12.1" outlineLevel="0" r="4950">
      <c r="A4950" s="0" t="str">
        <f aca="false">HYPERLINK("http://dbpedia.org/property/owner")</f>
        <v>http://dbpedia.org/property/owner</v>
      </c>
      <c r="B4950" s="2" t="n">
        <v>0</v>
      </c>
      <c r="C4950" s="0" t="str">
        <f aca="false">HYPERLINK("http://dbpedia.org/sparql?default-graph-uri=http%3A%2F%2Fdbpedia.org&amp;query=select+distinct+%3Fs+%3Fo+where+{%3Fs+%3Chttp%3A%2F%2Fdbpedia.org%2Fproperty%2Fowner%3E+%3Fo}+LIMIT+100&amp;format=text%2Fhtml&amp;timeout=30000&amp;debug=on", "View on DBPedia")</f>
        <v>View on DBPedia</v>
      </c>
    </row>
    <row collapsed="false" customFormat="false" customHeight="true" hidden="false" ht="12.1" outlineLevel="0" r="4951">
      <c r="A4951" s="0" t="str">
        <f aca="false">HYPERLINK("http://dbpedia.org/property/before")</f>
        <v>http://dbpedia.org/property/before</v>
      </c>
      <c r="B4951" s="2" t="n">
        <v>0</v>
      </c>
      <c r="C4951" s="0" t="str">
        <f aca="false">HYPERLINK("http://dbpedia.org/sparql?default-graph-uri=http%3A%2F%2Fdbpedia.org&amp;query=select+distinct+%3Fs+%3Fo+where+{%3Fs+%3Chttp%3A%2F%2Fdbpedia.org%2Fproperty%2Fbefore%3E+%3Fo}+LIMIT+100&amp;format=text%2Fhtml&amp;timeout=30000&amp;debug=on", "View on DBPedia")</f>
        <v>View on DBPedia</v>
      </c>
    </row>
    <row collapsed="false" customFormat="false" customHeight="true" hidden="false" ht="12.1" outlineLevel="0" r="4952">
      <c r="A4952" s="0" t="str">
        <f aca="false">HYPERLINK("http://dbpedia.org/property/availability")</f>
        <v>http://dbpedia.org/property/availability</v>
      </c>
      <c r="B4952" s="2" t="n">
        <v>0</v>
      </c>
      <c r="C4952" s="0" t="str">
        <f aca="false">HYPERLINK("http://dbpedia.org/sparql?default-graph-uri=http%3A%2F%2Fdbpedia.org&amp;query=select+distinct+%3Fs+%3Fo+where+{%3Fs+%3Chttp%3A%2F%2Fdbpedia.org%2Fproperty%2Favailability%3E+%3Fo}+LIMIT+100&amp;format=text%2Fhtml&amp;timeout=30000&amp;debug=on", "View on DBPedia")</f>
        <v>View on DBPedia</v>
      </c>
    </row>
    <row collapsed="false" customFormat="false" customHeight="true" hidden="false" ht="12.1" outlineLevel="0" r="4953">
      <c r="A4953" s="0" t="str">
        <f aca="false">HYPERLINK("http://dbpedia.org/property/data")</f>
        <v>http://dbpedia.org/property/data</v>
      </c>
      <c r="B4953" s="2" t="n">
        <v>0</v>
      </c>
      <c r="C4953" s="0" t="str">
        <f aca="false">HYPERLINK("http://dbpedia.org/sparql?default-graph-uri=http%3A%2F%2Fdbpedia.org&amp;query=select+distinct+%3Fs+%3Fo+where+{%3Fs+%3Chttp%3A%2F%2Fdbpedia.org%2Fproperty%2Fdata%3E+%3Fo}+LIMIT+100&amp;format=text%2Fhtml&amp;timeout=30000&amp;debug=on", "View on DBPedia")</f>
        <v>View on DBPedia</v>
      </c>
    </row>
    <row collapsed="false" customFormat="false" customHeight="true" hidden="false" ht="12.1" outlineLevel="0" r="4954">
      <c r="A4954" s="0" t="str">
        <f aca="false">HYPERLINK("http://dbpedia.org/property/residence")</f>
        <v>http://dbpedia.org/property/residence</v>
      </c>
      <c r="B4954" s="2" t="n">
        <v>0</v>
      </c>
      <c r="C4954" s="0" t="str">
        <f aca="false">HYPERLINK("http://dbpedia.org/sparql?default-graph-uri=http%3A%2F%2Fdbpedia.org&amp;query=select+distinct+%3Fs+%3Fo+where+{%3Fs+%3Chttp%3A%2F%2Fdbpedia.org%2Fproperty%2Fresidence%3E+%3Fo}+LIMIT+100&amp;format=text%2Fhtml&amp;timeout=30000&amp;debug=on", "View on DBPedia")</f>
        <v>View on DBPedia</v>
      </c>
    </row>
    <row collapsed="false" customFormat="false" customHeight="true" hidden="false" ht="12.1" outlineLevel="0" r="4955">
      <c r="A4955" s="0" t="str">
        <f aca="false">HYPERLINK("http://dbpedia.org/property/sisterNames")</f>
        <v>http://dbpedia.org/property/sisterNames</v>
      </c>
      <c r="B4955" s="2" t="n">
        <v>0</v>
      </c>
      <c r="C4955" s="0" t="str">
        <f aca="false">HYPERLINK("http://dbpedia.org/sparql?default-graph-uri=http%3A%2F%2Fdbpedia.org&amp;query=select+distinct+%3Fs+%3Fo+where+{%3Fs+%3Chttp%3A%2F%2Fdbpedia.org%2Fproperty%2FsisterNames%3E+%3Fo}+LIMIT+100&amp;format=text%2Fhtml&amp;timeout=30000&amp;debug=on", "View on DBPedia")</f>
        <v>View on DBPedia</v>
      </c>
    </row>
    <row collapsed="false" customFormat="false" customHeight="true" hidden="false" ht="12.1" outlineLevel="0" r="4956">
      <c r="A4956" s="0" t="str">
        <f aca="false">HYPERLINK("http://dbpedia.org/property/album")</f>
        <v>http://dbpedia.org/property/album</v>
      </c>
      <c r="B4956" s="2" t="n">
        <v>0</v>
      </c>
      <c r="C4956" s="0" t="str">
        <f aca="false">HYPERLINK("http://dbpedia.org/sparql?default-graph-uri=http%3A%2F%2Fdbpedia.org&amp;query=select+distinct+%3Fs+%3Fo+where+{%3Fs+%3Chttp%3A%2F%2Fdbpedia.org%2Fproperty%2Falbum%3E+%3Fo}+LIMIT+100&amp;format=text%2Fhtml&amp;timeout=30000&amp;debug=on", "View on DBPedia")</f>
        <v>View on DBPedia</v>
      </c>
    </row>
    <row collapsed="false" customFormat="false" customHeight="true" hidden="false" ht="12.1" outlineLevel="0" r="4957">
      <c r="A4957" s="0" t="str">
        <f aca="false">HYPERLINK("http://dbpedia.org/ontology/musicalArtist")</f>
        <v>http://dbpedia.org/ontology/musicalArtist</v>
      </c>
      <c r="B4957" s="2" t="n">
        <v>0</v>
      </c>
      <c r="C4957" s="0" t="str">
        <f aca="false">HYPERLINK("http://dbpedia.org/sparql?default-graph-uri=http%3A%2F%2Fdbpedia.org&amp;query=select+distinct+%3Fs+%3Fo+where+{%3Fs+%3Chttp%3A%2F%2Fdbpedia.org%2Fontology%2FmusicalArtist%3E+%3Fo}+LIMIT+100&amp;format=text%2Fhtml&amp;timeout=30000&amp;debug=on", "View on DBPedia")</f>
        <v>View on DBPedia</v>
      </c>
    </row>
    <row collapsed="false" customFormat="false" customHeight="true" hidden="false" ht="12.1" outlineLevel="0" r="4958">
      <c r="A4958" s="0" t="str">
        <f aca="false">HYPERLINK("http://dbpedia.org/property/area")</f>
        <v>http://dbpedia.org/property/area</v>
      </c>
      <c r="B4958" s="2" t="n">
        <v>0</v>
      </c>
      <c r="C4958" s="0" t="str">
        <f aca="false">HYPERLINK("http://dbpedia.org/sparql?default-graph-uri=http%3A%2F%2Fdbpedia.org&amp;query=select+distinct+%3Fs+%3Fo+where+{%3Fs+%3Chttp%3A%2F%2Fdbpedia.org%2Fproperty%2Farea%3E+%3Fo}+LIMIT+100&amp;format=text%2Fhtml&amp;timeout=30000&amp;debug=on", "View on DBPedia")</f>
        <v>View on DBPedia</v>
      </c>
    </row>
    <row collapsed="false" customFormat="false" customHeight="true" hidden="false" ht="12.1" outlineLevel="0" r="4959">
      <c r="A4959" s="0" t="str">
        <f aca="false">HYPERLINK("http://dbpedia.org/ontology/musicalBand")</f>
        <v>http://dbpedia.org/ontology/musicalBand</v>
      </c>
      <c r="B4959" s="2" t="n">
        <v>0</v>
      </c>
      <c r="C4959" s="0" t="str">
        <f aca="false">HYPERLINK("http://dbpedia.org/sparql?default-graph-uri=http%3A%2F%2Fdbpedia.org&amp;query=select+distinct+%3Fs+%3Fo+where+{%3Fs+%3Chttp%3A%2F%2Fdbpedia.org%2Fontology%2FmusicalBand%3E+%3Fo}+LIMIT+100&amp;format=text%2Fhtml&amp;timeout=30000&amp;debug=on", "View on DBPedia")</f>
        <v>View on DBPedia</v>
      </c>
    </row>
    <row collapsed="false" customFormat="false" customHeight="true" hidden="false" ht="12.1" outlineLevel="0" r="4960">
      <c r="A4960" s="0" t="str">
        <f aca="false">HYPERLINK("http://dbpedia.org/property/writer")</f>
        <v>http://dbpedia.org/property/writer</v>
      </c>
      <c r="B4960" s="2" t="n">
        <v>0</v>
      </c>
      <c r="C4960" s="0" t="str">
        <f aca="false">HYPERLINK("http://dbpedia.org/sparql?default-graph-uri=http%3A%2F%2Fdbpedia.org&amp;query=select+distinct+%3Fs+%3Fo+where+{%3Fs+%3Chttp%3A%2F%2Fdbpedia.org%2Fproperty%2Fwriter%3E+%3Fo}+LIMIT+100&amp;format=text%2Fhtml&amp;timeout=30000&amp;debug=on", "View on DBPedia")</f>
        <v>View on DBPedia</v>
      </c>
    </row>
    <row collapsed="false" customFormat="false" customHeight="true" hidden="false" ht="12.1" outlineLevel="0" r="4961">
      <c r="A4961" s="0" t="str">
        <f aca="false">HYPERLINK("http://dbpedia.org/property/venue")</f>
        <v>http://dbpedia.org/property/venue</v>
      </c>
      <c r="B4961" s="2" t="n">
        <v>0</v>
      </c>
      <c r="C4961" s="0" t="str">
        <f aca="false">HYPERLINK("http://dbpedia.org/sparql?default-graph-uri=http%3A%2F%2Fdbpedia.org&amp;query=select+distinct+%3Fs+%3Fo+where+{%3Fs+%3Chttp%3A%2F%2Fdbpedia.org%2Fproperty%2Fvenue%3E+%3Fo}+LIMIT+100&amp;format=text%2Fhtml&amp;timeout=30000&amp;debug=on", "View on DBPedia")</f>
        <v>View on DBPedia</v>
      </c>
    </row>
    <row collapsed="false" customFormat="false" customHeight="true" hidden="false" ht="12.1" outlineLevel="0" r="4962">
      <c r="A4962" s="0" t="str">
        <f aca="false">HYPERLINK("http://dbpedia.org/ontology/language")</f>
        <v>http://dbpedia.org/ontology/language</v>
      </c>
      <c r="B4962" s="2" t="n">
        <v>0</v>
      </c>
      <c r="C4962" s="0" t="str">
        <f aca="false">HYPERLINK("http://dbpedia.org/sparql?default-graph-uri=http%3A%2F%2Fdbpedia.org&amp;query=select+distinct+%3Fs+%3Fo+where+{%3Fs+%3Chttp%3A%2F%2Fdbpedia.org%2Fontology%2Flanguage%3E+%3Fo}+LIMIT+100&amp;format=text%2Fhtml&amp;timeout=30000&amp;debug=on", "View on DBPedia")</f>
        <v>View on DBPedia</v>
      </c>
    </row>
    <row collapsed="false" customFormat="false" customHeight="true" hidden="false" ht="12.1" outlineLevel="0" r="4963">
      <c r="A4963" s="0" t="str">
        <f aca="false">HYPERLINK("http://dbpedia.org/ontology/formerBandMember")</f>
        <v>http://dbpedia.org/ontology/formerBandMember</v>
      </c>
      <c r="B4963" s="2" t="n">
        <v>0</v>
      </c>
      <c r="C4963" s="0" t="str">
        <f aca="false">HYPERLINK("http://dbpedia.org/sparql?default-graph-uri=http%3A%2F%2Fdbpedia.org&amp;query=select+distinct+%3Fs+%3Fo+where+{%3Fs+%3Chttp%3A%2F%2Fdbpedia.org%2Fontology%2FformerBandMember%3E+%3Fo}+LIMIT+100&amp;format=text%2Fhtml&amp;timeout=30000&amp;debug=on", "View on DBPedia")</f>
        <v>View on DBPedia</v>
      </c>
    </row>
    <row collapsed="false" customFormat="false" customHeight="true" hidden="false" ht="12.1" outlineLevel="0" r="4964">
      <c r="A4964" s="0" t="str">
        <f aca="false">HYPERLINK("http://dbpedia.org/property/alt")</f>
        <v>http://dbpedia.org/property/alt</v>
      </c>
      <c r="B4964" s="2" t="n">
        <v>0</v>
      </c>
      <c r="C4964" s="0" t="str">
        <f aca="false">HYPERLINK("http://dbpedia.org/sparql?default-graph-uri=http%3A%2F%2Fdbpedia.org&amp;query=select+distinct+%3Fs+%3Fo+where+{%3Fs+%3Chttp%3A%2F%2Fdbpedia.org%2Fproperty%2Falt%3E+%3Fo}+LIMIT+100&amp;format=text%2Fhtml&amp;timeout=30000&amp;debug=on", "View on DBPedia")</f>
        <v>View on DBPedia</v>
      </c>
    </row>
    <row collapsed="false" customFormat="false" customHeight="true" hidden="false" ht="12.1" outlineLevel="0" r="4965">
      <c r="A4965" s="0" t="str">
        <f aca="false">HYPERLINK("http://dbpedia.org/ontology/bandMember")</f>
        <v>http://dbpedia.org/ontology/bandMember</v>
      </c>
      <c r="B4965" s="2" t="n">
        <v>0</v>
      </c>
      <c r="C4965" s="0" t="str">
        <f aca="false">HYPERLINK("http://dbpedia.org/sparql?default-graph-uri=http%3A%2F%2Fdbpedia.org&amp;query=select+distinct+%3Fs+%3Fo+where+{%3Fs+%3Chttp%3A%2F%2Fdbpedia.org%2Fontology%2FbandMember%3E+%3Fo}+LIMIT+100&amp;format=text%2Fhtml&amp;timeout=30000&amp;debug=on", "View on DBPedia")</f>
        <v>View on DBPedia</v>
      </c>
    </row>
    <row collapsed="false" customFormat="false" customHeight="true" hidden="false" ht="12.1" outlineLevel="0" r="4966">
      <c r="A4966" s="0" t="str">
        <f aca="false">HYPERLINK("http://dbpedia.org/property/network")</f>
        <v>http://dbpedia.org/property/network</v>
      </c>
      <c r="B4966" s="2" t="n">
        <v>0</v>
      </c>
      <c r="C4966" s="0" t="str">
        <f aca="false">HYPERLINK("http://dbpedia.org/sparql?default-graph-uri=http%3A%2F%2Fdbpedia.org&amp;query=select+distinct+%3Fs+%3Fo+where+{%3Fs+%3Chttp%3A%2F%2Fdbpedia.org%2Fproperty%2Fnetwork%3E+%3Fo}+LIMIT+100&amp;format=text%2Fhtml&amp;timeout=30000&amp;debug=on", "View on DBPedia")</f>
        <v>View on DBPedia</v>
      </c>
    </row>
    <row collapsed="false" customFormat="false" customHeight="true" hidden="false" ht="12.1" outlineLevel="0" r="4967">
      <c r="A4967" s="0" t="str">
        <f aca="false">HYPERLINK("http://dbpedia.org/property/developed")</f>
        <v>http://dbpedia.org/property/developed</v>
      </c>
      <c r="B4967" s="2" t="n">
        <v>0</v>
      </c>
      <c r="C4967" s="0" t="str">
        <f aca="false">HYPERLINK("http://dbpedia.org/sparql?default-graph-uri=http%3A%2F%2Fdbpedia.org&amp;query=select+distinct+%3Fs+%3Fo+where+{%3Fs+%3Chttp%3A%2F%2Fdbpedia.org%2Fproperty%2Fdeveloped%3E+%3Fo}+LIMIT+100&amp;format=text%2Fhtml&amp;timeout=30000&amp;debug=on", "View on DBPedia")</f>
        <v>View on DBPedia</v>
      </c>
    </row>
    <row collapsed="false" customFormat="false" customHeight="true" hidden="false" ht="12.1" outlineLevel="0" r="4968">
      <c r="A4968" s="0" t="str">
        <f aca="false">HYPERLINK("http://dbpedia.org/ontology/aSide")</f>
        <v>http://dbpedia.org/ontology/aSide</v>
      </c>
      <c r="B4968" s="2" t="n">
        <v>0</v>
      </c>
      <c r="C4968" s="0" t="str">
        <f aca="false">HYPERLINK("http://dbpedia.org/sparql?default-graph-uri=http%3A%2F%2Fdbpedia.org&amp;query=select+distinct+%3Fs+%3Fo+where+{%3Fs+%3Chttp%3A%2F%2Fdbpedia.org%2Fontology%2FaSide%3E+%3Fo}+LIMIT+100&amp;format=text%2Fhtml&amp;timeout=30000&amp;debug=on", "View on DBPedia")</f>
        <v>View on DBPedia</v>
      </c>
    </row>
    <row collapsed="false" customFormat="false" customHeight="true" hidden="false" ht="12.1" outlineLevel="0" r="4969">
      <c r="A4969" s="0" t="str">
        <f aca="false">HYPERLINK("http://dbpedia.org/ontology/tenant")</f>
        <v>http://dbpedia.org/ontology/tenant</v>
      </c>
      <c r="B4969" s="2" t="n">
        <v>0</v>
      </c>
      <c r="C4969" s="0" t="str">
        <f aca="false">HYPERLINK("http://dbpedia.org/sparql?default-graph-uri=http%3A%2F%2Fdbpedia.org&amp;query=select+distinct+%3Fs+%3Fo+where+{%3Fs+%3Chttp%3A%2F%2Fdbpedia.org%2Fontology%2Ftenant%3E+%3Fo}+LIMIT+100&amp;format=text%2Fhtml&amp;timeout=30000&amp;debug=on", "View on DBPedia")</f>
        <v>View on DBPedia</v>
      </c>
    </row>
    <row collapsed="false" customFormat="false" customHeight="true" hidden="false" ht="12.1" outlineLevel="0" r="4970">
      <c r="A4970" s="0" t="str">
        <f aca="false">HYPERLINK("http://dbpedia.org/ontology/headquarter")</f>
        <v>http://dbpedia.org/ontology/headquarter</v>
      </c>
      <c r="B4970" s="2" t="n">
        <v>0</v>
      </c>
      <c r="C4970" s="0" t="str">
        <f aca="false">HYPERLINK("http://dbpedia.org/sparql?default-graph-uri=http%3A%2F%2Fdbpedia.org&amp;query=select+distinct+%3Fs+%3Fo+where+{%3Fs+%3Chttp%3A%2F%2Fdbpedia.org%2Fontology%2Fheadquarter%3E+%3Fo}+LIMIT+100&amp;format=text%2Fhtml&amp;timeout=30000&amp;debug=on", "View on DBPedia")</f>
        <v>View on DBPedia</v>
      </c>
    </row>
    <row collapsed="false" customFormat="false" customHeight="true" hidden="false" ht="12.1" outlineLevel="0" r="4971">
      <c r="A4971" s="0" t="str">
        <f aca="false">HYPERLINK("http://dbpedia.org/property/tenants")</f>
        <v>http://dbpedia.org/property/tenants</v>
      </c>
      <c r="B4971" s="2" t="n">
        <v>0</v>
      </c>
      <c r="C4971" s="0" t="str">
        <f aca="false">HYPERLINK("http://dbpedia.org/sparql?default-graph-uri=http%3A%2F%2Fdbpedia.org&amp;query=select+distinct+%3Fs+%3Fo+where+{%3Fs+%3Chttp%3A%2F%2Fdbpedia.org%2Fproperty%2Ftenants%3E+%3Fo}+LIMIT+100&amp;format=text%2Fhtml&amp;timeout=30000&amp;debug=on", "View on DBPedia")</f>
        <v>View on DBPedia</v>
      </c>
    </row>
    <row collapsed="false" customFormat="false" customHeight="true" hidden="false" ht="12.1" outlineLevel="0" r="4972">
      <c r="A4972" s="0" t="str">
        <f aca="false">HYPERLINK("http://dbpedia.org/property/fromAlbum")</f>
        <v>http://dbpedia.org/property/fromAlbum</v>
      </c>
      <c r="B4972" s="2" t="n">
        <v>0</v>
      </c>
      <c r="C4972" s="0" t="str">
        <f aca="false">HYPERLINK("http://dbpedia.org/sparql?default-graph-uri=http%3A%2F%2Fdbpedia.org&amp;query=select+distinct+%3Fs+%3Fo+where+{%3Fs+%3Chttp%3A%2F%2Fdbpedia.org%2Fproperty%2FfromAlbum%3E+%3Fo}+LIMIT+100&amp;format=text%2Fhtml&amp;timeout=30000&amp;debug=on", "View on DBPedia")</f>
        <v>View on DBPedia</v>
      </c>
    </row>
    <row collapsed="false" customFormat="false" customHeight="true" hidden="false" ht="12.1" outlineLevel="0" r="4973">
      <c r="A4973" s="0" t="str">
        <f aca="false">HYPERLINK("http://dbpedia.org/property/headquarters")</f>
        <v>http://dbpedia.org/property/headquarters</v>
      </c>
      <c r="B4973" s="2" t="n">
        <v>0</v>
      </c>
      <c r="C4973" s="0" t="str">
        <f aca="false">HYPERLINK("http://dbpedia.org/sparql?default-graph-uri=http%3A%2F%2Fdbpedia.org&amp;query=select+distinct+%3Fs+%3Fo+where+{%3Fs+%3Chttp%3A%2F%2Fdbpedia.org%2Fproperty%2Fheadquarters%3E+%3Fo}+LIMIT+100&amp;format=text%2Fhtml&amp;timeout=30000&amp;debug=on", "View on DBPedia")</f>
        <v>View on DBPedia</v>
      </c>
    </row>
    <row collapsed="false" customFormat="false" customHeight="true" hidden="false" ht="12.1" outlineLevel="0" r="4974">
      <c r="A4974" s="0" t="str">
        <f aca="false">HYPERLINK("http://dbpedia.org/property/occupation")</f>
        <v>http://dbpedia.org/property/occupation</v>
      </c>
      <c r="B4974" s="2" t="n">
        <v>0</v>
      </c>
      <c r="C4974" s="0" t="str">
        <f aca="false">HYPERLINK("http://dbpedia.org/sparql?default-graph-uri=http%3A%2F%2Fdbpedia.org&amp;query=select+distinct+%3Fs+%3Fo+where+{%3Fs+%3Chttp%3A%2F%2Fdbpedia.org%2Fproperty%2Foccupation%3E+%3Fo}+LIMIT+100&amp;format=text%2Fhtml&amp;timeout=30000&amp;debug=on", "View on DBPedia")</f>
        <v>View on DBPedia</v>
      </c>
    </row>
    <row collapsed="false" customFormat="false" customHeight="true" hidden="false" ht="12.1" outlineLevel="0" r="4975">
      <c r="A4975" s="0" t="str">
        <f aca="false">HYPERLINK("http://dbpedia.org/property/filename")</f>
        <v>http://dbpedia.org/property/filename</v>
      </c>
      <c r="B4975" s="2" t="n">
        <v>0</v>
      </c>
      <c r="C4975" s="0" t="str">
        <f aca="false">HYPERLINK("http://dbpedia.org/sparql?default-graph-uri=http%3A%2F%2Fdbpedia.org&amp;query=select+distinct+%3Fs+%3Fo+where+{%3Fs+%3Chttp%3A%2F%2Fdbpedia.org%2Fproperty%2Ffilename%3E+%3Fo}+LIMIT+100&amp;format=text%2Fhtml&amp;timeout=30000&amp;debug=on", "View on DBPedia")</f>
        <v>View on DBPedia</v>
      </c>
    </row>
    <row collapsed="false" customFormat="false" customHeight="true" hidden="false" ht="12.1" outlineLevel="0" r="4976">
      <c r="A4976" s="0" t="str">
        <f aca="false">HYPERLINK("http://dbpedia.org/ontology/distributingLabel")</f>
        <v>http://dbpedia.org/ontology/distributingLabel</v>
      </c>
      <c r="B4976" s="2" t="n">
        <v>0</v>
      </c>
      <c r="C4976" s="0" t="str">
        <f aca="false">HYPERLINK("http://dbpedia.org/sparql?default-graph-uri=http%3A%2F%2Fdbpedia.org&amp;query=select+distinct+%3Fs+%3Fo+where+{%3Fs+%3Chttp%3A%2F%2Fdbpedia.org%2Fontology%2FdistributingLabel%3E+%3Fo}+LIMIT+100&amp;format=text%2Fhtml&amp;timeout=30000&amp;debug=on", "View on DBPedia")</f>
        <v>View on DBPedia</v>
      </c>
    </row>
    <row collapsed="false" customFormat="false" customHeight="true" hidden="false" ht="12.1" outlineLevel="0" r="4977">
      <c r="A4977" s="0" t="str">
        <f aca="false">HYPERLINK("http://dbpedia.org/property/certification")</f>
        <v>http://dbpedia.org/property/certification</v>
      </c>
      <c r="B4977" s="2" t="n">
        <v>0</v>
      </c>
      <c r="C4977" s="0" t="str">
        <f aca="false">HYPERLINK("http://dbpedia.org/sparql?default-graph-uri=http%3A%2F%2Fdbpedia.org&amp;query=select+distinct+%3Fs+%3Fo+where+{%3Fs+%3Chttp%3A%2F%2Fdbpedia.org%2Fproperty%2Fcertification%3E+%3Fo}+LIMIT+100&amp;format=text%2Fhtml&amp;timeout=30000&amp;debug=on", "View on DBPedia")</f>
        <v>View on DBPedia</v>
      </c>
    </row>
    <row collapsed="false" customFormat="false" customHeight="true" hidden="false" ht="12.1" outlineLevel="0" r="4978">
      <c r="A4978" s="0" t="str">
        <f aca="false">HYPERLINK("http://dbpedia.org/property/starring")</f>
        <v>http://dbpedia.org/property/starring</v>
      </c>
      <c r="B4978" s="2" t="n">
        <v>0</v>
      </c>
      <c r="C4978" s="0" t="str">
        <f aca="false">HYPERLINK("http://dbpedia.org/sparql?default-graph-uri=http%3A%2F%2Fdbpedia.org&amp;query=select+distinct+%3Fs+%3Fo+where+{%3Fs+%3Chttp%3A%2F%2Fdbpedia.org%2Fproperty%2Fstarring%3E+%3Fo}+LIMIT+100&amp;format=text%2Fhtml&amp;timeout=30000&amp;debug=on", "View on DBPedia")</f>
        <v>View on DBPedia</v>
      </c>
    </row>
    <row collapsed="false" customFormat="false" customHeight="true" hidden="false" ht="12.1" outlineLevel="0" r="4979">
      <c r="A4979" s="0" t="str">
        <f aca="false">HYPERLINK("http://dbpedia.org/ontology/distributingCompany")</f>
        <v>http://dbpedia.org/ontology/distributingCompany</v>
      </c>
      <c r="B4979" s="2" t="n">
        <v>0</v>
      </c>
      <c r="C4979" s="0" t="str">
        <f aca="false">HYPERLINK("http://dbpedia.org/sparql?default-graph-uri=http%3A%2F%2Fdbpedia.org&amp;query=select+distinct+%3Fs+%3Fo+where+{%3Fs+%3Chttp%3A%2F%2Fdbpedia.org%2Fontology%2FdistributingCompany%3E+%3Fo}+LIMIT+100&amp;format=text%2Fhtml&amp;timeout=30000&amp;debug=on", "View on DBPedia")</f>
        <v>View on DBPedia</v>
      </c>
    </row>
    <row collapsed="false" customFormat="false" customHeight="true" hidden="false" ht="12.1" outlineLevel="0" r="4980">
      <c r="A4980" s="0" t="str">
        <f aca="false">HYPERLINK("http://dbpedia.org/property/col")</f>
        <v>http://dbpedia.org/property/col</v>
      </c>
      <c r="B4980" s="2" t="n">
        <v>0</v>
      </c>
      <c r="C4980" s="0" t="str">
        <f aca="false">HYPERLINK("http://dbpedia.org/sparql?default-graph-uri=http%3A%2F%2Fdbpedia.org&amp;query=select+distinct+%3Fs+%3Fo+where+{%3Fs+%3Chttp%3A%2F%2Fdbpedia.org%2Fproperty%2Fcol%3E+%3Fo}+LIMIT+100&amp;format=text%2Fhtml&amp;timeout=30000&amp;debug=on", "View on DBPedia")</f>
        <v>View on DBPedia</v>
      </c>
    </row>
    <row collapsed="false" customFormat="false" customHeight="true" hidden="false" ht="12.1" outlineLevel="0" r="4981">
      <c r="A4981" s="0" t="str">
        <f aca="false">HYPERLINK("http://dbpedia.org/property/satServ")</f>
        <v>http://dbpedia.org/property/satServ</v>
      </c>
      <c r="B4981" s="2" t="n">
        <v>0</v>
      </c>
      <c r="C4981" s="0" t="str">
        <f aca="false">HYPERLINK("http://dbpedia.org/sparql?default-graph-uri=http%3A%2F%2Fdbpedia.org&amp;query=select+distinct+%3Fs+%3Fo+where+{%3Fs+%3Chttp%3A%2F%2Fdbpedia.org%2Fproperty%2FsatServ%3E+%3Fo}+LIMIT+100&amp;format=text%2Fhtml&amp;timeout=30000&amp;debug=on", "View on DBPedia")</f>
        <v>View on DBPedia</v>
      </c>
    </row>
    <row collapsed="false" customFormat="false" customHeight="true" hidden="false" ht="12.1" outlineLevel="0" r="4982">
      <c r="A4982" s="0" t="str">
        <f aca="false">HYPERLINK("http://dbpedia.org/property/aSide")</f>
        <v>http://dbpedia.org/property/aSide</v>
      </c>
      <c r="B4982" s="2" t="n">
        <v>0</v>
      </c>
      <c r="C4982" s="0" t="str">
        <f aca="false">HYPERLINK("http://dbpedia.org/sparql?default-graph-uri=http%3A%2F%2Fdbpedia.org&amp;query=select+distinct+%3Fs+%3Fo+where+{%3Fs+%3Chttp%3A%2F%2Fdbpedia.org%2Fproperty%2FaSide%3E+%3Fo}+LIMIT+100&amp;format=text%2Fhtml&amp;timeout=30000&amp;debug=on", "View on DBPedia")</f>
        <v>View on DBPedia</v>
      </c>
    </row>
    <row collapsed="false" customFormat="false" customHeight="true" hidden="false" ht="12.1" outlineLevel="0" r="4983">
      <c r="A4983" s="0" t="str">
        <f aca="false">HYPERLINK("http://dbpedia.org/ontology/occupation")</f>
        <v>http://dbpedia.org/ontology/occupation</v>
      </c>
      <c r="B4983" s="2" t="n">
        <v>0</v>
      </c>
      <c r="C4983" s="0" t="str">
        <f aca="false">HYPERLINK("http://dbpedia.org/sparql?default-graph-uri=http%3A%2F%2Fdbpedia.org&amp;query=select+distinct+%3Fs+%3Fo+where+{%3Fs+%3Chttp%3A%2F%2Fdbpedia.org%2Fontology%2Foccupation%3E+%3Fo}+LIMIT+100&amp;format=text%2Fhtml&amp;timeout=30000&amp;debug=on", "View on DBPedia")</f>
        <v>View on DBPedia</v>
      </c>
    </row>
    <row collapsed="false" customFormat="false" customHeight="true" hidden="false" ht="12.1" outlineLevel="0" r="4984">
      <c r="A4984" s="0" t="str">
        <f aca="false">HYPERLINK("http://dbpedia.org/ontology/residence")</f>
        <v>http://dbpedia.org/ontology/residence</v>
      </c>
      <c r="B4984" s="2" t="n">
        <v>0</v>
      </c>
      <c r="C4984" s="0" t="str">
        <f aca="false">HYPERLINK("http://dbpedia.org/sparql?default-graph-uri=http%3A%2F%2Fdbpedia.org&amp;query=select+distinct+%3Fs+%3Fo+where+{%3Fs+%3Chttp%3A%2F%2Fdbpedia.org%2Fontology%2Fresidence%3E+%3Fo}+LIMIT+100&amp;format=text%2Fhtml&amp;timeout=30000&amp;debug=on", "View on DBPedia")</f>
        <v>View on DBPedia</v>
      </c>
    </row>
    <row collapsed="false" customFormat="false" customHeight="true" hidden="false" ht="12.1" outlineLevel="0" r="4985">
      <c r="A4985" s="0" t="str">
        <f aca="false">HYPERLINK("http://dbpedia.org/property/citizenship")</f>
        <v>http://dbpedia.org/property/citizenship</v>
      </c>
      <c r="B4985" s="2" t="n">
        <v>0</v>
      </c>
      <c r="C4985" s="0" t="str">
        <f aca="false">HYPERLINK("http://dbpedia.org/sparql?default-graph-uri=http%3A%2F%2Fdbpedia.org&amp;query=select+distinct+%3Fs+%3Fo+where+{%3Fs+%3Chttp%3A%2F%2Fdbpedia.org%2Fproperty%2Fcitizenship%3E+%3Fo}+LIMIT+100&amp;format=text%2Fhtml&amp;timeout=30000&amp;debug=on", "View on DBPedia")</f>
        <v>View on DBPedia</v>
      </c>
    </row>
    <row collapsed="false" customFormat="false" customHeight="true" hidden="false" ht="12.1" outlineLevel="0" r="4986">
      <c r="A4986" s="0" t="str">
        <f aca="false">HYPERLINK("http://dbpedia.org/ontology/album")</f>
        <v>http://dbpedia.org/ontology/album</v>
      </c>
      <c r="B4986" s="2" t="n">
        <v>0</v>
      </c>
      <c r="C4986" s="0" t="str">
        <f aca="false">HYPERLINK("http://dbpedia.org/sparql?default-graph-uri=http%3A%2F%2Fdbpedia.org&amp;query=select+distinct+%3Fs+%3Fo+where+{%3Fs+%3Chttp%3A%2F%2Fdbpedia.org%2Fontology%2Falbum%3E+%3Fo}+LIMIT+100&amp;format=text%2Fhtml&amp;timeout=30000&amp;debug=on", "View on DBPedia")</f>
        <v>View on DBPedia</v>
      </c>
    </row>
    <row collapsed="false" customFormat="false" customHeight="true" hidden="false" ht="12.1" outlineLevel="0" r="4987">
      <c r="A4987" s="0" t="str">
        <f aca="false">HYPERLINK("http://dbpedia.org/ontology/network")</f>
        <v>http://dbpedia.org/ontology/network</v>
      </c>
      <c r="B4987" s="2" t="n">
        <v>0</v>
      </c>
      <c r="C4987" s="0" t="str">
        <f aca="false">HYPERLINK("http://dbpedia.org/sparql?default-graph-uri=http%3A%2F%2Fdbpedia.org&amp;query=select+distinct+%3Fs+%3Fo+where+{%3Fs+%3Chttp%3A%2F%2Fdbpedia.org%2Fontology%2Fnetwork%3E+%3Fo}+LIMIT+100&amp;format=text%2Fhtml&amp;timeout=30000&amp;debug=on", "View on DBPedia")</f>
        <v>View on DBPedia</v>
      </c>
    </row>
    <row collapsed="false" customFormat="false" customHeight="true" hidden="false" ht="12.1" outlineLevel="0" r="4988">
      <c r="A4988" s="0" t="str">
        <f aca="false">HYPERLINK("http://dbpedia.org/ontology/foundationPlace")</f>
        <v>http://dbpedia.org/ontology/foundationPlace</v>
      </c>
      <c r="B4988" s="2" t="n">
        <v>0</v>
      </c>
      <c r="C4988" s="0" t="str">
        <f aca="false">HYPERLINK("http://dbpedia.org/sparql?default-graph-uri=http%3A%2F%2Fdbpedia.org&amp;query=select+distinct+%3Fs+%3Fo+where+{%3Fs+%3Chttp%3A%2F%2Fdbpedia.org%2Fontology%2FfoundationPlace%3E+%3Fo}+LIMIT+100&amp;format=text%2Fhtml&amp;timeout=30000&amp;debug=on", "View on DBPedia")</f>
        <v>View on DBPedia</v>
      </c>
    </row>
    <row collapsed="false" customFormat="false" customHeight="true" hidden="false" ht="12.1" outlineLevel="0" r="4989">
      <c r="A4989" s="0" t="str">
        <f aca="false">HYPERLINK("http://dbpedia.org/property/birthName")</f>
        <v>http://dbpedia.org/property/birthName</v>
      </c>
      <c r="B4989" s="2" t="n">
        <v>0</v>
      </c>
      <c r="C4989" s="0" t="str">
        <f aca="false">HYPERLINK("http://dbpedia.org/sparql?default-graph-uri=http%3A%2F%2Fdbpedia.org&amp;query=select+distinct+%3Fs+%3Fo+where+{%3Fs+%3Chttp%3A%2F%2Fdbpedia.org%2Fproperty%2FbirthName%3E+%3Fo}+LIMIT+100&amp;format=text%2Fhtml&amp;timeout=30000&amp;debug=on", "View on DBPedia")</f>
        <v>View on DBPedia</v>
      </c>
    </row>
    <row collapsed="false" customFormat="false" customHeight="true" hidden="false" ht="12.1" outlineLevel="0" r="4990">
      <c r="A4990" s="0" t="str">
        <f aca="false">HYPERLINK("http://dbpedia.org/property/deathDate")</f>
        <v>http://dbpedia.org/property/deathDate</v>
      </c>
      <c r="B4990" s="2" t="n">
        <v>0</v>
      </c>
      <c r="C4990" s="0" t="str">
        <f aca="false">HYPERLINK("http://dbpedia.org/sparql?default-graph-uri=http%3A%2F%2Fdbpedia.org&amp;query=select+distinct+%3Fs+%3Fo+where+{%3Fs+%3Chttp%3A%2F%2Fdbpedia.org%2Fproperty%2FdeathDate%3E+%3Fo}+LIMIT+100&amp;format=text%2Fhtml&amp;timeout=30000&amp;debug=on", "View on DBPedia")</f>
        <v>View on DBPedia</v>
      </c>
    </row>
    <row collapsed="false" customFormat="false" customHeight="true" hidden="false" ht="12.1" outlineLevel="0" r="4991">
      <c r="A4991" s="0" t="str">
        <f aca="false">HYPERLINK("http://dbpedia.org/property/foundation")</f>
        <v>http://dbpedia.org/property/foundation</v>
      </c>
      <c r="B4991" s="2" t="n">
        <v>0</v>
      </c>
      <c r="C4991" s="0" t="str">
        <f aca="false">HYPERLINK("http://dbpedia.org/sparql?default-graph-uri=http%3A%2F%2Fdbpedia.org&amp;query=select+distinct+%3Fs+%3Fo+where+{%3Fs+%3Chttp%3A%2F%2Fdbpedia.org%2Fproperty%2Ffoundation%3E+%3Fo}+LIMIT+100&amp;format=text%2Fhtml&amp;timeout=30000&amp;debug=on", "View on DBPedia")</f>
        <v>View on DBPedia</v>
      </c>
    </row>
    <row collapsed="false" customFormat="false" customHeight="true" hidden="false" ht="12.1" outlineLevel="0" r="4992">
      <c r="A4992" s="0" t="str">
        <f aca="false">HYPERLINK("http://dbpedia.org/property/dateOfBirth")</f>
        <v>http://dbpedia.org/property/dateOfBirth</v>
      </c>
      <c r="B4992" s="2" t="n">
        <v>0</v>
      </c>
      <c r="C4992" s="0" t="str">
        <f aca="false">HYPERLINK("http://dbpedia.org/sparql?default-graph-uri=http%3A%2F%2Fdbpedia.org&amp;query=select+distinct+%3Fs+%3Fo+where+{%3Fs+%3Chttp%3A%2F%2Fdbpedia.org%2Fproperty%2FdateOfBirth%3E+%3Fo}+LIMIT+100&amp;format=text%2Fhtml&amp;timeout=30000&amp;debug=on", "View on DBPedia")</f>
        <v>View on DBPedia</v>
      </c>
    </row>
    <row collapsed="false" customFormat="false" customHeight="true" hidden="false" ht="12.1" outlineLevel="0" r="4993">
      <c r="A4993" s="0" t="str">
        <f aca="false">HYPERLINK("http://dbpedia.org/property/presenter")</f>
        <v>http://dbpedia.org/property/presenter</v>
      </c>
      <c r="B4993" s="2" t="n">
        <v>0</v>
      </c>
      <c r="C4993" s="0" t="str">
        <f aca="false">HYPERLINK("http://dbpedia.org/sparql?default-graph-uri=http%3A%2F%2Fdbpedia.org&amp;query=select+distinct+%3Fs+%3Fo+where+{%3Fs+%3Chttp%3A%2F%2Fdbpedia.org%2Fproperty%2Fpresenter%3E+%3Fo}+LIMIT+100&amp;format=text%2Fhtml&amp;timeout=30000&amp;debug=on", "View on DBPedia")</f>
        <v>View on DBPedia</v>
      </c>
    </row>
    <row collapsed="false" customFormat="false" customHeight="true" hidden="false" ht="12.1" outlineLevel="0" r="4994">
      <c r="A4994" s="0" t="str">
        <f aca="false">HYPERLINK("http://dbpedia.org/property/site")</f>
        <v>http://dbpedia.org/property/site</v>
      </c>
      <c r="B4994" s="2" t="n">
        <v>0</v>
      </c>
      <c r="C4994" s="0" t="str">
        <f aca="false">HYPERLINK("http://dbpedia.org/sparql?default-graph-uri=http%3A%2F%2Fdbpedia.org&amp;query=select+distinct+%3Fs+%3Fo+where+{%3Fs+%3Chttp%3A%2F%2Fdbpedia.org%2Fproperty%2Fsite%3E+%3Fo}+LIMIT+100&amp;format=text%2Fhtml&amp;timeout=30000&amp;debug=on", "View on DBPedia")</f>
        <v>View on DBPedia</v>
      </c>
    </row>
    <row collapsed="false" customFormat="false" customHeight="true" hidden="false" ht="12.1" outlineLevel="0" r="4995">
      <c r="A4995" s="0" t="str">
        <f aca="false">HYPERLINK("http://dbpedia.org/property/tracks")</f>
        <v>http://dbpedia.org/property/tracks</v>
      </c>
      <c r="B4995" s="2" t="n">
        <v>0</v>
      </c>
      <c r="C4995" s="0" t="str">
        <f aca="false">HYPERLINK("http://dbpedia.org/sparql?default-graph-uri=http%3A%2F%2Fdbpedia.org&amp;query=select+distinct+%3Fs+%3Fo+where+{%3Fs+%3Chttp%3A%2F%2Fdbpedia.org%2Fproperty%2Ftracks%3E+%3Fo}+LIMIT+100&amp;format=text%2Fhtml&amp;timeout=30000&amp;debug=on", "View on DBPedia")</f>
        <v>View on DBPedia</v>
      </c>
    </row>
    <row collapsed="false" customFormat="false" customHeight="true" hidden="false" ht="12.1" outlineLevel="0" r="4996">
      <c r="A4996" s="0" t="str">
        <f aca="false">HYPERLINK("http://dbpedia.org/property/reason")</f>
        <v>http://dbpedia.org/property/reason</v>
      </c>
      <c r="B4996" s="2" t="n">
        <v>0</v>
      </c>
      <c r="C4996" s="0" t="str">
        <f aca="false">HYPERLINK("http://dbpedia.org/sparql?default-graph-uri=http%3A%2F%2Fdbpedia.org&amp;query=select+distinct+%3Fs+%3Fo+where+{%3Fs+%3Chttp%3A%2F%2Fdbpedia.org%2Fproperty%2Freason%3E+%3Fo}+LIMIT+100&amp;format=text%2Fhtml&amp;timeout=30000&amp;debug=on", "View on DBPedia")</f>
        <v>View on DBPedia</v>
      </c>
    </row>
    <row collapsed="false" customFormat="false" customHeight="true" hidden="false" ht="12.1" outlineLevel="0" r="4997">
      <c r="A4997" s="0" t="str">
        <f aca="false">HYPERLINK("http://dbpedia.org/ontology/status")</f>
        <v>http://dbpedia.org/ontology/status</v>
      </c>
      <c r="B4997" s="2" t="n">
        <v>0</v>
      </c>
      <c r="C4997" s="0" t="str">
        <f aca="false">HYPERLINK("http://dbpedia.org/sparql?default-graph-uri=http%3A%2F%2Fdbpedia.org&amp;query=select+distinct+%3Fs+%3Fo+where+{%3Fs+%3Chttp%3A%2F%2Fdbpedia.org%2Fontology%2Fstatus%3E+%3Fo}+LIMIT+100&amp;format=text%2Fhtml&amp;timeout=30000&amp;debug=on", "View on DBPedia")</f>
        <v>View on DBPedia</v>
      </c>
    </row>
    <row collapsed="false" customFormat="false" customHeight="true" hidden="false" ht="12.1" outlineLevel="0" r="4998">
      <c r="A4998" s="0" t="str">
        <f aca="false">HYPERLINK("http://xmlns.com/foaf/0.1/givenName")</f>
        <v>http://xmlns.com/foaf/0.1/givenName</v>
      </c>
      <c r="B4998" s="2" t="n">
        <v>0</v>
      </c>
      <c r="C4998" s="0" t="str">
        <f aca="false">HYPERLINK("http://dbpedia.org/sparql?default-graph-uri=http%3A%2F%2Fdbpedia.org&amp;query=select+distinct+%3Fs+%3Fo+where+{%3Fs+%3Chttp%3A%2F%2Fxmlns.com%2Ffoaf%2F0.1%2FgivenName%3E+%3Fo}+LIMIT+100&amp;format=text%2Fhtml&amp;timeout=30000&amp;debug=on", "View on DBPedia")</f>
        <v>View on DBPedia</v>
      </c>
    </row>
    <row collapsed="false" customFormat="false" customHeight="true" hidden="false" ht="12.1" outlineLevel="0" r="4999">
      <c r="A4999" s="0" t="str">
        <f aca="false">HYPERLINK("http://dbpedia.org/ontology/owningCompany")</f>
        <v>http://dbpedia.org/ontology/owningCompany</v>
      </c>
      <c r="B4999" s="2" t="n">
        <v>0</v>
      </c>
      <c r="C4999" s="0" t="str">
        <f aca="false">HYPERLINK("http://dbpedia.org/sparql?default-graph-uri=http%3A%2F%2Fdbpedia.org&amp;query=select+distinct+%3Fs+%3Fo+where+{%3Fs+%3Chttp%3A%2F%2Fdbpedia.org%2Fontology%2FowningCompany%3E+%3Fo}+LIMIT+100&amp;format=text%2Fhtml&amp;timeout=30000&amp;debug=on", "View on DBPedia")</f>
        <v>View on DBPedia</v>
      </c>
    </row>
    <row collapsed="false" customFormat="false" customHeight="true" hidden="false" ht="12.1" outlineLevel="0" r="5000">
      <c r="A5000" s="0" t="str">
        <f aca="false">HYPERLINK("http://dbpedia.org/property/born")</f>
        <v>http://dbpedia.org/property/born</v>
      </c>
      <c r="B5000" s="2" t="n">
        <v>0</v>
      </c>
      <c r="C5000" s="0" t="str">
        <f aca="false">HYPERLINK("http://dbpedia.org/sparql?default-graph-uri=http%3A%2F%2Fdbpedia.org&amp;query=select+distinct+%3Fs+%3Fo+where+{%3Fs+%3Chttp%3A%2F%2Fdbpedia.org%2Fproperty%2Fborn%3E+%3Fo}+LIMIT+100&amp;format=text%2Fhtml&amp;timeout=30000&amp;debug=on", "View on DBPedia")</f>
        <v>View on DBPedia</v>
      </c>
    </row>
    <row collapsed="false" customFormat="false" customHeight="true" hidden="false" ht="12.1" outlineLevel="0" r="5001">
      <c r="A5001" s="0" t="str">
        <f aca="false">HYPERLINK("http://dbpedia.org/property/alternativeNames")</f>
        <v>http://dbpedia.org/property/alternativeNames</v>
      </c>
      <c r="B5001" s="2" t="n">
        <v>0</v>
      </c>
      <c r="C5001" s="0" t="str">
        <f aca="false">HYPERLINK("http://dbpedia.org/sparql?default-graph-uri=http%3A%2F%2Fdbpedia.org&amp;query=select+distinct+%3Fs+%3Fo+where+{%3Fs+%3Chttp%3A%2F%2Fdbpedia.org%2Fproperty%2FalternativeNames%3E+%3Fo}+LIMIT+100&amp;format=text%2Fhtml&amp;timeout=30000&amp;debug=on", "View on DBPedia")</f>
        <v>View on DBPedia</v>
      </c>
    </row>
    <row collapsed="false" customFormat="false" customHeight="true" hidden="false" ht="12.1" outlineLevel="0" r="5002">
      <c r="A5002" s="0" t="str">
        <f aca="false">HYPERLINK("http://dbpedia.org/property/source")</f>
        <v>http://dbpedia.org/property/source</v>
      </c>
      <c r="B5002" s="2" t="n">
        <v>0</v>
      </c>
      <c r="C5002" s="0" t="str">
        <f aca="false">HYPERLINK("http://dbpedia.org/sparql?default-graph-uri=http%3A%2F%2Fdbpedia.org&amp;query=select+distinct+%3Fs+%3Fo+where+{%3Fs+%3Chttp%3A%2F%2Fdbpedia.org%2Fproperty%2Fsource%3E+%3Fo}+LIMIT+100&amp;format=text%2Fhtml&amp;timeout=30000&amp;debug=on", "View on DBPedia")</f>
        <v>View on DBPedia</v>
      </c>
    </row>
    <row collapsed="false" customFormat="false" customHeight="true" hidden="false" ht="12.1" outlineLevel="0" r="5003">
      <c r="A5003" s="0" t="str">
        <f aca="false">HYPERLINK("http://dbpedia.org/property/text")</f>
        <v>http://dbpedia.org/property/text</v>
      </c>
      <c r="B5003" s="2" t="n">
        <v>0</v>
      </c>
      <c r="C5003" s="0" t="str">
        <f aca="false">HYPERLINK("http://dbpedia.org/sparql?default-graph-uri=http%3A%2F%2Fdbpedia.org&amp;query=select+distinct+%3Fs+%3Fo+where+{%3Fs+%3Chttp%3A%2F%2Fdbpedia.org%2Fproperty%2Ftext%3E+%3Fo}+LIMIT+100&amp;format=text%2Fhtml&amp;timeout=30000&amp;debug=on", "View on DBPedia")</f>
        <v>View on DBPedia</v>
      </c>
    </row>
    <row collapsed="false" customFormat="false" customHeight="true" hidden="false" ht="12.1" outlineLevel="0" r="5004">
      <c r="A5004" s="0" t="str">
        <f aca="false">HYPERLINK("http://dbpedia.org/property/header")</f>
        <v>http://dbpedia.org/property/header</v>
      </c>
      <c r="B5004" s="2" t="n">
        <v>0</v>
      </c>
      <c r="C5004" s="0" t="str">
        <f aca="false">HYPERLINK("http://dbpedia.org/sparql?default-graph-uri=http%3A%2F%2Fdbpedia.org&amp;query=select+distinct+%3Fs+%3Fo+where+{%3Fs+%3Chttp%3A%2F%2Fdbpedia.org%2Fproperty%2Fheader%3E+%3Fo}+LIMIT+100&amp;format=text%2Fhtml&amp;timeout=30000&amp;debug=on", "View on DBPedia")</f>
        <v>View on DBPedia</v>
      </c>
    </row>
    <row collapsed="false" customFormat="false" customHeight="true" hidden="false" ht="12.1" outlineLevel="0" r="5005">
      <c r="A5005" s="0" t="str">
        <f aca="false">HYPERLINK("http://dbpedia.org/ontology/writer")</f>
        <v>http://dbpedia.org/ontology/writer</v>
      </c>
      <c r="B5005" s="2" t="n">
        <v>0</v>
      </c>
      <c r="C5005" s="0" t="str">
        <f aca="false">HYPERLINK("http://dbpedia.org/sparql?default-graph-uri=http%3A%2F%2Fdbpedia.org&amp;query=select+distinct+%3Fs+%3Fo+where+{%3Fs+%3Chttp%3A%2F%2Fdbpedia.org%2Fontology%2Fwriter%3E+%3Fo}+LIMIT+100&amp;format=text%2Fhtml&amp;timeout=30000&amp;debug=on", "View on DBPedia")</f>
        <v>View on DBPedia</v>
      </c>
    </row>
    <row collapsed="false" customFormat="false" customHeight="true" hidden="false" ht="12.1" outlineLevel="0" r="5006">
      <c r="A5006" s="0" t="str">
        <f aca="false">HYPERLINK("http://dbpedia.org/property/next")</f>
        <v>http://dbpedia.org/property/next</v>
      </c>
      <c r="B5006" s="2" t="n">
        <v>0</v>
      </c>
      <c r="C5006" s="0" t="str">
        <f aca="false">HYPERLINK("http://dbpedia.org/sparql?default-graph-uri=http%3A%2F%2Fdbpedia.org&amp;query=select+distinct+%3Fs+%3Fo+where+{%3Fs+%3Chttp%3A%2F%2Fdbpedia.org%2Fproperty%2Fnext%3E+%3Fo}+LIMIT+100&amp;format=text%2Fhtml&amp;timeout=30000&amp;debug=on", "View on DBPedia")</f>
        <v>View on DBPedia</v>
      </c>
    </row>
    <row collapsed="false" customFormat="false" customHeight="true" hidden="false" ht="12.1" outlineLevel="0" r="5007">
      <c r="A5007" s="0" t="str">
        <f aca="false">HYPERLINK("http://dbpedia.org/property/allWriting")</f>
        <v>http://dbpedia.org/property/allWriting</v>
      </c>
      <c r="B5007" s="2" t="n">
        <v>0</v>
      </c>
      <c r="C5007" s="0" t="str">
        <f aca="false">HYPERLINK("http://dbpedia.org/sparql?default-graph-uri=http%3A%2F%2Fdbpedia.org&amp;query=select+distinct+%3Fs+%3Fo+where+{%3Fs+%3Chttp%3A%2F%2Fdbpedia.org%2Fproperty%2FallWriting%3E+%3Fo}+LIMIT+100&amp;format=text%2Fhtml&amp;timeout=30000&amp;debug=on", "View on DBPedia")</f>
        <v>View on DBPedia</v>
      </c>
    </row>
    <row collapsed="false" customFormat="false" customHeight="true" hidden="false" ht="12.1" outlineLevel="0" r="5008">
      <c r="A5008" s="0" t="str">
        <f aca="false">HYPERLINK("http://dbpedia.org/property/chronology")</f>
        <v>http://dbpedia.org/property/chronology</v>
      </c>
      <c r="B5008" s="2" t="n">
        <v>0</v>
      </c>
      <c r="C5008" s="0" t="str">
        <f aca="false">HYPERLINK("http://dbpedia.org/sparql?default-graph-uri=http%3A%2F%2Fdbpedia.org&amp;query=select+distinct+%3Fs+%3Fo+where+{%3Fs+%3Chttp%3A%2F%2Fdbpedia.org%2Fproperty%2Fchronology%3E+%3Fo}+LIMIT+100&amp;format=text%2Fhtml&amp;timeout=30000&amp;debug=on", "View on DBPedia")</f>
        <v>View on DBPedia</v>
      </c>
    </row>
    <row collapsed="false" customFormat="false" customHeight="true" hidden="false" ht="12.1" outlineLevel="0" r="5009">
      <c r="A5009" s="0" t="str">
        <f aca="false">HYPERLINK("http://dbpedia.org/property/parties")</f>
        <v>http://dbpedia.org/property/parties</v>
      </c>
      <c r="B5009" s="2" t="n">
        <v>0</v>
      </c>
      <c r="C5009" s="0" t="str">
        <f aca="false">HYPERLINK("http://dbpedia.org/sparql?default-graph-uri=http%3A%2F%2Fdbpedia.org&amp;query=select+distinct+%3Fs+%3Fo+where+{%3Fs+%3Chttp%3A%2F%2Fdbpedia.org%2Fproperty%2Fparties%3E+%3Fo}+LIMIT+100&amp;format=text%2Fhtml&amp;timeout=30000&amp;debug=on", "View on DBPedia")</f>
        <v>View on DBPedia</v>
      </c>
    </row>
    <row collapsed="false" customFormat="false" customHeight="true" hidden="false" ht="12.1" outlineLevel="0" r="5010">
      <c r="A5010" s="0" t="str">
        <f aca="false">HYPERLINK("http://dbpedia.org/property/list")</f>
        <v>http://dbpedia.org/property/list</v>
      </c>
      <c r="B5010" s="2" t="n">
        <v>0</v>
      </c>
      <c r="C5010" s="0" t="str">
        <f aca="false">HYPERLINK("http://dbpedia.org/sparql?default-graph-uri=http%3A%2F%2Fdbpedia.org&amp;query=select+distinct+%3Fs+%3Fo+where+{%3Fs+%3Chttp%3A%2F%2Fdbpedia.org%2Fproperty%2Flist%3E+%3Fo}+LIMIT+100&amp;format=text%2Fhtml&amp;timeout=30000&amp;debug=on", "View on DBPedia")</f>
        <v>View on DBPedia</v>
      </c>
    </row>
    <row collapsed="false" customFormat="false" customHeight="true" hidden="false" ht="12.1" outlineLevel="0" r="5011">
      <c r="A5011" s="0" t="str">
        <f aca="false">HYPERLINK("http://dbpedia.org/ontology/owner")</f>
        <v>http://dbpedia.org/ontology/owner</v>
      </c>
      <c r="B5011" s="2" t="n">
        <v>0</v>
      </c>
      <c r="C5011" s="0" t="str">
        <f aca="false">HYPERLINK("http://dbpedia.org/sparql?default-graph-uri=http%3A%2F%2Fdbpedia.org&amp;query=select+distinct+%3Fs+%3Fo+where+{%3Fs+%3Chttp%3A%2F%2Fdbpedia.org%2Fontology%2Fowner%3E+%3Fo}+LIMIT+100&amp;format=text%2Fhtml&amp;timeout=30000&amp;debug=on", "View on DBPedia")</f>
        <v>View on DBPedia</v>
      </c>
    </row>
    <row collapsed="false" customFormat="false" customHeight="true" hidden="false" ht="12.1" outlineLevel="0" r="5012">
      <c r="A5012" s="0" t="str">
        <f aca="false">HYPERLINK("http://dbpedia.org/property/shipCountry")</f>
        <v>http://dbpedia.org/property/shipCountry</v>
      </c>
      <c r="B5012" s="2" t="n">
        <v>0</v>
      </c>
      <c r="C5012" s="0" t="str">
        <f aca="false">HYPERLINK("http://dbpedia.org/sparql?default-graph-uri=http%3A%2F%2Fdbpedia.org&amp;query=select+distinct+%3Fs+%3Fo+where+{%3Fs+%3Chttp%3A%2F%2Fdbpedia.org%2Fproperty%2FshipCountry%3E+%3Fo}+LIMIT+100&amp;format=text%2Fhtml&amp;timeout=30000&amp;debug=on", "View on DBPedia")</f>
        <v>View on DBPedia</v>
      </c>
    </row>
    <row collapsed="false" customFormat="false" customHeight="true" hidden="false" ht="12.1" outlineLevel="0" r="5013">
      <c r="A5013" s="0" t="str">
        <f aca="false">HYPERLINK("http://dbpedia.org/ontology/format")</f>
        <v>http://dbpedia.org/ontology/format</v>
      </c>
      <c r="B5013" s="2" t="n">
        <v>0</v>
      </c>
      <c r="C5013" s="0" t="str">
        <f aca="false">HYPERLINK("http://dbpedia.org/sparql?default-graph-uri=http%3A%2F%2Fdbpedia.org&amp;query=select+distinct+%3Fs+%3Fo+where+{%3Fs+%3Chttp%3A%2F%2Fdbpedia.org%2Fontology%2Fformat%3E+%3Fo}+LIMIT+100&amp;format=text%2Fhtml&amp;timeout=30000&amp;debug=on", "View on DBPedia")</f>
        <v>View on DBPedia</v>
      </c>
    </row>
    <row collapsed="false" customFormat="false" customHeight="true" hidden="false" ht="12.1" outlineLevel="0" r="5014">
      <c r="A5014" s="0" t="str">
        <f aca="false">HYPERLINK("http://dbpedia.org/property/musicFestivalName")</f>
        <v>http://dbpedia.org/property/musicFestivalName</v>
      </c>
      <c r="B5014" s="2" t="n">
        <v>0</v>
      </c>
      <c r="C5014" s="0" t="str">
        <f aca="false">HYPERLINK("http://dbpedia.org/sparql?default-graph-uri=http%3A%2F%2Fdbpedia.org&amp;query=select+distinct+%3Fs+%3Fo+where+{%3Fs+%3Chttp%3A%2F%2Fdbpedia.org%2Fproperty%2FmusicFestivalName%3E+%3Fo}+LIMIT+100&amp;format=text%2Fhtml&amp;timeout=30000&amp;debug=on", "View on DBPedia")</f>
        <v>View on DBPedia</v>
      </c>
    </row>
    <row collapsed="false" customFormat="false" customHeight="true" hidden="false" ht="12.1" outlineLevel="0" r="5015">
      <c r="A5015" s="0" t="str">
        <f aca="false">HYPERLINK("http://dbpedia.org/property/id")</f>
        <v>http://dbpedia.org/property/id</v>
      </c>
      <c r="B5015" s="2" t="n">
        <v>0</v>
      </c>
      <c r="C5015" s="0" t="str">
        <f aca="false">HYPERLINK("http://dbpedia.org/sparql?default-graph-uri=http%3A%2F%2Fdbpedia.org&amp;query=select+distinct+%3Fs+%3Fo+where+{%3Fs+%3Chttp%3A%2F%2Fdbpedia.org%2Fproperty%2Fid%3E+%3Fo}+LIMIT+100&amp;format=text%2Fhtml&amp;timeout=30000&amp;debug=on", "View on DBPedia")</f>
        <v>View on DBPedia</v>
      </c>
    </row>
    <row collapsed="false" customFormat="false" customHeight="true" hidden="false" ht="12.1" outlineLevel="0" r="5016">
      <c r="A5016" s="0" t="str">
        <f aca="false">HYPERLINK("http://dbpedia.org/property/birthplace")</f>
        <v>http://dbpedia.org/property/birthplace</v>
      </c>
      <c r="B5016" s="2" t="n">
        <v>0</v>
      </c>
      <c r="C5016" s="0" t="str">
        <f aca="false">HYPERLINK("http://dbpedia.org/sparql?default-graph-uri=http%3A%2F%2Fdbpedia.org&amp;query=select+distinct+%3Fs+%3Fo+where+{%3Fs+%3Chttp%3A%2F%2Fdbpedia.org%2Fproperty%2Fbirthplace%3E+%3Fo}+LIMIT+100&amp;format=text%2Fhtml&amp;timeout=30000&amp;debug=on", "View on DBPedia")</f>
        <v>View on DBPedia</v>
      </c>
    </row>
    <row collapsed="false" customFormat="false" customHeight="true" hidden="false" ht="12.1" outlineLevel="0" r="5017">
      <c r="A5017" s="0" t="str">
        <f aca="false">HYPERLINK("http://dbpedia.org/property/format")</f>
        <v>http://dbpedia.org/property/format</v>
      </c>
      <c r="B5017" s="2" t="n">
        <v>0</v>
      </c>
      <c r="C5017" s="0" t="str">
        <f aca="false">HYPERLINK("http://dbpedia.org/sparql?default-graph-uri=http%3A%2F%2Fdbpedia.org&amp;query=select+distinct+%3Fs+%3Fo+where+{%3Fs+%3Chttp%3A%2F%2Fdbpedia.org%2Fproperty%2Fformat%3E+%3Fo}+LIMIT+100&amp;format=text%2Fhtml&amp;timeout=30000&amp;debug=on", "View on DBPedia")</f>
        <v>View on DBPedia</v>
      </c>
    </row>
    <row collapsed="false" customFormat="false" customHeight="true" hidden="false" ht="12.1" outlineLevel="0" r="5018">
      <c r="A5018" s="0" t="str">
        <f aca="false">HYPERLINK("http://dbpedia.org/property/regionServed")</f>
        <v>http://dbpedia.org/property/regionServed</v>
      </c>
      <c r="B5018" s="2" t="n">
        <v>0</v>
      </c>
      <c r="C5018" s="0" t="str">
        <f aca="false">HYPERLINK("http://dbpedia.org/sparql?default-graph-uri=http%3A%2F%2Fdbpedia.org&amp;query=select+distinct+%3Fs+%3Fo+where+{%3Fs+%3Chttp%3A%2F%2Fdbpedia.org%2Fproperty%2FregionServed%3E+%3Fo}+LIMIT+100&amp;format=text%2Fhtml&amp;timeout=30000&amp;debug=on", "View on DBPedia")</f>
        <v>View on DBPedia</v>
      </c>
    </row>
    <row collapsed="false" customFormat="false" customHeight="true" hidden="false" ht="12.1" outlineLevel="0" r="5019">
      <c r="A5019" s="0" t="str">
        <f aca="false">HYPERLINK("http://dbpedia.org/property/sound")</f>
        <v>http://dbpedia.org/property/sound</v>
      </c>
      <c r="B5019" s="2" t="n">
        <v>0</v>
      </c>
      <c r="C5019" s="0" t="str">
        <f aca="false">HYPERLINK("http://dbpedia.org/sparql?default-graph-uri=http%3A%2F%2Fdbpedia.org&amp;query=select+distinct+%3Fs+%3Fo+where+{%3Fs+%3Chttp%3A%2F%2Fdbpedia.org%2Fproperty%2Fsound%3E+%3Fo}+LIMIT+100&amp;format=text%2Fhtml&amp;timeout=30000&amp;debug=on", "View on DBPedia")</f>
        <v>View on DBPedia</v>
      </c>
    </row>
    <row collapsed="false" customFormat="false" customHeight="true" hidden="false" ht="12.1" outlineLevel="0" r="5020">
      <c r="A5020" s="0" t="str">
        <f aca="false">HYPERLINK("http://dbpedia.org/property/cableServ")</f>
        <v>http://dbpedia.org/property/cableServ</v>
      </c>
      <c r="B5020" s="2" t="n">
        <v>0</v>
      </c>
      <c r="C5020" s="0" t="str">
        <f aca="false">HYPERLINK("http://dbpedia.org/sparql?default-graph-uri=http%3A%2F%2Fdbpedia.org&amp;query=select+distinct+%3Fs+%3Fo+where+{%3Fs+%3Chttp%3A%2F%2Fdbpedia.org%2Fproperty%2FcableServ%3E+%3Fo}+LIMIT+100&amp;format=text%2Fhtml&amp;timeout=30000&amp;debug=on", "View on DBPedia")</f>
        <v>View on DBPedia</v>
      </c>
    </row>
    <row collapsed="false" customFormat="false" customHeight="true" hidden="false" ht="12.1" outlineLevel="0" r="5021">
      <c r="A5021" s="0" t="str">
        <f aca="false">HYPERLINK("http://dbpedia.org/ontology/starring")</f>
        <v>http://dbpedia.org/ontology/starring</v>
      </c>
      <c r="B5021" s="2" t="n">
        <v>0</v>
      </c>
      <c r="C5021" s="0" t="str">
        <f aca="false">HYPERLINK("http://dbpedia.org/sparql?default-graph-uri=http%3A%2F%2Fdbpedia.org&amp;query=select+distinct+%3Fs+%3Fo+where+{%3Fs+%3Chttp%3A%2F%2Fdbpedia.org%2Fontology%2Fstarring%3E+%3Fo}+LIMIT+100&amp;format=text%2Fhtml&amp;timeout=30000&amp;debug=on", "View on DBPedia")</f>
        <v>View on DBPedia</v>
      </c>
    </row>
    <row collapsed="false" customFormat="false" customHeight="true" hidden="false" ht="12.1" outlineLevel="0" r="5022">
      <c r="A5022" s="0" t="str">
        <f aca="false">HYPERLINK("http://dbpedia.org/property/content")</f>
        <v>http://dbpedia.org/property/content</v>
      </c>
      <c r="B5022" s="2" t="n">
        <v>0</v>
      </c>
      <c r="C5022" s="0" t="str">
        <f aca="false">HYPERLINK("http://dbpedia.org/sparql?default-graph-uri=http%3A%2F%2Fdbpedia.org&amp;query=select+distinct+%3Fs+%3Fo+where+{%3Fs+%3Chttp%3A%2F%2Fdbpedia.org%2Fproperty%2Fcontent%3E+%3Fo}+LIMIT+100&amp;format=text%2Fhtml&amp;timeout=30000&amp;debug=on", "View on DBPedia")</f>
        <v>View on DBPedia</v>
      </c>
    </row>
    <row collapsed="false" customFormat="false" customHeight="true" hidden="false" ht="12.1" outlineLevel="0" r="5023">
      <c r="A5023" s="0" t="str">
        <f aca="false">HYPERLINK("http://dbpedia.org/ontology/locationCity")</f>
        <v>http://dbpedia.org/ontology/locationCity</v>
      </c>
      <c r="B5023" s="2" t="n">
        <v>0</v>
      </c>
      <c r="C5023" s="0" t="str">
        <f aca="false">HYPERLINK("http://dbpedia.org/sparql?default-graph-uri=http%3A%2F%2Fdbpedia.org&amp;query=select+distinct+%3Fs+%3Fo+where+{%3Fs+%3Chttp%3A%2F%2Fdbpedia.org%2Fontology%2FlocationCity%3E+%3Fo}+LIMIT+100&amp;format=text%2Fhtml&amp;timeout=30000&amp;debug=on", "View on DBPedia")</f>
        <v>View on DBPedia</v>
      </c>
    </row>
    <row collapsed="false" customFormat="false" customHeight="true" hidden="false" ht="12.1" outlineLevel="0" r="5024">
      <c r="A5024" s="0" t="str">
        <f aca="false">HYPERLINK("http://dbpedia.org/property/showName")</f>
        <v>http://dbpedia.org/property/showName</v>
      </c>
      <c r="B5024" s="2" t="n">
        <v>0</v>
      </c>
      <c r="C5024" s="0" t="str">
        <f aca="false">HYPERLINK("http://dbpedia.org/sparql?default-graph-uri=http%3A%2F%2Fdbpedia.org&amp;query=select+distinct+%3Fs+%3Fo+where+{%3Fs+%3Chttp%3A%2F%2Fdbpedia.org%2Fproperty%2FshowName%3E+%3Fo}+LIMIT+100&amp;format=text%2Fhtml&amp;timeout=30000&amp;debug=on", "View on DBPedia")</f>
        <v>View on DBPedia</v>
      </c>
    </row>
    <row collapsed="false" customFormat="false" customHeight="true" hidden="false" ht="12.1" outlineLevel="0" r="5025">
      <c r="A5025" s="0" t="str">
        <f aca="false">HYPERLINK("http://dbpedia.org/ontology/city")</f>
        <v>http://dbpedia.org/ontology/city</v>
      </c>
      <c r="B5025" s="2" t="n">
        <v>0</v>
      </c>
      <c r="C5025" s="0" t="str">
        <f aca="false">HYPERLINK("http://dbpedia.org/sparql?default-graph-uri=http%3A%2F%2Fdbpedia.org&amp;query=select+distinct+%3Fs+%3Fo+where+{%3Fs+%3Chttp%3A%2F%2Fdbpedia.org%2Fontology%2Fcity%3E+%3Fo}+LIMIT+100&amp;format=text%2Fhtml&amp;timeout=30000&amp;debug=on", "View on DBPedia")</f>
        <v>View on DBPedia</v>
      </c>
    </row>
    <row collapsed="false" customFormat="false" customHeight="true" hidden="false" ht="12.1" outlineLevel="0" r="5026">
      <c r="A5026" s="0" t="str">
        <f aca="false">HYPERLINK("http://dbpedia.org/property/based")</f>
        <v>http://dbpedia.org/property/based</v>
      </c>
      <c r="B5026" s="2" t="n">
        <v>0</v>
      </c>
      <c r="C5026" s="0" t="str">
        <f aca="false">HYPERLINK("http://dbpedia.org/sparql?default-graph-uri=http%3A%2F%2Fdbpedia.org&amp;query=select+distinct+%3Fs+%3Fo+where+{%3Fs+%3Chttp%3A%2F%2Fdbpedia.org%2Fproperty%2Fbased%3E+%3Fo}+LIMIT+100&amp;format=text%2Fhtml&amp;timeout=30000&amp;debug=on", "View on DBPedia")</f>
        <v>View on DBPedia</v>
      </c>
    </row>
    <row collapsed="false" customFormat="false" customHeight="true" hidden="false" ht="12.1" outlineLevel="0" r="5027">
      <c r="A5027" s="0" t="str">
        <f aca="false">HYPERLINK("http://dbpedia.org/property/soundTitle")</f>
        <v>http://dbpedia.org/property/soundTitle</v>
      </c>
      <c r="B5027" s="2" t="n">
        <v>0</v>
      </c>
      <c r="C5027" s="0" t="str">
        <f aca="false">HYPERLINK("http://dbpedia.org/sparql?default-graph-uri=http%3A%2F%2Fdbpedia.org&amp;query=select+distinct+%3Fs+%3Fo+where+{%3Fs+%3Chttp%3A%2F%2Fdbpedia.org%2Fproperty%2FsoundTitle%3E+%3Fo}+LIMIT+100&amp;format=text%2Fhtml&amp;timeout=30000&amp;debug=on", "View on DBPedia")</f>
        <v>View on DBPedia</v>
      </c>
    </row>
    <row collapsed="false" customFormat="false" customHeight="true" hidden="false" ht="12.1" outlineLevel="0" r="5028">
      <c r="A5028" s="0" t="str">
        <f aca="false">HYPERLINK("http://dbpedia.org/property/lyrics")</f>
        <v>http://dbpedia.org/property/lyrics</v>
      </c>
      <c r="B5028" s="2" t="n">
        <v>0</v>
      </c>
      <c r="C5028" s="0" t="str">
        <f aca="false">HYPERLINK("http://dbpedia.org/sparql?default-graph-uri=http%3A%2F%2Fdbpedia.org&amp;query=select+distinct+%3Fs+%3Fo+where+{%3Fs+%3Chttp%3A%2F%2Fdbpedia.org%2Fproperty%2Flyrics%3E+%3Fo}+LIMIT+100&amp;format=text%2Fhtml&amp;timeout=30000&amp;debug=on", "View on DBPedia")</f>
        <v>View on DBPedia</v>
      </c>
    </row>
    <row collapsed="false" customFormat="false" customHeight="true" hidden="false" ht="12.1" outlineLevel="0" r="5029">
      <c r="A5029" s="0" t="str">
        <f aca="false">HYPERLINK("http://dbpedia.org/property/place")</f>
        <v>http://dbpedia.org/property/place</v>
      </c>
      <c r="B5029" s="2" t="n">
        <v>0</v>
      </c>
      <c r="C5029" s="0" t="str">
        <f aca="false">HYPERLINK("http://dbpedia.org/sparql?default-graph-uri=http%3A%2F%2Fdbpedia.org&amp;query=select+distinct+%3Fs+%3Fo+where+{%3Fs+%3Chttp%3A%2F%2Fdbpedia.org%2Fproperty%2Fplace%3E+%3Fo}+LIMIT+100&amp;format=text%2Fhtml&amp;timeout=30000&amp;debug=on", "View on DBPedia")</f>
        <v>View on DBPedia</v>
      </c>
    </row>
    <row collapsed="false" customFormat="false" customHeight="true" hidden="false" ht="12.1" outlineLevel="0" r="5030">
      <c r="A5030" s="0" t="str">
        <f aca="false">HYPERLINK("http://dbpedia.org/property/chartPosition")</f>
        <v>http://dbpedia.org/property/chartPosition</v>
      </c>
      <c r="B5030" s="2" t="n">
        <v>0</v>
      </c>
      <c r="C5030" s="0" t="str">
        <f aca="false">HYPERLINK("http://dbpedia.org/sparql?default-graph-uri=http%3A%2F%2Fdbpedia.org&amp;query=select+distinct+%3Fs+%3Fo+where+{%3Fs+%3Chttp%3A%2F%2Fdbpedia.org%2Fproperty%2FchartPosition%3E+%3Fo}+LIMIT+100&amp;format=text%2Fhtml&amp;timeout=30000&amp;debug=on", "View on DBPedia")</f>
        <v>View on DBPedia</v>
      </c>
    </row>
    <row collapsed="false" customFormat="false" customHeight="true" hidden="false" ht="12.1" outlineLevel="0" r="5031">
      <c r="A5031" s="0" t="str">
        <f aca="false">HYPERLINK("http://dbpedia.org/property/imageCapt")</f>
        <v>http://dbpedia.org/property/imageCapt</v>
      </c>
      <c r="B5031" s="2" t="n">
        <v>0</v>
      </c>
      <c r="C5031" s="0" t="str">
        <f aca="false">HYPERLINK("http://dbpedia.org/sparql?default-graph-uri=http%3A%2F%2Fdbpedia.org&amp;query=select+distinct+%3Fs+%3Fo+where+{%3Fs+%3Chttp%3A%2F%2Fdbpedia.org%2Fproperty%2FimageCapt%3E+%3Fo}+LIMIT+100&amp;format=text%2Fhtml&amp;timeout=30000&amp;debug=on", "View on DBPedia")</f>
        <v>View on DBPedia</v>
      </c>
    </row>
    <row collapsed="false" customFormat="false" customHeight="true" hidden="false" ht="12.1" outlineLevel="0" r="5032">
      <c r="A5032" s="0" t="str">
        <f aca="false">HYPERLINK("http://dbpedia.org/ontology/formerName")</f>
        <v>http://dbpedia.org/ontology/formerName</v>
      </c>
      <c r="B5032" s="2" t="n">
        <v>0</v>
      </c>
      <c r="C5032" s="0" t="str">
        <f aca="false">HYPERLINK("http://dbpedia.org/sparql?default-graph-uri=http%3A%2F%2Fdbpedia.org&amp;query=select+distinct+%3Fs+%3Fo+where+{%3Fs+%3Chttp%3A%2F%2Fdbpedia.org%2Fontology%2FformerName%3E+%3Fo}+LIMIT+100&amp;format=text%2Fhtml&amp;timeout=30000&amp;debug=on", "View on DBPedia")</f>
        <v>View on DBPedia</v>
      </c>
    </row>
    <row collapsed="false" customFormat="false" customHeight="true" hidden="false" ht="12.1" outlineLevel="0" r="5033">
      <c r="A5033" s="0" t="str">
        <f aca="false">HYPERLINK("http://dbpedia.org/property/shipFate")</f>
        <v>http://dbpedia.org/property/shipFate</v>
      </c>
      <c r="B5033" s="2" t="n">
        <v>0</v>
      </c>
      <c r="C5033" s="0" t="str">
        <f aca="false">HYPERLINK("http://dbpedia.org/sparql?default-graph-uri=http%3A%2F%2Fdbpedia.org&amp;query=select+distinct+%3Fs+%3Fo+where+{%3Fs+%3Chttp%3A%2F%2Fdbpedia.org%2Fproperty%2FshipFate%3E+%3Fo}+LIMIT+100&amp;format=text%2Fhtml&amp;timeout=30000&amp;debug=on", "View on DBPedia")</f>
        <v>View on DBPedia</v>
      </c>
    </row>
    <row collapsed="false" customFormat="false" customHeight="true" hidden="false" ht="12.1" outlineLevel="0" r="5034">
      <c r="A5034" s="0" t="str">
        <f aca="false">HYPERLINK("http://dbpedia.org/property/restingPlace")</f>
        <v>http://dbpedia.org/property/restingPlace</v>
      </c>
      <c r="B5034" s="2" t="n">
        <v>0</v>
      </c>
      <c r="C5034" s="0" t="str">
        <f aca="false">HYPERLINK("http://dbpedia.org/sparql?default-graph-uri=http%3A%2F%2Fdbpedia.org&amp;query=select+distinct+%3Fs+%3Fo+where+{%3Fs+%3Chttp%3A%2F%2Fdbpedia.org%2Fproperty%2FrestingPlace%3E+%3Fo}+LIMIT+100&amp;format=text%2Fhtml&amp;timeout=30000&amp;debug=on", "View on DBPedia")</f>
        <v>View on DBPedia</v>
      </c>
    </row>
    <row collapsed="false" customFormat="false" customHeight="true" hidden="false" ht="12.1" outlineLevel="0" r="5035">
      <c r="A5035" s="0" t="str">
        <f aca="false">HYPERLINK("http://dbpedia.org/property/address")</f>
        <v>http://dbpedia.org/property/address</v>
      </c>
      <c r="B5035" s="2" t="n">
        <v>0</v>
      </c>
      <c r="C5035" s="0" t="str">
        <f aca="false">HYPERLINK("http://dbpedia.org/sparql?default-graph-uri=http%3A%2F%2Fdbpedia.org&amp;query=select+distinct+%3Fs+%3Fo+where+{%3Fs+%3Chttp%3A%2F%2Fdbpedia.org%2Fproperty%2Faddress%3E+%3Fo}+LIMIT+100&amp;format=text%2Fhtml&amp;timeout=30000&amp;debug=on", "View on DBPedia")</f>
        <v>View on DBPedia</v>
      </c>
    </row>
    <row collapsed="false" customFormat="false" customHeight="true" hidden="false" ht="12.1" outlineLevel="0" r="5036">
      <c r="A5036" s="0" t="str">
        <f aca="false">HYPERLINK("http://dbpedia.org/ontology/distributor")</f>
        <v>http://dbpedia.org/ontology/distributor</v>
      </c>
      <c r="B5036" s="2" t="n">
        <v>0</v>
      </c>
      <c r="C5036" s="0" t="str">
        <f aca="false">HYPERLINK("http://dbpedia.org/sparql?default-graph-uri=http%3A%2F%2Fdbpedia.org&amp;query=select+distinct+%3Fs+%3Fo+where+{%3Fs+%3Chttp%3A%2F%2Fdbpedia.org%2Fontology%2Fdistributor%3E+%3Fo}+LIMIT+100&amp;format=text%2Fhtml&amp;timeout=30000&amp;debug=on", "View on DBPedia")</f>
        <v>View on DBPedia</v>
      </c>
    </row>
    <row collapsed="false" customFormat="false" customHeight="true" hidden="false" ht="12.1" outlineLevel="0" r="5037">
      <c r="A5037" s="0" t="str">
        <f aca="false">HYPERLINK("http://dbpedia.org/property/operator")</f>
        <v>http://dbpedia.org/property/operator</v>
      </c>
      <c r="B5037" s="2" t="n">
        <v>0</v>
      </c>
      <c r="C5037" s="0" t="str">
        <f aca="false">HYPERLINK("http://dbpedia.org/sparql?default-graph-uri=http%3A%2F%2Fdbpedia.org&amp;query=select+distinct+%3Fs+%3Fo+where+{%3Fs+%3Chttp%3A%2F%2Fdbpedia.org%2Fproperty%2Foperator%3E+%3Fo}+LIMIT+100&amp;format=text%2Fhtml&amp;timeout=30000&amp;debug=on", "View on DBPedia")</f>
        <v>View on DBPedia</v>
      </c>
    </row>
    <row collapsed="false" customFormat="false" customHeight="true" hidden="false" ht="12.1" outlineLevel="0" r="5038">
      <c r="A5038" s="0" t="str">
        <f aca="false">HYPERLINK("http://dbpedia.org/property/knownFor")</f>
        <v>http://dbpedia.org/property/knownFor</v>
      </c>
      <c r="B5038" s="2" t="n">
        <v>0</v>
      </c>
      <c r="C5038" s="0" t="str">
        <f aca="false">HYPERLINK("http://dbpedia.org/sparql?default-graph-uri=http%3A%2F%2Fdbpedia.org&amp;query=select+distinct+%3Fs+%3Fo+where+{%3Fs+%3Chttp%3A%2F%2Fdbpedia.org%2Fproperty%2FknownFor%3E+%3Fo}+LIMIT+100&amp;format=text%2Fhtml&amp;timeout=30000&amp;debug=on", "View on DBPedia")</f>
        <v>View on DBPedia</v>
      </c>
    </row>
    <row collapsed="false" customFormat="false" customHeight="true" hidden="false" ht="12.1" outlineLevel="0" r="5039">
      <c r="A5039" s="0" t="str">
        <f aca="false">HYPERLINK("http://dbpedia.org/property/company")</f>
        <v>http://dbpedia.org/property/company</v>
      </c>
      <c r="B5039" s="2" t="n">
        <v>0</v>
      </c>
      <c r="C5039" s="0" t="str">
        <f aca="false">HYPERLINK("http://dbpedia.org/sparql?default-graph-uri=http%3A%2F%2Fdbpedia.org&amp;query=select+distinct+%3Fs+%3Fo+where+{%3Fs+%3Chttp%3A%2F%2Fdbpedia.org%2Fproperty%2Fcompany%3E+%3Fo}+LIMIT+100&amp;format=text%2Fhtml&amp;timeout=30000&amp;debug=on", "View on DBPedia")</f>
        <v>View on DBPedia</v>
      </c>
    </row>
    <row collapsed="false" customFormat="false" customHeight="true" hidden="false" ht="12.1" outlineLevel="0" r="5040">
      <c r="A5040" s="0" t="str">
        <f aca="false">HYPERLINK("http://dbpedia.org/property/companyName")</f>
        <v>http://dbpedia.org/property/companyName</v>
      </c>
      <c r="B5040" s="2" t="n">
        <v>0</v>
      </c>
      <c r="C5040" s="0" t="str">
        <f aca="false">HYPERLINK("http://dbpedia.org/sparql?default-graph-uri=http%3A%2F%2Fdbpedia.org&amp;query=select+distinct+%3Fs+%3Fo+where+{%3Fs+%3Chttp%3A%2F%2Fdbpedia.org%2Fproperty%2FcompanyName%3E+%3Fo}+LIMIT+100&amp;format=text%2Fhtml&amp;timeout=30000&amp;debug=on", "View on DBPedia")</f>
        <v>View on DBPedia</v>
      </c>
    </row>
    <row collapsed="false" customFormat="false" customHeight="true" hidden="false" ht="12.1" outlineLevel="0" r="5041">
      <c r="A5041" s="0" t="str">
        <f aca="false">HYPERLINK("http://dbpedia.org/ontology/citizenship")</f>
        <v>http://dbpedia.org/ontology/citizenship</v>
      </c>
      <c r="B5041" s="2" t="n">
        <v>0</v>
      </c>
      <c r="C5041" s="0" t="str">
        <f aca="false">HYPERLINK("http://dbpedia.org/sparql?default-graph-uri=http%3A%2F%2Fdbpedia.org&amp;query=select+distinct+%3Fs+%3Fo+where+{%3Fs+%3Chttp%3A%2F%2Fdbpedia.org%2Fontology%2Fcitizenship%3E+%3Fo}+LIMIT+100&amp;format=text%2Fhtml&amp;timeout=30000&amp;debug=on", "View on DBPedia")</f>
        <v>View on DBPedia</v>
      </c>
    </row>
    <row collapsed="false" customFormat="false" customHeight="true" hidden="false" ht="12.1" outlineLevel="0" r="5042">
      <c r="A5042" s="0" t="str">
        <f aca="false">HYPERLINK("http://dbpedia.org/property/registration")</f>
        <v>http://dbpedia.org/property/registration</v>
      </c>
      <c r="B5042" s="2" t="n">
        <v>0</v>
      </c>
      <c r="C5042" s="0" t="str">
        <f aca="false">HYPERLINK("http://dbpedia.org/sparql?default-graph-uri=http%3A%2F%2Fdbpedia.org&amp;query=select+distinct+%3Fs+%3Fo+where+{%3Fs+%3Chttp%3A%2F%2Fdbpedia.org%2Fproperty%2Fregistration%3E+%3Fo}+LIMIT+100&amp;format=text%2Fhtml&amp;timeout=30000&amp;debug=on", "View on DBPedia")</f>
        <v>View on DBPedia</v>
      </c>
    </row>
    <row collapsed="false" customFormat="false" customHeight="true" hidden="false" ht="12.1" outlineLevel="0" r="5043">
      <c r="A5043" s="0" t="str">
        <f aca="false">HYPERLINK("http://dbpedia.org/property/education")</f>
        <v>http://dbpedia.org/property/education</v>
      </c>
      <c r="B5043" s="2" t="n">
        <v>0</v>
      </c>
      <c r="C5043" s="0" t="str">
        <f aca="false">HYPERLINK("http://dbpedia.org/sparql?default-graph-uri=http%3A%2F%2Fdbpedia.org&amp;query=select+distinct+%3Fs+%3Fo+where+{%3Fs+%3Chttp%3A%2F%2Fdbpedia.org%2Fproperty%2Feducation%3E+%3Fo}+LIMIT+100&amp;format=text%2Fhtml&amp;timeout=30000&amp;debug=on", "View on DBPedia")</f>
        <v>View on DBPedia</v>
      </c>
    </row>
    <row collapsed="false" customFormat="false" customHeight="true" hidden="false" ht="12.1" outlineLevel="0" r="5044">
      <c r="A5044" s="0" t="str">
        <f aca="false">HYPERLINK("http://dbpedia.org/property/related")</f>
        <v>http://dbpedia.org/property/related</v>
      </c>
      <c r="B5044" s="2" t="n">
        <v>0</v>
      </c>
      <c r="C5044" s="0" t="str">
        <f aca="false">HYPERLINK("http://dbpedia.org/sparql?default-graph-uri=http%3A%2F%2Fdbpedia.org&amp;query=select+distinct+%3Fs+%3Fo+where+{%3Fs+%3Chttp%3A%2F%2Fdbpedia.org%2Fproperty%2Frelated%3E+%3Fo}+LIMIT+100&amp;format=text%2Fhtml&amp;timeout=30000&amp;debug=on", "View on DBPedia")</f>
        <v>View on DBPedia</v>
      </c>
    </row>
    <row collapsed="false" customFormat="false" customHeight="true" hidden="false" ht="12.1" outlineLevel="0" r="5045">
      <c r="A5045" s="0" t="str">
        <f aca="false">HYPERLINK("http://dbpedia.org/ontology/orderInOffice")</f>
        <v>http://dbpedia.org/ontology/orderInOffice</v>
      </c>
      <c r="B5045" s="2" t="n">
        <v>0</v>
      </c>
      <c r="C5045" s="0" t="str">
        <f aca="false">HYPERLINK("http://dbpedia.org/sparql?default-graph-uri=http%3A%2F%2Fdbpedia.org&amp;query=select+distinct+%3Fs+%3Fo+where+{%3Fs+%3Chttp%3A%2F%2Fdbpedia.org%2Fontology%2ForderInOffice%3E+%3Fo}+LIMIT+100&amp;format=text%2Fhtml&amp;timeout=30000&amp;debug=on", "View on DBPedia")</f>
        <v>View on DBPedia</v>
      </c>
    </row>
    <row collapsed="false" customFormat="false" customHeight="true" hidden="false" ht="12.1" outlineLevel="0" r="5046">
      <c r="A5046" s="0" t="str">
        <f aca="false">HYPERLINK("http://dbpedia.org/property/cableChan")</f>
        <v>http://dbpedia.org/property/cableChan</v>
      </c>
      <c r="B5046" s="2" t="n">
        <v>0</v>
      </c>
      <c r="C5046" s="0" t="str">
        <f aca="false">HYPERLINK("http://dbpedia.org/sparql?default-graph-uri=http%3A%2F%2Fdbpedia.org&amp;query=select+distinct+%3Fs+%3Fo+where+{%3Fs+%3Chttp%3A%2F%2Fdbpedia.org%2Fproperty%2FcableChan%3E+%3Fo}+LIMIT+100&amp;format=text%2Fhtml&amp;timeout=30000&amp;debug=on", "View on DBPedia")</f>
        <v>View on DBPedia</v>
      </c>
    </row>
    <row collapsed="false" customFormat="false" customHeight="true" hidden="false" ht="12.1" outlineLevel="0" r="5047">
      <c r="A5047" s="0" t="str">
        <f aca="false">HYPERLINK("http://dbpedia.org/property/music")</f>
        <v>http://dbpedia.org/property/music</v>
      </c>
      <c r="B5047" s="2" t="n">
        <v>0</v>
      </c>
      <c r="C5047" s="0" t="str">
        <f aca="false">HYPERLINK("http://dbpedia.org/sparql?default-graph-uri=http%3A%2F%2Fdbpedia.org&amp;query=select+distinct+%3Fs+%3Fo+where+{%3Fs+%3Chttp%3A%2F%2Fdbpedia.org%2Fproperty%2Fmusic%3E+%3Fo}+LIMIT+100&amp;format=text%2Fhtml&amp;timeout=30000&amp;debug=on", "View on DBPedia")</f>
        <v>View on DBPedia</v>
      </c>
    </row>
    <row collapsed="false" customFormat="false" customHeight="true" hidden="false" ht="12.1" outlineLevel="0" r="5048">
      <c r="A5048" s="0" t="str">
        <f aca="false">HYPERLINK("http://dbpedia.org/ontology/channel")</f>
        <v>http://dbpedia.org/ontology/channel</v>
      </c>
      <c r="B5048" s="2" t="n">
        <v>0</v>
      </c>
      <c r="C5048" s="0" t="str">
        <f aca="false">HYPERLINK("http://dbpedia.org/sparql?default-graph-uri=http%3A%2F%2Fdbpedia.org&amp;query=select+distinct+%3Fs+%3Fo+where+{%3Fs+%3Chttp%3A%2F%2Fdbpedia.org%2Fontology%2Fchannel%3E+%3Fo}+LIMIT+100&amp;format=text%2Fhtml&amp;timeout=30000&amp;debug=on", "View on DBPedia")</f>
        <v>View on DBPedia</v>
      </c>
    </row>
    <row collapsed="false" customFormat="false" customHeight="true" hidden="false" ht="12.1" outlineLevel="0" r="5049">
      <c r="A5049" s="0" t="str">
        <f aca="false">HYPERLINK("http://dbpedia.org/ontology/knownFor")</f>
        <v>http://dbpedia.org/ontology/knownFor</v>
      </c>
      <c r="B5049" s="2" t="n">
        <v>0</v>
      </c>
      <c r="C5049" s="0" t="str">
        <f aca="false">HYPERLINK("http://dbpedia.org/sparql?default-graph-uri=http%3A%2F%2Fdbpedia.org&amp;query=select+distinct+%3Fs+%3Fo+where+{%3Fs+%3Chttp%3A%2F%2Fdbpedia.org%2Fontology%2FknownFor%3E+%3Fo}+LIMIT+100&amp;format=text%2Fhtml&amp;timeout=30000&amp;debug=on", "View on DBPedia")</f>
        <v>View on DBPedia</v>
      </c>
    </row>
    <row collapsed="false" customFormat="false" customHeight="true" hidden="false" ht="12.1" outlineLevel="0" r="5050">
      <c r="A5050" s="0" t="str">
        <f aca="false">HYPERLINK("http://dbpedia.org/property/popplace")</f>
        <v>http://dbpedia.org/property/popplace</v>
      </c>
      <c r="B5050" s="2" t="n">
        <v>0</v>
      </c>
      <c r="C5050" s="0" t="str">
        <f aca="false">HYPERLINK("http://dbpedia.org/sparql?default-graph-uri=http%3A%2F%2Fdbpedia.org&amp;query=select+distinct+%3Fs+%3Fo+where+{%3Fs+%3Chttp%3A%2F%2Fdbpedia.org%2Fproperty%2Fpopplace%3E+%3Fo}+LIMIT+100&amp;format=text%2Fhtml&amp;timeout=30000&amp;debug=on", "View on DBPedia")</f>
        <v>View on DBPedia</v>
      </c>
    </row>
    <row collapsed="false" customFormat="false" customHeight="true" hidden="false" ht="12.1" outlineLevel="0" r="5051">
      <c r="A5051" s="0" t="str">
        <f aca="false">HYPERLINK("http://dbpedia.org/property/studio")</f>
        <v>http://dbpedia.org/property/studio</v>
      </c>
      <c r="B5051" s="2" t="n">
        <v>0</v>
      </c>
      <c r="C5051" s="0" t="str">
        <f aca="false">HYPERLINK("http://dbpedia.org/sparql?default-graph-uri=http%3A%2F%2Fdbpedia.org&amp;query=select+distinct+%3Fs+%3Fo+where+{%3Fs+%3Chttp%3A%2F%2Fdbpedia.org%2Fproperty%2Fstudio%3E+%3Fo}+LIMIT+100&amp;format=text%2Fhtml&amp;timeout=30000&amp;debug=on", "View on DBPedia")</f>
        <v>View on DBPedia</v>
      </c>
    </row>
    <row collapsed="false" customFormat="false" customHeight="true" hidden="false" ht="12.1" outlineLevel="0" r="5052">
      <c r="A5052" s="0" t="str">
        <f aca="false">HYPERLINK("http://dbpedia.org/property/type")</f>
        <v>http://dbpedia.org/property/type</v>
      </c>
      <c r="B5052" s="2" t="n">
        <v>0</v>
      </c>
      <c r="C5052" s="0" t="str">
        <f aca="false">HYPERLINK("http://dbpedia.org/sparql?default-graph-uri=http%3A%2F%2Fdbpedia.org&amp;query=select+distinct+%3Fs+%3Fo+where+{%3Fs+%3Chttp%3A%2F%2Fdbpedia.org%2Fproperty%2Ftype%3E+%3Fo}+LIMIT+100&amp;format=text%2Fhtml&amp;timeout=30000&amp;debug=on", "View on DBPedia")</f>
        <v>View on DBPedia</v>
      </c>
    </row>
    <row collapsed="false" customFormat="false" customHeight="true" hidden="false" ht="12.1" outlineLevel="0" r="5053">
      <c r="A5053" s="0" t="str">
        <f aca="false">HYPERLINK("http://dbpedia.org/property/formerNames")</f>
        <v>http://dbpedia.org/property/formerNames</v>
      </c>
      <c r="B5053" s="2" t="n">
        <v>0</v>
      </c>
      <c r="C5053" s="0" t="str">
        <f aca="false">HYPERLINK("http://dbpedia.org/sparql?default-graph-uri=http%3A%2F%2Fdbpedia.org&amp;query=select+distinct+%3Fs+%3Fo+where+{%3Fs+%3Chttp%3A%2F%2Fdbpedia.org%2Fproperty%2FformerNames%3E+%3Fo}+LIMIT+100&amp;format=text%2Fhtml&amp;timeout=30000&amp;debug=on", "View on DBPedia")</f>
        <v>View on DBPedia</v>
      </c>
    </row>
    <row collapsed="false" customFormat="false" customHeight="true" hidden="false" ht="12.1" outlineLevel="0" r="5054">
      <c r="A5054" s="0" t="str">
        <f aca="false">HYPERLINK("http://dbpedia.org/property/award")</f>
        <v>http://dbpedia.org/property/award</v>
      </c>
      <c r="B5054" s="2" t="n">
        <v>0</v>
      </c>
      <c r="C5054" s="0" t="str">
        <f aca="false">HYPERLINK("http://dbpedia.org/sparql?default-graph-uri=http%3A%2F%2Fdbpedia.org&amp;query=select+distinct+%3Fs+%3Fo+where+{%3Fs+%3Chttp%3A%2F%2Fdbpedia.org%2Fproperty%2Faward%3E+%3Fo}+LIMIT+100&amp;format=text%2Fhtml&amp;timeout=30000&amp;debug=on", "View on DBPedia")</f>
        <v>View on DBPedia</v>
      </c>
    </row>
    <row collapsed="false" customFormat="false" customHeight="true" hidden="false" ht="12.1" outlineLevel="0" r="5055">
      <c r="A5055" s="0" t="str">
        <f aca="false">HYPERLINK("http://dbpedia.org/property/office")</f>
        <v>http://dbpedia.org/property/office</v>
      </c>
      <c r="B5055" s="2" t="n">
        <v>0</v>
      </c>
      <c r="C5055" s="0" t="str">
        <f aca="false">HYPERLINK("http://dbpedia.org/sparql?default-graph-uri=http%3A%2F%2Fdbpedia.org&amp;query=select+distinct+%3Fs+%3Fo+where+{%3Fs+%3Chttp%3A%2F%2Fdbpedia.org%2Fproperty%2Foffice%3E+%3Fo}+LIMIT+100&amp;format=text%2Fhtml&amp;timeout=30000&amp;debug=on", "View on DBPedia")</f>
        <v>View on DBPedia</v>
      </c>
    </row>
    <row collapsed="false" customFormat="false" customHeight="true" hidden="false" ht="12.1" outlineLevel="0" r="5056">
      <c r="A5056" s="0" t="str">
        <f aca="false">HYPERLINK("http://dbpedia.org/property/locationCity")</f>
        <v>http://dbpedia.org/property/locationCity</v>
      </c>
      <c r="B5056" s="2" t="n">
        <v>0</v>
      </c>
      <c r="C5056" s="0" t="str">
        <f aca="false">HYPERLINK("http://dbpedia.org/sparql?default-graph-uri=http%3A%2F%2Fdbpedia.org&amp;query=select+distinct+%3Fs+%3Fo+where+{%3Fs+%3Chttp%3A%2F%2Fdbpedia.org%2Fproperty%2FlocationCity%3E+%3Fo}+LIMIT+100&amp;format=text%2Fhtml&amp;timeout=30000&amp;debug=on", "View on DBPedia")</f>
        <v>View on DBPedia</v>
      </c>
    </row>
    <row collapsed="false" customFormat="false" customHeight="true" hidden="false" ht="12.1" outlineLevel="0" r="5057">
      <c r="A5057" s="0" t="str">
        <f aca="false">HYPERLINK("http://dbpedia.org/property/ethnicity")</f>
        <v>http://dbpedia.org/property/ethnicity</v>
      </c>
      <c r="B5057" s="2" t="n">
        <v>0</v>
      </c>
      <c r="C5057" s="0" t="str">
        <f aca="false">HYPERLINK("http://dbpedia.org/sparql?default-graph-uri=http%3A%2F%2Fdbpedia.org&amp;query=select+distinct+%3Fs+%3Fo+where+{%3Fs+%3Chttp%3A%2F%2Fdbpedia.org%2Fproperty%2Fethnicity%3E+%3Fo}+LIMIT+100&amp;format=text%2Fhtml&amp;timeout=30000&amp;debug=on", "View on DBPedia")</f>
        <v>View on DBPedia</v>
      </c>
    </row>
    <row collapsed="false" customFormat="false" customHeight="true" hidden="false" ht="12.1" outlineLevel="0" r="5058">
      <c r="A5058" s="0" t="str">
        <f aca="false">HYPERLINK("http://dbpedia.org/property/awards")</f>
        <v>http://dbpedia.org/property/awards</v>
      </c>
      <c r="B5058" s="2" t="n">
        <v>0</v>
      </c>
      <c r="C5058" s="0" t="str">
        <f aca="false">HYPERLINK("http://dbpedia.org/sparql?default-graph-uri=http%3A%2F%2Fdbpedia.org&amp;query=select+distinct+%3Fs+%3Fo+where+{%3Fs+%3Chttp%3A%2F%2Fdbpedia.org%2Fproperty%2Fawards%3E+%3Fo}+LIMIT+100&amp;format=text%2Fhtml&amp;timeout=30000&amp;debug=on", "View on DBPedia")</f>
        <v>View on DBPedia</v>
      </c>
    </row>
    <row collapsed="false" customFormat="false" customHeight="true" hidden="false" ht="12.1" outlineLevel="0" r="5059">
      <c r="A5059" s="0" t="str">
        <f aca="false">HYPERLINK("http://dbpedia.org/property/satChan")</f>
        <v>http://dbpedia.org/property/satChan</v>
      </c>
      <c r="B5059" s="2" t="n">
        <v>0</v>
      </c>
      <c r="C5059" s="0" t="str">
        <f aca="false">HYPERLINK("http://dbpedia.org/sparql?default-graph-uri=http%3A%2F%2Fdbpedia.org&amp;query=select+distinct+%3Fs+%3Fo+where+{%3Fs+%3Chttp%3A%2F%2Fdbpedia.org%2Fproperty%2FsatChan%3E+%3Fo}+LIMIT+100&amp;format=text%2Fhtml&amp;timeout=30000&amp;debug=on", "View on DBPedia")</f>
        <v>View on DBPedia</v>
      </c>
    </row>
    <row collapsed="false" customFormat="false" customHeight="true" hidden="false" ht="12.1" outlineLevel="0" r="5060">
      <c r="A5060" s="0" t="str">
        <f aca="false">HYPERLINK("http://dbpedia.org/property/event")</f>
        <v>http://dbpedia.org/property/event</v>
      </c>
      <c r="B5060" s="2" t="n">
        <v>0</v>
      </c>
      <c r="C5060" s="0" t="str">
        <f aca="false">HYPERLINK("http://dbpedia.org/sparql?default-graph-uri=http%3A%2F%2Fdbpedia.org&amp;query=select+distinct+%3Fs+%3Fo+where+{%3Fs+%3Chttp%3A%2F%2Fdbpedia.org%2Fproperty%2Fevent%3E+%3Fo}+LIMIT+100&amp;format=text%2Fhtml&amp;timeout=30000&amp;debug=on", "View on DBPedia")</f>
        <v>View on DBPedia</v>
      </c>
    </row>
    <row collapsed="false" customFormat="false" customHeight="true" hidden="false" ht="12.1" outlineLevel="0" r="5061">
      <c r="A5061" s="0" t="str">
        <f aca="false">HYPERLINK("http://dbpedia.org/property/employer")</f>
        <v>http://dbpedia.org/property/employer</v>
      </c>
      <c r="B5061" s="2" t="n">
        <v>0</v>
      </c>
      <c r="C5061" s="0" t="str">
        <f aca="false">HYPERLINK("http://dbpedia.org/sparql?default-graph-uri=http%3A%2F%2Fdbpedia.org&amp;query=select+distinct+%3Fs+%3Fo+where+{%3Fs+%3Chttp%3A%2F%2Fdbpedia.org%2Fproperty%2Femployer%3E+%3Fo}+LIMIT+100&amp;format=text%2Fhtml&amp;timeout=30000&amp;debug=on", "View on DBPedia")</f>
        <v>View on DBPedia</v>
      </c>
    </row>
    <row collapsed="false" customFormat="false" customHeight="true" hidden="false" ht="12.1" outlineLevel="0" r="5062">
      <c r="A5062" s="0" t="str">
        <f aca="false">HYPERLINK("http://dbpedia.org/property/info")</f>
        <v>http://dbpedia.org/property/info</v>
      </c>
      <c r="B5062" s="2" t="n">
        <v>0</v>
      </c>
      <c r="C5062" s="0" t="str">
        <f aca="false">HYPERLINK("http://dbpedia.org/sparql?default-graph-uri=http%3A%2F%2Fdbpedia.org&amp;query=select+distinct+%3Fs+%3Fo+where+{%3Fs+%3Chttp%3A%2F%2Fdbpedia.org%2Fproperty%2Finfo%3E+%3Fo}+LIMIT+100&amp;format=text%2Fhtml&amp;timeout=30000&amp;debug=on", "View on DBPedia")</f>
        <v>View on DBPedia</v>
      </c>
    </row>
    <row collapsed="false" customFormat="false" customHeight="true" hidden="false" ht="12.1" outlineLevel="0" r="5063">
      <c r="A5063" s="0" t="str">
        <f aca="false">HYPERLINK("http://dbpedia.org/property/winnerOrigin")</f>
        <v>http://dbpedia.org/property/winnerOrigin</v>
      </c>
      <c r="B5063" s="2" t="n">
        <v>0</v>
      </c>
      <c r="C5063" s="0" t="str">
        <f aca="false">HYPERLINK("http://dbpedia.org/sparql?default-graph-uri=http%3A%2F%2Fdbpedia.org&amp;query=select+distinct+%3Fs+%3Fo+where+{%3Fs+%3Chttp%3A%2F%2Fdbpedia.org%2Fproperty%2FwinnerOrigin%3E+%3Fo}+LIMIT+100&amp;format=text%2Fhtml&amp;timeout=30000&amp;debug=on", "View on DBPedia")</f>
        <v>View on DBPedia</v>
      </c>
    </row>
    <row collapsed="false" customFormat="false" customHeight="true" hidden="false" ht="12.1" outlineLevel="0" r="5064">
      <c r="A5064" s="0" t="str">
        <f aca="false">HYPERLINK("http://dbpedia.org/ontology/type")</f>
        <v>http://dbpedia.org/ontology/type</v>
      </c>
      <c r="B5064" s="2" t="n">
        <v>0</v>
      </c>
      <c r="C5064" s="0" t="str">
        <f aca="false">HYPERLINK("http://dbpedia.org/sparql?default-graph-uri=http%3A%2F%2Fdbpedia.org&amp;query=select+distinct+%3Fs+%3Fo+where+{%3Fs+%3Chttp%3A%2F%2Fdbpedia.org%2Fontology%2Ftype%3E+%3Fo}+LIMIT+100&amp;format=text%2Fhtml&amp;timeout=30000&amp;debug=on", "View on DBPedia")</f>
        <v>View on DBPedia</v>
      </c>
    </row>
    <row collapsed="false" customFormat="false" customHeight="true" hidden="false" ht="12.1" outlineLevel="0" r="5065">
      <c r="A5065" s="0" t="str">
        <f aca="false">HYPERLINK("http://dbpedia.org/property/city")</f>
        <v>http://dbpedia.org/property/city</v>
      </c>
      <c r="B5065" s="2" t="n">
        <v>0</v>
      </c>
      <c r="C5065" s="0" t="str">
        <f aca="false">HYPERLINK("http://dbpedia.org/sparql?default-graph-uri=http%3A%2F%2Fdbpedia.org&amp;query=select+distinct+%3Fs+%3Fo+where+{%3Fs+%3Chttp%3A%2F%2Fdbpedia.org%2Fproperty%2Fcity%3E+%3Fo}+LIMIT+100&amp;format=text%2Fhtml&amp;timeout=30000&amp;debug=on", "View on DBPedia")</f>
        <v>View on DBPedia</v>
      </c>
    </row>
    <row collapsed="false" customFormat="false" customHeight="true" hidden="false" ht="12.1" outlineLevel="0" r="5066">
      <c r="A5066" s="0" t="str">
        <f aca="false">HYPERLINK("http://dbpedia.org/ontology/education")</f>
        <v>http://dbpedia.org/ontology/education</v>
      </c>
      <c r="B5066" s="2" t="n">
        <v>0</v>
      </c>
      <c r="C5066" s="0" t="str">
        <f aca="false">HYPERLINK("http://dbpedia.org/sparql?default-graph-uri=http%3A%2F%2Fdbpedia.org&amp;query=select+distinct+%3Fs+%3Fo+where+{%3Fs+%3Chttp%3A%2F%2Fdbpedia.org%2Fontology%2Feducation%3E+%3Fo}+LIMIT+100&amp;format=text%2Fhtml&amp;timeout=30000&amp;debug=on", "View on DBPedia")</f>
        <v>View on DBPedia</v>
      </c>
    </row>
    <row collapsed="false" customFormat="false" customHeight="true" hidden="false" ht="12.1" outlineLevel="0" r="5067">
      <c r="A5067" s="0" t="str">
        <f aca="false">HYPERLINK("http://dbpedia.org/ontology/restingPlace")</f>
        <v>http://dbpedia.org/ontology/restingPlace</v>
      </c>
      <c r="B5067" s="2" t="n">
        <v>0</v>
      </c>
      <c r="C5067" s="0" t="str">
        <f aca="false">HYPERLINK("http://dbpedia.org/sparql?default-graph-uri=http%3A%2F%2Fdbpedia.org&amp;query=select+distinct+%3Fs+%3Fo+where+{%3Fs+%3Chttp%3A%2F%2Fdbpedia.org%2Fontology%2FrestingPlace%3E+%3Fo}+LIMIT+100&amp;format=text%2Fhtml&amp;timeout=30000&amp;debug=on", "View on DBPedia")</f>
        <v>View on DBPedia</v>
      </c>
    </row>
    <row collapsed="false" customFormat="false" customHeight="true" hidden="false" ht="12.1" outlineLevel="0" r="5068">
      <c r="A5068" s="0" t="str">
        <f aca="false">HYPERLINK("http://dbpedia.org/property/subsid")</f>
        <v>http://dbpedia.org/property/subsid</v>
      </c>
      <c r="B5068" s="2" t="n">
        <v>0</v>
      </c>
      <c r="C5068" s="0" t="str">
        <f aca="false">HYPERLINK("http://dbpedia.org/sparql?default-graph-uri=http%3A%2F%2Fdbpedia.org&amp;query=select+distinct+%3Fs+%3Fo+where+{%3Fs+%3Chttp%3A%2F%2Fdbpedia.org%2Fproperty%2Fsubsid%3E+%3Fo}+LIMIT+100&amp;format=text%2Fhtml&amp;timeout=30000&amp;debug=on", "View on DBPedia")</f>
        <v>View on DBPedia</v>
      </c>
    </row>
    <row collapsed="false" customFormat="false" customHeight="true" hidden="false" ht="12.1" outlineLevel="0" r="5069">
      <c r="A5069" s="0" t="str">
        <f aca="false">HYPERLINK("http://dbpedia.org/ontology/address")</f>
        <v>http://dbpedia.org/ontology/address</v>
      </c>
      <c r="B5069" s="2" t="n">
        <v>0</v>
      </c>
      <c r="C5069" s="0" t="str">
        <f aca="false">HYPERLINK("http://dbpedia.org/sparql?default-graph-uri=http%3A%2F%2Fdbpedia.org&amp;query=select+distinct+%3Fs+%3Fo+where+{%3Fs+%3Chttp%3A%2F%2Fdbpedia.org%2Fontology%2Faddress%3E+%3Fo}+LIMIT+100&amp;format=text%2Fhtml&amp;timeout=30000&amp;debug=on", "View on DBPedia")</f>
        <v>View on DBPedia</v>
      </c>
    </row>
    <row collapsed="false" customFormat="false" customHeight="true" hidden="false" ht="12.1" outlineLevel="0" r="5070">
      <c r="A5070" s="0" t="str">
        <f aca="false">HYPERLINK("http://dbpedia.org/property/countries")</f>
        <v>http://dbpedia.org/property/countries</v>
      </c>
      <c r="B5070" s="2" t="n">
        <v>0</v>
      </c>
      <c r="C5070" s="0" t="str">
        <f aca="false">HYPERLINK("http://dbpedia.org/sparql?default-graph-uri=http%3A%2F%2Fdbpedia.org&amp;query=select+distinct+%3Fs+%3Fo+where+{%3Fs+%3Chttp%3A%2F%2Fdbpedia.org%2Fproperty%2Fcountries%3E+%3Fo}+LIMIT+100&amp;format=text%2Fhtml&amp;timeout=30000&amp;debug=on", "View on DBPedia")</f>
        <v>View on DBPedia</v>
      </c>
    </row>
    <row collapsed="false" customFormat="false" customHeight="true" hidden="false" ht="12.1" outlineLevel="0" r="5071">
      <c r="A5071" s="0" t="str">
        <f aca="false">HYPERLINK("http://dbpedia.org/property/currentLocation")</f>
        <v>http://dbpedia.org/property/currentLocation</v>
      </c>
      <c r="B5071" s="2" t="n">
        <v>0</v>
      </c>
      <c r="C5071" s="0" t="str">
        <f aca="false">HYPERLINK("http://dbpedia.org/sparql?default-graph-uri=http%3A%2F%2Fdbpedia.org&amp;query=select+distinct+%3Fs+%3Fo+where+{%3Fs+%3Chttp%3A%2F%2Fdbpedia.org%2Fproperty%2FcurrentLocation%3E+%3Fo}+LIMIT+100&amp;format=text%2Fhtml&amp;timeout=30000&amp;debug=on", "View on DBPedia")</f>
        <v>View on DBPedia</v>
      </c>
    </row>
    <row collapsed="false" customFormat="false" customHeight="true" hidden="false" ht="12.1" outlineLevel="0" r="5072">
      <c r="A5072" s="0" t="str">
        <f aca="false">HYPERLINK("http://dbpedia.org/property/englishTitle")</f>
        <v>http://dbpedia.org/property/englishTitle</v>
      </c>
      <c r="B5072" s="2" t="n">
        <v>0</v>
      </c>
      <c r="C5072" s="0" t="str">
        <f aca="false">HYPERLINK("http://dbpedia.org/sparql?default-graph-uri=http%3A%2F%2Fdbpedia.org&amp;query=select+distinct+%3Fs+%3Fo+where+{%3Fs+%3Chttp%3A%2F%2Fdbpedia.org%2Fproperty%2FenglishTitle%3E+%3Fo}+LIMIT+100&amp;format=text%2Fhtml&amp;timeout=30000&amp;debug=on", "View on DBPedia")</f>
        <v>View on DBPedia</v>
      </c>
    </row>
    <row collapsed="false" customFormat="false" customHeight="true" hidden="false" ht="12.1" outlineLevel="0" r="5073">
      <c r="A5073" s="0" t="str">
        <f aca="false">HYPERLINK("http://dbpedia.org/ontology/award")</f>
        <v>http://dbpedia.org/ontology/award</v>
      </c>
      <c r="B5073" s="2" t="n">
        <v>0</v>
      </c>
      <c r="C5073" s="0" t="str">
        <f aca="false">HYPERLINK("http://dbpedia.org/sparql?default-graph-uri=http%3A%2F%2Fdbpedia.org&amp;query=select+distinct+%3Fs+%3Fo+where+{%3Fs+%3Chttp%3A%2F%2Fdbpedia.org%2Fontology%2Faward%3E+%3Fo}+LIMIT+100&amp;format=text%2Fhtml&amp;timeout=30000&amp;debug=on", "View on DBPedia")</f>
        <v>View on DBPedia</v>
      </c>
    </row>
    <row collapsed="false" customFormat="false" customHeight="true" hidden="false" ht="12.1" outlineLevel="0" r="5074">
      <c r="A5074" s="0" t="str">
        <f aca="false">HYPERLINK("http://dbpedia.org/property/importPartners")</f>
        <v>http://dbpedia.org/property/importPartners</v>
      </c>
      <c r="B5074" s="2" t="n">
        <v>0</v>
      </c>
      <c r="C5074" s="0" t="str">
        <f aca="false">HYPERLINK("http://dbpedia.org/sparql?default-graph-uri=http%3A%2F%2Fdbpedia.org&amp;query=select+distinct+%3Fs+%3Fo+where+{%3Fs+%3Chttp%3A%2F%2Fdbpedia.org%2Fproperty%2FimportPartners%3E+%3Fo}+LIMIT+100&amp;format=text%2Fhtml&amp;timeout=30000&amp;debug=on", "View on DBPedia")</f>
        <v>View on DBPedia</v>
      </c>
    </row>
    <row collapsed="false" customFormat="false" customHeight="true" hidden="false" ht="12.1" outlineLevel="0" r="5075">
      <c r="A5075" s="0" t="str">
        <f aca="false">HYPERLINK("http://dbpedia.org/property/concertTourName")</f>
        <v>http://dbpedia.org/property/concertTourName</v>
      </c>
      <c r="B5075" s="2" t="n">
        <v>0</v>
      </c>
      <c r="C5075" s="0" t="str">
        <f aca="false">HYPERLINK("http://dbpedia.org/sparql?default-graph-uri=http%3A%2F%2Fdbpedia.org&amp;query=select+distinct+%3Fs+%3Fo+where+{%3Fs+%3Chttp%3A%2F%2Fdbpedia.org%2Fproperty%2FconcertTourName%3E+%3Fo}+LIMIT+100&amp;format=text%2Fhtml&amp;timeout=30000&amp;debug=on", "View on DBPedia")</f>
        <v>View on DBPedia</v>
      </c>
    </row>
    <row collapsed="false" customFormat="false" customHeight="true" hidden="false" ht="12.1" outlineLevel="0" r="5076">
      <c r="A5076" s="0" t="str">
        <f aca="false">HYPERLINK("http://dbpedia.org/property/publisher")</f>
        <v>http://dbpedia.org/property/publisher</v>
      </c>
      <c r="B5076" s="2" t="n">
        <v>0</v>
      </c>
      <c r="C5076" s="0" t="str">
        <f aca="false">HYPERLINK("http://dbpedia.org/sparql?default-graph-uri=http%3A%2F%2Fdbpedia.org&amp;query=select+distinct+%3Fs+%3Fo+where+{%3Fs+%3Chttp%3A%2F%2Fdbpedia.org%2Fproperty%2Fpublisher%3E+%3Fo}+LIMIT+100&amp;format=text%2Fhtml&amp;timeout=30000&amp;debug=on", "View on DBPedia")</f>
        <v>View on DBPedia</v>
      </c>
    </row>
    <row collapsed="false" customFormat="false" customHeight="true" hidden="false" ht="12.1" outlineLevel="0" r="5077">
      <c r="A5077" s="0" t="str">
        <f aca="false">HYPERLINK("http://dbpedia.org/ontology/licensee")</f>
        <v>http://dbpedia.org/ontology/licensee</v>
      </c>
      <c r="B5077" s="2" t="n">
        <v>0</v>
      </c>
      <c r="C5077" s="0" t="str">
        <f aca="false">HYPERLINK("http://dbpedia.org/sparql?default-graph-uri=http%3A%2F%2Fdbpedia.org&amp;query=select+distinct+%3Fs+%3Fo+where+{%3Fs+%3Chttp%3A%2F%2Fdbpedia.org%2Fontology%2Flicensee%3E+%3Fo}+LIMIT+100&amp;format=text%2Fhtml&amp;timeout=30000&amp;debug=on", "View on DBPedia")</f>
        <v>View on DBPedia</v>
      </c>
    </row>
    <row collapsed="false" customFormat="false" customHeight="true" hidden="false" ht="12.1" outlineLevel="0" r="5078">
      <c r="A5078" s="0" t="str">
        <f aca="false">HYPERLINK("http://dbpedia.org/property/destination")</f>
        <v>http://dbpedia.org/property/destination</v>
      </c>
      <c r="B5078" s="2" t="n">
        <v>0</v>
      </c>
      <c r="C5078" s="0" t="str">
        <f aca="false">HYPERLINK("http://dbpedia.org/sparql?default-graph-uri=http%3A%2F%2Fdbpedia.org&amp;query=select+distinct+%3Fs+%3Fo+where+{%3Fs+%3Chttp%3A%2F%2Fdbpedia.org%2Fproperty%2Fdestination%3E+%3Fo}+LIMIT+100&amp;format=text%2Fhtml&amp;timeout=30000&amp;debug=on", "View on DBPedia")</f>
        <v>View on DBPedia</v>
      </c>
    </row>
    <row collapsed="false" customFormat="false" customHeight="true" hidden="false" ht="12.1" outlineLevel="0" r="5079">
      <c r="A5079" s="0" t="str">
        <f aca="false">HYPERLINK("http://dbpedia.org/property/imageCaption")</f>
        <v>http://dbpedia.org/property/imageCaption</v>
      </c>
      <c r="B5079" s="2" t="n">
        <v>0</v>
      </c>
      <c r="C5079" s="0" t="str">
        <f aca="false">HYPERLINK("http://dbpedia.org/sparql?default-graph-uri=http%3A%2F%2Fdbpedia.org&amp;query=select+distinct+%3Fs+%3Fo+where+{%3Fs+%3Chttp%3A%2F%2Fdbpedia.org%2Fproperty%2FimageCaption%3E+%3Fo}+LIMIT+100&amp;format=text%2Fhtml&amp;timeout=30000&amp;debug=on", "View on DBPedia")</f>
        <v>View on DBPedia</v>
      </c>
    </row>
    <row collapsed="false" customFormat="false" customHeight="true" hidden="false" ht="12.1" outlineLevel="0" r="5080">
      <c r="A5080" s="0" t="str">
        <f aca="false">HYPERLINK("http://dbpedia.org/property/otherInfo")</f>
        <v>http://dbpedia.org/property/otherInfo</v>
      </c>
      <c r="B5080" s="2" t="n">
        <v>0</v>
      </c>
      <c r="C5080" s="0" t="str">
        <f aca="false">HYPERLINK("http://dbpedia.org/sparql?default-graph-uri=http%3A%2F%2Fdbpedia.org&amp;query=select+distinct+%3Fs+%3Fo+where+{%3Fs+%3Chttp%3A%2F%2Fdbpedia.org%2Fproperty%2FotherInfo%3E+%3Fo}+LIMIT+100&amp;format=text%2Fhtml&amp;timeout=30000&amp;debug=on", "View on DBPedia")</f>
        <v>View on DBPedia</v>
      </c>
    </row>
    <row collapsed="false" customFormat="false" customHeight="true" hidden="false" ht="12.1" outlineLevel="0" r="5081">
      <c r="A5081" s="0" t="str">
        <f aca="false">HYPERLINK("http://dbpedia.org/property/language")</f>
        <v>http://dbpedia.org/property/language</v>
      </c>
      <c r="B5081" s="2" t="n">
        <v>0</v>
      </c>
      <c r="C5081" s="0" t="str">
        <f aca="false">HYPERLINK("http://dbpedia.org/sparql?default-graph-uri=http%3A%2F%2Fdbpedia.org&amp;query=select+distinct+%3Fs+%3Fo+where+{%3Fs+%3Chttp%3A%2F%2Fdbpedia.org%2Fproperty%2Flanguage%3E+%3Fo}+LIMIT+100&amp;format=text%2Fhtml&amp;timeout=30000&amp;debug=on", "View on DBPedia")</f>
        <v>View on DBPedia</v>
      </c>
    </row>
    <row collapsed="false" customFormat="false" customHeight="true" hidden="false" ht="12.1" outlineLevel="0" r="5082">
      <c r="A5082" s="0" t="str">
        <f aca="false">HYPERLINK("http://dbpedia.org/property/image")</f>
        <v>http://dbpedia.org/property/image</v>
      </c>
      <c r="B5082" s="2" t="n">
        <v>0</v>
      </c>
      <c r="C5082" s="0" t="str">
        <f aca="false">HYPERLINK("http://dbpedia.org/sparql?default-graph-uri=http%3A%2F%2Fdbpedia.org&amp;query=select+distinct+%3Fs+%3Fo+where+{%3Fs+%3Chttp%3A%2F%2Fdbpedia.org%2Fproperty%2Fimage%3E+%3Fo}+LIMIT+100&amp;format=text%2Fhtml&amp;timeout=30000&amp;debug=on", "View on DBPedia")</f>
        <v>View on DBPedia</v>
      </c>
    </row>
    <row collapsed="false" customFormat="false" customHeight="true" hidden="false" ht="12.1" outlineLevel="0" r="5083">
      <c r="A5083" s="0" t="str">
        <f aca="false">HYPERLINK("http://dbpedia.org/property/origins")</f>
        <v>http://dbpedia.org/property/origins</v>
      </c>
      <c r="B5083" s="2" t="n">
        <v>0</v>
      </c>
      <c r="C5083" s="0" t="str">
        <f aca="false">HYPERLINK("http://dbpedia.org/sparql?default-graph-uri=http%3A%2F%2Fdbpedia.org&amp;query=select+distinct+%3Fs+%3Fo+where+{%3Fs+%3Chttp%3A%2F%2Fdbpedia.org%2Fproperty%2Forigins%3E+%3Fo}+LIMIT+100&amp;format=text%2Fhtml&amp;timeout=30000&amp;debug=on", "View on DBPedia")</f>
        <v>View on DBPedia</v>
      </c>
    </row>
    <row collapsed="false" customFormat="false" customHeight="true" hidden="false" ht="12.1" outlineLevel="0" r="5084">
      <c r="A5084" s="0" t="str">
        <f aca="false">HYPERLINK("http://dbpedia.org/property/prev")</f>
        <v>http://dbpedia.org/property/prev</v>
      </c>
      <c r="B5084" s="2" t="n">
        <v>0</v>
      </c>
      <c r="C5084" s="0" t="str">
        <f aca="false">HYPERLINK("http://dbpedia.org/sparql?default-graph-uri=http%3A%2F%2Fdbpedia.org&amp;query=select+distinct+%3Fs+%3Fo+where+{%3Fs+%3Chttp%3A%2F%2Fdbpedia.org%2Fproperty%2Fprev%3E+%3Fo}+LIMIT+100&amp;format=text%2Fhtml&amp;timeout=30000&amp;debug=on", "View on DBPedia")</f>
        <v>View on DBPedia</v>
      </c>
    </row>
    <row collapsed="false" customFormat="false" customHeight="true" hidden="false" ht="12.1" outlineLevel="0" r="5085">
      <c r="A5085" s="0" t="str">
        <f aca="false">HYPERLINK("http://dbpedia.org/ontology/subsidiary")</f>
        <v>http://dbpedia.org/ontology/subsidiary</v>
      </c>
      <c r="B5085" s="2" t="n">
        <v>0</v>
      </c>
      <c r="C5085" s="0" t="str">
        <f aca="false">HYPERLINK("http://dbpedia.org/sparql?default-graph-uri=http%3A%2F%2Fdbpedia.org&amp;query=select+distinct+%3Fs+%3Fo+where+{%3Fs+%3Chttp%3A%2F%2Fdbpedia.org%2Fontology%2Fsubsidiary%3E+%3Fo}+LIMIT+100&amp;format=text%2Fhtml&amp;timeout=30000&amp;debug=on", "View on DBPedia")</f>
        <v>View on DBPedia</v>
      </c>
    </row>
    <row collapsed="false" customFormat="false" customHeight="true" hidden="false" ht="12.1" outlineLevel="0" r="5086">
      <c r="A5086" s="0" t="str">
        <f aca="false">HYPERLINK("http://dbpedia.org/property/shipHonours")</f>
        <v>http://dbpedia.org/property/shipHonours</v>
      </c>
      <c r="B5086" s="2" t="n">
        <v>0</v>
      </c>
      <c r="C5086" s="0" t="str">
        <f aca="false">HYPERLINK("http://dbpedia.org/sparql?default-graph-uri=http%3A%2F%2Fdbpedia.org&amp;query=select+distinct+%3Fs+%3Fo+where+{%3Fs+%3Chttp%3A%2F%2Fdbpedia.org%2Fproperty%2FshipHonours%3E+%3Fo}+LIMIT+100&amp;format=text%2Fhtml&amp;timeout=30000&amp;debug=on", "View on DBPedia")</f>
        <v>View on DBPedia</v>
      </c>
    </row>
    <row collapsed="false" customFormat="false" customHeight="true" hidden="false" ht="12.1" outlineLevel="0" r="5087">
      <c r="A5087" s="0" t="str">
        <f aca="false">HYPERLINK("http://dbpedia.org/property/loc")</f>
        <v>http://dbpedia.org/property/loc</v>
      </c>
      <c r="B5087" s="2" t="n">
        <v>0</v>
      </c>
      <c r="C5087" s="0" t="str">
        <f aca="false">HYPERLINK("http://dbpedia.org/sparql?default-graph-uri=http%3A%2F%2Fdbpedia.org&amp;query=select+distinct+%3Fs+%3Fo+where+{%3Fs+%3Chttp%3A%2F%2Fdbpedia.org%2Fproperty%2Floc%3E+%3Fo}+LIMIT+100&amp;format=text%2Fhtml&amp;timeout=30000&amp;debug=on", "View on DBPedia")</f>
        <v>View on DBPedia</v>
      </c>
    </row>
    <row collapsed="false" customFormat="false" customHeight="true" hidden="false" ht="12.1" outlineLevel="0" r="5088">
      <c r="A5088" s="0" t="str">
        <f aca="false">HYPERLINK("http://dbpedia.org/property/ribbon")</f>
        <v>http://dbpedia.org/property/ribbon</v>
      </c>
      <c r="B5088" s="2" t="n">
        <v>0</v>
      </c>
      <c r="C5088" s="0" t="str">
        <f aca="false">HYPERLINK("http://dbpedia.org/sparql?default-graph-uri=http%3A%2F%2Fdbpedia.org&amp;query=select+distinct+%3Fs+%3Fo+where+{%3Fs+%3Chttp%3A%2F%2Fdbpedia.org%2Fproperty%2Fribbon%3E+%3Fo}+LIMIT+100&amp;format=text%2Fhtml&amp;timeout=30000&amp;debug=on", "View on DBPedia")</f>
        <v>View on DBPedia</v>
      </c>
    </row>
    <row collapsed="false" customFormat="false" customHeight="true" hidden="false" ht="12.1" outlineLevel="0" r="5089">
      <c r="A5089" s="0" t="str">
        <f aca="false">HYPERLINK("http://dbpedia.org/property/subgenres")</f>
        <v>http://dbpedia.org/property/subgenres</v>
      </c>
      <c r="B5089" s="2" t="n">
        <v>0</v>
      </c>
      <c r="C5089" s="0" t="str">
        <f aca="false">HYPERLINK("http://dbpedia.org/sparql?default-graph-uri=http%3A%2F%2Fdbpedia.org&amp;query=select+distinct+%3Fs+%3Fo+where+{%3Fs+%3Chttp%3A%2F%2Fdbpedia.org%2Fproperty%2Fsubgenres%3E+%3Fo}+LIMIT+100&amp;format=text%2Fhtml&amp;timeout=30000&amp;debug=on", "View on DBPedia")</f>
        <v>View on DBPedia</v>
      </c>
    </row>
    <row collapsed="false" customFormat="false" customHeight="true" hidden="false" ht="12.1" outlineLevel="0" r="5090">
      <c r="A5090" s="0" t="str">
        <f aca="false">HYPERLINK("http://dbpedia.org/property/basis")</f>
        <v>http://dbpedia.org/property/basis</v>
      </c>
      <c r="B5090" s="2" t="n">
        <v>0</v>
      </c>
      <c r="C5090" s="0" t="str">
        <f aca="false">HYPERLINK("http://dbpedia.org/sparql?default-graph-uri=http%3A%2F%2Fdbpedia.org&amp;query=select+distinct+%3Fs+%3Fo+where+{%3Fs+%3Chttp%3A%2F%2Fdbpedia.org%2Fproperty%2Fbasis%3E+%3Fo}+LIMIT+100&amp;format=text%2Fhtml&amp;timeout=30000&amp;debug=on", "View on DBPedia")</f>
        <v>View on DBPedia</v>
      </c>
    </row>
    <row collapsed="false" customFormat="false" customHeight="true" hidden="false" ht="12.1" outlineLevel="0" r="5091">
      <c r="A5091" s="0" t="str">
        <f aca="false">HYPERLINK("http://dbpedia.org/property/slogan")</f>
        <v>http://dbpedia.org/property/slogan</v>
      </c>
      <c r="B5091" s="2" t="n">
        <v>0</v>
      </c>
      <c r="C5091" s="0" t="str">
        <f aca="false">HYPERLINK("http://dbpedia.org/sparql?default-graph-uri=http%3A%2F%2Fdbpedia.org&amp;query=select+distinct+%3Fs+%3Fo+where+{%3Fs+%3Chttp%3A%2F%2Fdbpedia.org%2Fproperty%2Fslogan%3E+%3Fo}+LIMIT+100&amp;format=text%2Fhtml&amp;timeout=30000&amp;debug=on", "View on DBPedia")</f>
        <v>View on DBPedia</v>
      </c>
    </row>
    <row collapsed="false" customFormat="false" customHeight="true" hidden="false" ht="12.1" outlineLevel="0" r="5092">
      <c r="A5092" s="0" t="str">
        <f aca="false">HYPERLINK("http://dbpedia.org/property/chartb")</f>
        <v>http://dbpedia.org/property/chartb</v>
      </c>
      <c r="B5092" s="2" t="n">
        <v>0</v>
      </c>
      <c r="C5092" s="0" t="str">
        <f aca="false">HYPERLINK("http://dbpedia.org/sparql?default-graph-uri=http%3A%2F%2Fdbpedia.org&amp;query=select+distinct+%3Fs+%3Fo+where+{%3Fs+%3Chttp%3A%2F%2Fdbpedia.org%2Fproperty%2Fchartb%3E+%3Fo}+LIMIT+100&amp;format=text%2Fhtml&amp;timeout=30000&amp;debug=on", "View on DBPedia")</f>
        <v>View on DBPedia</v>
      </c>
    </row>
    <row collapsed="false" customFormat="false" customHeight="true" hidden="false" ht="12.1" outlineLevel="0" r="5093">
      <c r="A5093" s="0" t="str">
        <f aca="false">HYPERLINK("http://dbpedia.org/property/imgCapt")</f>
        <v>http://dbpedia.org/property/imgCapt</v>
      </c>
      <c r="B5093" s="2" t="n">
        <v>0</v>
      </c>
      <c r="C5093" s="0" t="str">
        <f aca="false">HYPERLINK("http://dbpedia.org/sparql?default-graph-uri=http%3A%2F%2Fdbpedia.org&amp;query=select+distinct+%3Fs+%3Fo+where+{%3Fs+%3Chttp%3A%2F%2Fdbpedia.org%2Fproperty%2FimgCapt%3E+%3Fo}+LIMIT+100&amp;format=text%2Fhtml&amp;timeout=30000&amp;debug=on", "View on DBPedia")</f>
        <v>View on DBPedia</v>
      </c>
    </row>
    <row collapsed="false" customFormat="false" customHeight="true" hidden="false" ht="12.1" outlineLevel="0" r="5094">
      <c r="A5094" s="0" t="str">
        <f aca="false">HYPERLINK("http://dbpedia.org/ontology/slogan")</f>
        <v>http://dbpedia.org/ontology/slogan</v>
      </c>
      <c r="B5094" s="2" t="n">
        <v>0</v>
      </c>
      <c r="C5094" s="0" t="str">
        <f aca="false">HYPERLINK("http://dbpedia.org/sparql?default-graph-uri=http%3A%2F%2Fdbpedia.org&amp;query=select+distinct+%3Fs+%3Fo+where+{%3Fs+%3Chttp%3A%2F%2Fdbpedia.org%2Fontology%2Fslogan%3E+%3Fo}+LIMIT+100&amp;format=text%2Fhtml&amp;timeout=30000&amp;debug=on", "View on DBPedia")</f>
        <v>View on DBPedia</v>
      </c>
    </row>
    <row collapsed="false" customFormat="false" customHeight="true" hidden="false" ht="12.1" outlineLevel="0" r="5095">
      <c r="A5095" s="0" t="str">
        <f aca="false">HYPERLINK("http://dbpedia.org/property/shipBuilder")</f>
        <v>http://dbpedia.org/property/shipBuilder</v>
      </c>
      <c r="B5095" s="2" t="n">
        <v>0</v>
      </c>
      <c r="C5095" s="0" t="str">
        <f aca="false">HYPERLINK("http://dbpedia.org/sparql?default-graph-uri=http%3A%2F%2Fdbpedia.org&amp;query=select+distinct+%3Fs+%3Fo+where+{%3Fs+%3Chttp%3A%2F%2Fdbpedia.org%2Fproperty%2FshipBuilder%3E+%3Fo}+LIMIT+100&amp;format=text%2Fhtml&amp;timeout=30000&amp;debug=on", "View on DBPedia")</f>
        <v>View on DBPedia</v>
      </c>
    </row>
    <row collapsed="false" customFormat="false" customHeight="true" hidden="false" ht="12.1" outlineLevel="0" r="5096">
      <c r="A5096" s="0" t="str">
        <f aca="false">HYPERLINK("http://dbpedia.org/property/styles")</f>
        <v>http://dbpedia.org/property/styles</v>
      </c>
      <c r="B5096" s="2" t="n">
        <v>0</v>
      </c>
      <c r="C5096" s="0" t="str">
        <f aca="false">HYPERLINK("http://dbpedia.org/sparql?default-graph-uri=http%3A%2F%2Fdbpedia.org&amp;query=select+distinct+%3Fs+%3Fo+where+{%3Fs+%3Chttp%3A%2F%2Fdbpedia.org%2Fproperty%2Fstyles%3E+%3Fo}+LIMIT+100&amp;format=text%2Fhtml&amp;timeout=30000&amp;debug=on", "View on DBPedia")</f>
        <v>View on DBPedia</v>
      </c>
    </row>
    <row collapsed="false" customFormat="false" customHeight="true" hidden="false" ht="12.1" outlineLevel="0" r="5097">
      <c r="A5097" s="0" t="str">
        <f aca="false">HYPERLINK("http://dbpedia.org/property/resides")</f>
        <v>http://dbpedia.org/property/resides</v>
      </c>
      <c r="B5097" s="2" t="n">
        <v>0</v>
      </c>
      <c r="C5097" s="0" t="str">
        <f aca="false">HYPERLINK("http://dbpedia.org/sparql?default-graph-uri=http%3A%2F%2Fdbpedia.org&amp;query=select+distinct+%3Fs+%3Fo+where+{%3Fs+%3Chttp%3A%2F%2Fdbpedia.org%2Fproperty%2Fresides%3E+%3Fo}+LIMIT+100&amp;format=text%2Fhtml&amp;timeout=30000&amp;debug=on", "View on DBPedia")</f>
        <v>View on DBPedia</v>
      </c>
    </row>
    <row collapsed="false" customFormat="false" customHeight="true" hidden="false" ht="12.1" outlineLevel="0" r="5098">
      <c r="A5098" s="0" t="str">
        <f aca="false">HYPERLINK("http://dbpedia.org/property/series")</f>
        <v>http://dbpedia.org/property/series</v>
      </c>
      <c r="B5098" s="2" t="n">
        <v>0</v>
      </c>
      <c r="C5098" s="0" t="str">
        <f aca="false">HYPERLINK("http://dbpedia.org/sparql?default-graph-uri=http%3A%2F%2Fdbpedia.org&amp;query=select+distinct+%3Fs+%3Fo+where+{%3Fs+%3Chttp%3A%2F%2Fdbpedia.org%2Fproperty%2Fseries%3E+%3Fo}+LIMIT+100&amp;format=text%2Fhtml&amp;timeout=30000&amp;debug=on", "View on DBPedia")</f>
        <v>View on DBPedia</v>
      </c>
    </row>
    <row collapsed="false" customFormat="false" customHeight="true" hidden="false" ht="12.1" outlineLevel="0" r="5099">
      <c r="A5099" s="0" t="str">
        <f aca="false">HYPERLINK("http://dbpedia.org/property/locationSigned")</f>
        <v>http://dbpedia.org/property/locationSigned</v>
      </c>
      <c r="B5099" s="2" t="n">
        <v>0</v>
      </c>
      <c r="C5099" s="0" t="str">
        <f aca="false">HYPERLINK("http://dbpedia.org/sparql?default-graph-uri=http%3A%2F%2Fdbpedia.org&amp;query=select+distinct+%3Fs+%3Fo+where+{%3Fs+%3Chttp%3A%2F%2Fdbpedia.org%2Fproperty%2FlocationSigned%3E+%3Fo}+LIMIT+100&amp;format=text%2Fhtml&amp;timeout=30000&amp;debug=on", "View on DBPedia")</f>
        <v>View on DBPedia</v>
      </c>
    </row>
    <row collapsed="false" customFormat="false" customHeight="true" hidden="false" ht="12.1" outlineLevel="0" r="5100">
      <c r="A5100" s="0" t="str">
        <f aca="false">HYPERLINK("http://dbpedia.org/property/subject")</f>
        <v>http://dbpedia.org/property/subject</v>
      </c>
      <c r="B5100" s="2" t="n">
        <v>0</v>
      </c>
      <c r="C5100" s="0" t="str">
        <f aca="false">HYPERLINK("http://dbpedia.org/sparql?default-graph-uri=http%3A%2F%2Fdbpedia.org&amp;query=select+distinct+%3Fs+%3Fo+where+{%3Fs+%3Chttp%3A%2F%2Fdbpedia.org%2Fproperty%2Fsubject%3E+%3Fo}+LIMIT+100&amp;format=text%2Fhtml&amp;timeout=30000&amp;debug=on", "View on DBPedia")</f>
        <v>View on DBPedia</v>
      </c>
    </row>
    <row collapsed="false" customFormat="false" customHeight="true" hidden="false" ht="12.1" outlineLevel="0" r="5101">
      <c r="A5101" s="0" t="str">
        <f aca="false">HYPERLINK("http://dbpedia.org/ontology/employer")</f>
        <v>http://dbpedia.org/ontology/employer</v>
      </c>
      <c r="B5101" s="2" t="n">
        <v>0</v>
      </c>
      <c r="C5101" s="0" t="str">
        <f aca="false">HYPERLINK("http://dbpedia.org/sparql?default-graph-uri=http%3A%2F%2Fdbpedia.org&amp;query=select+distinct+%3Fs+%3Fo+where+{%3Fs+%3Chttp%3A%2F%2Fdbpedia.org%2Fontology%2Femployer%3E+%3Fo}+LIMIT+100&amp;format=text%2Fhtml&amp;timeout=30000&amp;debug=on", "View on DBPedia")</f>
        <v>View on DBPedia</v>
      </c>
    </row>
    <row collapsed="false" customFormat="false" customHeight="true" hidden="false" ht="12.1" outlineLevel="0" r="5102">
      <c r="A5102" s="0" t="str">
        <f aca="false">HYPERLINK("http://dbpedia.org/ontology/nonFictionSubject")</f>
        <v>http://dbpedia.org/ontology/nonFictionSubject</v>
      </c>
      <c r="B5102" s="2" t="n">
        <v>0</v>
      </c>
      <c r="C5102" s="0" t="str">
        <f aca="false">HYPERLINK("http://dbpedia.org/sparql?default-graph-uri=http%3A%2F%2Fdbpedia.org&amp;query=select+distinct+%3Fs+%3Fo+where+{%3Fs+%3Chttp%3A%2F%2Fdbpedia.org%2Fontology%2FnonFictionSubject%3E+%3Fo}+LIMIT+100&amp;format=text%2Fhtml&amp;timeout=30000&amp;debug=on", "View on DBPedia")</f>
        <v>View on DBPedia</v>
      </c>
    </row>
    <row collapsed="false" customFormat="false" customHeight="true" hidden="false" ht="12.1" outlineLevel="0" r="5103">
      <c r="A5103" s="0" t="str">
        <f aca="false">HYPERLINK("http://dbpedia.org/property/locations")</f>
        <v>http://dbpedia.org/property/locations</v>
      </c>
      <c r="B5103" s="2" t="n">
        <v>0</v>
      </c>
      <c r="C5103" s="0" t="str">
        <f aca="false">HYPERLINK("http://dbpedia.org/sparql?default-graph-uri=http%3A%2F%2Fdbpedia.org&amp;query=select+distinct+%3Fs+%3Fo+where+{%3Fs+%3Chttp%3A%2F%2Fdbpedia.org%2Fproperty%2Flocations%3E+%3Fo}+LIMIT+100&amp;format=text%2Fhtml&amp;timeout=30000&amp;debug=on", "View on DBPedia")</f>
        <v>View on DBPedia</v>
      </c>
    </row>
    <row collapsed="false" customFormat="false" customHeight="true" hidden="false" ht="12.1" outlineLevel="0" r="5104">
      <c r="A5104" s="0" t="str">
        <f aca="false">HYPERLINK("http://dbpedia.org/property/years")</f>
        <v>http://dbpedia.org/property/years</v>
      </c>
      <c r="B5104" s="2" t="n">
        <v>0</v>
      </c>
      <c r="C5104" s="0" t="str">
        <f aca="false">HYPERLINK("http://dbpedia.org/sparql?default-graph-uri=http%3A%2F%2Fdbpedia.org&amp;query=select+distinct+%3Fs+%3Fo+where+{%3Fs+%3Chttp%3A%2F%2Fdbpedia.org%2Fproperty%2Fyears%3E+%3Fo}+LIMIT+100&amp;format=text%2Fhtml&amp;timeout=30000&amp;debug=on", "View on DBPedia")</f>
        <v>View on DBPedia</v>
      </c>
    </row>
    <row collapsed="false" customFormat="false" customHeight="true" hidden="false" ht="12.1" outlineLevel="0" r="5105">
      <c r="A5105" s="0" t="str">
        <f aca="false">HYPERLINK("http://dbpedia.org/property/affiliations")</f>
        <v>http://dbpedia.org/property/affiliations</v>
      </c>
      <c r="B5105" s="2" t="n">
        <v>0</v>
      </c>
      <c r="C5105" s="0" t="str">
        <f aca="false">HYPERLINK("http://dbpedia.org/sparql?default-graph-uri=http%3A%2F%2Fdbpedia.org&amp;query=select+distinct+%3Fs+%3Fo+where+{%3Fs+%3Chttp%3A%2F%2Fdbpedia.org%2Fproperty%2Faffiliations%3E+%3Fo}+LIMIT+100&amp;format=text%2Fhtml&amp;timeout=30000&amp;debug=on", "View on DBPedia")</f>
        <v>View on DBPedia</v>
      </c>
    </row>
    <row collapsed="false" customFormat="false" customHeight="true" hidden="false" ht="12.1" outlineLevel="0" r="5106">
      <c r="A5106" s="0" t="str">
        <f aca="false">HYPERLINK("http://dbpedia.org/property/parent")</f>
        <v>http://dbpedia.org/property/parent</v>
      </c>
      <c r="B5106" s="2" t="n">
        <v>0</v>
      </c>
      <c r="C5106" s="0" t="str">
        <f aca="false">HYPERLINK("http://dbpedia.org/sparql?default-graph-uri=http%3A%2F%2Fdbpedia.org&amp;query=select+distinct+%3Fs+%3Fo+where+{%3Fs+%3Chttp%3A%2F%2Fdbpedia.org%2Fproperty%2Fparent%3E+%3Fo}+LIMIT+100&amp;format=text%2Fhtml&amp;timeout=30000&amp;debug=on", "View on DBPedia")</f>
        <v>View on DBPedia</v>
      </c>
    </row>
    <row collapsed="false" customFormat="false" customHeight="true" hidden="false" ht="12.1" outlineLevel="0" r="5107">
      <c r="A5107" s="0" t="str">
        <f aca="false">HYPERLINK("http://dbpedia.org/ontology/affiliation")</f>
        <v>http://dbpedia.org/ontology/affiliation</v>
      </c>
      <c r="B5107" s="2" t="n">
        <v>0</v>
      </c>
      <c r="C5107" s="0" t="str">
        <f aca="false">HYPERLINK("http://dbpedia.org/sparql?default-graph-uri=http%3A%2F%2Fdbpedia.org&amp;query=select+distinct+%3Fs+%3Fo+where+{%3Fs+%3Chttp%3A%2F%2Fdbpedia.org%2Fontology%2Faffiliation%3E+%3Fo}+LIMIT+100&amp;format=text%2Fhtml&amp;timeout=30000&amp;debug=on", "View on DBPedia")</f>
        <v>View on DBPedia</v>
      </c>
    </row>
    <row collapsed="false" customFormat="false" customHeight="true" hidden="false" ht="12.1" outlineLevel="0" r="5108">
      <c r="A5108" s="0" t="str">
        <f aca="false">HYPERLINK("http://dbpedia.org/property/regions")</f>
        <v>http://dbpedia.org/property/regions</v>
      </c>
      <c r="B5108" s="2" t="n">
        <v>0</v>
      </c>
      <c r="C5108" s="0" t="str">
        <f aca="false">HYPERLINK("http://dbpedia.org/sparql?default-graph-uri=http%3A%2F%2Fdbpedia.org&amp;query=select+distinct+%3Fs+%3Fo+where+{%3Fs+%3Chttp%3A%2F%2Fdbpedia.org%2Fproperty%2Fregions%3E+%3Fo}+LIMIT+100&amp;format=text%2Fhtml&amp;timeout=30000&amp;debug=on", "View on DBPedia")</f>
        <v>View on DBPedia</v>
      </c>
    </row>
    <row collapsed="false" customFormat="false" customHeight="true" hidden="false" ht="12.1" outlineLevel="0" r="5109">
      <c r="A5109" s="0" t="str">
        <f aca="false">HYPERLINK("http://dbpedia.org/property/firstodihome")</f>
        <v>http://dbpedia.org/property/firstodihome</v>
      </c>
      <c r="B5109" s="2" t="n">
        <v>0</v>
      </c>
      <c r="C5109" s="0" t="str">
        <f aca="false">HYPERLINK("http://dbpedia.org/sparql?default-graph-uri=http%3A%2F%2Fdbpedia.org&amp;query=select+distinct+%3Fs+%3Fo+where+{%3Fs+%3Chttp%3A%2F%2Fdbpedia.org%2Fproperty%2Ffirstodihome%3E+%3Fo}+LIMIT+100&amp;format=text%2Fhtml&amp;timeout=30000&amp;debug=on", "View on DBPedia")</f>
        <v>View on DBPedia</v>
      </c>
    </row>
    <row collapsed="false" customFormat="false" customHeight="true" hidden="false" ht="12.1" outlineLevel="0" r="5110">
      <c r="A5110" s="0" t="str">
        <f aca="false">HYPERLINK("http://dbpedia.org/property/mapType")</f>
        <v>http://dbpedia.org/property/mapType</v>
      </c>
      <c r="B5110" s="2" t="n">
        <v>0</v>
      </c>
      <c r="C5110" s="0" t="str">
        <f aca="false">HYPERLINK("http://dbpedia.org/sparql?default-graph-uri=http%3A%2F%2Fdbpedia.org&amp;query=select+distinct+%3Fs+%3Fo+where+{%3Fs+%3Chttp%3A%2F%2Fdbpedia.org%2Fproperty%2FmapType%3E+%3Fo}+LIMIT+100&amp;format=text%2Fhtml&amp;timeout=30000&amp;debug=on", "View on DBPedia")</f>
        <v>View on DBPedia</v>
      </c>
    </row>
    <row collapsed="false" customFormat="false" customHeight="true" hidden="false" ht="12.1" outlineLevel="0" r="5111">
      <c r="A5111" s="0" t="str">
        <f aca="false">HYPERLINK("http://dbpedia.org/property/channel")</f>
        <v>http://dbpedia.org/property/channel</v>
      </c>
      <c r="B5111" s="2" t="n">
        <v>0</v>
      </c>
      <c r="C5111" s="0" t="str">
        <f aca="false">HYPERLINK("http://dbpedia.org/sparql?default-graph-uri=http%3A%2F%2Fdbpedia.org&amp;query=select+distinct+%3Fs+%3Fo+where+{%3Fs+%3Chttp%3A%2F%2Fdbpedia.org%2Fproperty%2Fchannel%3E+%3Fo}+LIMIT+100&amp;format=text%2Fhtml&amp;timeout=30000&amp;debug=on", "View on DBPedia")</f>
        <v>View on DBPedia</v>
      </c>
    </row>
    <row collapsed="false" customFormat="false" customHeight="true" hidden="false" ht="12.1" outlineLevel="0" r="5112">
      <c r="A5112" s="0" t="str">
        <f aca="false">HYPERLINK("http://dbpedia.org/property/opening")</f>
        <v>http://dbpedia.org/property/opening</v>
      </c>
      <c r="B5112" s="2" t="n">
        <v>0</v>
      </c>
      <c r="C5112" s="0" t="str">
        <f aca="false">HYPERLINK("http://dbpedia.org/sparql?default-graph-uri=http%3A%2F%2Fdbpedia.org&amp;query=select+distinct+%3Fs+%3Fo+where+{%3Fs+%3Chttp%3A%2F%2Fdbpedia.org%2Fproperty%2Fopening%3E+%3Fo}+LIMIT+100&amp;format=text%2Fhtml&amp;timeout=30000&amp;debug=on", "View on DBPedia")</f>
        <v>View on DBPedia</v>
      </c>
    </row>
    <row collapsed="false" customFormat="false" customHeight="true" hidden="false" ht="12.1" outlineLevel="0" r="5113">
      <c r="A5113" s="0" t="str">
        <f aca="false">HYPERLINK("http://dbpedia.org/property/status")</f>
        <v>http://dbpedia.org/property/status</v>
      </c>
      <c r="B5113" s="2" t="n">
        <v>0</v>
      </c>
      <c r="C5113" s="0" t="str">
        <f aca="false">HYPERLINK("http://dbpedia.org/sparql?default-graph-uri=http%3A%2F%2Fdbpedia.org&amp;query=select+distinct+%3Fs+%3Fo+where+{%3Fs+%3Chttp%3A%2F%2Fdbpedia.org%2Fproperty%2Fstatus%3E+%3Fo}+LIMIT+100&amp;format=text%2Fhtml&amp;timeout=30000&amp;debug=on", "View on DBPedia")</f>
        <v>View on DBPedia</v>
      </c>
    </row>
    <row collapsed="false" customFormat="false" customHeight="true" hidden="false" ht="12.1" outlineLevel="0" r="5114">
      <c r="A5114" s="0" t="str">
        <f aca="false">HYPERLINK("http://dbpedia.org/property/longName")</f>
        <v>http://dbpedia.org/property/longName</v>
      </c>
      <c r="B5114" s="2" t="n">
        <v>0</v>
      </c>
      <c r="C5114" s="0" t="str">
        <f aca="false">HYPERLINK("http://dbpedia.org/sparql?default-graph-uri=http%3A%2F%2Fdbpedia.org&amp;query=select+distinct+%3Fs+%3Fo+where+{%3Fs+%3Chttp%3A%2F%2Fdbpedia.org%2Fproperty%2FlongName%3E+%3Fo}+LIMIT+100&amp;format=text%2Fhtml&amp;timeout=30000&amp;debug=on", "View on DBPedia")</f>
        <v>View on DBPedia</v>
      </c>
    </row>
    <row collapsed="false" customFormat="false" customHeight="true" hidden="false" ht="12.1" outlineLevel="0" r="5116">
      <c r="A5116" s="0" t="n">
        <v>1568257892</v>
      </c>
      <c r="B5116" s="1" t="s">
        <v>1219</v>
      </c>
      <c r="C5116" s="0" t="str">
        <f aca="false">HYPERLINK("http://en.wikipedia.org/wiki/List_of_Presidents_of_the_United_States", "View context")</f>
        <v>View context</v>
      </c>
    </row>
    <row collapsed="false" customFormat="false" customHeight="true" hidden="false" ht="12.1" outlineLevel="0" r="5117">
      <c r="A5117" s="0" t="s">
        <v>854</v>
      </c>
      <c r="B5117" s="1" t="s">
        <v>1220</v>
      </c>
      <c r="C5117" s="0" t="s">
        <v>855</v>
      </c>
      <c r="D5117" s="0" t="s">
        <v>856</v>
      </c>
      <c r="E5117" s="0" t="s">
        <v>1221</v>
      </c>
    </row>
    <row collapsed="false" customFormat="false" customHeight="true" hidden="false" ht="12.1" outlineLevel="0" r="5118">
      <c r="A5118" s="0" t="s">
        <v>857</v>
      </c>
      <c r="B5118" s="1" t="s">
        <v>858</v>
      </c>
    </row>
    <row collapsed="false" customFormat="false" customHeight="true" hidden="false" ht="12.1" outlineLevel="0" r="5119">
      <c r="A5119" s="0" t="str">
        <f aca="false">HYPERLINK("http://dbpedia.org/property/party")</f>
        <v>http://dbpedia.org/property/party</v>
      </c>
      <c r="B5119" s="2" t="n">
        <v>1</v>
      </c>
      <c r="C5119" s="0" t="str">
        <f aca="false">HYPERLINK("http://dbpedia.org/sparql?default-graph-uri=http%3A%2F%2Fdbpedia.org&amp;query=select+distinct+%3Fs+%3Fo+where+{%3Fs+%3Chttp%3A%2F%2Fdbpedia.org%2Fproperty%2Fparty%3E+%3Fo}+LIMIT+100&amp;format=text%2Fhtml&amp;timeout=30000&amp;debug=on", "View on DBPedia")</f>
        <v>View on DBPedia</v>
      </c>
    </row>
    <row collapsed="false" customFormat="false" customHeight="true" hidden="false" ht="12.1" outlineLevel="0" r="5120">
      <c r="A5120" s="0" t="str">
        <f aca="false">HYPERLINK("http://dbpedia.org/ontology/party")</f>
        <v>http://dbpedia.org/ontology/party</v>
      </c>
      <c r="B5120" s="2" t="n">
        <v>1</v>
      </c>
      <c r="C5120" s="0" t="str">
        <f aca="false">HYPERLINK("http://dbpedia.org/sparql?default-graph-uri=http%3A%2F%2Fdbpedia.org&amp;query=select+distinct+%3Fs+%3Fo+where+{%3Fs+%3Chttp%3A%2F%2Fdbpedia.org%2Fontology%2Fparty%3E+%3Fo}+LIMIT+100&amp;format=text%2Fhtml&amp;timeout=30000&amp;debug=on", "View on DBPedia")</f>
        <v>View on DBPedia</v>
      </c>
    </row>
    <row collapsed="false" customFormat="false" customHeight="true" hidden="false" ht="12.1" outlineLevel="0" r="5121">
      <c r="A5121" s="0" t="str">
        <f aca="false">HYPERLINK("http://dbpedia.org/property/title")</f>
        <v>http://dbpedia.org/property/title</v>
      </c>
      <c r="B5121" s="2" t="n">
        <v>0</v>
      </c>
      <c r="C5121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5122">
      <c r="A5122" s="0" t="str">
        <f aca="false">HYPERLINK("http://dbpedia.org/ontology/otherParty")</f>
        <v>http://dbpedia.org/ontology/otherParty</v>
      </c>
      <c r="B5122" s="2" t="n">
        <v>0</v>
      </c>
      <c r="C5122" s="0" t="str">
        <f aca="false">HYPERLINK("http://dbpedia.org/sparql?default-graph-uri=http%3A%2F%2Fdbpedia.org&amp;query=select+distinct+%3Fs+%3Fo+where+{%3Fs+%3Chttp%3A%2F%2Fdbpedia.org%2Fontology%2FotherParty%3E+%3Fo}+LIMIT+100&amp;format=text%2Fhtml&amp;timeout=30000&amp;debug=on", "View on DBPedia")</f>
        <v>View on DBPedia</v>
      </c>
    </row>
    <row collapsed="false" customFormat="false" customHeight="true" hidden="false" ht="12.1" outlineLevel="0" r="5123">
      <c r="A5123" s="0" t="str">
        <f aca="false">HYPERLINK("http://dbpedia.org/property/shortDescription")</f>
        <v>http://dbpedia.org/property/shortDescription</v>
      </c>
      <c r="B5123" s="2" t="n">
        <v>0</v>
      </c>
      <c r="C5123" s="0" t="str">
        <f aca="false">HYPERLINK("http://dbpedia.org/sparql?default-graph-uri=http%3A%2F%2Fdbpedia.org&amp;query=select+distinct+%3Fs+%3Fo+where+{%3Fs+%3Chttp%3A%2F%2Fdbpedia.org%2Fproperty%2FshortDescription%3E+%3Fo}+LIMIT+100&amp;format=text%2Fhtml&amp;timeout=30000&amp;debug=on", "View on DBPedia")</f>
        <v>View on DBPedia</v>
      </c>
    </row>
    <row collapsed="false" customFormat="false" customHeight="true" hidden="false" ht="12.1" outlineLevel="0" r="5124">
      <c r="A5124" s="0" t="str">
        <f aca="false">HYPERLINK("http://dbpedia.org/property/otherparty")</f>
        <v>http://dbpedia.org/property/otherparty</v>
      </c>
      <c r="B5124" s="2" t="n">
        <v>0</v>
      </c>
      <c r="C5124" s="0" t="str">
        <f aca="false">HYPERLINK("http://dbpedia.org/sparql?default-graph-uri=http%3A%2F%2Fdbpedia.org&amp;query=select+distinct+%3Fs+%3Fo+where+{%3Fs+%3Chttp%3A%2F%2Fdbpedia.org%2Fproperty%2Fotherparty%3E+%3Fo}+LIMIT+100&amp;format=text%2Fhtml&amp;timeout=30000&amp;debug=on", "View on DBPedia")</f>
        <v>View on DBPedia</v>
      </c>
    </row>
    <row collapsed="false" customFormat="false" customHeight="true" hidden="false" ht="12.1" outlineLevel="0" r="5125">
      <c r="A5125" s="0" t="str">
        <f aca="false">HYPERLINK("http://dbpedia.org/ontology/office")</f>
        <v>http://dbpedia.org/ontology/office</v>
      </c>
      <c r="B5125" s="2" t="n">
        <v>0</v>
      </c>
      <c r="C5125" s="0" t="str">
        <f aca="false">HYPERLINK("http://dbpedia.org/sparql?default-graph-uri=http%3A%2F%2Fdbpedia.org&amp;query=select+distinct+%3Fs+%3Fo+where+{%3Fs+%3Chttp%3A%2F%2Fdbpedia.org%2Fontology%2Foffice%3E+%3Fo}+LIMIT+100&amp;format=text%2Fhtml&amp;timeout=30000&amp;debug=on", "View on DBPedia")</f>
        <v>View on DBPedia</v>
      </c>
    </row>
    <row collapsed="false" customFormat="false" customHeight="true" hidden="false" ht="12.1" outlineLevel="0" r="5126">
      <c r="A5126" s="0" t="str">
        <f aca="false">HYPERLINK("http://dbpedia.org/property/office")</f>
        <v>http://dbpedia.org/property/office</v>
      </c>
      <c r="B5126" s="2" t="n">
        <v>0</v>
      </c>
      <c r="C5126" s="0" t="str">
        <f aca="false">HYPERLINK("http://dbpedia.org/sparql?default-graph-uri=http%3A%2F%2Fdbpedia.org&amp;query=select+distinct+%3Fs+%3Fo+where+{%3Fs+%3Chttp%3A%2F%2Fdbpedia.org%2Fproperty%2Foffice%3E+%3Fo}+LIMIT+100&amp;format=text%2Fhtml&amp;timeout=30000&amp;debug=on", "View on DBPedia")</f>
        <v>View on DBPedia</v>
      </c>
    </row>
    <row collapsed="false" customFormat="false" customHeight="true" hidden="false" ht="12.1" outlineLevel="0" r="5127">
      <c r="A5127" s="0" t="str">
        <f aca="false">HYPERLINK("http://dbpedia.org/property/after")</f>
        <v>http://dbpedia.org/property/after</v>
      </c>
      <c r="B5127" s="2" t="n">
        <v>0</v>
      </c>
      <c r="C5127" s="0" t="str">
        <f aca="false">HYPERLINK("http://dbpedia.org/sparql?default-graph-uri=http%3A%2F%2Fdbpedia.org&amp;query=select+distinct+%3Fs+%3Fo+where+{%3Fs+%3Chttp%3A%2F%2Fdbpedia.org%2Fproperty%2Fafter%3E+%3Fo}+LIMIT+100&amp;format=text%2Fhtml&amp;timeout=30000&amp;debug=on", "View on DBPedia")</f>
        <v>View on DBPedia</v>
      </c>
    </row>
    <row collapsed="false" customFormat="false" customHeight="true" hidden="false" ht="12.1" outlineLevel="0" r="5128">
      <c r="A5128" s="0" t="str">
        <f aca="false">HYPERLINK("http://dbpedia.org/property/before")</f>
        <v>http://dbpedia.org/property/before</v>
      </c>
      <c r="B5128" s="2" t="n">
        <v>0</v>
      </c>
      <c r="C5128" s="0" t="str">
        <f aca="false">HYPERLINK("http://dbpedia.org/sparql?default-graph-uri=http%3A%2F%2Fdbpedia.org&amp;query=select+distinct+%3Fs+%3Fo+where+{%3Fs+%3Chttp%3A%2F%2Fdbpedia.org%2Fproperty%2Fbefore%3E+%3Fo}+LIMIT+100&amp;format=text%2Fhtml&amp;timeout=30000&amp;debug=on", "View on DBPedia")</f>
        <v>View on DBPedia</v>
      </c>
    </row>
    <row collapsed="false" customFormat="false" customHeight="true" hidden="false" ht="12.1" outlineLevel="0" r="5129">
      <c r="A5129" s="0" t="str">
        <f aca="false">HYPERLINK("http://dbpedia.org/property/order")</f>
        <v>http://dbpedia.org/property/order</v>
      </c>
      <c r="B5129" s="2" t="n">
        <v>0</v>
      </c>
      <c r="C5129" s="0" t="str">
        <f aca="false">HYPERLINK("http://dbpedia.org/sparql?default-graph-uri=http%3A%2F%2Fdbpedia.org&amp;query=select+distinct+%3Fs+%3Fo+where+{%3Fs+%3Chttp%3A%2F%2Fdbpedia.org%2Fproperty%2Forder%3E+%3Fo}+LIMIT+100&amp;format=text%2Fhtml&amp;timeout=30000&amp;debug=on", "View on DBPedia")</f>
        <v>View on DBPedia</v>
      </c>
    </row>
    <row collapsed="false" customFormat="false" customHeight="true" hidden="false" ht="12.1" outlineLevel="0" r="5130">
      <c r="A5130" s="0" t="str">
        <f aca="false">HYPERLINK("http://dbpedia.org/ontology/orderInOffice")</f>
        <v>http://dbpedia.org/ontology/orderInOffice</v>
      </c>
      <c r="B5130" s="2" t="n">
        <v>0</v>
      </c>
      <c r="C5130" s="0" t="str">
        <f aca="false">HYPERLINK("http://dbpedia.org/sparql?default-graph-uri=http%3A%2F%2Fdbpedia.org&amp;query=select+distinct+%3Fs+%3Fo+where+{%3Fs+%3Chttp%3A%2F%2Fdbpedia.org%2Fontology%2ForderInOffice%3E+%3Fo}+LIMIT+100&amp;format=text%2Fhtml&amp;timeout=30000&amp;debug=on", "View on DBPedia")</f>
        <v>View on DBPedia</v>
      </c>
    </row>
    <row collapsed="false" customFormat="false" customHeight="true" hidden="false" ht="12.1" outlineLevel="0" r="5131">
      <c r="A5131" s="0" t="str">
        <f aca="false">HYPERLINK("http://dbpedia.org/property/allegiance")</f>
        <v>http://dbpedia.org/property/allegiance</v>
      </c>
      <c r="B5131" s="2" t="n">
        <v>0</v>
      </c>
      <c r="C5131" s="0" t="str">
        <f aca="false">HYPERLINK("http://dbpedia.org/sparql?default-graph-uri=http%3A%2F%2Fdbpedia.org&amp;query=select+distinct+%3Fs+%3Fo+where+{%3Fs+%3Chttp%3A%2F%2Fdbpedia.org%2Fproperty%2Fallegiance%3E+%3Fo}+LIMIT+100&amp;format=text%2Fhtml&amp;timeout=30000&amp;debug=on", "View on DBPedia")</f>
        <v>View on DBPedia</v>
      </c>
    </row>
    <row collapsed="false" customFormat="false" customHeight="true" hidden="false" ht="12.1" outlineLevel="0" r="5132">
      <c r="A5132" s="0" t="str">
        <f aca="false">HYPERLINK("http://dbpedia.org/property/footnotes")</f>
        <v>http://dbpedia.org/property/footnotes</v>
      </c>
      <c r="B5132" s="2" t="n">
        <v>0</v>
      </c>
      <c r="C5132" s="0" t="str">
        <f aca="false">HYPERLINK("http://dbpedia.org/sparql?default-graph-uri=http%3A%2F%2Fdbpedia.org&amp;query=select+distinct+%3Fs+%3Fo+where+{%3Fs+%3Chttp%3A%2F%2Fdbpedia.org%2Fproperty%2Ffootnotes%3E+%3Fo}+LIMIT+100&amp;format=text%2Fhtml&amp;timeout=30000&amp;debug=on", "View on DBPedia")</f>
        <v>View on DBPedia</v>
      </c>
    </row>
    <row collapsed="false" customFormat="false" customHeight="true" hidden="false" ht="12.1" outlineLevel="0" r="5133">
      <c r="A5133" s="0" t="str">
        <f aca="false">HYPERLINK("http://dbpedia.org/property/occupation")</f>
        <v>http://dbpedia.org/property/occupation</v>
      </c>
      <c r="B5133" s="2" t="n">
        <v>0</v>
      </c>
      <c r="C5133" s="0" t="str">
        <f aca="false">HYPERLINK("http://dbpedia.org/sparql?default-graph-uri=http%3A%2F%2Fdbpedia.org&amp;query=select+distinct+%3Fs+%3Fo+where+{%3Fs+%3Chttp%3A%2F%2Fdbpedia.org%2Fproperty%2Foccupation%3E+%3Fo}+LIMIT+100&amp;format=text%2Fhtml&amp;timeout=30000&amp;debug=on", "View on DBPedia")</f>
        <v>View on DBPedia</v>
      </c>
    </row>
    <row collapsed="false" customFormat="false" customHeight="true" hidden="false" ht="12.1" outlineLevel="0" r="5134">
      <c r="A5134" s="0" t="str">
        <f aca="false">HYPERLINK("http://dbpedia.org/property/winner")</f>
        <v>http://dbpedia.org/property/winner</v>
      </c>
      <c r="B5134" s="2" t="n">
        <v>0</v>
      </c>
      <c r="C5134" s="0" t="str">
        <f aca="false">HYPERLINK("http://dbpedia.org/sparql?default-graph-uri=http%3A%2F%2Fdbpedia.org&amp;query=select+distinct+%3Fs+%3Fo+where+{%3Fs+%3Chttp%3A%2F%2Fdbpedia.org%2Fproperty%2Fwinner%3E+%3Fo}+LIMIT+100&amp;format=text%2Fhtml&amp;timeout=30000&amp;debug=on", "View on DBPedia")</f>
        <v>View on DBPedia</v>
      </c>
    </row>
    <row collapsed="false" customFormat="false" customHeight="true" hidden="false" ht="12.1" outlineLevel="0" r="5135">
      <c r="A5135" s="0" t="str">
        <f aca="false">HYPERLINK("http://dbpedia.org/ontology/occupation")</f>
        <v>http://dbpedia.org/ontology/occupation</v>
      </c>
      <c r="B5135" s="2" t="n">
        <v>0</v>
      </c>
      <c r="C5135" s="0" t="str">
        <f aca="false">HYPERLINK("http://dbpedia.org/sparql?default-graph-uri=http%3A%2F%2Fdbpedia.org&amp;query=select+distinct+%3Fs+%3Fo+where+{%3Fs+%3Chttp%3A%2F%2Fdbpedia.org%2Fontology%2Foccupation%3E+%3Fo}+LIMIT+100&amp;format=text%2Fhtml&amp;timeout=30000&amp;debug=on", "View on DBPedia")</f>
        <v>View on DBPedia</v>
      </c>
    </row>
    <row collapsed="false" customFormat="false" customHeight="true" hidden="false" ht="12.1" outlineLevel="0" r="5136">
      <c r="A5136" s="0" t="str">
        <f aca="false">HYPERLINK("http://dbpedia.org/property/knownFor")</f>
        <v>http://dbpedia.org/property/knownFor</v>
      </c>
      <c r="B5136" s="2" t="n">
        <v>0</v>
      </c>
      <c r="C5136" s="0" t="str">
        <f aca="false">HYPERLINK("http://dbpedia.org/sparql?default-graph-uri=http%3A%2F%2Fdbpedia.org&amp;query=select+distinct+%3Fs+%3Fo+where+{%3Fs+%3Chttp%3A%2F%2Fdbpedia.org%2Fproperty%2FknownFor%3E+%3Fo}+LIMIT+100&amp;format=text%2Fhtml&amp;timeout=30000&amp;debug=on", "View on DBPedia")</f>
        <v>View on DBPedia</v>
      </c>
    </row>
    <row collapsed="false" customFormat="false" customHeight="true" hidden="false" ht="12.1" outlineLevel="0" r="5137">
      <c r="A5137" s="0" t="str">
        <f aca="false">HYPERLINK("http://dbpedia.org/ontology/militaryCommand")</f>
        <v>http://dbpedia.org/ontology/militaryCommand</v>
      </c>
      <c r="B5137" s="2" t="n">
        <v>0</v>
      </c>
      <c r="C5137" s="0" t="str">
        <f aca="false">HYPERLINK("http://dbpedia.org/sparql?default-graph-uri=http%3A%2F%2Fdbpedia.org&amp;query=select+distinct+%3Fs+%3Fo+where+{%3Fs+%3Chttp%3A%2F%2Fdbpedia.org%2Fontology%2FmilitaryCommand%3E+%3Fo}+LIMIT+100&amp;format=text%2Fhtml&amp;timeout=30000&amp;debug=on", "View on DBPedia")</f>
        <v>View on DBPedia</v>
      </c>
    </row>
    <row collapsed="false" customFormat="false" customHeight="true" hidden="false" ht="12.1" outlineLevel="0" r="5138">
      <c r="A5138" s="0" t="str">
        <f aca="false">HYPERLINK("http://dbpedia.org/property/branch")</f>
        <v>http://dbpedia.org/property/branch</v>
      </c>
      <c r="B5138" s="2" t="n">
        <v>0</v>
      </c>
      <c r="C5138" s="0" t="str">
        <f aca="false">HYPERLINK("http://dbpedia.org/sparql?default-graph-uri=http%3A%2F%2Fdbpedia.org&amp;query=select+distinct+%3Fs+%3Fo+where+{%3Fs+%3Chttp%3A%2F%2Fdbpedia.org%2Fproperty%2Fbranch%3E+%3Fo}+LIMIT+100&amp;format=text%2Fhtml&amp;timeout=30000&amp;debug=on", "View on DBPedia")</f>
        <v>View on DBPedia</v>
      </c>
    </row>
    <row collapsed="false" customFormat="false" customHeight="true" hidden="false" ht="12.1" outlineLevel="0" r="5139">
      <c r="A5139" s="0" t="str">
        <f aca="false">HYPERLINK("http://dbpedia.org/ontology/knownFor")</f>
        <v>http://dbpedia.org/ontology/knownFor</v>
      </c>
      <c r="B5139" s="2" t="n">
        <v>0</v>
      </c>
      <c r="C5139" s="0" t="str">
        <f aca="false">HYPERLINK("http://dbpedia.org/sparql?default-graph-uri=http%3A%2F%2Fdbpedia.org&amp;query=select+distinct+%3Fs+%3Fo+where+{%3Fs+%3Chttp%3A%2F%2Fdbpedia.org%2Fontology%2FknownFor%3E+%3Fo}+LIMIT+100&amp;format=text%2Fhtml&amp;timeout=30000&amp;debug=on", "View on DBPedia")</f>
        <v>View on DBPedia</v>
      </c>
    </row>
    <row collapsed="false" customFormat="false" customHeight="true" hidden="false" ht="12.1" outlineLevel="0" r="5140">
      <c r="A5140" s="0" t="str">
        <f aca="false">HYPERLINK("http://dbpedia.org/ontology/country")</f>
        <v>http://dbpedia.org/ontology/country</v>
      </c>
      <c r="B5140" s="2" t="n">
        <v>0</v>
      </c>
      <c r="C5140" s="0" t="str">
        <f aca="false">HYPERLINK("http://dbpedia.org/sparql?default-graph-uri=http%3A%2F%2Fdbpedia.org&amp;query=select+distinct+%3Fs+%3Fo+where+{%3Fs+%3Chttp%3A%2F%2Fdbpedia.org%2Fontology%2Fcountry%3E+%3Fo}+LIMIT+100&amp;format=text%2Fhtml&amp;timeout=30000&amp;debug=on", "View on DBPedia")</f>
        <v>View on DBPedia</v>
      </c>
    </row>
    <row collapsed="false" customFormat="false" customHeight="true" hidden="false" ht="12.1" outlineLevel="0" r="5141">
      <c r="A5141" s="0" t="str">
        <f aca="false">HYPERLINK("http://dbpedia.org/property/successor")</f>
        <v>http://dbpedia.org/property/successor</v>
      </c>
      <c r="B5141" s="2" t="n">
        <v>0</v>
      </c>
      <c r="C5141" s="0" t="str">
        <f aca="false">HYPERLINK("http://dbpedia.org/sparql?default-graph-uri=http%3A%2F%2Fdbpedia.org&amp;query=select+distinct+%3Fs+%3Fo+where+{%3Fs+%3Chttp%3A%2F%2Fdbpedia.org%2Fproperty%2Fsuccessor%3E+%3Fo}+LIMIT+100&amp;format=text%2Fhtml&amp;timeout=30000&amp;debug=on", "View on DBPedia")</f>
        <v>View on DBPedia</v>
      </c>
    </row>
    <row collapsed="false" customFormat="false" customHeight="true" hidden="false" ht="12.1" outlineLevel="0" r="5142">
      <c r="A5142" s="0" t="str">
        <f aca="false">HYPERLINK("http://dbpedia.org/property/partyElection")</f>
        <v>http://dbpedia.org/property/partyElection</v>
      </c>
      <c r="B5142" s="2" t="n">
        <v>0</v>
      </c>
      <c r="C5142" s="0" t="str">
        <f aca="false">HYPERLINK("http://dbpedia.org/sparql?default-graph-uri=http%3A%2F%2Fdbpedia.org&amp;query=select+distinct+%3Fs+%3Fo+where+{%3Fs+%3Chttp%3A%2F%2Fdbpedia.org%2Fproperty%2FpartyElection%3E+%3Fo}+LIMIT+100&amp;format=text%2Fhtml&amp;timeout=30000&amp;debug=on", "View on DBPedia")</f>
        <v>View on DBPedia</v>
      </c>
    </row>
    <row collapsed="false" customFormat="false" customHeight="true" hidden="false" ht="12.1" outlineLevel="0" r="5143">
      <c r="A5143" s="0" t="str">
        <f aca="false">HYPERLINK("http://dbpedia.org/property/quote")</f>
        <v>http://dbpedia.org/property/quote</v>
      </c>
      <c r="B5143" s="2" t="n">
        <v>0</v>
      </c>
      <c r="C5143" s="0" t="str">
        <f aca="false">HYPERLINK("http://dbpedia.org/sparql?default-graph-uri=http%3A%2F%2Fdbpedia.org&amp;query=select+distinct+%3Fs+%3Fo+where+{%3Fs+%3Chttp%3A%2F%2Fdbpedia.org%2Fproperty%2Fquote%3E+%3Fo}+LIMIT+100&amp;format=text%2Fhtml&amp;timeout=30000&amp;debug=on", "View on DBPedia")</f>
        <v>View on DBPedia</v>
      </c>
    </row>
    <row collapsed="false" customFormat="false" customHeight="true" hidden="false" ht="12.1" outlineLevel="0" r="5144">
      <c r="A5144" s="0" t="str">
        <f aca="false">HYPERLINK("http://dbpedia.org/property/awards")</f>
        <v>http://dbpedia.org/property/awards</v>
      </c>
      <c r="B5144" s="2" t="n">
        <v>0</v>
      </c>
      <c r="C5144" s="0" t="str">
        <f aca="false">HYPERLINK("http://dbpedia.org/sparql?default-graph-uri=http%3A%2F%2Fdbpedia.org&amp;query=select+distinct+%3Fs+%3Fo+where+{%3Fs+%3Chttp%3A%2F%2Fdbpedia.org%2Fproperty%2Fawards%3E+%3Fo}+LIMIT+100&amp;format=text%2Fhtml&amp;timeout=30000&amp;debug=on", "View on DBPedia")</f>
        <v>View on DBPedia</v>
      </c>
    </row>
    <row collapsed="false" customFormat="false" customHeight="true" hidden="false" ht="12.1" outlineLevel="0" r="5145">
      <c r="A5145" s="0" t="str">
        <f aca="false">HYPERLINK("http://dbpedia.org/property/caption")</f>
        <v>http://dbpedia.org/property/caption</v>
      </c>
      <c r="B5145" s="2" t="n">
        <v>0</v>
      </c>
      <c r="C5145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5146">
      <c r="A5146" s="0" t="str">
        <f aca="false">HYPERLINK("http://dbpedia.org/ontology/militaryBranch")</f>
        <v>http://dbpedia.org/ontology/militaryBranch</v>
      </c>
      <c r="B5146" s="2" t="n">
        <v>0</v>
      </c>
      <c r="C5146" s="0" t="str">
        <f aca="false">HYPERLINK("http://dbpedia.org/sparql?default-graph-uri=http%3A%2F%2Fdbpedia.org&amp;query=select+distinct+%3Fs+%3Fo+where+{%3Fs+%3Chttp%3A%2F%2Fdbpedia.org%2Fontology%2FmilitaryBranch%3E+%3Fo}+LIMIT+100&amp;format=text%2Fhtml&amp;timeout=30000&amp;debug=on", "View on DBPedia")</f>
        <v>View on DBPedia</v>
      </c>
    </row>
    <row collapsed="false" customFormat="false" customHeight="true" hidden="false" ht="12.1" outlineLevel="0" r="5147">
      <c r="A5147" s="0" t="str">
        <f aca="false">HYPERLINK("http://dbpedia.org/ontology/opponent")</f>
        <v>http://dbpedia.org/ontology/opponent</v>
      </c>
      <c r="B5147" s="2" t="n">
        <v>0</v>
      </c>
      <c r="C5147" s="0" t="str">
        <f aca="false">HYPERLINK("http://dbpedia.org/sparql?default-graph-uri=http%3A%2F%2Fdbpedia.org&amp;query=select+distinct+%3Fs+%3Fo+where+{%3Fs+%3Chttp%3A%2F%2Fdbpedia.org%2Fontology%2Fopponent%3E+%3Fo}+LIMIT+100&amp;format=text%2Fhtml&amp;timeout=30000&amp;debug=on", "View on DBPedia")</f>
        <v>View on DBPedia</v>
      </c>
    </row>
    <row collapsed="false" customFormat="false" customHeight="true" hidden="false" ht="12.1" outlineLevel="0" r="5148">
      <c r="A5148" s="0" t="str">
        <f aca="false">HYPERLINK("http://dbpedia.org/property/as")</f>
        <v>http://dbpedia.org/property/as</v>
      </c>
      <c r="B5148" s="2" t="n">
        <v>0</v>
      </c>
      <c r="C5148" s="0" t="str">
        <f aca="false">HYPERLINK("http://dbpedia.org/sparql?default-graph-uri=http%3A%2F%2Fdbpedia.org&amp;query=select+distinct+%3Fs+%3Fo+where+{%3Fs+%3Chttp%3A%2F%2Fdbpedia.org%2Fproperty%2Fas%3E+%3Fo}+LIMIT+100&amp;format=text%2Fhtml&amp;timeout=30000&amp;debug=on", "View on DBPedia")</f>
        <v>View on DBPedia</v>
      </c>
    </row>
    <row collapsed="false" customFormat="false" customHeight="true" hidden="false" ht="12.1" outlineLevel="0" r="5149">
      <c r="A5149" s="0" t="str">
        <f aca="false">HYPERLINK("http://dbpedia.org/ontology/ideology")</f>
        <v>http://dbpedia.org/ontology/ideology</v>
      </c>
      <c r="B5149" s="2" t="n">
        <v>0</v>
      </c>
      <c r="C5149" s="0" t="str">
        <f aca="false">HYPERLINK("http://dbpedia.org/sparql?default-graph-uri=http%3A%2F%2Fdbpedia.org&amp;query=select+distinct+%3Fs+%3Fo+where+{%3Fs+%3Chttp%3A%2F%2Fdbpedia.org%2Fontology%2Fideology%3E+%3Fo}+LIMIT+100&amp;format=text%2Fhtml&amp;timeout=30000&amp;debug=on", "View on DBPedia")</f>
        <v>View on DBPedia</v>
      </c>
    </row>
    <row collapsed="false" customFormat="false" customHeight="true" hidden="false" ht="12.1" outlineLevel="0" r="5150">
      <c r="A5150" s="0" t="str">
        <f aca="false">HYPERLINK("http://xmlns.com/foaf/0.1/name")</f>
        <v>http://xmlns.com/foaf/0.1/name</v>
      </c>
      <c r="B5150" s="2" t="n">
        <v>0</v>
      </c>
      <c r="C5150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5151">
      <c r="A5151" s="0" t="str">
        <f aca="false">HYPERLINK("http://dbpedia.org/ontology/successor")</f>
        <v>http://dbpedia.org/ontology/successor</v>
      </c>
      <c r="B5151" s="2" t="n">
        <v>0</v>
      </c>
      <c r="C5151" s="0" t="str">
        <f aca="false">HYPERLINK("http://dbpedia.org/sparql?default-graph-uri=http%3A%2F%2Fdbpedia.org&amp;query=select+distinct+%3Fs+%3Fo+where+{%3Fs+%3Chttp%3A%2F%2Fdbpedia.org%2Fontology%2Fsuccessor%3E+%3Fo}+LIMIT+100&amp;format=text%2Fhtml&amp;timeout=30000&amp;debug=on", "View on DBPedia")</f>
        <v>View on DBPedia</v>
      </c>
    </row>
    <row collapsed="false" customFormat="false" customHeight="true" hidden="false" ht="12.1" outlineLevel="0" r="5152">
      <c r="A5152" s="0" t="str">
        <f aca="false">HYPERLINK("http://dbpedia.org/property/ideology")</f>
        <v>http://dbpedia.org/property/ideology</v>
      </c>
      <c r="B5152" s="2" t="n">
        <v>0.5</v>
      </c>
      <c r="C5152" s="0" t="str">
        <f aca="false">HYPERLINK("http://dbpedia.org/sparql?default-graph-uri=http%3A%2F%2Fdbpedia.org&amp;query=select+distinct+%3Fs+%3Fo+where+{%3Fs+%3Chttp%3A%2F%2Fdbpedia.org%2Fproperty%2Fideology%3E+%3Fo}+LIMIT+100&amp;format=text%2Fhtml&amp;timeout=30000&amp;debug=on", "View on DBPedia")</f>
        <v>View on DBPedia</v>
      </c>
    </row>
    <row collapsed="false" customFormat="false" customHeight="true" hidden="false" ht="12.1" outlineLevel="0" r="5153">
      <c r="A5153" s="0" t="str">
        <f aca="false">HYPERLINK("http://dbpedia.org/property/profession")</f>
        <v>http://dbpedia.org/property/profession</v>
      </c>
      <c r="B5153" s="2" t="n">
        <v>0</v>
      </c>
      <c r="C5153" s="0" t="str">
        <f aca="false">HYPERLINK("http://dbpedia.org/sparql?default-graph-uri=http%3A%2F%2Fdbpedia.org&amp;query=select+distinct+%3Fs+%3Fo+where+{%3Fs+%3Chttp%3A%2F%2Fdbpedia.org%2Fproperty%2Fprofession%3E+%3Fo}+LIMIT+100&amp;format=text%2Fhtml&amp;timeout=30000&amp;debug=on", "View on DBPedia")</f>
        <v>View on DBPedia</v>
      </c>
    </row>
    <row collapsed="false" customFormat="false" customHeight="true" hidden="false" ht="12.1" outlineLevel="0" r="5154">
      <c r="A5154" s="0" t="str">
        <f aca="false">HYPERLINK("http://dbpedia.org/ontology/region")</f>
        <v>http://dbpedia.org/ontology/region</v>
      </c>
      <c r="B5154" s="2" t="n">
        <v>0</v>
      </c>
      <c r="C5154" s="0" t="str">
        <f aca="false">HYPERLINK("http://dbpedia.org/sparql?default-graph-uri=http%3A%2F%2Fdbpedia.org&amp;query=select+distinct+%3Fs+%3Fo+where+{%3Fs+%3Chttp%3A%2F%2Fdbpedia.org%2Fontology%2Fregion%3E+%3Fo}+LIMIT+100&amp;format=text%2Fhtml&amp;timeout=30000&amp;debug=on", "View on DBPedia")</f>
        <v>View on DBPedia</v>
      </c>
    </row>
    <row collapsed="false" customFormat="false" customHeight="true" hidden="false" ht="12.1" outlineLevel="0" r="5155">
      <c r="A5155" s="0" t="str">
        <f aca="false">HYPERLINK("http://dbpedia.org/property/affiliation")</f>
        <v>http://dbpedia.org/property/affiliation</v>
      </c>
      <c r="B5155" s="2" t="n">
        <v>0</v>
      </c>
      <c r="C5155" s="0" t="str">
        <f aca="false">HYPERLINK("http://dbpedia.org/sparql?default-graph-uri=http%3A%2F%2Fdbpedia.org&amp;query=select+distinct+%3Fs+%3Fo+where+{%3Fs+%3Chttp%3A%2F%2Fdbpedia.org%2Fproperty%2Faffiliation%3E+%3Fo}+LIMIT+100&amp;format=text%2Fhtml&amp;timeout=30000&amp;debug=on", "View on DBPedia")</f>
        <v>View on DBPedia</v>
      </c>
    </row>
    <row collapsed="false" customFormat="false" customHeight="true" hidden="false" ht="12.1" outlineLevel="0" r="5156">
      <c r="A5156" s="0" t="str">
        <f aca="false">HYPERLINK("http://dbpedia.org/ontology/profession")</f>
        <v>http://dbpedia.org/ontology/profession</v>
      </c>
      <c r="B5156" s="2" t="n">
        <v>0</v>
      </c>
      <c r="C5156" s="0" t="str">
        <f aca="false">HYPERLINK("http://dbpedia.org/sparql?default-graph-uri=http%3A%2F%2Fdbpedia.org&amp;query=select+distinct+%3Fs+%3Fo+where+{%3Fs+%3Chttp%3A%2F%2Fdbpedia.org%2Fontology%2Fprofession%3E+%3Fo}+LIMIT+100&amp;format=text%2Fhtml&amp;timeout=30000&amp;debug=on", "View on DBPedia")</f>
        <v>View on DBPedia</v>
      </c>
    </row>
    <row collapsed="false" customFormat="false" customHeight="true" hidden="false" ht="12.1" outlineLevel="0" r="5157">
      <c r="A5157" s="0" t="str">
        <f aca="false">HYPERLINK("http://dbpedia.org/property/loser")</f>
        <v>http://dbpedia.org/property/loser</v>
      </c>
      <c r="B5157" s="2" t="n">
        <v>0</v>
      </c>
      <c r="C5157" s="0" t="str">
        <f aca="false">HYPERLINK("http://dbpedia.org/sparql?default-graph-uri=http%3A%2F%2Fdbpedia.org&amp;query=select+distinct+%3Fs+%3Fo+where+{%3Fs+%3Chttp%3A%2F%2Fdbpedia.org%2Fproperty%2Floser%3E+%3Fo}+LIMIT+100&amp;format=text%2Fhtml&amp;timeout=30000&amp;debug=on", "View on DBPedia")</f>
        <v>View on DBPedia</v>
      </c>
    </row>
    <row collapsed="false" customFormat="false" customHeight="true" hidden="false" ht="12.1" outlineLevel="0" r="5158">
      <c r="A5158" s="0" t="str">
        <f aca="false">HYPERLINK("http://dbpedia.org/property/predecessor")</f>
        <v>http://dbpedia.org/property/predecessor</v>
      </c>
      <c r="B5158" s="2" t="n">
        <v>0</v>
      </c>
      <c r="C5158" s="0" t="str">
        <f aca="false">HYPERLINK("http://dbpedia.org/sparql?default-graph-uri=http%3A%2F%2Fdbpedia.org&amp;query=select+distinct+%3Fs+%3Fo+where+{%3Fs+%3Chttp%3A%2F%2Fdbpedia.org%2Fproperty%2Fpredecessor%3E+%3Fo}+LIMIT+100&amp;format=text%2Fhtml&amp;timeout=30000&amp;debug=on", "View on DBPedia")</f>
        <v>View on DBPedia</v>
      </c>
    </row>
    <row collapsed="false" customFormat="false" customHeight="true" hidden="false" ht="12.1" outlineLevel="0" r="5159">
      <c r="A5159" s="0" t="str">
        <f aca="false">HYPERLINK("http://dbpedia.org/property/name")</f>
        <v>http://dbpedia.org/property/name</v>
      </c>
      <c r="B5159" s="2" t="n">
        <v>0</v>
      </c>
      <c r="C5159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5160">
      <c r="A5160" s="0" t="str">
        <f aca="false">HYPERLINK("http://dbpedia.org/ontology/allegiance")</f>
        <v>http://dbpedia.org/ontology/allegiance</v>
      </c>
      <c r="B5160" s="2" t="n">
        <v>0</v>
      </c>
      <c r="C5160" s="0" t="str">
        <f aca="false">HYPERLINK("http://dbpedia.org/sparql?default-graph-uri=http%3A%2F%2Fdbpedia.org&amp;query=select+distinct+%3Fs+%3Fo+where+{%3Fs+%3Chttp%3A%2F%2Fdbpedia.org%2Fontology%2Fallegiance%3E+%3Fo}+LIMIT+100&amp;format=text%2Fhtml&amp;timeout=30000&amp;debug=on", "View on DBPedia")</f>
        <v>View on DBPedia</v>
      </c>
    </row>
    <row collapsed="false" customFormat="false" customHeight="true" hidden="false" ht="12.1" outlineLevel="0" r="5161">
      <c r="A5161" s="0" t="str">
        <f aca="false">HYPERLINK("http://dbpedia.org/property/laterwork")</f>
        <v>http://dbpedia.org/property/laterwork</v>
      </c>
      <c r="B5161" s="2" t="n">
        <v>0</v>
      </c>
      <c r="C5161" s="0" t="str">
        <f aca="false">HYPERLINK("http://dbpedia.org/sparql?default-graph-uri=http%3A%2F%2Fdbpedia.org&amp;query=select+distinct+%3Fs+%3Fo+where+{%3Fs+%3Chttp%3A%2F%2Fdbpedia.org%2Fproperty%2Flaterwork%3E+%3Fo}+LIMIT+100&amp;format=text%2Fhtml&amp;timeout=30000&amp;debug=on", "View on DBPedia")</f>
        <v>View on DBPedia</v>
      </c>
    </row>
    <row collapsed="false" customFormat="false" customHeight="true" hidden="false" ht="12.1" outlineLevel="0" r="5162">
      <c r="A5162" s="0" t="str">
        <f aca="false">HYPERLINK("http://dbpedia.org/property/birthPlace")</f>
        <v>http://dbpedia.org/property/birthPlace</v>
      </c>
      <c r="B5162" s="2" t="n">
        <v>0</v>
      </c>
      <c r="C5162" s="0" t="str">
        <f aca="false">HYPERLINK("http://dbpedia.org/sparql?default-graph-uri=http%3A%2F%2Fdbpedia.org&amp;query=select+distinct+%3Fs+%3Fo+where+{%3Fs+%3Chttp%3A%2F%2Fdbpedia.org%2Fproperty%2FbirthPlace%3E+%3Fo}+LIMIT+100&amp;format=text%2Fhtml&amp;timeout=30000&amp;debug=on", "View on DBPedia")</f>
        <v>View on DBPedia</v>
      </c>
    </row>
    <row collapsed="false" customFormat="false" customHeight="true" hidden="false" ht="12.1" outlineLevel="0" r="5163">
      <c r="A5163" s="0" t="str">
        <f aca="false">HYPERLINK("http://dbpedia.org/property/opponent")</f>
        <v>http://dbpedia.org/property/opponent</v>
      </c>
      <c r="B5163" s="2" t="n">
        <v>0</v>
      </c>
      <c r="C5163" s="0" t="str">
        <f aca="false">HYPERLINK("http://dbpedia.org/sparql?default-graph-uri=http%3A%2F%2Fdbpedia.org&amp;query=select+distinct+%3Fs+%3Fo+where+{%3Fs+%3Chttp%3A%2F%2Fdbpedia.org%2Fproperty%2Fopponent%3E+%3Fo}+LIMIT+100&amp;format=text%2Fhtml&amp;timeout=30000&amp;debug=on", "View on DBPedia")</f>
        <v>View on DBPedia</v>
      </c>
    </row>
    <row collapsed="false" customFormat="false" customHeight="true" hidden="false" ht="12.1" outlineLevel="0" r="5164">
      <c r="A5164" s="0" t="str">
        <f aca="false">HYPERLINK("http://dbpedia.org/property/candidate")</f>
        <v>http://dbpedia.org/property/candidate</v>
      </c>
      <c r="B5164" s="2" t="n">
        <v>0</v>
      </c>
      <c r="C5164" s="0" t="str">
        <f aca="false">HYPERLINK("http://dbpedia.org/sparql?default-graph-uri=http%3A%2F%2Fdbpedia.org&amp;query=select+distinct+%3Fs+%3Fo+where+{%3Fs+%3Chttp%3A%2F%2Fdbpedia.org%2Fproperty%2Fcandidate%3E+%3Fo}+LIMIT+100&amp;format=text%2Fhtml&amp;timeout=30000&amp;debug=on", "View on DBPedia")</f>
        <v>View on DBPedia</v>
      </c>
    </row>
    <row collapsed="false" customFormat="false" customHeight="true" hidden="false" ht="12.1" outlineLevel="0" r="5165">
      <c r="A5165" s="0" t="str">
        <f aca="false">HYPERLINK("http://dbpedia.org/ontology/deathPlace")</f>
        <v>http://dbpedia.org/ontology/deathPlace</v>
      </c>
      <c r="B5165" s="2" t="n">
        <v>0</v>
      </c>
      <c r="C5165" s="0" t="str">
        <f aca="false">HYPERLINK("http://dbpedia.org/sparql?default-graph-uri=http%3A%2F%2Fdbpedia.org&amp;query=select+distinct+%3Fs+%3Fo+where+{%3Fs+%3Chttp%3A%2F%2Fdbpedia.org%2Fontology%2FdeathPlace%3E+%3Fo}+LIMIT+100&amp;format=text%2Fhtml&amp;timeout=30000&amp;debug=on", "View on DBPedia")</f>
        <v>View on DBPedia</v>
      </c>
    </row>
    <row collapsed="false" customFormat="false" customHeight="true" hidden="false" ht="12.1" outlineLevel="0" r="5166">
      <c r="A5166" s="0" t="str">
        <f aca="false">HYPERLINK("http://dbpedia.org/property/unit")</f>
        <v>http://dbpedia.org/property/unit</v>
      </c>
      <c r="B5166" s="2" t="n">
        <v>0</v>
      </c>
      <c r="C5166" s="0" t="str">
        <f aca="false">HYPERLINK("http://dbpedia.org/sparql?default-graph-uri=http%3A%2F%2Fdbpedia.org&amp;query=select+distinct+%3Fs+%3Fo+where+{%3Fs+%3Chttp%3A%2F%2Fdbpedia.org%2Fproperty%2Funit%3E+%3Fo}+LIMIT+100&amp;format=text%2Fhtml&amp;timeout=30000&amp;debug=on", "View on DBPedia")</f>
        <v>View on DBPedia</v>
      </c>
    </row>
    <row collapsed="false" customFormat="false" customHeight="true" hidden="false" ht="12.1" outlineLevel="0" r="5167">
      <c r="A5167" s="0" t="str">
        <f aca="false">HYPERLINK("http://dbpedia.org/property/otherpaty")</f>
        <v>http://dbpedia.org/property/otherpaty</v>
      </c>
      <c r="B5167" s="2" t="n">
        <v>0</v>
      </c>
      <c r="C5167" s="0" t="str">
        <f aca="false">HYPERLINK("http://dbpedia.org/sparql?default-graph-uri=http%3A%2F%2Fdbpedia.org&amp;query=select+distinct+%3Fs+%3Fo+where+{%3Fs+%3Chttp%3A%2F%2Fdbpedia.org%2Fproperty%2Fotherpaty%3E+%3Fo}+LIMIT+100&amp;format=text%2Fhtml&amp;timeout=30000&amp;debug=on", "View on DBPedia")</f>
        <v>View on DBPedia</v>
      </c>
    </row>
    <row collapsed="false" customFormat="false" customHeight="true" hidden="false" ht="12.1" outlineLevel="0" r="5168">
      <c r="A5168" s="0" t="str">
        <f aca="false">HYPERLINK("http://dbpedia.org/property/change")</f>
        <v>http://dbpedia.org/property/change</v>
      </c>
      <c r="B5168" s="2" t="n">
        <v>0</v>
      </c>
      <c r="C5168" s="0" t="str">
        <f aca="false">HYPERLINK("http://dbpedia.org/sparql?default-graph-uri=http%3A%2F%2Fdbpedia.org&amp;query=select+distinct+%3Fs+%3Fo+where+{%3Fs+%3Chttp%3A%2F%2Fdbpedia.org%2Fproperty%2Fchange%3E+%3Fo}+LIMIT+100&amp;format=text%2Fhtml&amp;timeout=30000&amp;debug=on", "View on DBPedia")</f>
        <v>View on DBPedia</v>
      </c>
    </row>
    <row collapsed="false" customFormat="false" customHeight="true" hidden="false" ht="12.1" outlineLevel="0" r="5169">
      <c r="A5169" s="0" t="str">
        <f aca="false">HYPERLINK("http://dbpedia.org/property/previousElection")</f>
        <v>http://dbpedia.org/property/previousElection</v>
      </c>
      <c r="B5169" s="2" t="n">
        <v>0</v>
      </c>
      <c r="C5169" s="0" t="str">
        <f aca="false">HYPERLINK("http://dbpedia.org/sparql?default-graph-uri=http%3A%2F%2Fdbpedia.org&amp;query=select+distinct+%3Fs+%3Fo+where+{%3Fs+%3Chttp%3A%2F%2Fdbpedia.org%2Fproperty%2FpreviousElection%3E+%3Fo}+LIMIT+100&amp;format=text%2Fhtml&amp;timeout=30000&amp;debug=on", "View on DBPedia")</f>
        <v>View on DBPedia</v>
      </c>
    </row>
    <row collapsed="false" customFormat="false" customHeight="true" hidden="false" ht="12.1" outlineLevel="0" r="5170">
      <c r="A5170" s="0" t="str">
        <f aca="false">HYPERLINK("http://dbpedia.org/ontology/militaryUnit")</f>
        <v>http://dbpedia.org/ontology/militaryUnit</v>
      </c>
      <c r="B5170" s="2" t="n">
        <v>0</v>
      </c>
      <c r="C5170" s="0" t="str">
        <f aca="false">HYPERLINK("http://dbpedia.org/sparql?default-graph-uri=http%3A%2F%2Fdbpedia.org&amp;query=select+distinct+%3Fs+%3Fo+where+{%3Fs+%3Chttp%3A%2F%2Fdbpedia.org%2Fontology%2FmilitaryUnit%3E+%3Fo}+LIMIT+100&amp;format=text%2Fhtml&amp;timeout=30000&amp;debug=on", "View on DBPedia")</f>
        <v>View on DBPedia</v>
      </c>
    </row>
    <row collapsed="false" customFormat="false" customHeight="true" hidden="false" ht="12.1" outlineLevel="0" r="5171">
      <c r="A5171" s="0" t="str">
        <f aca="false">HYPERLINK("http://dbpedia.org/ontology/birthPlace")</f>
        <v>http://dbpedia.org/ontology/birthPlace</v>
      </c>
      <c r="B5171" s="2" t="n">
        <v>0</v>
      </c>
      <c r="C5171" s="0" t="str">
        <f aca="false">HYPERLINK("http://dbpedia.org/sparql?default-graph-uri=http%3A%2F%2Fdbpedia.org&amp;query=select+distinct+%3Fs+%3Fo+where+{%3Fs+%3Chttp%3A%2F%2Fdbpedia.org%2Fontology%2FbirthPlace%3E+%3Fo}+LIMIT+100&amp;format=text%2Fhtml&amp;timeout=30000&amp;debug=on", "View on DBPedia")</f>
        <v>View on DBPedia</v>
      </c>
    </row>
    <row collapsed="false" customFormat="false" customHeight="true" hidden="false" ht="12.1" outlineLevel="0" r="5172">
      <c r="A5172" s="0" t="str">
        <f aca="false">HYPERLINK("http://dbpedia.org/property/commands")</f>
        <v>http://dbpedia.org/property/commands</v>
      </c>
      <c r="B5172" s="2" t="n">
        <v>0</v>
      </c>
      <c r="C5172" s="0" t="str">
        <f aca="false">HYPERLINK("http://dbpedia.org/sparql?default-graph-uri=http%3A%2F%2Fdbpedia.org&amp;query=select+distinct+%3Fs+%3Fo+where+{%3Fs+%3Chttp%3A%2F%2Fdbpedia.org%2Fproperty%2Fcommands%3E+%3Fo}+LIMIT+100&amp;format=text%2Fhtml&amp;timeout=30000&amp;debug=on", "View on DBPedia")</f>
        <v>View on DBPedia</v>
      </c>
    </row>
    <row collapsed="false" customFormat="false" customHeight="true" hidden="false" ht="12.1" outlineLevel="0" r="5173">
      <c r="A5173" s="0" t="str">
        <f aca="false">HYPERLINK("http://dbpedia.org/property/data")</f>
        <v>http://dbpedia.org/property/data</v>
      </c>
      <c r="B5173" s="2" t="n">
        <v>0</v>
      </c>
      <c r="C5173" s="0" t="str">
        <f aca="false">HYPERLINK("http://dbpedia.org/sparql?default-graph-uri=http%3A%2F%2Fdbpedia.org&amp;query=select+distinct+%3Fs+%3Fo+where+{%3Fs+%3Chttp%3A%2F%2Fdbpedia.org%2Fproperty%2Fdata%3E+%3Fo}+LIMIT+100&amp;format=text%2Fhtml&amp;timeout=30000&amp;debug=on", "View on DBPedia")</f>
        <v>View on DBPedia</v>
      </c>
    </row>
    <row collapsed="false" customFormat="false" customHeight="true" hidden="false" ht="12.1" outlineLevel="0" r="5174">
      <c r="A5174" s="0" t="str">
        <f aca="false">HYPERLINK("http://dbpedia.org/property/partyName")</f>
        <v>http://dbpedia.org/property/partyName</v>
      </c>
      <c r="B5174" s="2" t="n">
        <v>0</v>
      </c>
      <c r="C5174" s="0" t="str">
        <f aca="false">HYPERLINK("http://dbpedia.org/sparql?default-graph-uri=http%3A%2F%2Fdbpedia.org&amp;query=select+distinct+%3Fs+%3Fo+where+{%3Fs+%3Chttp%3A%2F%2Fdbpedia.org%2Fproperty%2FpartyName%3E+%3Fo}+LIMIT+100&amp;format=text%2Fhtml&amp;timeout=30000&amp;debug=on", "View on DBPedia")</f>
        <v>View on DBPedia</v>
      </c>
    </row>
    <row collapsed="false" customFormat="false" customHeight="true" hidden="false" ht="12.1" outlineLevel="0" r="5175">
      <c r="A5175" s="0" t="str">
        <f aca="false">HYPERLINK("http://dbpedia.org/property/majority")</f>
        <v>http://dbpedia.org/property/majority</v>
      </c>
      <c r="B5175" s="2" t="n">
        <v>0</v>
      </c>
      <c r="C5175" s="0" t="str">
        <f aca="false">HYPERLINK("http://dbpedia.org/sparql?default-graph-uri=http%3A%2F%2Fdbpedia.org&amp;query=select+distinct+%3Fs+%3Fo+where+{%3Fs+%3Chttp%3A%2F%2Fdbpedia.org%2Fproperty%2Fmajority%3E+%3Fo}+LIMIT+100&amp;format=text%2Fhtml&amp;timeout=30000&amp;debug=on", "View on DBPedia")</f>
        <v>View on DBPedia</v>
      </c>
    </row>
    <row collapsed="false" customFormat="false" customHeight="true" hidden="false" ht="12.1" outlineLevel="0" r="5176">
      <c r="A5176" s="0" t="str">
        <f aca="false">HYPERLINK("http://dbpedia.org/property/otherParty")</f>
        <v>http://dbpedia.org/property/otherParty</v>
      </c>
      <c r="B5176" s="2" t="n">
        <v>0</v>
      </c>
      <c r="C5176" s="0" t="str">
        <f aca="false">HYPERLINK("http://dbpedia.org/sparql?default-graph-uri=http%3A%2F%2Fdbpedia.org&amp;query=select+distinct+%3Fs+%3Fo+where+{%3Fs+%3Chttp%3A%2F%2Fdbpedia.org%2Fproperty%2FotherParty%3E+%3Fo}+LIMIT+100&amp;format=text%2Fhtml&amp;timeout=30000&amp;debug=on", "View on DBPedia")</f>
        <v>View on DBPedia</v>
      </c>
    </row>
    <row collapsed="false" customFormat="false" customHeight="true" hidden="false" ht="12.1" outlineLevel="0" r="5177">
      <c r="A5177" s="0" t="str">
        <f aca="false">HYPERLINK("http://dbpedia.org/property/nextElection")</f>
        <v>http://dbpedia.org/property/nextElection</v>
      </c>
      <c r="B5177" s="2" t="n">
        <v>0</v>
      </c>
      <c r="C5177" s="0" t="str">
        <f aca="false">HYPERLINK("http://dbpedia.org/sparql?default-graph-uri=http%3A%2F%2Fdbpedia.org&amp;query=select+distinct+%3Fs+%3Fo+where+{%3Fs+%3Chttp%3A%2F%2Fdbpedia.org%2Fproperty%2FnextElection%3E+%3Fo}+LIMIT+100&amp;format=text%2Fhtml&amp;timeout=30000&amp;debug=on", "View on DBPedia")</f>
        <v>View on DBPedia</v>
      </c>
    </row>
    <row collapsed="false" customFormat="false" customHeight="true" hidden="false" ht="12.1" outlineLevel="0" r="5178">
      <c r="A5178" s="0" t="str">
        <f aca="false">HYPERLINK("http://dbpedia.org/property/placeOfBirth")</f>
        <v>http://dbpedia.org/property/placeOfBirth</v>
      </c>
      <c r="B5178" s="2" t="n">
        <v>0</v>
      </c>
      <c r="C5178" s="0" t="str">
        <f aca="false">HYPERLINK("http://dbpedia.org/sparql?default-graph-uri=http%3A%2F%2Fdbpedia.org&amp;query=select+distinct+%3Fs+%3Fo+where+{%3Fs+%3Chttp%3A%2F%2Fdbpedia.org%2Fproperty%2FplaceOfBirth%3E+%3Fo}+LIMIT+100&amp;format=text%2Fhtml&amp;timeout=30000&amp;debug=on", "View on DBPedia")</f>
        <v>View on DBPedia</v>
      </c>
    </row>
    <row collapsed="false" customFormat="false" customHeight="true" hidden="false" ht="12.1" outlineLevel="0" r="5179">
      <c r="A5179" s="0" t="str">
        <f aca="false">HYPERLINK("http://dbpedia.org/property/nationality")</f>
        <v>http://dbpedia.org/property/nationality</v>
      </c>
      <c r="B5179" s="2" t="n">
        <v>0</v>
      </c>
      <c r="C5179" s="0" t="str">
        <f aca="false">HYPERLINK("http://dbpedia.org/sparql?default-graph-uri=http%3A%2F%2Fdbpedia.org&amp;query=select+distinct+%3Fs+%3Fo+where+{%3Fs+%3Chttp%3A%2F%2Fdbpedia.org%2Fproperty%2Fnationality%3E+%3Fo}+LIMIT+100&amp;format=text%2Fhtml&amp;timeout=30000&amp;debug=on", "View on DBPedia")</f>
        <v>View on DBPedia</v>
      </c>
    </row>
    <row collapsed="false" customFormat="false" customHeight="true" hidden="false" ht="12.1" outlineLevel="0" r="5180">
      <c r="A5180" s="0" t="str">
        <f aca="false">HYPERLINK("http://dbpedia.org/property/placeOfDeath")</f>
        <v>http://dbpedia.org/property/placeOfDeath</v>
      </c>
      <c r="B5180" s="2" t="n">
        <v>0</v>
      </c>
      <c r="C5180" s="0" t="str">
        <f aca="false">HYPERLINK("http://dbpedia.org/sparql?default-graph-uri=http%3A%2F%2Fdbpedia.org&amp;query=select+distinct+%3Fs+%3Fo+where+{%3Fs+%3Chttp%3A%2F%2Fdbpedia.org%2Fproperty%2FplaceOfDeath%3E+%3Fo}+LIMIT+100&amp;format=text%2Fhtml&amp;timeout=30000&amp;debug=on", "View on DBPedia")</f>
        <v>View on DBPedia</v>
      </c>
    </row>
    <row collapsed="false" customFormat="false" customHeight="true" hidden="false" ht="12.1" outlineLevel="0" r="5181">
      <c r="A5181" s="0" t="str">
        <f aca="false">HYPERLINK("http://dbpedia.org/property/boards")</f>
        <v>http://dbpedia.org/property/boards</v>
      </c>
      <c r="B5181" s="2" t="n">
        <v>0</v>
      </c>
      <c r="C5181" s="0" t="str">
        <f aca="false">HYPERLINK("http://dbpedia.org/sparql?default-graph-uri=http%3A%2F%2Fdbpedia.org&amp;query=select+distinct+%3Fs+%3Fo+where+{%3Fs+%3Chttp%3A%2F%2Fdbpedia.org%2Fproperty%2Fboards%3E+%3Fo}+LIMIT+100&amp;format=text%2Fhtml&amp;timeout=30000&amp;debug=on", "View on DBPedia")</f>
        <v>View on DBPedia</v>
      </c>
    </row>
    <row collapsed="false" customFormat="false" customHeight="true" hidden="false" ht="12.1" outlineLevel="0" r="5182">
      <c r="A5182" s="0" t="str">
        <f aca="false">HYPERLINK("http://dbpedia.org/property/winnerParty")</f>
        <v>http://dbpedia.org/property/winnerParty</v>
      </c>
      <c r="B5182" s="2" t="n">
        <v>0</v>
      </c>
      <c r="C5182" s="0" t="str">
        <f aca="false">HYPERLINK("http://dbpedia.org/sparql?default-graph-uri=http%3A%2F%2Fdbpedia.org&amp;query=select+distinct+%3Fs+%3Fo+where+{%3Fs+%3Chttp%3A%2F%2Fdbpedia.org%2Fproperty%2FwinnerParty%3E+%3Fo}+LIMIT+100&amp;format=text%2Fhtml&amp;timeout=30000&amp;debug=on", "View on DBPedia")</f>
        <v>View on DBPedia</v>
      </c>
    </row>
    <row collapsed="false" customFormat="false" customHeight="true" hidden="false" ht="12.1" outlineLevel="0" r="5183">
      <c r="A5183" s="0" t="str">
        <f aca="false">HYPERLINK("http://dbpedia.org/property/loserParty")</f>
        <v>http://dbpedia.org/property/loserParty</v>
      </c>
      <c r="B5183" s="2" t="n">
        <v>0</v>
      </c>
      <c r="C5183" s="0" t="str">
        <f aca="false">HYPERLINK("http://dbpedia.org/sparql?default-graph-uri=http%3A%2F%2Fdbpedia.org&amp;query=select+distinct+%3Fs+%3Fo+where+{%3Fs+%3Chttp%3A%2F%2Fdbpedia.org%2Fproperty%2FloserParty%3E+%3Fo}+LIMIT+100&amp;format=text%2Fhtml&amp;timeout=30000&amp;debug=on", "View on DBPedia")</f>
        <v>View on DBPedia</v>
      </c>
    </row>
    <row collapsed="false" customFormat="false" customHeight="true" hidden="false" ht="12.1" outlineLevel="0" r="5184">
      <c r="A5184" s="0" t="str">
        <f aca="false">HYPERLINK("http://dbpedia.org/property/source")</f>
        <v>http://dbpedia.org/property/source</v>
      </c>
      <c r="B5184" s="2" t="n">
        <v>0</v>
      </c>
      <c r="C5184" s="0" t="str">
        <f aca="false">HYPERLINK("http://dbpedia.org/sparql?default-graph-uri=http%3A%2F%2Fdbpedia.org&amp;query=select+distinct+%3Fs+%3Fo+where+{%3Fs+%3Chttp%3A%2F%2Fdbpedia.org%2Fproperty%2Fsource%3E+%3Fo}+LIMIT+100&amp;format=text%2Fhtml&amp;timeout=30000&amp;debug=on", "View on DBPedia")</f>
        <v>View on DBPedia</v>
      </c>
    </row>
    <row collapsed="false" customFormat="false" customHeight="true" hidden="false" ht="12.1" outlineLevel="0" r="5185">
      <c r="A5185" s="0" t="str">
        <f aca="false">HYPERLINK("http://dbpedia.org/property/organization")</f>
        <v>http://dbpedia.org/property/organization</v>
      </c>
      <c r="B5185" s="2" t="n">
        <v>0</v>
      </c>
      <c r="C5185" s="0" t="str">
        <f aca="false">HYPERLINK("http://dbpedia.org/sparql?default-graph-uri=http%3A%2F%2Fdbpedia.org&amp;query=select+distinct+%3Fs+%3Fo+where+{%3Fs+%3Chttp%3A%2F%2Fdbpedia.org%2Fproperty%2Forganization%3E+%3Fo}+LIMIT+100&amp;format=text%2Fhtml&amp;timeout=30000&amp;debug=on", "View on DBPedia")</f>
        <v>View on DBPedia</v>
      </c>
    </row>
    <row collapsed="false" customFormat="false" customHeight="true" hidden="false" ht="12.1" outlineLevel="0" r="5186">
      <c r="A5186" s="0" t="str">
        <f aca="false">HYPERLINK("http://dbpedia.org/property/candidate2Party")</f>
        <v>http://dbpedia.org/property/candidate2Party</v>
      </c>
      <c r="B5186" s="2" t="n">
        <v>0</v>
      </c>
      <c r="C5186" s="0" t="str">
        <f aca="false">HYPERLINK("http://dbpedia.org/sparql?default-graph-uri=http%3A%2F%2Fdbpedia.org&amp;query=select+distinct+%3Fs+%3Fo+where+{%3Fs+%3Chttp%3A%2F%2Fdbpedia.org%2Fproperty%2Fcandidate2Party%3E+%3Fo}+LIMIT+100&amp;format=text%2Fhtml&amp;timeout=30000&amp;debug=on", "View on DBPedia")</f>
        <v>View on DBPedia</v>
      </c>
    </row>
    <row collapsed="false" customFormat="false" customHeight="true" hidden="false" ht="12.1" outlineLevel="0" r="5187">
      <c r="A5187" s="0" t="str">
        <f aca="false">HYPERLINK("http://dbpedia.org/property/text")</f>
        <v>http://dbpedia.org/property/text</v>
      </c>
      <c r="B5187" s="2" t="n">
        <v>0</v>
      </c>
      <c r="C5187" s="0" t="str">
        <f aca="false">HYPERLINK("http://dbpedia.org/sparql?default-graph-uri=http%3A%2F%2Fdbpedia.org&amp;query=select+distinct+%3Fs+%3Fo+where+{%3Fs+%3Chttp%3A%2F%2Fdbpedia.org%2Fproperty%2Ftext%3E+%3Fo}+LIMIT+100&amp;format=text%2Fhtml&amp;timeout=30000&amp;debug=on", "View on DBPedia")</f>
        <v>View on DBPedia</v>
      </c>
    </row>
    <row collapsed="false" customFormat="false" customHeight="true" hidden="false" ht="12.1" outlineLevel="0" r="5188">
      <c r="A5188" s="0" t="str">
        <f aca="false">HYPERLINK("http://dbpedia.org/ontology/title")</f>
        <v>http://dbpedia.org/ontology/title</v>
      </c>
      <c r="B5188" s="2" t="n">
        <v>0</v>
      </c>
      <c r="C5188" s="0" t="str">
        <f aca="false">HYPERLINK("http://dbpedia.org/sparql?default-graph-uri=http%3A%2F%2Fdbpedia.org&amp;query=select+distinct+%3Fs+%3Fo+where+{%3Fs+%3Chttp%3A%2F%2Fdbpedia.org%2Fontology%2Ftitle%3E+%3Fo}+LIMIT+100&amp;format=text%2Fhtml&amp;timeout=30000&amp;debug=on", "View on DBPedia")</f>
        <v>View on DBPedia</v>
      </c>
    </row>
    <row collapsed="false" customFormat="false" customHeight="true" hidden="false" ht="12.1" outlineLevel="0" r="5189">
      <c r="A5189" s="0" t="str">
        <f aca="false">HYPERLINK("http://dbpedia.org/property/partyColour")</f>
        <v>http://dbpedia.org/property/partyColour</v>
      </c>
      <c r="B5189" s="2" t="n">
        <v>0</v>
      </c>
      <c r="C5189" s="0" t="str">
        <f aca="false">HYPERLINK("http://dbpedia.org/sparql?default-graph-uri=http%3A%2F%2Fdbpedia.org&amp;query=select+distinct+%3Fs+%3Fo+where+{%3Fs+%3Chttp%3A%2F%2Fdbpedia.org%2Fproperty%2FpartyColour%3E+%3Fo}+LIMIT+100&amp;format=text%2Fhtml&amp;timeout=30000&amp;debug=on", "View on DBPedia")</f>
        <v>View on DBPedia</v>
      </c>
    </row>
    <row collapsed="false" customFormat="false" customHeight="true" hidden="false" ht="12.1" outlineLevel="0" r="5190">
      <c r="A5190" s="0" t="str">
        <f aca="false">HYPERLINK("http://dbpedia.org/property/electionName")</f>
        <v>http://dbpedia.org/property/electionName</v>
      </c>
      <c r="B5190" s="2" t="n">
        <v>0</v>
      </c>
      <c r="C5190" s="0" t="str">
        <f aca="false">HYPERLINK("http://dbpedia.org/sparql?default-graph-uri=http%3A%2F%2Fdbpedia.org&amp;query=select+distinct+%3Fs+%3Fo+where+{%3Fs+%3Chttp%3A%2F%2Fdbpedia.org%2Fproperty%2FelectionName%3E+%3Fo}+LIMIT+100&amp;format=text%2Fhtml&amp;timeout=30000&amp;debug=on", "View on DBPedia")</f>
        <v>View on DBPedia</v>
      </c>
    </row>
    <row collapsed="false" customFormat="false" customHeight="true" hidden="false" ht="12.1" outlineLevel="0" r="5191">
      <c r="A5191" s="0" t="str">
        <f aca="false">HYPERLINK("http://dbpedia.org/property/constituencyMp")</f>
        <v>http://dbpedia.org/property/constituencyMp</v>
      </c>
      <c r="B5191" s="2" t="n">
        <v>0</v>
      </c>
      <c r="C5191" s="0" t="str">
        <f aca="false">HYPERLINK("http://dbpedia.org/sparql?default-graph-uri=http%3A%2F%2Fdbpedia.org&amp;query=select+distinct+%3Fs+%3Fo+where+{%3Fs+%3Chttp%3A%2F%2Fdbpedia.org%2Fproperty%2FconstituencyMp%3E+%3Fo}+LIMIT+100&amp;format=text%2Fhtml&amp;timeout=30000&amp;debug=on", "View on DBPedia")</f>
        <v>View on DBPedia</v>
      </c>
    </row>
    <row collapsed="false" customFormat="false" customHeight="true" hidden="false" ht="12.1" outlineLevel="0" r="5192">
      <c r="A5192" s="0" t="str">
        <f aca="false">HYPERLINK("http://dbpedia.org/property/deathPlace")</f>
        <v>http://dbpedia.org/property/deathPlace</v>
      </c>
      <c r="B5192" s="2" t="n">
        <v>0</v>
      </c>
      <c r="C5192" s="0" t="str">
        <f aca="false">HYPERLINK("http://dbpedia.org/sparql?default-graph-uri=http%3A%2F%2Fdbpedia.org&amp;query=select+distinct+%3Fs+%3Fo+where+{%3Fs+%3Chttp%3A%2F%2Fdbpedia.org%2Fproperty%2FdeathPlace%3E+%3Fo}+LIMIT+100&amp;format=text%2Fhtml&amp;timeout=30000&amp;debug=on", "View on DBPedia")</f>
        <v>View on DBPedia</v>
      </c>
    </row>
    <row collapsed="false" customFormat="false" customHeight="true" hidden="false" ht="12.1" outlineLevel="0" r="5193">
      <c r="A5193" s="0" t="str">
        <f aca="false">HYPERLINK("http://dbpedia.org/property/constituency")</f>
        <v>http://dbpedia.org/property/constituency</v>
      </c>
      <c r="B5193" s="2" t="n">
        <v>0</v>
      </c>
      <c r="C5193" s="0" t="str">
        <f aca="false">HYPERLINK("http://dbpedia.org/sparql?default-graph-uri=http%3A%2F%2Fdbpedia.org&amp;query=select+distinct+%3Fs+%3Fo+where+{%3Fs+%3Chttp%3A%2F%2Fdbpedia.org%2Fproperty%2Fconstituency%3E+%3Fo}+LIMIT+100&amp;format=text%2Fhtml&amp;timeout=30000&amp;debug=on", "View on DBPedia")</f>
        <v>View on DBPedia</v>
      </c>
    </row>
    <row collapsed="false" customFormat="false" customHeight="true" hidden="false" ht="12.1" outlineLevel="0" r="5194">
      <c r="A5194" s="0" t="str">
        <f aca="false">HYPERLINK("http://dbpedia.org/property/movement")</f>
        <v>http://dbpedia.org/property/movement</v>
      </c>
      <c r="B5194" s="2" t="n">
        <v>0</v>
      </c>
      <c r="C5194" s="0" t="str">
        <f aca="false">HYPERLINK("http://dbpedia.org/sparql?default-graph-uri=http%3A%2F%2Fdbpedia.org&amp;query=select+distinct+%3Fs+%3Fo+where+{%3Fs+%3Chttp%3A%2F%2Fdbpedia.org%2Fproperty%2Fmovement%3E+%3Fo}+LIMIT+100&amp;format=text%2Fhtml&amp;timeout=30000&amp;debug=on", "View on DBPedia")</f>
        <v>View on DBPedia</v>
      </c>
    </row>
    <row collapsed="false" customFormat="false" customHeight="true" hidden="false" ht="12.1" outlineLevel="0" r="5195">
      <c r="A5195" s="0" t="str">
        <f aca="false">HYPERLINK("http://dbpedia.org/property/known")</f>
        <v>http://dbpedia.org/property/known</v>
      </c>
      <c r="B5195" s="2" t="n">
        <v>0</v>
      </c>
      <c r="C5195" s="0" t="str">
        <f aca="false">HYPERLINK("http://dbpedia.org/sparql?default-graph-uri=http%3A%2F%2Fdbpedia.org&amp;query=select+distinct+%3Fs+%3Fo+where+{%3Fs+%3Chttp%3A%2F%2Fdbpedia.org%2Fproperty%2Fknown%3E+%3Fo}+LIMIT+100&amp;format=text%2Fhtml&amp;timeout=30000&amp;debug=on", "View on DBPedia")</f>
        <v>View on DBPedia</v>
      </c>
    </row>
    <row collapsed="false" customFormat="false" customHeight="true" hidden="false" ht="12.1" outlineLevel="0" r="5196">
      <c r="A5196" s="0" t="str">
        <f aca="false">HYPERLINK("http://dbpedia.org/property/politicalParty")</f>
        <v>http://dbpedia.org/property/politicalParty</v>
      </c>
      <c r="B5196" s="2" t="n">
        <v>1</v>
      </c>
      <c r="C5196" s="0" t="str">
        <f aca="false">HYPERLINK("http://dbpedia.org/sparql?default-graph-uri=http%3A%2F%2Fdbpedia.org&amp;query=select+distinct+%3Fs+%3Fo+where+{%3Fs+%3Chttp%3A%2F%2Fdbpedia.org%2Fproperty%2FpoliticalParty%3E+%3Fo}+LIMIT+100&amp;format=text%2Fhtml&amp;timeout=30000&amp;debug=on", "View on DBPedia")</f>
        <v>View on DBPedia</v>
      </c>
    </row>
    <row collapsed="false" customFormat="false" customHeight="true" hidden="false" ht="12.1" outlineLevel="0" r="5197">
      <c r="A5197" s="0" t="str">
        <f aca="false">HYPERLINK("http://dbpedia.org/ontology/europeanAffiliation")</f>
        <v>http://dbpedia.org/ontology/europeanAffiliation</v>
      </c>
      <c r="B5197" s="2" t="n">
        <v>0</v>
      </c>
      <c r="C5197" s="0" t="str">
        <f aca="false">HYPERLINK("http://dbpedia.org/sparql?default-graph-uri=http%3A%2F%2Fdbpedia.org&amp;query=select+distinct+%3Fs+%3Fo+where+{%3Fs+%3Chttp%3A%2F%2Fdbpedia.org%2Fontology%2FeuropeanAffiliation%3E+%3Fo}+LIMIT+100&amp;format=text%2Fhtml&amp;timeout=30000&amp;debug=on", "View on DBPedia")</f>
        <v>View on DBPedia</v>
      </c>
    </row>
    <row collapsed="false" customFormat="false" customHeight="true" hidden="false" ht="12.1" outlineLevel="0" r="5198">
      <c r="A5198" s="0" t="str">
        <f aca="false">HYPERLINK("http://dbpedia.org/property/president")</f>
        <v>http://dbpedia.org/property/president</v>
      </c>
      <c r="B5198" s="2" t="n">
        <v>0</v>
      </c>
      <c r="C5198" s="0" t="str">
        <f aca="false">HYPERLINK("http://dbpedia.org/sparql?default-graph-uri=http%3A%2F%2Fdbpedia.org&amp;query=select+distinct+%3Fs+%3Fo+where+{%3Fs+%3Chttp%3A%2F%2Fdbpedia.org%2Fproperty%2Fpresident%3E+%3Fo}+LIMIT+100&amp;format=text%2Fhtml&amp;timeout=30000&amp;debug=on", "View on DBPedia")</f>
        <v>View on DBPedia</v>
      </c>
    </row>
    <row collapsed="false" customFormat="false" customHeight="true" hidden="false" ht="12.1" outlineLevel="0" r="5199">
      <c r="A5199" s="0" t="str">
        <f aca="false">HYPERLINK("http://dbpedia.org/property/portfolio")</f>
        <v>http://dbpedia.org/property/portfolio</v>
      </c>
      <c r="B5199" s="2" t="n">
        <v>0</v>
      </c>
      <c r="C5199" s="0" t="str">
        <f aca="false">HYPERLINK("http://dbpedia.org/sparql?default-graph-uri=http%3A%2F%2Fdbpedia.org&amp;query=select+distinct+%3Fs+%3Fo+where+{%3Fs+%3Chttp%3A%2F%2Fdbpedia.org%2Fproperty%2Fportfolio%3E+%3Fo}+LIMIT+100&amp;format=text%2Fhtml&amp;timeout=30000&amp;debug=on", "View on DBPedia")</f>
        <v>View on DBPedia</v>
      </c>
    </row>
    <row collapsed="false" customFormat="false" customHeight="true" hidden="false" ht="12.1" outlineLevel="0" r="5200">
      <c r="A5200" s="0" t="str">
        <f aca="false">HYPERLINK("http://dbpedia.org/property/gen.Secretary")</f>
        <v>http://dbpedia.org/property/gen.Secretary</v>
      </c>
      <c r="B5200" s="2" t="n">
        <v>0</v>
      </c>
      <c r="C5200" s="0" t="str">
        <f aca="false">HYPERLINK("http://dbpedia.org/sparql?default-graph-uri=http%3A%2F%2Fdbpedia.org&amp;query=select+distinct+%3Fs+%3Fo+where+{%3Fs+%3Chttp%3A%2F%2Fdbpedia.org%2Fproperty%2Fgen.Secretary%3E+%3Fo}+LIMIT+100&amp;format=text%2Fhtml&amp;timeout=30000&amp;debug=on", "View on DBPedia")</f>
        <v>View on DBPedia</v>
      </c>
    </row>
    <row collapsed="false" customFormat="false" customHeight="true" hidden="false" ht="12.1" outlineLevel="0" r="5201">
      <c r="A5201" s="0" t="str">
        <f aca="false">HYPERLINK("http://dbpedia.org/ontology/portfolio")</f>
        <v>http://dbpedia.org/ontology/portfolio</v>
      </c>
      <c r="B5201" s="2" t="n">
        <v>0</v>
      </c>
      <c r="C5201" s="0" t="str">
        <f aca="false">HYPERLINK("http://dbpedia.org/sparql?default-graph-uri=http%3A%2F%2Fdbpedia.org&amp;query=select+distinct+%3Fs+%3Fo+where+{%3Fs+%3Chttp%3A%2F%2Fdbpedia.org%2Fontology%2Fportfolio%3E+%3Fo}+LIMIT+100&amp;format=text%2Fhtml&amp;timeout=30000&amp;debug=on", "View on DBPedia")</f>
        <v>View on DBPedia</v>
      </c>
    </row>
    <row collapsed="false" customFormat="false" customHeight="true" hidden="false" ht="12.1" outlineLevel="0" r="5202">
      <c r="A5202" s="0" t="str">
        <f aca="false">HYPERLINK("http://dbpedia.org/ontology/residence")</f>
        <v>http://dbpedia.org/ontology/residence</v>
      </c>
      <c r="B5202" s="2" t="n">
        <v>0</v>
      </c>
      <c r="C5202" s="0" t="str">
        <f aca="false">HYPERLINK("http://dbpedia.org/sparql?default-graph-uri=http%3A%2F%2Fdbpedia.org&amp;query=select+distinct+%3Fs+%3Fo+where+{%3Fs+%3Chttp%3A%2F%2Fdbpedia.org%2Fontology%2Fresidence%3E+%3Fo}+LIMIT+100&amp;format=text%2Fhtml&amp;timeout=30000&amp;debug=on", "View on DBPedia")</f>
        <v>View on DBPedia</v>
      </c>
    </row>
    <row collapsed="false" customFormat="false" customHeight="true" hidden="false" ht="12.1" outlineLevel="0" r="5203">
      <c r="A5203" s="0" t="str">
        <f aca="false">HYPERLINK("http://dbpedia.org/ontology/europeanParliamentGroup")</f>
        <v>http://dbpedia.org/ontology/europeanParliamentGroup</v>
      </c>
      <c r="B5203" s="2" t="n">
        <v>0</v>
      </c>
      <c r="C5203" s="0" t="str">
        <f aca="false">HYPERLINK("http://dbpedia.org/sparql?default-graph-uri=http%3A%2F%2Fdbpedia.org&amp;query=select+distinct+%3Fs+%3Fo+where+{%3Fs+%3Chttp%3A%2F%2Fdbpedia.org%2Fontology%2FeuropeanParliamentGroup%3E+%3Fo}+LIMIT+100&amp;format=text%2Fhtml&amp;timeout=30000&amp;debug=on", "View on DBPedia")</f>
        <v>View on DBPedia</v>
      </c>
    </row>
    <row collapsed="false" customFormat="false" customHeight="true" hidden="false" ht="12.1" outlineLevel="0" r="5204">
      <c r="A5204" s="0" t="str">
        <f aca="false">HYPERLINK("http://dbpedia.org/property/mapCaption")</f>
        <v>http://dbpedia.org/property/mapCaption</v>
      </c>
      <c r="B5204" s="2" t="n">
        <v>0</v>
      </c>
      <c r="C5204" s="0" t="str">
        <f aca="false">HYPERLINK("http://dbpedia.org/sparql?default-graph-uri=http%3A%2F%2Fdbpedia.org&amp;query=select+distinct+%3Fs+%3Fo+where+{%3Fs+%3Chttp%3A%2F%2Fdbpedia.org%2Fproperty%2FmapCaption%3E+%3Fo}+LIMIT+100&amp;format=text%2Fhtml&amp;timeout=30000&amp;debug=on", "View on DBPedia")</f>
        <v>View on DBPedia</v>
      </c>
    </row>
    <row collapsed="false" customFormat="false" customHeight="true" hidden="false" ht="12.1" outlineLevel="0" r="5205">
      <c r="A5205" s="0" t="str">
        <f aca="false">HYPERLINK("http://dbpedia.org/property/committees")</f>
        <v>http://dbpedia.org/property/committees</v>
      </c>
      <c r="B5205" s="2" t="n">
        <v>0</v>
      </c>
      <c r="C5205" s="0" t="str">
        <f aca="false">HYPERLINK("http://dbpedia.org/sparql?default-graph-uri=http%3A%2F%2Fdbpedia.org&amp;query=select+distinct+%3Fs+%3Fo+where+{%3Fs+%3Chttp%3A%2F%2Fdbpedia.org%2Fproperty%2Fcommittees%3E+%3Fo}+LIMIT+100&amp;format=text%2Fhtml&amp;timeout=30000&amp;debug=on", "View on DBPedia")</f>
        <v>View on DBPedia</v>
      </c>
    </row>
    <row collapsed="false" customFormat="false" customHeight="true" hidden="false" ht="12.1" outlineLevel="0" r="5206">
      <c r="A5206" s="0" t="str">
        <f aca="false">HYPERLINK("http://dbpedia.org/property/row")</f>
        <v>http://dbpedia.org/property/row</v>
      </c>
      <c r="B5206" s="2" t="n">
        <v>0</v>
      </c>
      <c r="C5206" s="0" t="str">
        <f aca="false">HYPERLINK("http://dbpedia.org/sparql?default-graph-uri=http%3A%2F%2Fdbpedia.org&amp;query=select+distinct+%3Fs+%3Fo+where+{%3Fs+%3Chttp%3A%2F%2Fdbpedia.org%2Fproperty%2Frow%3E+%3Fo}+LIMIT+100&amp;format=text%2Fhtml&amp;timeout=30000&amp;debug=on", "View on DBPedia")</f>
        <v>View on DBPedia</v>
      </c>
    </row>
    <row collapsed="false" customFormat="false" customHeight="true" hidden="false" ht="12.1" outlineLevel="0" r="5207">
      <c r="A5207" s="0" t="str">
        <f aca="false">HYPERLINK("http://dbpedia.org/property/international")</f>
        <v>http://dbpedia.org/property/international</v>
      </c>
      <c r="B5207" s="2" t="n">
        <v>0</v>
      </c>
      <c r="C5207" s="0" t="str">
        <f aca="false">HYPERLINK("http://dbpedia.org/sparql?default-graph-uri=http%3A%2F%2Fdbpedia.org&amp;query=select+distinct+%3Fs+%3Fo+where+{%3Fs+%3Chttp%3A%2F%2Fdbpedia.org%2Fproperty%2Finternational%3E+%3Fo}+LIMIT+100&amp;format=text%2Fhtml&amp;timeout=30000&amp;debug=on", "View on DBPedia")</f>
        <v>View on DBPedia</v>
      </c>
    </row>
    <row collapsed="false" customFormat="false" customHeight="true" hidden="false" ht="12.1" outlineLevel="0" r="5208">
      <c r="A5208" s="0" t="str">
        <f aca="false">HYPERLINK("http://dbpedia.org/ontology/nationality")</f>
        <v>http://dbpedia.org/ontology/nationality</v>
      </c>
      <c r="B5208" s="2" t="n">
        <v>0</v>
      </c>
      <c r="C5208" s="0" t="str">
        <f aca="false">HYPERLINK("http://dbpedia.org/sparql?default-graph-uri=http%3A%2F%2Fdbpedia.org&amp;query=select+distinct+%3Fs+%3Fo+where+{%3Fs+%3Chttp%3A%2F%2Fdbpedia.org%2Fontology%2Fnationality%3E+%3Fo}+LIMIT+100&amp;format=text%2Fhtml&amp;timeout=30000&amp;debug=on", "View on DBPedia")</f>
        <v>View on DBPedia</v>
      </c>
    </row>
    <row collapsed="false" customFormat="false" customHeight="true" hidden="false" ht="12.1" outlineLevel="0" r="5209">
      <c r="A5209" s="0" t="str">
        <f aca="false">HYPERLINK("http://dbpedia.org/property/group")</f>
        <v>http://dbpedia.org/property/group</v>
      </c>
      <c r="B5209" s="2" t="n">
        <v>0</v>
      </c>
      <c r="C5209" s="0" t="str">
        <f aca="false">HYPERLINK("http://dbpedia.org/sparql?default-graph-uri=http%3A%2F%2Fdbpedia.org&amp;query=select+distinct+%3Fs+%3Fo+where+{%3Fs+%3Chttp%3A%2F%2Fdbpedia.org%2Fproperty%2Fgroup%3E+%3Fo}+LIMIT+100&amp;format=text%2Fhtml&amp;timeout=30000&amp;debug=on", "View on DBPedia")</f>
        <v>View on DBPedia</v>
      </c>
    </row>
    <row collapsed="false" customFormat="false" customHeight="true" hidden="false" ht="12.1" outlineLevel="0" r="5210">
      <c r="A5210" s="0" t="str">
        <f aca="false">HYPERLINK("http://dbpedia.org/property/affiliations")</f>
        <v>http://dbpedia.org/property/affiliations</v>
      </c>
      <c r="B5210" s="2" t="n">
        <v>0</v>
      </c>
      <c r="C5210" s="0" t="str">
        <f aca="false">HYPERLINK("http://dbpedia.org/sparql?default-graph-uri=http%3A%2F%2Fdbpedia.org&amp;query=select+distinct+%3Fs+%3Fo+where+{%3Fs+%3Chttp%3A%2F%2Fdbpedia.org%2Fproperty%2Faffiliations%3E+%3Fo}+LIMIT+100&amp;format=text%2Fhtml&amp;timeout=30000&amp;debug=on", "View on DBPedia")</f>
        <v>View on DBPedia</v>
      </c>
    </row>
    <row collapsed="false" customFormat="false" customHeight="true" hidden="false" ht="12.1" outlineLevel="0" r="5211">
      <c r="A5211" s="0" t="str">
        <f aca="false">HYPERLINK("http://dbpedia.org/property/partyAffiliation")</f>
        <v>http://dbpedia.org/property/partyAffiliation</v>
      </c>
      <c r="B5211" s="2" t="n">
        <v>0</v>
      </c>
      <c r="C5211" s="0" t="str">
        <f aca="false">HYPERLINK("http://dbpedia.org/sparql?default-graph-uri=http%3A%2F%2Fdbpedia.org&amp;query=select+distinct+%3Fs+%3Fo+where+{%3Fs+%3Chttp%3A%2F%2Fdbpedia.org%2Fproperty%2FpartyAffiliation%3E+%3Fo}+LIMIT+100&amp;format=text%2Fhtml&amp;timeout=30000&amp;debug=on", "View on DBPedia")</f>
        <v>View on DBPedia</v>
      </c>
    </row>
    <row collapsed="false" customFormat="false" customHeight="true" hidden="false" ht="12.1" outlineLevel="0" r="5212">
      <c r="A5212" s="0" t="str">
        <f aca="false">HYPERLINK("http://dbpedia.org/property/succeeded")</f>
        <v>http://dbpedia.org/property/succeeded</v>
      </c>
      <c r="B5212" s="2" t="n">
        <v>0</v>
      </c>
      <c r="C5212" s="0" t="str">
        <f aca="false">HYPERLINK("http://dbpedia.org/sparql?default-graph-uri=http%3A%2F%2Fdbpedia.org&amp;query=select+distinct+%3Fs+%3Fo+where+{%3Fs+%3Chttp%3A%2F%2Fdbpedia.org%2Fproperty%2Fsucceeded%3E+%3Fo}+LIMIT+100&amp;format=text%2Fhtml&amp;timeout=30000&amp;debug=on", "View on DBPedia")</f>
        <v>View on DBPedia</v>
      </c>
    </row>
    <row collapsed="false" customFormat="false" customHeight="true" hidden="false" ht="12.1" outlineLevel="0" r="5213">
      <c r="A5213" s="0" t="str">
        <f aca="false">HYPERLINK("http://dbpedia.org/property/period")</f>
        <v>http://dbpedia.org/property/period</v>
      </c>
      <c r="B5213" s="2" t="n">
        <v>0</v>
      </c>
      <c r="C5213" s="0" t="str">
        <f aca="false">HYPERLINK("http://dbpedia.org/sparql?default-graph-uri=http%3A%2F%2Fdbpedia.org&amp;query=select+distinct+%3Fs+%3Fo+where+{%3Fs+%3Chttp%3A%2F%2Fdbpedia.org%2Fproperty%2Fperiod%3E+%3Fo}+LIMIT+100&amp;format=text%2Fhtml&amp;timeout=30000&amp;debug=on", "View on DBPedia")</f>
        <v>View on DBPedia</v>
      </c>
    </row>
    <row collapsed="false" customFormat="false" customHeight="true" hidden="false" ht="12.1" outlineLevel="0" r="5214">
      <c r="A5214" s="0" t="str">
        <f aca="false">HYPERLINK("http://dbpedia.org/ontology/committee")</f>
        <v>http://dbpedia.org/ontology/committee</v>
      </c>
      <c r="B5214" s="2" t="n">
        <v>0</v>
      </c>
      <c r="C5214" s="0" t="str">
        <f aca="false">HYPERLINK("http://dbpedia.org/sparql?default-graph-uri=http%3A%2F%2Fdbpedia.org&amp;query=select+distinct+%3Fs+%3Fo+where+{%3Fs+%3Chttp%3A%2F%2Fdbpedia.org%2Fontology%2Fcommittee%3E+%3Fo}+LIMIT+100&amp;format=text%2Fhtml&amp;timeout=30000&amp;debug=on", "View on DBPedia")</f>
        <v>View on DBPedia</v>
      </c>
    </row>
    <row collapsed="false" customFormat="false" customHeight="true" hidden="false" ht="12.1" outlineLevel="0" r="5215">
      <c r="A5215" s="0" t="str">
        <f aca="false">HYPERLINK("http://dbpedia.org/property/image")</f>
        <v>http://dbpedia.org/property/image</v>
      </c>
      <c r="B5215" s="2" t="n">
        <v>0</v>
      </c>
      <c r="C5215" s="0" t="str">
        <f aca="false">HYPERLINK("http://dbpedia.org/sparql?default-graph-uri=http%3A%2F%2Fdbpedia.org&amp;query=select+distinct+%3Fs+%3Fo+where+{%3Fs+%3Chttp%3A%2F%2Fdbpedia.org%2Fproperty%2Fimage%3E+%3Fo}+LIMIT+100&amp;format=text%2Fhtml&amp;timeout=30000&amp;debug=on", "View on DBPedia")</f>
        <v>View on DBPedia</v>
      </c>
    </row>
    <row collapsed="false" customFormat="false" customHeight="true" hidden="false" ht="12.1" outlineLevel="0" r="5216">
      <c r="A5216" s="0" t="str">
        <f aca="false">HYPERLINK("http://dbpedia.org/property/website")</f>
        <v>http://dbpedia.org/property/website</v>
      </c>
      <c r="B5216" s="2" t="n">
        <v>0</v>
      </c>
      <c r="C5216" s="0" t="str">
        <f aca="false">HYPERLINK("http://dbpedia.org/sparql?default-graph-uri=http%3A%2F%2Fdbpedia.org&amp;query=select+distinct+%3Fs+%3Fo+where+{%3Fs+%3Chttp%3A%2F%2Fdbpedia.org%2Fproperty%2Fwebsite%3E+%3Fo}+LIMIT+100&amp;format=text%2Fhtml&amp;timeout=30000&amp;debug=on", "View on DBPedia")</f>
        <v>View on DBPedia</v>
      </c>
    </row>
    <row collapsed="false" customFormat="false" customHeight="true" hidden="false" ht="12.1" outlineLevel="0" r="5217">
      <c r="A5217" s="0" t="str">
        <f aca="false">HYPERLINK("http://dbpedia.org/property/schoolTradition")</f>
        <v>http://dbpedia.org/property/schoolTradition</v>
      </c>
      <c r="B5217" s="2" t="n">
        <v>0</v>
      </c>
      <c r="C5217" s="0" t="str">
        <f aca="false">HYPERLINK("http://dbpedia.org/sparql?default-graph-uri=http%3A%2F%2Fdbpedia.org&amp;query=select+distinct+%3Fs+%3Fo+where+{%3Fs+%3Chttp%3A%2F%2Fdbpedia.org%2Fproperty%2FschoolTradition%3E+%3Fo}+LIMIT+100&amp;format=text%2Fhtml&amp;timeout=30000&amp;debug=on", "View on DBPedia")</f>
        <v>View on DBPedia</v>
      </c>
    </row>
    <row collapsed="false" customFormat="false" customHeight="true" hidden="false" ht="12.1" outlineLevel="0" r="5218">
      <c r="A5218" s="0" t="str">
        <f aca="false">HYPERLINK("http://dbpedia.org/ontology/affiliation")</f>
        <v>http://dbpedia.org/ontology/affiliation</v>
      </c>
      <c r="B5218" s="2"/>
      <c r="C5218" s="0" t="str">
        <f aca="false">HYPERLINK("http://dbpedia.org/sparql?default-graph-uri=http%3A%2F%2Fdbpedia.org&amp;query=select+distinct+%3Fs+%3Fo+where+{%3Fs+%3Chttp%3A%2F%2Fdbpedia.org%2Fontology%2Faffiliation%3E+%3Fo}+LIMIT+100&amp;format=text%2Fhtml&amp;timeout=30000&amp;debug=on", "View on DBPedia")</f>
        <v>View on DBPedia</v>
      </c>
    </row>
    <row collapsed="false" customFormat="false" customHeight="true" hidden="false" ht="12.1" outlineLevel="0" r="5219">
      <c r="A5219" s="0" t="str">
        <f aca="false">HYPERLINK("http://dbpedia.org/ontology/board")</f>
        <v>http://dbpedia.org/ontology/board</v>
      </c>
      <c r="B5219" s="2" t="n">
        <v>0</v>
      </c>
      <c r="C5219" s="0" t="str">
        <f aca="false">HYPERLINK("http://dbpedia.org/sparql?default-graph-uri=http%3A%2F%2Fdbpedia.org&amp;query=select+distinct+%3Fs+%3Fo+where+{%3Fs+%3Chttp%3A%2F%2Fdbpedia.org%2Fontology%2Fboard%3E+%3Fo}+LIMIT+100&amp;format=text%2Fhtml&amp;timeout=30000&amp;debug=on", "View on DBPedia")</f>
        <v>View on DBPedia</v>
      </c>
    </row>
    <row collapsed="false" customFormat="false" customHeight="true" hidden="false" ht="12.1" outlineLevel="0" r="5220">
      <c r="A5220" s="0" t="str">
        <f aca="false">HYPERLINK("http://dbpedia.org/property/residence")</f>
        <v>http://dbpedia.org/property/residence</v>
      </c>
      <c r="B5220" s="2" t="n">
        <v>0</v>
      </c>
      <c r="C5220" s="0" t="str">
        <f aca="false">HYPERLINK("http://dbpedia.org/sparql?default-graph-uri=http%3A%2F%2Fdbpedia.org&amp;query=select+distinct+%3Fs+%3Fo+where+{%3Fs+%3Chttp%3A%2F%2Fdbpedia.org%2Fproperty%2Fresidence%3E+%3Fo}+LIMIT+100&amp;format=text%2Fhtml&amp;timeout=30000&amp;debug=on", "View on DBPedia")</f>
        <v>View on DBPedia</v>
      </c>
    </row>
    <row collapsed="false" customFormat="false" customHeight="true" hidden="false" ht="12.1" outlineLevel="0" r="5221">
      <c r="A5221" s="0" t="str">
        <f aca="false">HYPERLINK("http://dbpedia.org/ontology/philosophicalSchool")</f>
        <v>http://dbpedia.org/ontology/philosophicalSchool</v>
      </c>
      <c r="B5221" s="2" t="n">
        <v>0</v>
      </c>
      <c r="C5221" s="0" t="str">
        <f aca="false">HYPERLINK("http://dbpedia.org/sparql?default-graph-uri=http%3A%2F%2Fdbpedia.org&amp;query=select+distinct+%3Fs+%3Fo+where+{%3Fs+%3Chttp%3A%2F%2Fdbpedia.org%2Fontology%2FphilosophicalSchool%3E+%3Fo}+LIMIT+100&amp;format=text%2Fhtml&amp;timeout=30000&amp;debug=on", "View on DBPedia")</f>
        <v>View on DBPedia</v>
      </c>
    </row>
    <row collapsed="false" customFormat="false" customHeight="true" hidden="false" ht="12.1" outlineLevel="0" r="5222">
      <c r="A5222" s="0" t="str">
        <f aca="false">HYPERLINK("http://dbpedia.org/property/briefDescription")</f>
        <v>http://dbpedia.org/property/briefDescription</v>
      </c>
      <c r="B5222" s="2" t="n">
        <v>0</v>
      </c>
      <c r="C5222" s="0" t="str">
        <f aca="false">HYPERLINK("http://dbpedia.org/sparql?default-graph-uri=http%3A%2F%2Fdbpedia.org&amp;query=select+distinct+%3Fs+%3Fo+where+{%3Fs+%3Chttp%3A%2F%2Fdbpedia.org%2Fproperty%2FbriefDescription%3E+%3Fo}+LIMIT+100&amp;format=text%2Fhtml&amp;timeout=30000&amp;debug=on", "View on DBPedia")</f>
        <v>View on DBPedia</v>
      </c>
    </row>
    <row collapsed="false" customFormat="false" customHeight="true" hidden="false" ht="12.1" outlineLevel="0" r="5223">
      <c r="A5223" s="0" t="str">
        <f aca="false">HYPERLINK("http://dbpedia.org/property/citizenship")</f>
        <v>http://dbpedia.org/property/citizenship</v>
      </c>
      <c r="B5223" s="2" t="n">
        <v>0</v>
      </c>
      <c r="C5223" s="0" t="str">
        <f aca="false">HYPERLINK("http://dbpedia.org/sparql?default-graph-uri=http%3A%2F%2Fdbpedia.org&amp;query=select+distinct+%3Fs+%3Fo+where+{%3Fs+%3Chttp%3A%2F%2Fdbpedia.org%2Fproperty%2Fcitizenship%3E+%3Fo}+LIMIT+100&amp;format=text%2Fhtml&amp;timeout=30000&amp;debug=on", "View on DBPedia")</f>
        <v>View on DBPedia</v>
      </c>
    </row>
    <row collapsed="false" customFormat="false" customHeight="true" hidden="false" ht="12.1" outlineLevel="0" r="5224">
      <c r="A5224" s="0" t="str">
        <f aca="false">HYPERLINK("http://dbpedia.org/ontology/award")</f>
        <v>http://dbpedia.org/ontology/award</v>
      </c>
      <c r="B5224" s="2" t="n">
        <v>0</v>
      </c>
      <c r="C5224" s="0" t="str">
        <f aca="false">HYPERLINK("http://dbpedia.org/sparql?default-graph-uri=http%3A%2F%2Fdbpedia.org&amp;query=select+distinct+%3Fs+%3Fo+where+{%3Fs+%3Chttp%3A%2F%2Fdbpedia.org%2Fontology%2Faward%3E+%3Fo}+LIMIT+100&amp;format=text%2Fhtml&amp;timeout=30000&amp;debug=on", "View on DBPedia")</f>
        <v>View on DBPedia</v>
      </c>
    </row>
    <row collapsed="false" customFormat="false" customHeight="true" hidden="false" ht="12.1" outlineLevel="0" r="5225">
      <c r="A5225" s="0" t="str">
        <f aca="false">HYPERLINK("http://dbpedia.org/ontology/relation")</f>
        <v>http://dbpedia.org/ontology/relation</v>
      </c>
      <c r="B5225" s="2" t="n">
        <v>0</v>
      </c>
      <c r="C5225" s="0" t="str">
        <f aca="false">HYPERLINK("http://dbpedia.org/sparql?default-graph-uri=http%3A%2F%2Fdbpedia.org&amp;query=select+distinct+%3Fs+%3Fo+where+{%3Fs+%3Chttp%3A%2F%2Fdbpedia.org%2Fontology%2Frelation%3E+%3Fo}+LIMIT+100&amp;format=text%2Fhtml&amp;timeout=30000&amp;debug=on", "View on DBPedia")</f>
        <v>View on DBPedia</v>
      </c>
    </row>
    <row collapsed="false" customFormat="false" customHeight="true" hidden="false" ht="12.1" outlineLevel="0" r="5226">
      <c r="A5226" s="0" t="str">
        <f aca="false">HYPERLINK("http://dbpedia.org/property/europarl")</f>
        <v>http://dbpedia.org/property/europarl</v>
      </c>
      <c r="B5226" s="2" t="n">
        <v>0</v>
      </c>
      <c r="C5226" s="0" t="str">
        <f aca="false">HYPERLINK("http://dbpedia.org/sparql?default-graph-uri=http%3A%2F%2Fdbpedia.org&amp;query=select+distinct+%3Fs+%3Fo+where+{%3Fs+%3Chttp%3A%2F%2Fdbpedia.org%2Fproperty%2Feuroparl%3E+%3Fo}+LIMIT+100&amp;format=text%2Fhtml&amp;timeout=30000&amp;debug=on", "View on DBPedia")</f>
        <v>View on DBPedia</v>
      </c>
    </row>
    <row collapsed="false" customFormat="false" customHeight="true" hidden="false" ht="12.1" outlineLevel="0" r="5227">
      <c r="A5227" s="0" t="str">
        <f aca="false">HYPERLINK("http://dbpedia.org/property/ambassadorFrom")</f>
        <v>http://dbpedia.org/property/ambassadorFrom</v>
      </c>
      <c r="B5227" s="2" t="n">
        <v>0</v>
      </c>
      <c r="C5227" s="0" t="str">
        <f aca="false">HYPERLINK("http://dbpedia.org/sparql?default-graph-uri=http%3A%2F%2Fdbpedia.org&amp;query=select+distinct+%3Fs+%3Fo+where+{%3Fs+%3Chttp%3A%2F%2Fdbpedia.org%2Fproperty%2FambassadorFrom%3E+%3Fo}+LIMIT+100&amp;format=text%2Fhtml&amp;timeout=30000&amp;debug=on", "View on DBPedia")</f>
        <v>View on DBPedia</v>
      </c>
    </row>
    <row collapsed="false" customFormat="false" customHeight="true" hidden="false" ht="12.1" outlineLevel="0" r="5228">
      <c r="A5228" s="0" t="str">
        <f aca="false">HYPERLINK("http://dbpedia.org/ontology/stateOfOrigin")</f>
        <v>http://dbpedia.org/ontology/stateOfOrigin</v>
      </c>
      <c r="B5228" s="2" t="n">
        <v>0</v>
      </c>
      <c r="C5228" s="0" t="str">
        <f aca="false">HYPERLINK("http://dbpedia.org/sparql?default-graph-uri=http%3A%2F%2Fdbpedia.org&amp;query=select+distinct+%3Fs+%3Fo+where+{%3Fs+%3Chttp%3A%2F%2Fdbpedia.org%2Fontology%2FstateOfOrigin%3E+%3Fo}+LIMIT+100&amp;format=text%2Fhtml&amp;timeout=30000&amp;debug=on", "View on DBPedia")</f>
        <v>View on DBPedia</v>
      </c>
    </row>
    <row collapsed="false" customFormat="false" customHeight="true" hidden="false" ht="12.1" outlineLevel="0" r="5229">
      <c r="A5229" s="0" t="str">
        <f aca="false">HYPERLINK("http://dbpedia.org/property/preceded")</f>
        <v>http://dbpedia.org/property/preceded</v>
      </c>
      <c r="B5229" s="2" t="n">
        <v>0</v>
      </c>
      <c r="C5229" s="0" t="str">
        <f aca="false">HYPERLINK("http://dbpedia.org/sparql?default-graph-uri=http%3A%2F%2Fdbpedia.org&amp;query=select+distinct+%3Fs+%3Fo+where+{%3Fs+%3Chttp%3A%2F%2Fdbpedia.org%2Fproperty%2Fpreceded%3E+%3Fo}+LIMIT+100&amp;format=text%2Fhtml&amp;timeout=30000&amp;debug=on", "View on DBPedia")</f>
        <v>View on DBPedia</v>
      </c>
    </row>
    <row collapsed="false" customFormat="false" customHeight="true" hidden="false" ht="12.1" outlineLevel="0" r="5230">
      <c r="A5230" s="0" t="str">
        <f aca="false">HYPERLINK("http://dbpedia.org/property/header")</f>
        <v>http://dbpedia.org/property/header</v>
      </c>
      <c r="B5230" s="2" t="n">
        <v>0</v>
      </c>
      <c r="C5230" s="0" t="str">
        <f aca="false">HYPERLINK("http://dbpedia.org/sparql?default-graph-uri=http%3A%2F%2Fdbpedia.org&amp;query=select+distinct+%3Fs+%3Fo+where+{%3Fs+%3Chttp%3A%2F%2Fdbpedia.org%2Fproperty%2Fheader%3E+%3Fo}+LIMIT+100&amp;format=text%2Fhtml&amp;timeout=30000&amp;debug=on", "View on DBPedia")</f>
        <v>View on DBPedia</v>
      </c>
    </row>
    <row collapsed="false" customFormat="false" customHeight="true" hidden="false" ht="12.1" outlineLevel="0" r="5231">
      <c r="A5231" s="0" t="str">
        <f aca="false">HYPERLINK("http://dbpedia.org/property/organisations")</f>
        <v>http://dbpedia.org/property/organisations</v>
      </c>
      <c r="B5231" s="2" t="n">
        <v>0</v>
      </c>
      <c r="C5231" s="0" t="str">
        <f aca="false">HYPERLINK("http://dbpedia.org/sparql?default-graph-uri=http%3A%2F%2Fdbpedia.org&amp;query=select+distinct+%3Fs+%3Fo+where+{%3Fs+%3Chttp%3A%2F%2Fdbpedia.org%2Fproperty%2Forganisations%3E+%3Fo}+LIMIT+100&amp;format=text%2Fhtml&amp;timeout=30000&amp;debug=on", "View on DBPedia")</f>
        <v>View on DBPedia</v>
      </c>
    </row>
    <row collapsed="false" customFormat="false" customHeight="true" hidden="false" ht="12.1" outlineLevel="0" r="5232">
      <c r="A5232" s="0" t="str">
        <f aca="false">HYPERLINK("http://dbpedia.org/property/european")</f>
        <v>http://dbpedia.org/property/european</v>
      </c>
      <c r="B5232" s="2" t="n">
        <v>0</v>
      </c>
      <c r="C5232" s="0" t="str">
        <f aca="false">HYPERLINK("http://dbpedia.org/sparql?default-graph-uri=http%3A%2F%2Fdbpedia.org&amp;query=select+distinct+%3Fs+%3Fo+where+{%3Fs+%3Chttp%3A%2F%2Fdbpedia.org%2Fproperty%2Feuropean%3E+%3Fo}+LIMIT+100&amp;format=text%2Fhtml&amp;timeout=30000&amp;debug=on", "View on DBPedia")</f>
        <v>View on DBPedia</v>
      </c>
    </row>
    <row collapsed="false" customFormat="false" customHeight="true" hidden="false" ht="12.1" outlineLevel="0" r="5233">
      <c r="A5233" s="0" t="str">
        <f aca="false">HYPERLINK("http://dbpedia.org/property/constituencyAm")</f>
        <v>http://dbpedia.org/property/constituencyAm</v>
      </c>
      <c r="B5233" s="2" t="n">
        <v>0</v>
      </c>
      <c r="C5233" s="0" t="str">
        <f aca="false">HYPERLINK("http://dbpedia.org/sparql?default-graph-uri=http%3A%2F%2Fdbpedia.org&amp;query=select+distinct+%3Fs+%3Fo+where+{%3Fs+%3Chttp%3A%2F%2Fdbpedia.org%2Fproperty%2FconstituencyAm%3E+%3Fo}+LIMIT+100&amp;format=text%2Fhtml&amp;timeout=30000&amp;debug=on", "View on DBPedia")</f>
        <v>View on DBPedia</v>
      </c>
    </row>
    <row collapsed="false" customFormat="false" customHeight="true" hidden="false" ht="12.1" outlineLevel="0" r="5234">
      <c r="A5234" s="0" t="str">
        <f aca="false">HYPERLINK("http://dbpedia.org/property/nameEnglish")</f>
        <v>http://dbpedia.org/property/nameEnglish</v>
      </c>
      <c r="B5234" s="2" t="n">
        <v>0</v>
      </c>
      <c r="C5234" s="0" t="str">
        <f aca="false">HYPERLINK("http://dbpedia.org/sparql?default-graph-uri=http%3A%2F%2Fdbpedia.org&amp;query=select+distinct+%3Fs+%3Fo+where+{%3Fs+%3Chttp%3A%2F%2Fdbpedia.org%2Fproperty%2FnameEnglish%3E+%3Fo}+LIMIT+100&amp;format=text%2Fhtml&amp;timeout=30000&amp;debug=on", "View on DBPedia")</f>
        <v>View on DBPedia</v>
      </c>
    </row>
    <row collapsed="false" customFormat="false" customHeight="true" hidden="false" ht="12.1" outlineLevel="0" r="5235">
      <c r="A5235" s="0" t="str">
        <f aca="false">HYPERLINK("http://dbpedia.org/property/educationalBackground")</f>
        <v>http://dbpedia.org/property/educationalBackground</v>
      </c>
      <c r="B5235" s="2" t="n">
        <v>0</v>
      </c>
      <c r="C5235" s="0" t="str">
        <f aca="false">HYPERLINK("http://dbpedia.org/sparql?default-graph-uri=http%3A%2F%2Fdbpedia.org&amp;query=select+distinct+%3Fs+%3Fo+where+{%3Fs+%3Chttp%3A%2F%2Fdbpedia.org%2Fproperty%2FeducationalBackground%3E+%3Fo}+LIMIT+100&amp;format=text%2Fhtml&amp;timeout=30000&amp;debug=on", "View on DBPedia")</f>
        <v>View on DBPedia</v>
      </c>
    </row>
    <row collapsed="false" customFormat="false" customHeight="true" hidden="false" ht="12.1" outlineLevel="0" r="5236">
      <c r="A5236" s="0" t="str">
        <f aca="false">HYPERLINK("http://dbpedia.org/property/nominator")</f>
        <v>http://dbpedia.org/property/nominator</v>
      </c>
      <c r="B5236" s="2" t="n">
        <v>0</v>
      </c>
      <c r="C5236" s="0" t="str">
        <f aca="false">HYPERLINK("http://dbpedia.org/sparql?default-graph-uri=http%3A%2F%2Fdbpedia.org&amp;query=select+distinct+%3Fs+%3Fo+where+{%3Fs+%3Chttp%3A%2F%2Fdbpedia.org%2Fproperty%2Fnominator%3E+%3Fo}+LIMIT+100&amp;format=text%2Fhtml&amp;timeout=30000&amp;debug=on", "View on DBPedia")</f>
        <v>View on DBPedia</v>
      </c>
    </row>
    <row collapsed="false" customFormat="false" customHeight="true" hidden="false" ht="12.1" outlineLevel="0" r="5237">
      <c r="A5237" s="0" t="str">
        <f aca="false">HYPERLINK("http://dbpedia.org/ontology/president")</f>
        <v>http://dbpedia.org/ontology/president</v>
      </c>
      <c r="B5237" s="2" t="n">
        <v>0</v>
      </c>
      <c r="C5237" s="0" t="str">
        <f aca="false">HYPERLINK("http://dbpedia.org/sparql?default-graph-uri=http%3A%2F%2Fdbpedia.org&amp;query=select+distinct+%3Fs+%3Fo+where+{%3Fs+%3Chttp%3A%2F%2Fdbpedia.org%2Fontology%2Fpresident%3E+%3Fo}+LIMIT+100&amp;format=text%2Fhtml&amp;timeout=30000&amp;debug=on", "View on DBPedia")</f>
        <v>View on DBPedia</v>
      </c>
    </row>
    <row collapsed="false" customFormat="false" customHeight="true" hidden="false" ht="12.1" outlineLevel="0" r="5238">
      <c r="A5238" s="0" t="str">
        <f aca="false">HYPERLINK("http://dbpedia.org/property/political")</f>
        <v>http://dbpedia.org/property/political</v>
      </c>
      <c r="B5238" s="2" t="n">
        <v>0</v>
      </c>
      <c r="C5238" s="0" t="str">
        <f aca="false">HYPERLINK("http://dbpedia.org/sparql?default-graph-uri=http%3A%2F%2Fdbpedia.org&amp;query=select+distinct+%3Fs+%3Fo+where+{%3Fs+%3Chttp%3A%2F%2Fdbpedia.org%2Fproperty%2Fpolitical%3E+%3Fo}+LIMIT+100&amp;format=text%2Fhtml&amp;timeout=30000&amp;debug=on", "View on DBPedia")</f>
        <v>View on DBPedia</v>
      </c>
    </row>
    <row collapsed="false" customFormat="false" customHeight="true" hidden="false" ht="12.1" outlineLevel="0" r="5239">
      <c r="A5239" s="0" t="str">
        <f aca="false">HYPERLINK("http://dbpedia.org/property/post1preceded")</f>
        <v>http://dbpedia.org/property/post1preceded</v>
      </c>
      <c r="B5239" s="2" t="n">
        <v>0</v>
      </c>
      <c r="C5239" s="0" t="str">
        <f aca="false">HYPERLINK("http://dbpedia.org/sparql?default-graph-uri=http%3A%2F%2Fdbpedia.org&amp;query=select+distinct+%3Fs+%3Fo+where+{%3Fs+%3Chttp%3A%2F%2Fdbpedia.org%2Fproperty%2Fpost1preceded%3E+%3Fo}+LIMIT+100&amp;format=text%2Fhtml&amp;timeout=30000&amp;debug=on", "View on DBPedia")</f>
        <v>View on DBPedia</v>
      </c>
    </row>
    <row collapsed="false" customFormat="false" customHeight="true" hidden="false" ht="12.1" outlineLevel="0" r="5240">
      <c r="A5240" s="0" t="str">
        <f aca="false">HYPERLINK("http://dbpedia.org/property/posttitle")</f>
        <v>http://dbpedia.org/property/posttitle</v>
      </c>
      <c r="B5240" s="2" t="n">
        <v>0</v>
      </c>
      <c r="C5240" s="0" t="str">
        <f aca="false">HYPERLINK("http://dbpedia.org/sparql?default-graph-uri=http%3A%2F%2Fdbpedia.org&amp;query=select+distinct+%3Fs+%3Fo+where+{%3Fs+%3Chttp%3A%2F%2Fdbpedia.org%2Fproperty%2Fposttitle%3E+%3Fo}+LIMIT+100&amp;format=text%2Fhtml&amp;timeout=30000&amp;debug=on", "View on DBPedia")</f>
        <v>View on DBPedia</v>
      </c>
    </row>
    <row collapsed="false" customFormat="false" customHeight="true" hidden="false" ht="12.1" outlineLevel="0" r="5241">
      <c r="A5241" s="0" t="str">
        <f aca="false">HYPERLINK("http://dbpedia.org/property/french")</f>
        <v>http://dbpedia.org/property/french</v>
      </c>
      <c r="B5241" s="2" t="n">
        <v>0</v>
      </c>
      <c r="C5241" s="0" t="str">
        <f aca="false">HYPERLINK("http://dbpedia.org/sparql?default-graph-uri=http%3A%2F%2Fdbpedia.org&amp;query=select+distinct+%3Fs+%3Fo+where+{%3Fs+%3Chttp%3A%2F%2Fdbpedia.org%2Fproperty%2Ffrench%3E+%3Fo}+LIMIT+100&amp;format=text%2Fhtml&amp;timeout=30000&amp;debug=on", "View on DBPedia")</f>
        <v>View on DBPedia</v>
      </c>
    </row>
    <row collapsed="false" customFormat="false" customHeight="true" hidden="false" ht="12.1" outlineLevel="0" r="5242">
      <c r="A5242" s="0" t="str">
        <f aca="false">HYPERLINK("http://dbpedia.org/property/post")</f>
        <v>http://dbpedia.org/property/post</v>
      </c>
      <c r="B5242" s="2" t="n">
        <v>0</v>
      </c>
      <c r="C5242" s="0" t="str">
        <f aca="false">HYPERLINK("http://dbpedia.org/sparql?default-graph-uri=http%3A%2F%2Fdbpedia.org&amp;query=select+distinct+%3Fs+%3Fo+where+{%3Fs+%3Chttp%3A%2F%2Fdbpedia.org%2Fproperty%2Fpost%3E+%3Fo}+LIMIT+100&amp;format=text%2Fhtml&amp;timeout=30000&amp;debug=on", "View on DBPedia")</f>
        <v>View on DBPedia</v>
      </c>
    </row>
    <row collapsed="false" customFormat="false" customHeight="true" hidden="false" ht="12.1" outlineLevel="0" r="5243">
      <c r="A5243" s="0" t="str">
        <f aca="false">HYPERLINK("http://dbpedia.org/ontology/internationalAffiliation")</f>
        <v>http://dbpedia.org/ontology/internationalAffiliation</v>
      </c>
      <c r="B5243" s="2" t="n">
        <v>0</v>
      </c>
      <c r="C5243" s="0" t="str">
        <f aca="false">HYPERLINK("http://dbpedia.org/sparql?default-graph-uri=http%3A%2F%2Fdbpedia.org&amp;query=select+distinct+%3Fs+%3Fo+where+{%3Fs+%3Chttp%3A%2F%2Fdbpedia.org%2Fontology%2FinternationalAffiliation%3E+%3Fo}+LIMIT+100&amp;format=text%2Fhtml&amp;timeout=30000&amp;debug=on", "View on DBPedia")</f>
        <v>View on DBPedia</v>
      </c>
    </row>
    <row collapsed="false" customFormat="false" customHeight="true" hidden="false" ht="12.1" outlineLevel="0" r="5244">
      <c r="A5244" s="0" t="str">
        <f aca="false">HYPERLINK("http://dbpedia.org/ontology/religion")</f>
        <v>http://dbpedia.org/ontology/religion</v>
      </c>
      <c r="B5244" s="2" t="n">
        <v>0</v>
      </c>
      <c r="C5244" s="0" t="str">
        <f aca="false">HYPERLINK("http://dbpedia.org/sparql?default-graph-uri=http%3A%2F%2Fdbpedia.org&amp;query=select+distinct+%3Fs+%3Fo+where+{%3Fs+%3Chttp%3A%2F%2Fdbpedia.org%2Fontology%2Freligion%3E+%3Fo}+LIMIT+100&amp;format=text%2Fhtml&amp;timeout=30000&amp;debug=on", "View on DBPedia")</f>
        <v>View on DBPedia</v>
      </c>
    </row>
    <row collapsed="false" customFormat="false" customHeight="true" hidden="false" ht="12.1" outlineLevel="0" r="5245">
      <c r="A5245" s="0" t="str">
        <f aca="false">HYPERLINK("http://dbpedia.org/property/battles")</f>
        <v>http://dbpedia.org/property/battles</v>
      </c>
      <c r="B5245" s="2" t="n">
        <v>0</v>
      </c>
      <c r="C5245" s="0" t="str">
        <f aca="false">HYPERLINK("http://dbpedia.org/sparql?default-graph-uri=http%3A%2F%2Fdbpedia.org&amp;query=select+distinct+%3Fs+%3Fo+where+{%3Fs+%3Chttp%3A%2F%2Fdbpedia.org%2Fproperty%2Fbattles%3E+%3Fo}+LIMIT+100&amp;format=text%2Fhtml&amp;timeout=30000&amp;debug=on", "View on DBPedia")</f>
        <v>View on DBPedia</v>
      </c>
    </row>
    <row collapsed="false" customFormat="false" customHeight="true" hidden="false" ht="12.1" outlineLevel="0" r="5246">
      <c r="A5246" s="0" t="str">
        <f aca="false">HYPERLINK("http://dbpedia.org/property/position")</f>
        <v>http://dbpedia.org/property/position</v>
      </c>
      <c r="B5246" s="2" t="n">
        <v>0</v>
      </c>
      <c r="C5246" s="0" t="str">
        <f aca="false">HYPERLINK("http://dbpedia.org/sparql?default-graph-uri=http%3A%2F%2Fdbpedia.org&amp;query=select+distinct+%3Fs+%3Fo+where+{%3Fs+%3Chttp%3A%2F%2Fdbpedia.org%2Fproperty%2Fposition%3E+%3Fo}+LIMIT+100&amp;format=text%2Fhtml&amp;timeout=30000&amp;debug=on", "View on DBPedia")</f>
        <v>View on DBPedia</v>
      </c>
    </row>
    <row collapsed="false" customFormat="false" customHeight="true" hidden="false" ht="12.1" outlineLevel="0" r="5247">
      <c r="A5247" s="0" t="str">
        <f aca="false">HYPERLINK("http://dbpedia.org/property/highlights")</f>
        <v>http://dbpedia.org/property/highlights</v>
      </c>
      <c r="B5247" s="2" t="n">
        <v>0</v>
      </c>
      <c r="C5247" s="0" t="str">
        <f aca="false">HYPERLINK("http://dbpedia.org/sparql?default-graph-uri=http%3A%2F%2Fdbpedia.org&amp;query=select+distinct+%3Fs+%3Fo+where+{%3Fs+%3Chttp%3A%2F%2Fdbpedia.org%2Fproperty%2Fhighlights%3E+%3Fo}+LIMIT+100&amp;format=text%2Fhtml&amp;timeout=30000&amp;debug=on", "View on DBPedia")</f>
        <v>View on DBPedia</v>
      </c>
    </row>
    <row collapsed="false" customFormat="false" customHeight="true" hidden="false" ht="12.1" outlineLevel="0" r="5248">
      <c r="A5248" s="0" t="str">
        <f aca="false">HYPERLINK("http://dbpedia.org/ontology/team")</f>
        <v>http://dbpedia.org/ontology/team</v>
      </c>
      <c r="B5248" s="2" t="n">
        <v>0</v>
      </c>
      <c r="C5248" s="0" t="str">
        <f aca="false">HYPERLINK("http://dbpedia.org/sparql?default-graph-uri=http%3A%2F%2Fdbpedia.org&amp;query=select+distinct+%3Fs+%3Fo+where+{%3Fs+%3Chttp%3A%2F%2Fdbpedia.org%2Fontology%2Fteam%3E+%3Fo}+LIMIT+100&amp;format=text%2Fhtml&amp;timeout=30000&amp;debug=on", "View on DBPedia")</f>
        <v>View on DBPedia</v>
      </c>
    </row>
    <row collapsed="false" customFormat="false" customHeight="true" hidden="false" ht="12.1" outlineLevel="0" r="5249">
      <c r="A5249" s="0" t="str">
        <f aca="false">HYPERLINK("http://dbpedia.org/ontology/education")</f>
        <v>http://dbpedia.org/ontology/education</v>
      </c>
      <c r="B5249" s="2" t="n">
        <v>0</v>
      </c>
      <c r="C5249" s="0" t="str">
        <f aca="false">HYPERLINK("http://dbpedia.org/sparql?default-graph-uri=http%3A%2F%2Fdbpedia.org&amp;query=select+distinct+%3Fs+%3Fo+where+{%3Fs+%3Chttp%3A%2F%2Fdbpedia.org%2Fontology%2Feducation%3E+%3Fo}+LIMIT+100&amp;format=text%2Fhtml&amp;timeout=30000&amp;debug=on", "View on DBPedia")</f>
        <v>View on DBPedia</v>
      </c>
    </row>
    <row collapsed="false" customFormat="false" customHeight="true" hidden="false" ht="12.1" outlineLevel="0" r="5250">
      <c r="A5250" s="0" t="str">
        <f aca="false">HYPERLINK("http://dbpedia.org/property/officialStatus")</f>
        <v>http://dbpedia.org/property/officialStatus</v>
      </c>
      <c r="B5250" s="2" t="n">
        <v>0</v>
      </c>
      <c r="C5250" s="0" t="str">
        <f aca="false">HYPERLINK("http://dbpedia.org/sparql?default-graph-uri=http%3A%2F%2Fdbpedia.org&amp;query=select+distinct+%3Fs+%3Fo+where+{%3Fs+%3Chttp%3A%2F%2Fdbpedia.org%2Fproperty%2FofficialStatus%3E+%3Fo}+LIMIT+100&amp;format=text%2Fhtml&amp;timeout=30000&amp;debug=on", "View on DBPedia")</f>
        <v>View on DBPedia</v>
      </c>
    </row>
    <row collapsed="false" customFormat="false" customHeight="true" hidden="false" ht="12.1" outlineLevel="0" r="5251">
      <c r="A5251" s="0" t="str">
        <f aca="false">HYPERLINK("http://dbpedia.org/property/medalsCampaign/war")</f>
        <v>http://dbpedia.org/property/medalsCampaign/war</v>
      </c>
      <c r="B5251" s="2" t="n">
        <v>0</v>
      </c>
      <c r="C5251" s="0" t="str">
        <f aca="false">HYPERLINK("http://dbpedia.org/sparql?default-graph-uri=http%3A%2F%2Fdbpedia.org&amp;query=select+distinct+%3Fs+%3Fo+where+{%3Fs+%3Chttp%3A%2F%2Fdbpedia.org%2Fproperty%2FmedalsCampaign%2Fwar%3E+%3Fo}+LIMIT+100&amp;format=text%2Fhtml&amp;timeout=30000&amp;debug=on", "View on DBPedia")</f>
        <v>View on DBPedia</v>
      </c>
    </row>
    <row collapsed="false" customFormat="false" customHeight="true" hidden="false" ht="12.1" outlineLevel="0" r="5252">
      <c r="A5252" s="0" t="str">
        <f aca="false">HYPERLINK("http://dbpedia.org/ontology/battle")</f>
        <v>http://dbpedia.org/ontology/battle</v>
      </c>
      <c r="B5252" s="2" t="n">
        <v>0</v>
      </c>
      <c r="C5252" s="0" t="str">
        <f aca="false">HYPERLINK("http://dbpedia.org/sparql?default-graph-uri=http%3A%2F%2Fdbpedia.org&amp;query=select+distinct+%3Fs+%3Fo+where+{%3Fs+%3Chttp%3A%2F%2Fdbpedia.org%2Fontology%2Fbattle%3E+%3Fo}+LIMIT+100&amp;format=text%2Fhtml&amp;timeout=30000&amp;debug=on", "View on DBPedia")</f>
        <v>View on DBPedia</v>
      </c>
    </row>
    <row collapsed="false" customFormat="false" customHeight="true" hidden="false" ht="12.1" outlineLevel="0" r="5253">
      <c r="A5253" s="0" t="str">
        <f aca="false">HYPERLINK("http://dbpedia.org/property/ruTeama")</f>
        <v>http://dbpedia.org/property/ruTeama</v>
      </c>
      <c r="B5253" s="2" t="n">
        <v>0</v>
      </c>
      <c r="C5253" s="0" t="str">
        <f aca="false">HYPERLINK("http://dbpedia.org/sparql?default-graph-uri=http%3A%2F%2Fdbpedia.org&amp;query=select+distinct+%3Fs+%3Fo+where+{%3Fs+%3Chttp%3A%2F%2Fdbpedia.org%2Fproperty%2FruTeama%3E+%3Fo}+LIMIT+100&amp;format=text%2Fhtml&amp;timeout=30000&amp;debug=on", "View on DBPedia")</f>
        <v>View on DBPedia</v>
      </c>
    </row>
    <row collapsed="false" customFormat="false" customHeight="true" hidden="false" ht="12.1" outlineLevel="0" r="5254">
      <c r="A5254" s="0" t="str">
        <f aca="false">HYPERLINK("http://dbpedia.org/property/honorificSuffix")</f>
        <v>http://dbpedia.org/property/honorificSuffix</v>
      </c>
      <c r="B5254" s="2" t="n">
        <v>0</v>
      </c>
      <c r="C5254" s="0" t="str">
        <f aca="false">HYPERLINK("http://dbpedia.org/sparql?default-graph-uri=http%3A%2F%2Fdbpedia.org&amp;query=select+distinct+%3Fs+%3Fo+where+{%3Fs+%3Chttp%3A%2F%2Fdbpedia.org%2Fproperty%2FhonorificSuffix%3E+%3Fo}+LIMIT+100&amp;format=text%2Fhtml&amp;timeout=30000&amp;debug=on", "View on DBPedia")</f>
        <v>View on DBPedia</v>
      </c>
    </row>
    <row collapsed="false" customFormat="false" customHeight="true" hidden="false" ht="12.1" outlineLevel="0" r="5255">
      <c r="A5255" s="0" t="str">
        <f aca="false">HYPERLINK("http://dbpedia.org/property/focus")</f>
        <v>http://dbpedia.org/property/focus</v>
      </c>
      <c r="B5255" s="2" t="n">
        <v>0</v>
      </c>
      <c r="C5255" s="0" t="str">
        <f aca="false">HYPERLINK("http://dbpedia.org/sparql?default-graph-uri=http%3A%2F%2Fdbpedia.org&amp;query=select+distinct+%3Fs+%3Fo+where+{%3Fs+%3Chttp%3A%2F%2Fdbpedia.org%2Fproperty%2Ffocus%3E+%3Fo}+LIMIT+100&amp;format=text%2Fhtml&amp;timeout=30000&amp;debug=on", "View on DBPedia")</f>
        <v>View on DBPedia</v>
      </c>
    </row>
    <row collapsed="false" customFormat="false" customHeight="true" hidden="false" ht="12.1" outlineLevel="0" r="5256">
      <c r="A5256" s="0" t="str">
        <f aca="false">HYPERLINK("http://dbpedia.org/property/documentName")</f>
        <v>http://dbpedia.org/property/documentName</v>
      </c>
      <c r="B5256" s="2" t="n">
        <v>0</v>
      </c>
      <c r="C5256" s="0" t="str">
        <f aca="false">HYPERLINK("http://dbpedia.org/sparql?default-graph-uri=http%3A%2F%2Fdbpedia.org&amp;query=select+distinct+%3Fs+%3Fo+where+{%3Fs+%3Chttp%3A%2F%2Fdbpedia.org%2Fproperty%2FdocumentName%3E+%3Fo}+LIMIT+100&amp;format=text%2Fhtml&amp;timeout=30000&amp;debug=on", "View on DBPedia")</f>
        <v>View on DBPedia</v>
      </c>
    </row>
    <row collapsed="false" customFormat="false" customHeight="true" hidden="false" ht="12.1" outlineLevel="0" r="5257">
      <c r="A5257" s="0" t="str">
        <f aca="false">HYPERLINK("http://dbpedia.org/property/education")</f>
        <v>http://dbpedia.org/property/education</v>
      </c>
      <c r="B5257" s="2" t="n">
        <v>0</v>
      </c>
      <c r="C5257" s="0" t="str">
        <f aca="false">HYPERLINK("http://dbpedia.org/sparql?default-graph-uri=http%3A%2F%2Fdbpedia.org&amp;query=select+distinct+%3Fs+%3Fo+where+{%3Fs+%3Chttp%3A%2F%2Fdbpedia.org%2Fproperty%2Feducation%3E+%3Fo}+LIMIT+100&amp;format=text%2Fhtml&amp;timeout=30000&amp;debug=on", "View on DBPedia")</f>
        <v>View on DBPedia</v>
      </c>
    </row>
    <row collapsed="false" customFormat="false" customHeight="true" hidden="false" ht="12.1" outlineLevel="0" r="5258">
      <c r="A5258" s="0" t="str">
        <f aca="false">HYPERLINK("http://dbpedia.org/property/notableworks")</f>
        <v>http://dbpedia.org/property/notableworks</v>
      </c>
      <c r="B5258" s="2" t="n">
        <v>0</v>
      </c>
      <c r="C5258" s="0" t="str">
        <f aca="false">HYPERLINK("http://dbpedia.org/sparql?default-graph-uri=http%3A%2F%2Fdbpedia.org&amp;query=select+distinct+%3Fs+%3Fo+where+{%3Fs+%3Chttp%3A%2F%2Fdbpedia.org%2Fproperty%2Fnotableworks%3E+%3Fo}+LIMIT+100&amp;format=text%2Fhtml&amp;timeout=30000&amp;debug=on", "View on DBPedia")</f>
        <v>View on DBPedia</v>
      </c>
    </row>
    <row collapsed="false" customFormat="false" customHeight="true" hidden="false" ht="12.1" outlineLevel="0" r="5259">
      <c r="A5259" s="0" t="str">
        <f aca="false">HYPERLINK("http://dbpedia.org/property/ruNationalteam")</f>
        <v>http://dbpedia.org/property/ruNationalteam</v>
      </c>
      <c r="B5259" s="2" t="n">
        <v>0</v>
      </c>
      <c r="C5259" s="0" t="str">
        <f aca="false">HYPERLINK("http://dbpedia.org/sparql?default-graph-uri=http%3A%2F%2Fdbpedia.org&amp;query=select+distinct+%3Fs+%3Fo+where+{%3Fs+%3Chttp%3A%2F%2Fdbpedia.org%2Fproperty%2FruNationalteam%3E+%3Fo}+LIMIT+100&amp;format=text%2Fhtml&amp;timeout=30000&amp;debug=on", "View on DBPedia")</f>
        <v>View on DBPedia</v>
      </c>
    </row>
    <row collapsed="false" customFormat="false" customHeight="true" hidden="false" ht="12.1" outlineLevel="0" r="5260">
      <c r="A5260" s="0" t="str">
        <f aca="false">HYPERLINK("http://dbpedia.org/property/conf")</f>
        <v>http://dbpedia.org/property/conf</v>
      </c>
      <c r="B5260" s="2" t="n">
        <v>0</v>
      </c>
      <c r="C5260" s="0" t="str">
        <f aca="false">HYPERLINK("http://dbpedia.org/sparql?default-graph-uri=http%3A%2F%2Fdbpedia.org&amp;query=select+distinct+%3Fs+%3Fo+where+{%3Fs+%3Chttp%3A%2F%2Fdbpedia.org%2Fproperty%2Fconf%3E+%3Fo}+LIMIT+100&amp;format=text%2Fhtml&amp;timeout=30000&amp;debug=on", "View on DBPedia")</f>
        <v>View on DBPedia</v>
      </c>
    </row>
    <row collapsed="false" customFormat="false" customHeight="true" hidden="false" ht="12.1" outlineLevel="0" r="5261">
      <c r="A5261" s="0" t="str">
        <f aca="false">HYPERLINK("http://dbpedia.org/property/nonProfitSlogan")</f>
        <v>http://dbpedia.org/property/nonProfitSlogan</v>
      </c>
      <c r="B5261" s="2" t="n">
        <v>0</v>
      </c>
      <c r="C5261" s="0" t="str">
        <f aca="false">HYPERLINK("http://dbpedia.org/sparql?default-graph-uri=http%3A%2F%2Fdbpedia.org&amp;query=select+distinct+%3Fs+%3Fo+where+{%3Fs+%3Chttp%3A%2F%2Fdbpedia.org%2Fproperty%2FnonProfitSlogan%3E+%3Fo}+LIMIT+100&amp;format=text%2Fhtml&amp;timeout=30000&amp;debug=on", "View on DBPedia")</f>
        <v>View on DBPedia</v>
      </c>
    </row>
    <row collapsed="false" customFormat="false" customHeight="true" hidden="false" ht="12.1" outlineLevel="0" r="5262">
      <c r="A5262" s="0" t="str">
        <f aca="false">HYPERLINK("http://dbpedia.org/property/comp")</f>
        <v>http://dbpedia.org/property/comp</v>
      </c>
      <c r="B5262" s="2" t="n">
        <v>0</v>
      </c>
      <c r="C5262" s="0" t="str">
        <f aca="false">HYPERLINK("http://dbpedia.org/sparql?default-graph-uri=http%3A%2F%2Fdbpedia.org&amp;query=select+distinct+%3Fs+%3Fo+where+{%3Fs+%3Chttp%3A%2F%2Fdbpedia.org%2Fproperty%2Fcomp%3E+%3Fo}+LIMIT+100&amp;format=text%2Fhtml&amp;timeout=30000&amp;debug=on", "View on DBPedia")</f>
        <v>View on DBPedia</v>
      </c>
    </row>
    <row collapsed="false" customFormat="false" customHeight="true" hidden="false" ht="12.1" outlineLevel="0" r="5263">
      <c r="A5263" s="0" t="str">
        <f aca="false">HYPERLINK("http://dbpedia.org/property/billTitle")</f>
        <v>http://dbpedia.org/property/billTitle</v>
      </c>
      <c r="B5263" s="2" t="n">
        <v>0</v>
      </c>
      <c r="C5263" s="0" t="str">
        <f aca="false">HYPERLINK("http://dbpedia.org/sparql?default-graph-uri=http%3A%2F%2Fdbpedia.org&amp;query=select+distinct+%3Fs+%3Fo+where+{%3Fs+%3Chttp%3A%2F%2Fdbpedia.org%2Fproperty%2FbillTitle%3E+%3Fo}+LIMIT+100&amp;format=text%2Fhtml&amp;timeout=30000&amp;debug=on", "View on DBPedia")</f>
        <v>View on DBPedia</v>
      </c>
    </row>
    <row collapsed="false" customFormat="false" customHeight="true" hidden="false" ht="12.1" outlineLevel="0" r="5264">
      <c r="A5264" s="0" t="str">
        <f aca="false">HYPERLINK("http://dbpedia.org/property/reason")</f>
        <v>http://dbpedia.org/property/reason</v>
      </c>
      <c r="B5264" s="2" t="n">
        <v>0</v>
      </c>
      <c r="C5264" s="0" t="str">
        <f aca="false">HYPERLINK("http://dbpedia.org/sparql?default-graph-uri=http%3A%2F%2Fdbpedia.org&amp;query=select+distinct+%3Fs+%3Fo+where+{%3Fs+%3Chttp%3A%2F%2Fdbpedia.org%2Fproperty%2Freason%3E+%3Fo}+LIMIT+100&amp;format=text%2Fhtml&amp;timeout=30000&amp;debug=on", "View on DBPedia")</f>
        <v>View on DBPedia</v>
      </c>
    </row>
    <row collapsed="false" customFormat="false" customHeight="true" hidden="false" ht="12.1" outlineLevel="0" r="5265">
      <c r="A5265" s="0" t="str">
        <f aca="false">HYPERLINK("http://dbpedia.org/property/religion")</f>
        <v>http://dbpedia.org/property/religion</v>
      </c>
      <c r="B5265" s="2" t="n">
        <v>0</v>
      </c>
      <c r="C5265" s="0" t="str">
        <f aca="false">HYPERLINK("http://dbpedia.org/sparql?default-graph-uri=http%3A%2F%2Fdbpedia.org&amp;query=select+distinct+%3Fs+%3Fo+where+{%3Fs+%3Chttp%3A%2F%2Fdbpedia.org%2Fproperty%2Freligion%3E+%3Fo}+LIMIT+100&amp;format=text%2Fhtml&amp;timeout=30000&amp;debug=on", "View on DBPedia")</f>
        <v>View on DBPedia</v>
      </c>
    </row>
    <row collapsed="false" customFormat="false" customHeight="true" hidden="false" ht="12.1" outlineLevel="0" r="5266">
      <c r="A5266" s="0" t="str">
        <f aca="false">HYPERLINK("http://dbpedia.org/property/repteam")</f>
        <v>http://dbpedia.org/property/repteam</v>
      </c>
      <c r="B5266" s="2" t="n">
        <v>0</v>
      </c>
      <c r="C5266" s="0" t="str">
        <f aca="false">HYPERLINK("http://dbpedia.org/sparql?default-graph-uri=http%3A%2F%2Fdbpedia.org&amp;query=select+distinct+%3Fs+%3Fo+where+{%3Fs+%3Chttp%3A%2F%2Fdbpedia.org%2Fproperty%2Frepteam%3E+%3Fo}+LIMIT+100&amp;format=text%2Fhtml&amp;timeout=30000&amp;debug=on", "View on DBPedia")</f>
        <v>View on DBPedia</v>
      </c>
    </row>
    <row collapsed="false" customFormat="false" customHeight="true" hidden="false" ht="12.1" outlineLevel="0" r="5267">
      <c r="A5267" s="0" t="str">
        <f aca="false">HYPERLINK("http://dbpedia.org/property/)()()()()()()()Before")</f>
        <v>http://dbpedia.org/property/)()()()()()()()Before</v>
      </c>
      <c r="B5267" s="2" t="n">
        <v>0</v>
      </c>
      <c r="C5267" s="0" t="str">
        <f aca="false">HYPERLINK("http://dbpedia.org/sparql?default-graph-uri=http%3A%2F%2Fdbpedia.org&amp;query=select+distinct+%3Fs+%3Fo+where+{%3Fs+%3Chttp%3A%2F%2Fdbpedia.org%2Fproperty%2F%29%28%29%28%29%28%29%28%29%28%29%28%29%28%29Before%3E+%3Fo}+LIMIT+100&amp;format=text%2Fhtml&amp;timeout=30000&amp;debug=on", "View on DBPedia")</f>
        <v>View on DBPedia</v>
      </c>
    </row>
    <row collapsed="false" customFormat="false" customHeight="true" hidden="false" ht="12.1" outlineLevel="0" r="5268">
      <c r="A5268" s="0" t="str">
        <f aca="false">HYPERLINK("http://dbpedia.org/property/nationalteam")</f>
        <v>http://dbpedia.org/property/nationalteam</v>
      </c>
      <c r="B5268" s="2" t="n">
        <v>0</v>
      </c>
      <c r="C5268" s="0" t="str">
        <f aca="false">HYPERLINK("http://dbpedia.org/sparql?default-graph-uri=http%3A%2F%2Fdbpedia.org&amp;query=select+distinct+%3Fs+%3Fo+where+{%3Fs+%3Chttp%3A%2F%2Fdbpedia.org%2Fproperty%2Fnationalteam%3E+%3Fo}+LIMIT+100&amp;format=text%2Fhtml&amp;timeout=30000&amp;debug=on", "View on DBPedia")</f>
        <v>View on DBPedia</v>
      </c>
    </row>
    <row collapsed="false" customFormat="false" customHeight="true" hidden="false" ht="12.1" outlineLevel="0" r="5269">
      <c r="A5269" s="0" t="str">
        <f aca="false">HYPERLINK("http://dbpedia.org/property/succession")</f>
        <v>http://dbpedia.org/property/succession</v>
      </c>
      <c r="B5269" s="2" t="n">
        <v>0</v>
      </c>
      <c r="C5269" s="0" t="str">
        <f aca="false">HYPERLINK("http://dbpedia.org/sparql?default-graph-uri=http%3A%2F%2Fdbpedia.org&amp;query=select+distinct+%3Fs+%3Fo+where+{%3Fs+%3Chttp%3A%2F%2Fdbpedia.org%2Fproperty%2Fsuccession%3E+%3Fo}+LIMIT+100&amp;format=text%2Fhtml&amp;timeout=30000&amp;debug=on", "View on DBPedia")</f>
        <v>View on DBPedia</v>
      </c>
    </row>
    <row collapsed="false" customFormat="false" customHeight="true" hidden="false" ht="12.1" outlineLevel="0" r="5270">
      <c r="A5270" s="0" t="str">
        <f aca="false">HYPERLINK("http://dbpedia.org/property/nonProfitName")</f>
        <v>http://dbpedia.org/property/nonProfitName</v>
      </c>
      <c r="B5270" s="2" t="n">
        <v>0</v>
      </c>
      <c r="C5270" s="0" t="str">
        <f aca="false">HYPERLINK("http://dbpedia.org/sparql?default-graph-uri=http%3A%2F%2Fdbpedia.org&amp;query=select+distinct+%3Fs+%3Fo+where+{%3Fs+%3Chttp%3A%2F%2Fdbpedia.org%2Fproperty%2FnonProfitName%3E+%3Fo}+LIMIT+100&amp;format=text%2Fhtml&amp;timeout=30000&amp;debug=on", "View on DBPedia")</f>
        <v>View on DBPedia</v>
      </c>
    </row>
    <row collapsed="false" customFormat="false" customHeight="true" hidden="false" ht="12.1" outlineLevel="0" r="5271">
      <c r="A5271" s="0" t="str">
        <f aca="false">HYPERLINK("http://dbpedia.org/property/sign")</f>
        <v>http://dbpedia.org/property/sign</v>
      </c>
      <c r="B5271" s="2" t="n">
        <v>0</v>
      </c>
      <c r="C5271" s="0" t="str">
        <f aca="false">HYPERLINK("http://dbpedia.org/sparql?default-graph-uri=http%3A%2F%2Fdbpedia.org&amp;query=select+distinct+%3Fs+%3Fo+where+{%3Fs+%3Chttp%3A%2F%2Fdbpedia.org%2Fproperty%2Fsign%3E+%3Fo}+LIMIT+100&amp;format=text%2Fhtml&amp;timeout=30000&amp;debug=on", "View on DBPedia")</f>
        <v>View on DBPedia</v>
      </c>
    </row>
    <row collapsed="false" customFormat="false" customHeight="true" hidden="false" ht="12.1" outlineLevel="0" r="5272">
      <c r="A5272" s="0" t="str">
        <f aca="false">HYPERLINK("http://dbpedia.org/property/warsAndBattles")</f>
        <v>http://dbpedia.org/property/warsAndBattles</v>
      </c>
      <c r="B5272" s="2" t="n">
        <v>0</v>
      </c>
      <c r="C5272" s="0" t="str">
        <f aca="false">HYPERLINK("http://dbpedia.org/sparql?default-graph-uri=http%3A%2F%2Fdbpedia.org&amp;query=select+distinct+%3Fs+%3Fo+where+{%3Fs+%3Chttp%3A%2F%2Fdbpedia.org%2Fproperty%2FwarsAndBattles%3E+%3Fo}+LIMIT+100&amp;format=text%2Fhtml&amp;timeout=30000&amp;debug=on", "View on DBPedia")</f>
        <v>View on DBPedia</v>
      </c>
    </row>
    <row collapsed="false" customFormat="false" customHeight="true" hidden="false" ht="12.1" outlineLevel="0" r="5273">
      <c r="A5273" s="0" t="str">
        <f aca="false">HYPERLINK("http://dbpedia.org/property/parents")</f>
        <v>http://dbpedia.org/property/parents</v>
      </c>
      <c r="B5273" s="2" t="n">
        <v>0</v>
      </c>
      <c r="C5273" s="0" t="str">
        <f aca="false">HYPERLINK("http://dbpedia.org/sparql?default-graph-uri=http%3A%2F%2Fdbpedia.org&amp;query=select+distinct+%3Fs+%3Fo+where+{%3Fs+%3Chttp%3A%2F%2Fdbpedia.org%2Fproperty%2Fparents%3E+%3Fo}+LIMIT+100&amp;format=text%2Fhtml&amp;timeout=30000&amp;debug=on", "View on DBPedia")</f>
        <v>View on DBPedia</v>
      </c>
    </row>
    <row collapsed="false" customFormat="false" customHeight="true" hidden="false" ht="12.1" outlineLevel="0" r="5274">
      <c r="A5274" s="0" t="str">
        <f aca="false">HYPERLINK("http://dbpedia.org/ontology/almaMater")</f>
        <v>http://dbpedia.org/ontology/almaMater</v>
      </c>
      <c r="B5274" s="2" t="n">
        <v>0</v>
      </c>
      <c r="C5274" s="0" t="str">
        <f aca="false">HYPERLINK("http://dbpedia.org/sparql?default-graph-uri=http%3A%2F%2Fdbpedia.org&amp;query=select+distinct+%3Fs+%3Fo+where+{%3Fs+%3Chttp%3A%2F%2Fdbpedia.org%2Fontology%2FalmaMater%3E+%3Fo}+LIMIT+100&amp;format=text%2Fhtml&amp;timeout=30000&amp;debug=on", "View on DBPedia")</f>
        <v>View on DBPedia</v>
      </c>
    </row>
    <row collapsed="false" customFormat="false" customHeight="true" hidden="false" ht="12.1" outlineLevel="0" r="5275">
      <c r="A5275" s="0" t="str">
        <f aca="false">HYPERLINK("http://dbpedia.org/property/almaMater")</f>
        <v>http://dbpedia.org/property/almaMater</v>
      </c>
      <c r="B5275" s="2" t="n">
        <v>0</v>
      </c>
      <c r="C5275" s="0" t="str">
        <f aca="false">HYPERLINK("http://dbpedia.org/sparql?default-graph-uri=http%3A%2F%2Fdbpedia.org&amp;query=select+distinct+%3Fs+%3Fo+where+{%3Fs+%3Chttp%3A%2F%2Fdbpedia.org%2Fproperty%2FalmaMater%3E+%3Fo}+LIMIT+100&amp;format=text%2Fhtml&amp;timeout=30000&amp;debug=on", "View on DBPedia")</f>
        <v>View on DBPedia</v>
      </c>
    </row>
    <row collapsed="false" customFormat="false" customHeight="true" hidden="false" ht="12.1" outlineLevel="0" r="5277">
      <c r="A5277" s="0" t="n">
        <v>766188396</v>
      </c>
      <c r="B5277" s="1" t="s">
        <v>1222</v>
      </c>
      <c r="C5277" s="0" t="str">
        <f aca="false">HYPERLINK("http://en.wikipedia.org/wiki/List_of_How_I_Met_Your_Mother_episodes", "View context")</f>
        <v>View context</v>
      </c>
    </row>
    <row collapsed="false" customFormat="false" customHeight="true" hidden="false" ht="12.65" outlineLevel="0" r="5278">
      <c r="A5278" s="0" t="s">
        <v>1223</v>
      </c>
      <c r="B5278" s="1" t="s">
        <v>1224</v>
      </c>
      <c r="C5278" s="0" t="s">
        <v>1225</v>
      </c>
      <c r="D5278" s="0" t="s">
        <v>1226</v>
      </c>
      <c r="E5278" s="0" t="s">
        <v>1227</v>
      </c>
    </row>
    <row collapsed="false" customFormat="false" customHeight="true" hidden="false" ht="12.65" outlineLevel="0" r="5279">
      <c r="A5279" s="0" t="s">
        <v>1228</v>
      </c>
      <c r="B5279" s="1" t="s">
        <v>1229</v>
      </c>
      <c r="C5279" s="0" t="s">
        <v>1230</v>
      </c>
      <c r="D5279" s="0" t="s">
        <v>1231</v>
      </c>
      <c r="E5279" s="0" t="s">
        <v>1232</v>
      </c>
    </row>
    <row collapsed="false" customFormat="false" customHeight="true" hidden="false" ht="12.65" outlineLevel="0" r="5280">
      <c r="A5280" s="0" t="s">
        <v>1233</v>
      </c>
      <c r="B5280" s="1" t="s">
        <v>1234</v>
      </c>
      <c r="C5280" s="0" t="s">
        <v>1235</v>
      </c>
      <c r="D5280" s="0" t="s">
        <v>1236</v>
      </c>
      <c r="E5280" s="0" t="s">
        <v>1237</v>
      </c>
    </row>
    <row collapsed="false" customFormat="false" customHeight="true" hidden="false" ht="12.65" outlineLevel="0" r="5281">
      <c r="A5281" s="0" t="s">
        <v>1238</v>
      </c>
      <c r="B5281" s="1" t="s">
        <v>1239</v>
      </c>
      <c r="C5281" s="0" t="s">
        <v>1240</v>
      </c>
      <c r="D5281" s="0" t="s">
        <v>1241</v>
      </c>
      <c r="E5281" s="0" t="s">
        <v>1242</v>
      </c>
    </row>
    <row collapsed="false" customFormat="false" customHeight="true" hidden="false" ht="12.65" outlineLevel="0" r="5282">
      <c r="A5282" s="0" t="s">
        <v>1243</v>
      </c>
      <c r="B5282" s="1" t="s">
        <v>1244</v>
      </c>
      <c r="C5282" s="0" t="s">
        <v>1245</v>
      </c>
      <c r="D5282" s="0" t="s">
        <v>1246</v>
      </c>
      <c r="E5282" s="0" t="s">
        <v>1247</v>
      </c>
    </row>
    <row collapsed="false" customFormat="false" customHeight="true" hidden="false" ht="12.65" outlineLevel="0" r="5283">
      <c r="A5283" s="0" t="s">
        <v>1248</v>
      </c>
      <c r="B5283" s="1" t="s">
        <v>1249</v>
      </c>
      <c r="C5283" s="0" t="s">
        <v>1250</v>
      </c>
      <c r="D5283" s="0" t="s">
        <v>1251</v>
      </c>
      <c r="E5283" s="0" t="s">
        <v>1252</v>
      </c>
    </row>
    <row collapsed="false" customFormat="false" customHeight="true" hidden="false" ht="12.65" outlineLevel="0" r="5284">
      <c r="A5284" s="0" t="s">
        <v>1253</v>
      </c>
      <c r="B5284" s="1" t="s">
        <v>1254</v>
      </c>
      <c r="C5284" s="0" t="s">
        <v>1255</v>
      </c>
      <c r="D5284" s="0" t="s">
        <v>1256</v>
      </c>
      <c r="E5284" s="0" t="s">
        <v>1257</v>
      </c>
    </row>
    <row collapsed="false" customFormat="false" customHeight="true" hidden="false" ht="12.1" outlineLevel="0" r="5285">
      <c r="A5285" s="0" t="s">
        <v>1258</v>
      </c>
      <c r="B5285" s="1" t="s">
        <v>1259</v>
      </c>
    </row>
    <row collapsed="false" customFormat="false" customHeight="true" hidden="false" ht="12.1" outlineLevel="0" r="5286">
      <c r="A5286" s="0" t="str">
        <f aca="false">HYPERLINK("http://dbpedia.org/property/writtenby")</f>
        <v>http://dbpedia.org/property/writtenby</v>
      </c>
      <c r="B5286" s="2" t="n">
        <v>1</v>
      </c>
      <c r="C5286" s="0" t="str">
        <f aca="false">HYPERLINK("http://dbpedia.org/sparql?default-graph-uri=http%3A%2F%2Fdbpedia.org&amp;query=select+distinct+%3Fs+%3Fo+where+{%3Fs+%3Chttp%3A%2F%2Fdbpedia.org%2Fproperty%2Fwrittenby%3E+%3Fo}+LIMIT+100&amp;format=text%2Fhtml&amp;timeout=30000&amp;debug=on", "View on DBPedia")</f>
        <v>View on DBPedia</v>
      </c>
    </row>
    <row collapsed="false" customFormat="false" customHeight="true" hidden="false" ht="12.1" outlineLevel="0" r="5287">
      <c r="A5287" s="0" t="str">
        <f aca="false">HYPERLINK("http://dbpedia.org/property/writer")</f>
        <v>http://dbpedia.org/property/writer</v>
      </c>
      <c r="B5287" s="2" t="n">
        <v>1</v>
      </c>
      <c r="C5287" s="0" t="str">
        <f aca="false">HYPERLINK("http://dbpedia.org/sparql?default-graph-uri=http%3A%2F%2Fdbpedia.org&amp;query=select+distinct+%3Fs+%3Fo+where+{%3Fs+%3Chttp%3A%2F%2Fdbpedia.org%2Fproperty%2Fwriter%3E+%3Fo}+LIMIT+100&amp;format=text%2Fhtml&amp;timeout=30000&amp;debug=on", "View on DBPedia")</f>
        <v>View on DBPedia</v>
      </c>
    </row>
    <row collapsed="false" customFormat="false" customHeight="true" hidden="false" ht="12.1" outlineLevel="0" r="5288">
      <c r="A5288" s="0" t="str">
        <f aca="false">HYPERLINK("http://dbpedia.org/property/guests")</f>
        <v>http://dbpedia.org/property/guests</v>
      </c>
      <c r="B5288" s="2" t="n">
        <v>0</v>
      </c>
      <c r="C5288" s="0" t="str">
        <f aca="false">HYPERLINK("http://dbpedia.org/sparql?default-graph-uri=http%3A%2F%2Fdbpedia.org&amp;query=select+distinct+%3Fs+%3Fo+where+{%3Fs+%3Chttp%3A%2F%2Fdbpedia.org%2Fproperty%2Fguests%3E+%3Fo}+LIMIT+100&amp;format=text%2Fhtml&amp;timeout=30000&amp;debug=on", "View on DBPedia")</f>
        <v>View on DBPedia</v>
      </c>
    </row>
    <row collapsed="false" customFormat="false" customHeight="true" hidden="false" ht="12.1" outlineLevel="0" r="5289">
      <c r="A5289" s="0" t="str">
        <f aca="false">HYPERLINK("http://dbpedia.org/property/shortsummary")</f>
        <v>http://dbpedia.org/property/shortsummary</v>
      </c>
      <c r="B5289" s="2" t="n">
        <v>0</v>
      </c>
      <c r="C5289" s="0" t="str">
        <f aca="false">HYPERLINK("http://dbpedia.org/sparql?default-graph-uri=http%3A%2F%2Fdbpedia.org&amp;query=select+distinct+%3Fs+%3Fo+where+{%3Fs+%3Chttp%3A%2F%2Fdbpedia.org%2Fproperty%2Fshortsummary%3E+%3Fo}+LIMIT+100&amp;format=text%2Fhtml&amp;timeout=30000&amp;debug=on", "View on DBPedia")</f>
        <v>View on DBPedia</v>
      </c>
    </row>
    <row collapsed="false" customFormat="false" customHeight="true" hidden="false" ht="12.1" outlineLevel="0" r="5290">
      <c r="A5290" s="0" t="str">
        <f aca="false">HYPERLINK("http://dbpedia.org/property/executiveProducer")</f>
        <v>http://dbpedia.org/property/executiveProducer</v>
      </c>
      <c r="B5290" s="2" t="n">
        <v>0</v>
      </c>
      <c r="C5290" s="0" t="str">
        <f aca="false">HYPERLINK("http://dbpedia.org/sparql?default-graph-uri=http%3A%2F%2Fdbpedia.org&amp;query=select+distinct+%3Fs+%3Fo+where+{%3Fs+%3Chttp%3A%2F%2Fdbpedia.org%2Fproperty%2FexecutiveProducer%3E+%3Fo}+LIMIT+100&amp;format=text%2Fhtml&amp;timeout=30000&amp;debug=on", "View on DBPedia")</f>
        <v>View on DBPedia</v>
      </c>
    </row>
    <row collapsed="false" customFormat="false" customHeight="true" hidden="false" ht="12.1" outlineLevel="0" r="5291">
      <c r="A5291" s="0" t="str">
        <f aca="false">HYPERLINK("http://dbpedia.org/property/name")</f>
        <v>http://dbpedia.org/property/name</v>
      </c>
      <c r="B5291" s="2" t="n">
        <v>0</v>
      </c>
      <c r="C5291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5292">
      <c r="A5292" s="0" t="str">
        <f aca="false">HYPERLINK("http://dbpedia.org/property/creator")</f>
        <v>http://dbpedia.org/property/creator</v>
      </c>
      <c r="B5292" s="2" t="n">
        <v>1</v>
      </c>
      <c r="C5292" s="0" t="str">
        <f aca="false">HYPERLINK("http://dbpedia.org/sparql?default-graph-uri=http%3A%2F%2Fdbpedia.org&amp;query=select+distinct+%3Fs+%3Fo+where+{%3Fs+%3Chttp%3A%2F%2Fdbpedia.org%2Fproperty%2Fcreator%3E+%3Fo}+LIMIT+100&amp;format=text%2Fhtml&amp;timeout=30000&amp;debug=on", "View on DBPedia")</f>
        <v>View on DBPedia</v>
      </c>
    </row>
    <row collapsed="false" customFormat="false" customHeight="true" hidden="false" ht="12.1" outlineLevel="0" r="5293">
      <c r="A5293" s="0" t="str">
        <f aca="false">HYPERLINK("http://dbpedia.org/property/aux")</f>
        <v>http://dbpedia.org/property/aux</v>
      </c>
      <c r="B5293" s="2" t="n">
        <v>0</v>
      </c>
      <c r="C5293" s="0" t="str">
        <f aca="false">HYPERLINK("http://dbpedia.org/sparql?default-graph-uri=http%3A%2F%2Fdbpedia.org&amp;query=select+distinct+%3Fs+%3Fo+where+{%3Fs+%3Chttp%3A%2F%2Fdbpedia.org%2Fproperty%2Faux%3E+%3Fo}+LIMIT+100&amp;format=text%2Fhtml&amp;timeout=30000&amp;debug=on", "View on DBPedia")</f>
        <v>View on DBPedia</v>
      </c>
    </row>
    <row collapsed="false" customFormat="false" customHeight="true" hidden="false" ht="12.1" outlineLevel="0" r="5294">
      <c r="A5294" s="0" t="str">
        <f aca="false">HYPERLINK("http://dbpedia.org/ontology/writer")</f>
        <v>http://dbpedia.org/ontology/writer</v>
      </c>
      <c r="B5294" s="2" t="n">
        <v>1</v>
      </c>
      <c r="C5294" s="0" t="str">
        <f aca="false">HYPERLINK("http://dbpedia.org/sparql?default-graph-uri=http%3A%2F%2Fdbpedia.org&amp;query=select+distinct+%3Fs+%3Fo+where+{%3Fs+%3Chttp%3A%2F%2Fdbpedia.org%2Fontology%2Fwriter%3E+%3Fo}+LIMIT+100&amp;format=text%2Fhtml&amp;timeout=30000&amp;debug=on", "View on DBPedia")</f>
        <v>View on DBPedia</v>
      </c>
    </row>
    <row collapsed="false" customFormat="false" customHeight="true" hidden="false" ht="12.1" outlineLevel="0" r="5295">
      <c r="A5295" s="0" t="str">
        <f aca="false">HYPERLINK("http://xmlns.com/foaf/0.1/name")</f>
        <v>http://xmlns.com/foaf/0.1/name</v>
      </c>
      <c r="B5295" s="2" t="n">
        <v>0</v>
      </c>
      <c r="C5295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5296">
      <c r="A5296" s="0" t="str">
        <f aca="false">HYPERLINK("http://dbpedia.org/ontology/executiveProducer")</f>
        <v>http://dbpedia.org/ontology/executiveProducer</v>
      </c>
      <c r="B5296" s="2" t="n">
        <v>0</v>
      </c>
      <c r="C5296" s="0" t="str">
        <f aca="false">HYPERLINK("http://dbpedia.org/sparql?default-graph-uri=http%3A%2F%2Fdbpedia.org&amp;query=select+distinct+%3Fs+%3Fo+where+{%3Fs+%3Chttp%3A%2F%2Fdbpedia.org%2Fontology%2FexecutiveProducer%3E+%3Fo}+LIMIT+100&amp;format=text%2Fhtml&amp;timeout=30000&amp;debug=on", "View on DBPedia")</f>
        <v>View on DBPedia</v>
      </c>
    </row>
    <row collapsed="false" customFormat="false" customHeight="true" hidden="false" ht="12.1" outlineLevel="0" r="5297">
      <c r="A5297" s="0" t="str">
        <f aca="false">HYPERLINK("http://dbpedia.org/ontology/creator")</f>
        <v>http://dbpedia.org/ontology/creator</v>
      </c>
      <c r="B5297" s="2" t="n">
        <v>1</v>
      </c>
      <c r="C5297" s="0" t="str">
        <f aca="false">HYPERLINK("http://dbpedia.org/sparql?default-graph-uri=http%3A%2F%2Fdbpedia.org&amp;query=select+distinct+%3Fs+%3Fo+where+{%3Fs+%3Chttp%3A%2F%2Fdbpedia.org%2Fontology%2Fcreator%3E+%3Fo}+LIMIT+100&amp;format=text%2Fhtml&amp;timeout=30000&amp;debug=on", "View on DBPedia")</f>
        <v>View on DBPedia</v>
      </c>
    </row>
    <row collapsed="false" customFormat="false" customHeight="true" hidden="false" ht="12.1" outlineLevel="0" r="5298">
      <c r="A5298" s="0" t="str">
        <f aca="false">HYPERLINK("http://dbpedia.org/property/producer")</f>
        <v>http://dbpedia.org/property/producer</v>
      </c>
      <c r="B5298" s="2" t="n">
        <v>0</v>
      </c>
      <c r="C5298" s="0" t="str">
        <f aca="false">HYPERLINK("http://dbpedia.org/sparql?default-graph-uri=http%3A%2F%2Fdbpedia.org&amp;query=select+distinct+%3Fs+%3Fo+where+{%3Fs+%3Chttp%3A%2F%2Fdbpedia.org%2Fproperty%2Fproducer%3E+%3Fo}+LIMIT+100&amp;format=text%2Fhtml&amp;timeout=30000&amp;debug=on", "View on DBPedia")</f>
        <v>View on DBPedia</v>
      </c>
    </row>
    <row collapsed="false" customFormat="false" customHeight="true" hidden="false" ht="12.1" outlineLevel="0" r="5299">
      <c r="A5299" s="0" t="str">
        <f aca="false">HYPERLINK("http://dbpedia.org/ontology/guest")</f>
        <v>http://dbpedia.org/ontology/guest</v>
      </c>
      <c r="B5299" s="2" t="n">
        <v>0</v>
      </c>
      <c r="C5299" s="0" t="str">
        <f aca="false">HYPERLINK("http://dbpedia.org/sparql?default-graph-uri=http%3A%2F%2Fdbpedia.org&amp;query=select+distinct+%3Fs+%3Fo+where+{%3Fs+%3Chttp%3A%2F%2Fdbpedia.org%2Fontology%2Fguest%3E+%3Fo}+LIMIT+100&amp;format=text%2Fhtml&amp;timeout=30000&amp;debug=on", "View on DBPedia")</f>
        <v>View on DBPedia</v>
      </c>
    </row>
    <row collapsed="false" customFormat="false" customHeight="true" hidden="false" ht="12.1" outlineLevel="0" r="5300">
      <c r="A5300" s="0" t="str">
        <f aca="false">HYPERLINK("http://dbpedia.org/property/consProducer")</f>
        <v>http://dbpedia.org/property/consProducer</v>
      </c>
      <c r="B5300" s="2" t="n">
        <v>0</v>
      </c>
      <c r="C5300" s="0" t="str">
        <f aca="false">HYPERLINK("http://dbpedia.org/sparql?default-graph-uri=http%3A%2F%2Fdbpedia.org&amp;query=select+distinct+%3Fs+%3Fo+where+{%3Fs+%3Chttp%3A%2F%2Fdbpedia.org%2Fproperty%2FconsProducer%3E+%3Fo}+LIMIT+100&amp;format=text%2Fhtml&amp;timeout=30000&amp;debug=on", "View on DBPedia")</f>
        <v>View on DBPedia</v>
      </c>
    </row>
    <row collapsed="false" customFormat="false" customHeight="true" hidden="false" ht="12.1" outlineLevel="0" r="5301">
      <c r="A5301" s="0" t="str">
        <f aca="false">HYPERLINK("http://dbpedia.org/property/starring")</f>
        <v>http://dbpedia.org/property/starring</v>
      </c>
      <c r="B5301" s="2" t="n">
        <v>0</v>
      </c>
      <c r="C5301" s="0" t="str">
        <f aca="false">HYPERLINK("http://dbpedia.org/sparql?default-graph-uri=http%3A%2F%2Fdbpedia.org&amp;query=select+distinct+%3Fs+%3Fo+where+{%3Fs+%3Chttp%3A%2F%2Fdbpedia.org%2Fproperty%2Fstarring%3E+%3Fo}+LIMIT+100&amp;format=text%2Fhtml&amp;timeout=30000&amp;debug=on", "View on DBPedia")</f>
        <v>View on DBPedia</v>
      </c>
    </row>
    <row collapsed="false" customFormat="false" customHeight="true" hidden="false" ht="12.1" outlineLevel="0" r="5302">
      <c r="A5302" s="0" t="str">
        <f aca="false">HYPERLINK("http://dbpedia.org/property/company")</f>
        <v>http://dbpedia.org/property/company</v>
      </c>
      <c r="B5302" s="2" t="n">
        <v>0</v>
      </c>
      <c r="C5302" s="0" t="str">
        <f aca="false">HYPERLINK("http://dbpedia.org/sparql?default-graph-uri=http%3A%2F%2Fdbpedia.org&amp;query=select+distinct+%3Fs+%3Fo+where+{%3Fs+%3Chttp%3A%2F%2Fdbpedia.org%2Fproperty%2Fcompany%3E+%3Fo}+LIMIT+100&amp;format=text%2Fhtml&amp;timeout=30000&amp;debug=on", "View on DBPedia")</f>
        <v>View on DBPedia</v>
      </c>
    </row>
    <row collapsed="false" customFormat="false" customHeight="true" hidden="false" ht="12.1" outlineLevel="0" r="5303">
      <c r="A5303" s="0" t="str">
        <f aca="false">HYPERLINK("http://dbpedia.org/ontology/starring")</f>
        <v>http://dbpedia.org/ontology/starring</v>
      </c>
      <c r="B5303" s="2" t="n">
        <v>0</v>
      </c>
      <c r="C5303" s="0" t="str">
        <f aca="false">HYPERLINK("http://dbpedia.org/sparql?default-graph-uri=http%3A%2F%2Fdbpedia.org&amp;query=select+distinct+%3Fs+%3Fo+where+{%3Fs+%3Chttp%3A%2F%2Fdbpedia.org%2Fontology%2Fstarring%3E+%3Fo}+LIMIT+100&amp;format=text%2Fhtml&amp;timeout=30000&amp;debug=on", "View on DBPedia")</f>
        <v>View on DBPedia</v>
      </c>
    </row>
    <row collapsed="false" customFormat="false" customHeight="true" hidden="false" ht="12.1" outlineLevel="0" r="5304">
      <c r="A5304" s="0" t="str">
        <f aca="false">HYPERLINK("http://dbpedia.org/property/director")</f>
        <v>http://dbpedia.org/property/director</v>
      </c>
      <c r="B5304" s="2" t="n">
        <v>0</v>
      </c>
      <c r="C5304" s="0" t="str">
        <f aca="false">HYPERLINK("http://dbpedia.org/sparql?default-graph-uri=http%3A%2F%2Fdbpedia.org&amp;query=select+distinct+%3Fs+%3Fo+where+{%3Fs+%3Chttp%3A%2F%2Fdbpedia.org%2Fproperty%2Fdirector%3E+%3Fo}+LIMIT+100&amp;format=text%2Fhtml&amp;timeout=30000&amp;debug=on", "View on DBPedia")</f>
        <v>View on DBPedia</v>
      </c>
    </row>
    <row collapsed="false" customFormat="false" customHeight="true" hidden="false" ht="12.1" outlineLevel="0" r="5305">
      <c r="A5305" s="0" t="str">
        <f aca="false">HYPERLINK("http://dbpedia.org/property/caption")</f>
        <v>http://dbpedia.org/property/caption</v>
      </c>
      <c r="B5305" s="2" t="n">
        <v>0</v>
      </c>
      <c r="C5305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5306">
      <c r="A5306" s="0" t="str">
        <f aca="false">HYPERLINK("http://dbpedia.org/ontology/voice")</f>
        <v>http://dbpedia.org/ontology/voice</v>
      </c>
      <c r="B5306" s="2" t="n">
        <v>0</v>
      </c>
      <c r="C5306" s="0" t="str">
        <f aca="false">HYPERLINK("http://dbpedia.org/sparql?default-graph-uri=http%3A%2F%2Fdbpedia.org&amp;query=select+distinct+%3Fs+%3Fo+where+{%3Fs+%3Chttp%3A%2F%2Fdbpedia.org%2Fontology%2Fvoice%3E+%3Fo}+LIMIT+100&amp;format=text%2Fhtml&amp;timeout=30000&amp;debug=on", "View on DBPedia")</f>
        <v>View on DBPedia</v>
      </c>
    </row>
    <row collapsed="false" customFormat="false" customHeight="true" hidden="false" ht="12.1" outlineLevel="0" r="5307">
      <c r="A5307" s="0" t="str">
        <f aca="false">HYPERLINK("http://dbpedia.org/ontology/director")</f>
        <v>http://dbpedia.org/ontology/director</v>
      </c>
      <c r="B5307" s="2" t="n">
        <v>0</v>
      </c>
      <c r="C5307" s="0" t="str">
        <f aca="false">HYPERLINK("http://dbpedia.org/sparql?default-graph-uri=http%3A%2F%2Fdbpedia.org&amp;query=select+distinct+%3Fs+%3Fo+where+{%3Fs+%3Chttp%3A%2F%2Fdbpedia.org%2Fontology%2Fdirector%3E+%3Fo}+LIMIT+100&amp;format=text%2Fhtml&amp;timeout=30000&amp;debug=on", "View on DBPedia")</f>
        <v>View on DBPedia</v>
      </c>
    </row>
    <row collapsed="false" customFormat="false" customHeight="true" hidden="false" ht="12.1" outlineLevel="0" r="5308">
      <c r="A5308" s="0" t="str">
        <f aca="false">HYPERLINK("http://dbpedia.org/property/studio")</f>
        <v>http://dbpedia.org/property/studio</v>
      </c>
      <c r="B5308" s="2" t="n">
        <v>0</v>
      </c>
      <c r="C5308" s="0" t="str">
        <f aca="false">HYPERLINK("http://dbpedia.org/sparql?default-graph-uri=http%3A%2F%2Fdbpedia.org&amp;query=select+distinct+%3Fs+%3Fo+where+{%3Fs+%3Chttp%3A%2F%2Fdbpedia.org%2Fproperty%2Fstudio%3E+%3Fo}+LIMIT+100&amp;format=text%2Fhtml&amp;timeout=30000&amp;debug=on", "View on DBPedia")</f>
        <v>View on DBPedia</v>
      </c>
    </row>
    <row collapsed="false" customFormat="false" customHeight="true" hidden="false" ht="12.1" outlineLevel="0" r="5309">
      <c r="A5309" s="0" t="str">
        <f aca="false">HYPERLINK("http://dbpedia.org/ontology/birthName")</f>
        <v>http://dbpedia.org/ontology/birthName</v>
      </c>
      <c r="B5309" s="2" t="n">
        <v>0</v>
      </c>
      <c r="C5309" s="0" t="str">
        <f aca="false">HYPERLINK("http://dbpedia.org/sparql?default-graph-uri=http%3A%2F%2Fdbpedia.org&amp;query=select+distinct+%3Fs+%3Fo+where+{%3Fs+%3Chttp%3A%2F%2Fdbpedia.org%2Fontology%2FbirthName%3E+%3Fo}+LIMIT+100&amp;format=text%2Fhtml&amp;timeout=30000&amp;debug=on", "View on DBPedia")</f>
        <v>View on DBPedia</v>
      </c>
    </row>
    <row collapsed="false" customFormat="false" customHeight="true" hidden="false" ht="12.1" outlineLevel="0" r="5310">
      <c r="A5310" s="0" t="str">
        <f aca="false">HYPERLINK("http://dbpedia.org/ontology/company")</f>
        <v>http://dbpedia.org/ontology/company</v>
      </c>
      <c r="B5310" s="2" t="n">
        <v>0</v>
      </c>
      <c r="C5310" s="0" t="str">
        <f aca="false">HYPERLINK("http://dbpedia.org/sparql?default-graph-uri=http%3A%2F%2Fdbpedia.org&amp;query=select+distinct+%3Fs+%3Fo+where+{%3Fs+%3Chttp%3A%2F%2Fdbpedia.org%2Fontology%2Fcompany%3E+%3Fo}+LIMIT+100&amp;format=text%2Fhtml&amp;timeout=30000&amp;debug=on", "View on DBPedia")</f>
        <v>View on DBPedia</v>
      </c>
    </row>
    <row collapsed="false" customFormat="false" customHeight="true" hidden="false" ht="12.1" outlineLevel="0" r="5311">
      <c r="A5311" s="0" t="str">
        <f aca="false">HYPERLINK("http://dbpedia.org/property/directedby")</f>
        <v>http://dbpedia.org/property/directedby</v>
      </c>
      <c r="B5311" s="2" t="n">
        <v>0</v>
      </c>
      <c r="C5311" s="0" t="str">
        <f aca="false">HYPERLINK("http://dbpedia.org/sparql?default-graph-uri=http%3A%2F%2Fdbpedia.org&amp;query=select+distinct+%3Fs+%3Fo+where+{%3Fs+%3Chttp%3A%2F%2Fdbpedia.org%2Fproperty%2Fdirectedby%3E+%3Fo}+LIMIT+100&amp;format=text%2Fhtml&amp;timeout=30000&amp;debug=on", "View on DBPedia")</f>
        <v>View on DBPedia</v>
      </c>
    </row>
    <row collapsed="false" customFormat="false" customHeight="true" hidden="false" ht="12.1" outlineLevel="0" r="5313">
      <c r="A5313" s="0" t="n">
        <v>2043956000</v>
      </c>
      <c r="B5313" s="1" t="s">
        <v>1222</v>
      </c>
      <c r="C5313" s="0" t="str">
        <f aca="false">HYPERLINK("http://en.wikipedia.org/wiki/List_of_How_I_Met_Your_Mother_episodes", "View context")</f>
        <v>View context</v>
      </c>
    </row>
    <row collapsed="false" customFormat="false" customHeight="true" hidden="false" ht="12.1" outlineLevel="0" r="5314">
      <c r="A5314" s="0" t="n">
        <v>1</v>
      </c>
      <c r="B5314" s="1" t="n">
        <v>10</v>
      </c>
      <c r="C5314" s="0" t="n">
        <v>11</v>
      </c>
      <c r="D5314" s="0" t="n">
        <v>12</v>
      </c>
      <c r="E5314" s="0" t="n">
        <v>13</v>
      </c>
    </row>
    <row collapsed="false" customFormat="false" customHeight="true" hidden="false" ht="12.1" outlineLevel="0" r="5315">
      <c r="A5315" s="0" t="n">
        <v>14</v>
      </c>
      <c r="B5315" s="1" t="n">
        <v>15</v>
      </c>
      <c r="C5315" s="0" t="n">
        <v>16</v>
      </c>
      <c r="D5315" s="0" t="n">
        <v>17</v>
      </c>
      <c r="E5315" s="0" t="n">
        <v>18</v>
      </c>
    </row>
    <row collapsed="false" customFormat="false" customHeight="true" hidden="false" ht="12.1" outlineLevel="0" r="5316">
      <c r="A5316" s="0" t="n">
        <v>19</v>
      </c>
      <c r="B5316" s="1" t="n">
        <v>2</v>
      </c>
      <c r="C5316" s="0" t="n">
        <v>20</v>
      </c>
      <c r="D5316" s="0" t="n">
        <v>21</v>
      </c>
      <c r="E5316" s="0" t="n">
        <v>22</v>
      </c>
    </row>
    <row collapsed="false" customFormat="false" customHeight="true" hidden="false" ht="12.1" outlineLevel="0" r="5317">
      <c r="A5317" s="0" t="n">
        <v>23</v>
      </c>
      <c r="B5317" s="1" t="n">
        <v>24</v>
      </c>
      <c r="C5317" s="0" t="n">
        <v>3</v>
      </c>
      <c r="D5317" s="0" t="n">
        <v>4</v>
      </c>
      <c r="E5317" s="0" t="n">
        <v>5</v>
      </c>
    </row>
    <row collapsed="false" customFormat="false" customHeight="true" hidden="false" ht="12.1" outlineLevel="0" r="5318">
      <c r="A5318" s="0" t="n">
        <v>6</v>
      </c>
      <c r="B5318" s="1" t="n">
        <v>7</v>
      </c>
      <c r="C5318" s="0" t="n">
        <v>8</v>
      </c>
      <c r="D5318" s="0" t="n">
        <v>9</v>
      </c>
    </row>
    <row collapsed="false" customFormat="false" customHeight="true" hidden="false" ht="12.1" outlineLevel="0" r="5319">
      <c r="A5319" s="0" t="str">
        <f aca="false">HYPERLINK("http://dbpedia.org/property/showName")</f>
        <v>http://dbpedia.org/property/showName</v>
      </c>
      <c r="B5319" s="2" t="n">
        <v>0</v>
      </c>
      <c r="C5319" s="0" t="str">
        <f aca="false">HYPERLINK("http://dbpedia.org/sparql?default-graph-uri=http%3A%2F%2Fdbpedia.org&amp;query=select+distinct+%3Fs+%3Fo+where+{%3Fs+%3Chttp%3A%2F%2Fdbpedia.org%2Fproperty%2FshowName%3E+%3Fo}+LIMIT+100&amp;format=text%2Fhtml&amp;timeout=30000&amp;debug=on", "View on DBPedia")</f>
        <v>View on DBPedia</v>
      </c>
    </row>
    <row collapsed="false" customFormat="false" customHeight="true" hidden="false" ht="12.1" outlineLevel="0" r="5320">
      <c r="A5320" s="0" t="str">
        <f aca="false">HYPERLINK("http://dbpedia.org/property/satChan")</f>
        <v>http://dbpedia.org/property/satChan</v>
      </c>
      <c r="B5320" s="2" t="n">
        <v>0</v>
      </c>
      <c r="C5320" s="0" t="str">
        <f aca="false">HYPERLINK("http://dbpedia.org/sparql?default-graph-uri=http%3A%2F%2Fdbpedia.org&amp;query=select+distinct+%3Fs+%3Fo+where+{%3Fs+%3Chttp%3A%2F%2Fdbpedia.org%2Fproperty%2FsatChan%3E+%3Fo}+LIMIT+100&amp;format=text%2Fhtml&amp;timeout=30000&amp;debug=on", "View on DBPedia")</f>
        <v>View on DBPedia</v>
      </c>
    </row>
    <row collapsed="false" customFormat="false" customHeight="true" hidden="false" ht="12.1" outlineLevel="0" r="5321">
      <c r="A5321" s="0" t="str">
        <f aca="false">HYPERLINK("http://dbpedia.org/property/stationBranding")</f>
        <v>http://dbpedia.org/property/stationBranding</v>
      </c>
      <c r="B5321" s="2" t="n">
        <v>0</v>
      </c>
      <c r="C5321" s="0" t="str">
        <f aca="false">HYPERLINK("http://dbpedia.org/sparql?default-graph-uri=http%3A%2F%2Fdbpedia.org&amp;query=select+distinct+%3Fs+%3Fo+where+{%3Fs+%3Chttp%3A%2F%2Fdbpedia.org%2Fproperty%2FstationBranding%3E+%3Fo}+LIMIT+100&amp;format=text%2Fhtml&amp;timeout=30000&amp;debug=on", "View on DBPedia")</f>
        <v>View on DBPedia</v>
      </c>
    </row>
    <row collapsed="false" customFormat="false" customHeight="true" hidden="false" ht="12.1" outlineLevel="0" r="5322">
      <c r="A5322" s="0" t="str">
        <f aca="false">HYPERLINK("http://dbpedia.org/property/seriesep")</f>
        <v>http://dbpedia.org/property/seriesep</v>
      </c>
      <c r="B5322" s="2" t="n">
        <v>0</v>
      </c>
      <c r="C5322" s="0" t="str">
        <f aca="false">HYPERLINK("http://dbpedia.org/sparql?default-graph-uri=http%3A%2F%2Fdbpedia.org&amp;query=select+distinct+%3Fs+%3Fo+where+{%3Fs+%3Chttp%3A%2F%2Fdbpedia.org%2Fproperty%2Fseriesep%3E+%3Fo}+LIMIT+100&amp;format=text%2Fhtml&amp;timeout=30000&amp;debug=on", "View on DBPedia")</f>
        <v>View on DBPedia</v>
      </c>
    </row>
    <row collapsed="false" customFormat="false" customHeight="true" hidden="false" ht="12.1" outlineLevel="0" r="5323">
      <c r="A5323" s="0" t="str">
        <f aca="false">HYPERLINK("http://dbpedia.org/property/chapterlist")</f>
        <v>http://dbpedia.org/property/chapterlist</v>
      </c>
      <c r="B5323" s="2" t="n">
        <v>0</v>
      </c>
      <c r="C5323" s="0" t="str">
        <f aca="false">HYPERLINK("http://dbpedia.org/sparql?default-graph-uri=http%3A%2F%2Fdbpedia.org&amp;query=select+distinct+%3Fs+%3Fo+where+{%3Fs+%3Chttp%3A%2F%2Fdbpedia.org%2Fproperty%2Fchapterlist%3E+%3Fo}+LIMIT+100&amp;format=text%2Fhtml&amp;timeout=30000&amp;debug=on", "View on DBPedia")</f>
        <v>View on DBPedia</v>
      </c>
    </row>
    <row collapsed="false" customFormat="false" customHeight="true" hidden="false" ht="12.1" outlineLevel="0" r="5324">
      <c r="A5324" s="0" t="str">
        <f aca="false">HYPERLINK("http://dbpedia.org/property/number")</f>
        <v>http://dbpedia.org/property/number</v>
      </c>
      <c r="B5324" s="2" t="n">
        <v>0</v>
      </c>
      <c r="C5324" s="0" t="str">
        <f aca="false">HYPERLINK("http://dbpedia.org/sparql?default-graph-uri=http%3A%2F%2Fdbpedia.org&amp;query=select+distinct+%3Fs+%3Fo+where+{%3Fs+%3Chttp%3A%2F%2Fdbpedia.org%2Fproperty%2Fnumber%3E+%3Fo}+LIMIT+100&amp;format=text%2Fhtml&amp;timeout=30000&amp;debug=on", "View on DBPedia")</f>
        <v>View on DBPedia</v>
      </c>
    </row>
    <row collapsed="false" customFormat="false" customHeight="true" hidden="false" ht="12.1" outlineLevel="0" r="5325">
      <c r="A5325" s="0" t="str">
        <f aca="false">HYPERLINK("http://dbpedia.org/property/dateOfBirth")</f>
        <v>http://dbpedia.org/property/dateOfBirth</v>
      </c>
      <c r="B5325" s="2" t="n">
        <v>0</v>
      </c>
      <c r="C5325" s="0" t="str">
        <f aca="false">HYPERLINK("http://dbpedia.org/sparql?default-graph-uri=http%3A%2F%2Fdbpedia.org&amp;query=select+distinct+%3Fs+%3Fo+where+{%3Fs+%3Chttp%3A%2F%2Fdbpedia.org%2Fproperty%2FdateOfBirth%3E+%3Fo}+LIMIT+100&amp;format=text%2Fhtml&amp;timeout=30000&amp;debug=on", "View on DBPedia")</f>
        <v>View on DBPedia</v>
      </c>
    </row>
    <row collapsed="false" customFormat="false" customHeight="true" hidden="false" ht="12.1" outlineLevel="0" r="5326">
      <c r="A5326" s="0" t="str">
        <f aca="false">HYPERLINK("http://dbpedia.org/property/adslChan")</f>
        <v>http://dbpedia.org/property/adslChan</v>
      </c>
      <c r="B5326" s="2" t="n">
        <v>0</v>
      </c>
      <c r="C5326" s="0" t="str">
        <f aca="false">HYPERLINK("http://dbpedia.org/sparql?default-graph-uri=http%3A%2F%2Fdbpedia.org&amp;query=select+distinct+%3Fs+%3Fo+where+{%3Fs+%3Chttp%3A%2F%2Fdbpedia.org%2Fproperty%2FadslChan%3E+%3Fo}+LIMIT+100&amp;format=text%2Fhtml&amp;timeout=30000&amp;debug=on", "View on DBPedia")</f>
        <v>View on DBPedia</v>
      </c>
    </row>
    <row collapsed="false" customFormat="false" customHeight="true" hidden="false" ht="12.1" outlineLevel="0" r="5327">
      <c r="A5327" s="0" t="str">
        <f aca="false">HYPERLINK("http://dbpedia.org/ontology/numberOfEpisodes")</f>
        <v>http://dbpedia.org/ontology/numberOfEpisodes</v>
      </c>
      <c r="B5327" s="2" t="n">
        <v>1</v>
      </c>
      <c r="C5327" s="0" t="str">
        <f aca="false">HYPERLINK("http://dbpedia.org/sparql?default-graph-uri=http%3A%2F%2Fdbpedia.org&amp;query=select+distinct+%3Fs+%3Fo+where+{%3Fs+%3Chttp%3A%2F%2Fdbpedia.org%2Fontology%2FnumberOfEpisodes%3E+%3Fo}+LIMIT+100&amp;format=text%2Fhtml&amp;timeout=30000&amp;debug=on", "View on DBPedia")</f>
        <v>View on DBPedia</v>
      </c>
    </row>
    <row collapsed="false" customFormat="false" customHeight="true" hidden="false" ht="12.1" outlineLevel="0" r="5328">
      <c r="A5328" s="0" t="str">
        <f aca="false">HYPERLINK("http://dbpedia.org/property/years")</f>
        <v>http://dbpedia.org/property/years</v>
      </c>
      <c r="B5328" s="2" t="n">
        <v>0</v>
      </c>
      <c r="C5328" s="0" t="str">
        <f aca="false">HYPERLINK("http://dbpedia.org/sparql?default-graph-uri=http%3A%2F%2Fdbpedia.org&amp;query=select+distinct+%3Fs+%3Fo+where+{%3Fs+%3Chttp%3A%2F%2Fdbpedia.org%2Fproperty%2Fyears%3E+%3Fo}+LIMIT+100&amp;format=text%2Fhtml&amp;timeout=30000&amp;debug=on", "View on DBPedia")</f>
        <v>View on DBPedia</v>
      </c>
    </row>
    <row collapsed="false" customFormat="false" customHeight="true" hidden="false" ht="12.1" outlineLevel="0" r="5329">
      <c r="A5329" s="0" t="str">
        <f aca="false">HYPERLINK("http://dbpedia.org/property/name")</f>
        <v>http://dbpedia.org/property/name</v>
      </c>
      <c r="B5329" s="2" t="n">
        <v>0</v>
      </c>
      <c r="C5329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5330">
      <c r="A5330" s="0" t="str">
        <f aca="false">HYPERLINK("http://dbpedia.org/property/production")</f>
        <v>http://dbpedia.org/property/production</v>
      </c>
      <c r="B5330" s="2" t="n">
        <v>0</v>
      </c>
      <c r="C5330" s="0" t="str">
        <f aca="false">HYPERLINK("http://dbpedia.org/sparql?default-graph-uri=http%3A%2F%2Fdbpedia.org&amp;query=select+distinct+%3Fs+%3Fo+where+{%3Fs+%3Chttp%3A%2F%2Fdbpedia.org%2Fproperty%2Fproduction%3E+%3Fo}+LIMIT+100&amp;format=text%2Fhtml&amp;timeout=30000&amp;debug=on", "View on DBPedia")</f>
        <v>View on DBPedia</v>
      </c>
    </row>
    <row collapsed="false" customFormat="false" customHeight="true" hidden="false" ht="12.1" outlineLevel="0" r="5331">
      <c r="A5331" s="0" t="str">
        <f aca="false">HYPERLINK("http://dbpedia.org/ontology/numberOfVolumes")</f>
        <v>http://dbpedia.org/ontology/numberOfVolumes</v>
      </c>
      <c r="B5331" s="2" t="n">
        <v>0</v>
      </c>
      <c r="C5331" s="0" t="str">
        <f aca="false">HYPERLINK("http://dbpedia.org/sparql?default-graph-uri=http%3A%2F%2Fdbpedia.org&amp;query=select+distinct+%3Fs+%3Fo+where+{%3Fs+%3Chttp%3A%2F%2Fdbpedia.org%2Fontology%2FnumberOfVolumes%3E+%3Fo}+LIMIT+100&amp;format=text%2Fhtml&amp;timeout=30000&amp;debug=on", "View on DBPedia")</f>
        <v>View on DBPedia</v>
      </c>
    </row>
    <row collapsed="false" customFormat="false" customHeight="true" hidden="false" ht="12.1" outlineLevel="0" r="5332">
      <c r="A5332" s="0" t="str">
        <f aca="false">HYPERLINK("http://dbpedia.org/property/prevSeason")</f>
        <v>http://dbpedia.org/property/prevSeason</v>
      </c>
      <c r="B5332" s="2" t="n">
        <v>0</v>
      </c>
      <c r="C5332" s="0" t="str">
        <f aca="false">HYPERLINK("http://dbpedia.org/sparql?default-graph-uri=http%3A%2F%2Fdbpedia.org&amp;query=select+distinct+%3Fs+%3Fo+where+{%3Fs+%3Chttp%3A%2F%2Fdbpedia.org%2Fproperty%2FprevSeason%3E+%3Fo}+LIMIT+100&amp;format=text%2Fhtml&amp;timeout=30000&amp;debug=on", "View on DBPedia")</f>
        <v>View on DBPedia</v>
      </c>
    </row>
    <row collapsed="false" customFormat="false" customHeight="true" hidden="false" ht="12.1" outlineLevel="0" r="5333">
      <c r="A5333" s="0" t="str">
        <f aca="false">HYPERLINK("http://dbpedia.org/ontology/formerChannel")</f>
        <v>http://dbpedia.org/ontology/formerChannel</v>
      </c>
      <c r="B5333" s="2" t="n">
        <v>0</v>
      </c>
      <c r="C5333" s="0" t="str">
        <f aca="false">HYPERLINK("http://dbpedia.org/sparql?default-graph-uri=http%3A%2F%2Fdbpedia.org&amp;query=select+distinct+%3Fs+%3Fo+where+{%3Fs+%3Chttp%3A%2F%2Fdbpedia.org%2Fontology%2FformerChannel%3E+%3Fo}+LIMIT+100&amp;format=text%2Fhtml&amp;timeout=30000&amp;debug=on", "View on DBPedia")</f>
        <v>View on DBPedia</v>
      </c>
    </row>
    <row collapsed="false" customFormat="false" customHeight="true" hidden="false" ht="12.1" outlineLevel="0" r="5334">
      <c r="A5334" s="0" t="str">
        <f aca="false">HYPERLINK("http://dbpedia.org/ontology/analogChannel")</f>
        <v>http://dbpedia.org/ontology/analogChannel</v>
      </c>
      <c r="B5334" s="2" t="n">
        <v>0</v>
      </c>
      <c r="C5334" s="0" t="str">
        <f aca="false">HYPERLINK("http://dbpedia.org/sparql?default-graph-uri=http%3A%2F%2Fdbpedia.org&amp;query=select+distinct+%3Fs+%3Fo+where+{%3Fs+%3Chttp%3A%2F%2Fdbpedia.org%2Fontology%2FanalogChannel%3E+%3Fo}+LIMIT+100&amp;format=text%2Fhtml&amp;timeout=30000&amp;debug=on", "View on DBPedia")</f>
        <v>View on DBPedia</v>
      </c>
    </row>
    <row collapsed="false" customFormat="false" customHeight="true" hidden="false" ht="12.1" outlineLevel="0" r="5335">
      <c r="A5335" s="0" t="str">
        <f aca="false">HYPERLINK("http://dbpedia.org/property/cableChan")</f>
        <v>http://dbpedia.org/property/cableChan</v>
      </c>
      <c r="B5335" s="2" t="n">
        <v>0</v>
      </c>
      <c r="C5335" s="0" t="str">
        <f aca="false">HYPERLINK("http://dbpedia.org/sparql?default-graph-uri=http%3A%2F%2Fdbpedia.org&amp;query=select+distinct+%3Fs+%3Fo+where+{%3Fs+%3Chttp%3A%2F%2Fdbpedia.org%2Fproperty%2FcableChan%3E+%3Fo}+LIMIT+100&amp;format=text%2Fhtml&amp;timeout=30000&amp;debug=on", "View on DBPedia")</f>
        <v>View on DBPedia</v>
      </c>
    </row>
    <row collapsed="false" customFormat="false" customHeight="true" hidden="false" ht="12.1" outlineLevel="0" r="5336">
      <c r="A5336" s="0" t="str">
        <f aca="false">HYPERLINK("http://dbpedia.org/ontology/alias")</f>
        <v>http://dbpedia.org/ontology/alias</v>
      </c>
      <c r="B5336" s="2" t="n">
        <v>0</v>
      </c>
      <c r="C5336" s="0" t="str">
        <f aca="false">HYPERLINK("http://dbpedia.org/sparql?default-graph-uri=http%3A%2F%2Fdbpedia.org&amp;query=select+distinct+%3Fs+%3Fo+where+{%3Fs+%3Chttp%3A%2F%2Fdbpedia.org%2Fontology%2Falias%3E+%3Fo}+LIMIT+100&amp;format=text%2Fhtml&amp;timeout=30000&amp;debug=on", "View on DBPedia")</f>
        <v>View on DBPedia</v>
      </c>
    </row>
    <row collapsed="false" customFormat="false" customHeight="true" hidden="false" ht="12.1" outlineLevel="0" r="5337">
      <c r="A5337" s="0" t="str">
        <f aca="false">HYPERLINK("http://dbpedia.org/property/launchDate")</f>
        <v>http://dbpedia.org/property/launchDate</v>
      </c>
      <c r="B5337" s="2" t="n">
        <v>0</v>
      </c>
      <c r="C5337" s="0" t="str">
        <f aca="false">HYPERLINK("http://dbpedia.org/sparql?default-graph-uri=http%3A%2F%2Fdbpedia.org&amp;query=select+distinct+%3Fs+%3Fo+where+{%3Fs+%3Chttp%3A%2F%2Fdbpedia.org%2Fproperty%2FlaunchDate%3E+%3Fo}+LIMIT+100&amp;format=text%2Fhtml&amp;timeout=30000&amp;debug=on", "View on DBPedia")</f>
        <v>View on DBPedia</v>
      </c>
    </row>
    <row collapsed="false" customFormat="false" customHeight="true" hidden="false" ht="12.1" outlineLevel="0" r="5338">
      <c r="A5338" s="0" t="str">
        <f aca="false">HYPERLINK("http://dbpedia.org/property/closedDate")</f>
        <v>http://dbpedia.org/property/closedDate</v>
      </c>
      <c r="B5338" s="2" t="n">
        <v>0</v>
      </c>
      <c r="C5338" s="0" t="str">
        <f aca="false">HYPERLINK("http://dbpedia.org/sparql?default-graph-uri=http%3A%2F%2Fdbpedia.org&amp;query=select+distinct+%3Fs+%3Fo+where+{%3Fs+%3Chttp%3A%2F%2Fdbpedia.org%2Fproperty%2FclosedDate%3E+%3Fo}+LIMIT+100&amp;format=text%2Fhtml&amp;timeout=30000&amp;debug=on", "View on DBPedia")</f>
        <v>View on DBPedia</v>
      </c>
    </row>
    <row collapsed="false" customFormat="false" customHeight="true" hidden="false" ht="12.1" outlineLevel="0" r="5339">
      <c r="A5339" s="0" t="str">
        <f aca="false">HYPERLINK("http://dbpedia.org/ontology/formerName")</f>
        <v>http://dbpedia.org/ontology/formerName</v>
      </c>
      <c r="B5339" s="2" t="n">
        <v>0</v>
      </c>
      <c r="C5339" s="0" t="str">
        <f aca="false">HYPERLINK("http://dbpedia.org/sparql?default-graph-uri=http%3A%2F%2Fdbpedia.org&amp;query=select+distinct+%3Fs+%3Fo+where+{%3Fs+%3Chttp%3A%2F%2Fdbpedia.org%2Fontology%2FformerName%3E+%3Fo}+LIMIT+100&amp;format=text%2Fhtml&amp;timeout=30000&amp;debug=on", "View on DBPedia")</f>
        <v>View on DBPedia</v>
      </c>
    </row>
    <row collapsed="false" customFormat="false" customHeight="true" hidden="false" ht="12.1" outlineLevel="0" r="5340">
      <c r="A5340" s="0" t="str">
        <f aca="false">HYPERLINK("http://dbpedia.org/property/released")</f>
        <v>http://dbpedia.org/property/released</v>
      </c>
      <c r="B5340" s="2" t="n">
        <v>0</v>
      </c>
      <c r="C5340" s="0" t="str">
        <f aca="false">HYPERLINK("http://dbpedia.org/sparql?default-graph-uri=http%3A%2F%2Fdbpedia.org&amp;query=select+distinct+%3Fs+%3Fo+where+{%3Fs+%3Chttp%3A%2F%2Fdbpedia.org%2Fproperty%2Freleased%3E+%3Fo}+LIMIT+100&amp;format=text%2Fhtml&amp;timeout=30000&amp;debug=on", "View on DBPedia")</f>
        <v>View on DBPedia</v>
      </c>
    </row>
    <row collapsed="false" customFormat="false" customHeight="true" hidden="false" ht="12.1" outlineLevel="0" r="5341">
      <c r="A5341" s="0" t="str">
        <f aca="false">HYPERLINK("http://dbpedia.org/property/last")</f>
        <v>http://dbpedia.org/property/last</v>
      </c>
      <c r="B5341" s="2" t="n">
        <v>0</v>
      </c>
      <c r="C5341" s="0" t="str">
        <f aca="false">HYPERLINK("http://dbpedia.org/sparql?default-graph-uri=http%3A%2F%2Fdbpedia.org&amp;query=select+distinct+%3Fs+%3Fo+where+{%3Fs+%3Chttp%3A%2F%2Fdbpedia.org%2Fproperty%2Flast%3E+%3Fo}+LIMIT+100&amp;format=text%2Fhtml&amp;timeout=30000&amp;debug=on", "View on DBPedia")</f>
        <v>View on DBPedia</v>
      </c>
    </row>
    <row collapsed="false" customFormat="false" customHeight="true" hidden="false" ht="12.1" outlineLevel="0" r="5342">
      <c r="A5342" s="0" t="str">
        <f aca="false">HYPERLINK("http://dbpedia.org/property/shortsummary")</f>
        <v>http://dbpedia.org/property/shortsummary</v>
      </c>
      <c r="B5342" s="2" t="n">
        <v>0</v>
      </c>
      <c r="C5342" s="0" t="str">
        <f aca="false">HYPERLINK("http://dbpedia.org/sparql?default-graph-uri=http%3A%2F%2Fdbpedia.org&amp;query=select+distinct+%3Fs+%3Fo+where+{%3Fs+%3Chttp%3A%2F%2Fdbpedia.org%2Fproperty%2Fshortsummary%3E+%3Fo}+LIMIT+100&amp;format=text%2Fhtml&amp;timeout=30000&amp;debug=on", "View on DBPedia")</f>
        <v>View on DBPedia</v>
      </c>
    </row>
    <row collapsed="false" customFormat="false" customHeight="true" hidden="false" ht="12.1" outlineLevel="0" r="5343">
      <c r="A5343" s="0" t="str">
        <f aca="false">HYPERLINK("http://dbpedia.org/property/nextSeason")</f>
        <v>http://dbpedia.org/property/nextSeason</v>
      </c>
      <c r="B5343" s="2" t="n">
        <v>0</v>
      </c>
      <c r="C5343" s="0" t="str">
        <f aca="false">HYPERLINK("http://dbpedia.org/sparql?default-graph-uri=http%3A%2F%2Fdbpedia.org&amp;query=select+distinct+%3Fs+%3Fo+where+{%3Fs+%3Chttp%3A%2F%2Fdbpedia.org%2Fproperty%2FnextSeason%3E+%3Fo}+LIMIT+100&amp;format=text%2Fhtml&amp;timeout=30000&amp;debug=on", "View on DBPedia")</f>
        <v>View on DBPedia</v>
      </c>
    </row>
    <row collapsed="false" customFormat="false" customHeight="true" hidden="false" ht="12.1" outlineLevel="0" r="5344">
      <c r="A5344" s="0" t="str">
        <f aca="false">HYPERLINK("http://dbpedia.org/ontology/status")</f>
        <v>http://dbpedia.org/ontology/status</v>
      </c>
      <c r="B5344" s="2" t="n">
        <v>0</v>
      </c>
      <c r="C5344" s="0" t="str">
        <f aca="false">HYPERLINK("http://dbpedia.org/sparql?default-graph-uri=http%3A%2F%2Fdbpedia.org&amp;query=select+distinct+%3Fs+%3Fo+where+{%3Fs+%3Chttp%3A%2F%2Fdbpedia.org%2Fontology%2Fstatus%3E+%3Fo}+LIMIT+100&amp;format=text%2Fhtml&amp;timeout=30000&amp;debug=on", "View on DBPedia")</f>
        <v>View on DBPedia</v>
      </c>
    </row>
    <row collapsed="false" customFormat="false" customHeight="true" hidden="false" ht="12.1" outlineLevel="0" r="5345">
      <c r="A5345" s="0" t="str">
        <f aca="false">HYPERLINK("http://dbpedia.org/property/terrChan")</f>
        <v>http://dbpedia.org/property/terrChan</v>
      </c>
      <c r="B5345" s="2" t="n">
        <v>0</v>
      </c>
      <c r="C5345" s="0" t="str">
        <f aca="false">HYPERLINK("http://dbpedia.org/sparql?default-graph-uri=http%3A%2F%2Fdbpedia.org&amp;query=select+distinct+%3Fs+%3Fo+where+{%3Fs+%3Chttp%3A%2F%2Fdbpedia.org%2Fproperty%2FterrChan%3E+%3Fo}+LIMIT+100&amp;format=text%2Fhtml&amp;timeout=30000&amp;debug=on", "View on DBPedia")</f>
        <v>View on DBPedia</v>
      </c>
    </row>
    <row collapsed="false" customFormat="false" customHeight="true" hidden="false" ht="12.1" outlineLevel="0" r="5346">
      <c r="A5346" s="0" t="str">
        <f aca="false">HYPERLINK("http://dbpedia.org/property/otherChs")</f>
        <v>http://dbpedia.org/property/otherChs</v>
      </c>
      <c r="B5346" s="2" t="n">
        <v>0</v>
      </c>
      <c r="C5346" s="0" t="str">
        <f aca="false">HYPERLINK("http://dbpedia.org/sparql?default-graph-uri=http%3A%2F%2Fdbpedia.org&amp;query=select+distinct+%3Fs+%3Fo+where+{%3Fs+%3Chttp%3A%2F%2Fdbpedia.org%2Fproperty%2FotherChs%3E+%3Fo}+LIMIT+100&amp;format=text%2Fhtml&amp;timeout=30000&amp;debug=on", "View on DBPedia")</f>
        <v>View on DBPedia</v>
      </c>
    </row>
    <row collapsed="false" customFormat="false" customHeight="true" hidden="false" ht="12.1" outlineLevel="0" r="5347">
      <c r="A5347" s="0" t="str">
        <f aca="false">HYPERLINK("http://dbpedia.org/ontology/digitalChannel")</f>
        <v>http://dbpedia.org/ontology/digitalChannel</v>
      </c>
      <c r="B5347" s="2" t="n">
        <v>0</v>
      </c>
      <c r="C5347" s="0" t="str">
        <f aca="false">HYPERLINK("http://dbpedia.org/sparql?default-graph-uri=http%3A%2F%2Fdbpedia.org&amp;query=select+distinct+%3Fs+%3Fo+where+{%3Fs+%3Chttp%3A%2F%2Fdbpedia.org%2Fontology%2FdigitalChannel%3E+%3Fo}+LIMIT+100&amp;format=text%2Fhtml&amp;timeout=30000&amp;debug=on", "View on DBPedia")</f>
        <v>View on DBPedia</v>
      </c>
    </row>
    <row collapsed="false" customFormat="false" customHeight="true" hidden="false" ht="12.1" outlineLevel="0" r="5348">
      <c r="A5348" s="0" t="str">
        <f aca="false">HYPERLINK("http://dbpedia.org/property/launch")</f>
        <v>http://dbpedia.org/property/launch</v>
      </c>
      <c r="B5348" s="2" t="n">
        <v>0</v>
      </c>
      <c r="C5348" s="0" t="str">
        <f aca="false">HYPERLINK("http://dbpedia.org/sparql?default-graph-uri=http%3A%2F%2Fdbpedia.org&amp;query=select+distinct+%3Fs+%3Fo+where+{%3Fs+%3Chttp%3A%2F%2Fdbpedia.org%2Fproperty%2Flaunch%3E+%3Fo}+LIMIT+100&amp;format=text%2Fhtml&amp;timeout=30000&amp;debug=on", "View on DBPedia")</f>
        <v>View on DBPedia</v>
      </c>
    </row>
    <row collapsed="false" customFormat="false" customHeight="true" hidden="false" ht="12.1" outlineLevel="0" r="5349">
      <c r="A5349" s="0" t="str">
        <f aca="false">HYPERLINK("http://dbpedia.org/property/title")</f>
        <v>http://dbpedia.org/property/title</v>
      </c>
      <c r="B5349" s="2" t="n">
        <v>0</v>
      </c>
      <c r="C5349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5350">
      <c r="A5350" s="0" t="str">
        <f aca="false">HYPERLINK("http://dbpedia.org/property/dateOfDeath")</f>
        <v>http://dbpedia.org/property/dateOfDeath</v>
      </c>
      <c r="B5350" s="2" t="n">
        <v>0</v>
      </c>
      <c r="C5350" s="0" t="str">
        <f aca="false">HYPERLINK("http://dbpedia.org/sparql?default-graph-uri=http%3A%2F%2Fdbpedia.org&amp;query=select+distinct+%3Fs+%3Fo+where+{%3Fs+%3Chttp%3A%2F%2Fdbpedia.org%2Fproperty%2FdateOfDeath%3E+%3Fo}+LIMIT+100&amp;format=text%2Fhtml&amp;timeout=30000&amp;debug=on", "View on DBPedia")</f>
        <v>View on DBPedia</v>
      </c>
    </row>
    <row collapsed="false" customFormat="false" customHeight="true" hidden="false" ht="12.1" outlineLevel="0" r="5351">
      <c r="A5351" s="0" t="str">
        <f aca="false">HYPERLINK("http://dbpedia.org/property/digital")</f>
        <v>http://dbpedia.org/property/digital</v>
      </c>
      <c r="B5351" s="2" t="n">
        <v>0</v>
      </c>
      <c r="C5351" s="0" t="str">
        <f aca="false">HYPERLINK("http://dbpedia.org/sparql?default-graph-uri=http%3A%2F%2Fdbpedia.org&amp;query=select+distinct+%3Fs+%3Fo+where+{%3Fs+%3Chttp%3A%2F%2Fdbpedia.org%2Fproperty%2Fdigital%3E+%3Fo}+LIMIT+100&amp;format=text%2Fhtml&amp;timeout=30000&amp;debug=on", "View on DBPedia")</f>
        <v>View on DBPedia</v>
      </c>
    </row>
    <row collapsed="false" customFormat="false" customHeight="true" hidden="false" ht="12.1" outlineLevel="0" r="5352">
      <c r="A5352" s="0" t="str">
        <f aca="false">HYPERLINK("http://dbpedia.org/property/deathDate")</f>
        <v>http://dbpedia.org/property/deathDate</v>
      </c>
      <c r="B5352" s="2" t="n">
        <v>0</v>
      </c>
      <c r="C5352" s="0" t="str">
        <f aca="false">HYPERLINK("http://dbpedia.org/sparql?default-graph-uri=http%3A%2F%2Fdbpedia.org&amp;query=select+distinct+%3Fs+%3Fo+where+{%3Fs+%3Chttp%3A%2F%2Fdbpedia.org%2Fproperty%2FdeathDate%3E+%3Fo}+LIMIT+100&amp;format=text%2Fhtml&amp;timeout=30000&amp;debug=on", "View on DBPedia")</f>
        <v>View on DBPedia</v>
      </c>
    </row>
    <row collapsed="false" customFormat="false" customHeight="true" hidden="false" ht="12.1" outlineLevel="0" r="5353">
      <c r="A5353" s="0" t="str">
        <f aca="false">HYPERLINK("http://dbpedia.org/property/seasonName")</f>
        <v>http://dbpedia.org/property/seasonName</v>
      </c>
      <c r="B5353" s="2" t="n">
        <v>0</v>
      </c>
      <c r="C5353" s="0" t="str">
        <f aca="false">HYPERLINK("http://dbpedia.org/sparql?default-graph-uri=http%3A%2F%2Fdbpedia.org&amp;query=select+distinct+%3Fs+%3Fo+where+{%3Fs+%3Chttp%3A%2F%2Fdbpedia.org%2Fproperty%2FseasonName%3E+%3Fo}+LIMIT+100&amp;format=text%2Fhtml&amp;timeout=30000&amp;debug=on", "View on DBPedia")</f>
        <v>View on DBPedia</v>
      </c>
    </row>
    <row collapsed="false" customFormat="false" customHeight="true" hidden="false" ht="12.1" outlineLevel="0" r="5354">
      <c r="A5354" s="0" t="str">
        <f aca="false">HYPERLINK("http://dbpedia.org/property/aux")</f>
        <v>http://dbpedia.org/property/aux</v>
      </c>
      <c r="B5354" s="2" t="n">
        <v>0</v>
      </c>
      <c r="C5354" s="0" t="str">
        <f aca="false">HYPERLINK("http://dbpedia.org/sparql?default-graph-uri=http%3A%2F%2Fdbpedia.org&amp;query=select+distinct+%3Fs+%3Fo+where+{%3Fs+%3Chttp%3A%2F%2Fdbpedia.org%2Fproperty%2Faux%3E+%3Fo}+LIMIT+100&amp;format=text%2Fhtml&amp;timeout=30000&amp;debug=on", "View on DBPedia")</f>
        <v>View on DBPedia</v>
      </c>
    </row>
    <row collapsed="false" customFormat="false" customHeight="true" hidden="false" ht="12.1" outlineLevel="0" r="5355">
      <c r="A5355" s="0" t="str">
        <f aca="false">HYPERLINK("http://dbpedia.org/property/chapterlistcol")</f>
        <v>http://dbpedia.org/property/chapterlistcol</v>
      </c>
      <c r="B5355" s="2" t="n">
        <v>0</v>
      </c>
      <c r="C5355" s="0" t="str">
        <f aca="false">HYPERLINK("http://dbpedia.org/sparql?default-graph-uri=http%3A%2F%2Fdbpedia.org&amp;query=select+distinct+%3Fs+%3Fo+where+{%3Fs+%3Chttp%3A%2F%2Fdbpedia.org%2Fproperty%2Fchapterlistcol%3E+%3Fo}+LIMIT+100&amp;format=text%2Fhtml&amp;timeout=30000&amp;debug=on", "View on DBPedia")</f>
        <v>View on DBPedia</v>
      </c>
    </row>
    <row collapsed="false" customFormat="false" customHeight="true" hidden="false" ht="12.1" outlineLevel="0" r="5356">
      <c r="A5356" s="0" t="str">
        <f aca="false">HYPERLINK("http://dbpedia.org/property/season")</f>
        <v>http://dbpedia.org/property/season</v>
      </c>
      <c r="B5356" s="2" t="n">
        <v>0</v>
      </c>
      <c r="C5356" s="0" t="str">
        <f aca="false">HYPERLINK("http://dbpedia.org/sparql?default-graph-uri=http%3A%2F%2Fdbpedia.org&amp;query=select+distinct+%3Fs+%3Fo+where+{%3Fs+%3Chttp%3A%2F%2Fdbpedia.org%2Fproperty%2Fseason%3E+%3Fo}+LIMIT+100&amp;format=text%2Fhtml&amp;timeout=30000&amp;debug=on", "View on DBPedia")</f>
        <v>View on DBPedia</v>
      </c>
    </row>
    <row collapsed="false" customFormat="false" customHeight="true" hidden="false" ht="12.1" outlineLevel="0" r="5357">
      <c r="A5357" s="0" t="str">
        <f aca="false">HYPERLINK("http://dbpedia.org/property/numEpisodes")</f>
        <v>http://dbpedia.org/property/numEpisodes</v>
      </c>
      <c r="B5357" s="2" t="n">
        <v>1</v>
      </c>
      <c r="C5357" s="0" t="str">
        <f aca="false">HYPERLINK("http://dbpedia.org/sparql?default-graph-uri=http%3A%2F%2Fdbpedia.org&amp;query=select+distinct+%3Fs+%3Fo+where+{%3Fs+%3Chttp%3A%2F%2Fdbpedia.org%2Fproperty%2FnumEpisodes%3E+%3Fo}+LIMIT+100&amp;format=text%2Fhtml&amp;timeout=30000&amp;debug=on", "View on DBPedia")</f>
        <v>View on DBPedia</v>
      </c>
    </row>
    <row collapsed="false" customFormat="false" customHeight="true" hidden="false" ht="12.1" outlineLevel="0" r="5358">
      <c r="A5358" s="0" t="str">
        <f aca="false">HYPERLINK("http://dbpedia.org/property/dvdReleaseDate")</f>
        <v>http://dbpedia.org/property/dvdReleaseDate</v>
      </c>
      <c r="B5358" s="2" t="n">
        <v>0</v>
      </c>
      <c r="C5358" s="0" t="str">
        <f aca="false">HYPERLINK("http://dbpedia.org/sparql?default-graph-uri=http%3A%2F%2Fdbpedia.org&amp;query=select+distinct+%3Fs+%3Fo+where+{%3Fs+%3Chttp%3A%2F%2Fdbpedia.org%2Fproperty%2FdvdReleaseDate%3E+%3Fo}+LIMIT+100&amp;format=text%2Fhtml&amp;timeout=30000&amp;debug=on", "View on DBPedia")</f>
        <v>View on DBPedia</v>
      </c>
    </row>
    <row collapsed="false" customFormat="false" customHeight="true" hidden="false" ht="12.1" outlineLevel="0" r="5359">
      <c r="A5359" s="0" t="str">
        <f aca="false">HYPERLINK("http://dbpedia.org/property/lastAired")</f>
        <v>http://dbpedia.org/property/lastAired</v>
      </c>
      <c r="B5359" s="2" t="n">
        <v>0</v>
      </c>
      <c r="C5359" s="0" t="str">
        <f aca="false">HYPERLINK("http://dbpedia.org/sparql?default-graph-uri=http%3A%2F%2Fdbpedia.org&amp;query=select+distinct+%3Fs+%3Fo+where+{%3Fs+%3Chttp%3A%2F%2Fdbpedia.org%2Fproperty%2FlastAired%3E+%3Fo}+LIMIT+100&amp;format=text%2Fhtml&amp;timeout=30000&amp;debug=on", "View on DBPedia")</f>
        <v>View on DBPedia</v>
      </c>
    </row>
    <row collapsed="false" customFormat="false" customHeight="true" hidden="false" ht="12.1" outlineLevel="0" r="5360">
      <c r="A5360" s="0" t="str">
        <f aca="false">HYPERLINK("http://dbpedia.org/property/region")</f>
        <v>http://dbpedia.org/property/region</v>
      </c>
      <c r="B5360" s="2" t="n">
        <v>0</v>
      </c>
      <c r="C5360" s="0" t="str">
        <f aca="false">HYPERLINK("http://dbpedia.org/sparql?default-graph-uri=http%3A%2F%2Fdbpedia.org&amp;query=select+distinct+%3Fs+%3Fo+where+{%3Fs+%3Chttp%3A%2F%2Fdbpedia.org%2Fproperty%2Fregion%3E+%3Fo}+LIMIT+100&amp;format=text%2Fhtml&amp;timeout=30000&amp;debug=on", "View on DBPedia")</f>
        <v>View on DBPedia</v>
      </c>
    </row>
    <row collapsed="false" customFormat="false" customHeight="true" hidden="false" ht="12.1" outlineLevel="0" r="5361">
      <c r="A5361" s="0" t="str">
        <f aca="false">HYPERLINK("http://dbpedia.org/property/airdate")</f>
        <v>http://dbpedia.org/property/airdate</v>
      </c>
      <c r="B5361" s="2" t="n">
        <v>0</v>
      </c>
      <c r="C5361" s="0" t="str">
        <f aca="false">HYPERLINK("http://dbpedia.org/sparql?default-graph-uri=http%3A%2F%2Fdbpedia.org&amp;query=select+distinct+%3Fs+%3Fo+where+{%3Fs+%3Chttp%3A%2F%2Fdbpedia.org%2Fproperty%2Fairdate%3E+%3Fo}+LIMIT+100&amp;format=text%2Fhtml&amp;timeout=30000&amp;debug=on", "View on DBPedia")</f>
        <v>View on DBPedia</v>
      </c>
    </row>
    <row collapsed="false" customFormat="false" customHeight="true" hidden="false" ht="12.1" outlineLevel="0" r="5362">
      <c r="A5362" s="0" t="str">
        <f aca="false">HYPERLINK("http://dbpedia.org/ontology/numberOfSeasons")</f>
        <v>http://dbpedia.org/ontology/numberOfSeasons</v>
      </c>
      <c r="B5362" s="2" t="n">
        <v>0.5</v>
      </c>
      <c r="C5362" s="0" t="str">
        <f aca="false">HYPERLINK("http://dbpedia.org/sparql?default-graph-uri=http%3A%2F%2Fdbpedia.org&amp;query=select+distinct+%3Fs+%3Fo+where+{%3Fs+%3Chttp%3A%2F%2Fdbpedia.org%2Fontology%2FnumberOfSeasons%3E+%3Fo}+LIMIT+100&amp;format=text%2Fhtml&amp;timeout=30000&amp;debug=on", "View on DBPedia")</f>
        <v>View on DBPedia</v>
      </c>
    </row>
    <row collapsed="false" customFormat="false" customHeight="true" hidden="false" ht="12.1" outlineLevel="0" r="5363">
      <c r="A5363" s="0" t="str">
        <f aca="false">HYPERLINK("http://dbpedia.org/property/termStart")</f>
        <v>http://dbpedia.org/property/termStart</v>
      </c>
      <c r="B5363" s="2" t="n">
        <v>0</v>
      </c>
      <c r="C5363" s="0" t="str">
        <f aca="false">HYPERLINK("http://dbpedia.org/sparql?default-graph-uri=http%3A%2F%2Fdbpedia.org&amp;query=select+distinct+%3Fs+%3Fo+where+{%3Fs+%3Chttp%3A%2F%2Fdbpedia.org%2Fproperty%2FtermStart%3E+%3Fo}+LIMIT+100&amp;format=text%2Fhtml&amp;timeout=30000&amp;debug=on", "View on DBPedia")</f>
        <v>View on DBPedia</v>
      </c>
    </row>
    <row collapsed="false" customFormat="false" customHeight="true" hidden="false" ht="12.1" outlineLevel="0" r="5364">
      <c r="A5364" s="0" t="str">
        <f aca="false">HYPERLINK("http://dbpedia.org/property/caption")</f>
        <v>http://dbpedia.org/property/caption</v>
      </c>
      <c r="B5364" s="2" t="n">
        <v>0</v>
      </c>
      <c r="C5364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5365">
      <c r="A5365" s="0" t="str">
        <f aca="false">HYPERLINK("http://dbpedia.org/property/firstAired")</f>
        <v>http://dbpedia.org/property/firstAired</v>
      </c>
      <c r="B5365" s="2" t="n">
        <v>0</v>
      </c>
      <c r="C5365" s="0" t="str">
        <f aca="false">HYPERLINK("http://dbpedia.org/sparql?default-graph-uri=http%3A%2F%2Fdbpedia.org&amp;query=select+distinct+%3Fs+%3Fo+where+{%3Fs+%3Chttp%3A%2F%2Fdbpedia.org%2Fproperty%2FfirstAired%3E+%3Fo}+LIMIT+100&amp;format=text%2Fhtml&amp;timeout=30000&amp;debug=on", "View on DBPedia")</f>
        <v>View on DBPedia</v>
      </c>
    </row>
    <row collapsed="false" customFormat="false" customHeight="true" hidden="false" ht="12.1" outlineLevel="0" r="5366">
      <c r="A5366" s="0" t="str">
        <f aca="false">HYPERLINK("http://dbpedia.org/property/analog")</f>
        <v>http://dbpedia.org/property/analog</v>
      </c>
      <c r="B5366" s="2" t="n">
        <v>0</v>
      </c>
      <c r="C5366" s="0" t="str">
        <f aca="false">HYPERLINK("http://dbpedia.org/sparql?default-graph-uri=http%3A%2F%2Fdbpedia.org&amp;query=select+distinct+%3Fs+%3Fo+where+{%3Fs+%3Chttp%3A%2F%2Fdbpedia.org%2Fproperty%2Fanalog%3E+%3Fo}+LIMIT+100&amp;format=text%2Fhtml&amp;timeout=30000&amp;debug=on", "View on DBPedia")</f>
        <v>View on DBPedia</v>
      </c>
    </row>
    <row collapsed="false" customFormat="false" customHeight="true" hidden="false" ht="12.1" outlineLevel="0" r="5367">
      <c r="A5367" s="0" t="str">
        <f aca="false">HYPERLINK("http://dbpedia.org/property/episodenumber")</f>
        <v>http://dbpedia.org/property/episodenumber</v>
      </c>
      <c r="B5367" s="2" t="n">
        <v>1</v>
      </c>
      <c r="C5367" s="0" t="str">
        <f aca="false">HYPERLINK("http://dbpedia.org/sparql?default-graph-uri=http%3A%2F%2Fdbpedia.org&amp;query=select+distinct+%3Fs+%3Fo+where+{%3Fs+%3Chttp%3A%2F%2Fdbpedia.org%2Fproperty%2Fepisodenumber%3E+%3Fo}+LIMIT+100&amp;format=text%2Fhtml&amp;timeout=30000&amp;debug=on", "View on DBPedia")</f>
        <v>View on DBPedia</v>
      </c>
    </row>
    <row collapsed="false" customFormat="false" customHeight="true" hidden="false" ht="12.1" outlineLevel="0" r="5368">
      <c r="A5368" s="0" t="str">
        <f aca="false">HYPERLINK("http://dbpedia.org/property/born")</f>
        <v>http://dbpedia.org/property/born</v>
      </c>
      <c r="B5368" s="2" t="n">
        <v>0</v>
      </c>
      <c r="C5368" s="0" t="str">
        <f aca="false">HYPERLINK("http://dbpedia.org/sparql?default-graph-uri=http%3A%2F%2Fdbpedia.org&amp;query=select+distinct+%3Fs+%3Fo+where+{%3Fs+%3Chttp%3A%2F%2Fdbpedia.org%2Fproperty%2Fborn%3E+%3Fo}+LIMIT+100&amp;format=text%2Fhtml&amp;timeout=30000&amp;debug=on", "View on DBPedia")</f>
        <v>View on DBPedia</v>
      </c>
    </row>
    <row collapsed="false" customFormat="false" customHeight="true" hidden="false" ht="12.1" outlineLevel="0" r="5369">
      <c r="A5369" s="0" t="str">
        <f aca="false">HYPERLINK("http://dbpedia.org/property/first")</f>
        <v>http://dbpedia.org/property/first</v>
      </c>
      <c r="B5369" s="2" t="n">
        <v>0</v>
      </c>
      <c r="C5369" s="0" t="str">
        <f aca="false">HYPERLINK("http://dbpedia.org/sparql?default-graph-uri=http%3A%2F%2Fdbpedia.org&amp;query=select+distinct+%3Fs+%3Fo+where+{%3Fs+%3Chttp%3A%2F%2Fdbpedia.org%2Fproperty%2Ffirst%3E+%3Fo}+LIMIT+100&amp;format=text%2Fhtml&amp;timeout=30000&amp;debug=on", "View on DBPedia")</f>
        <v>View on DBPedia</v>
      </c>
    </row>
    <row collapsed="false" customFormat="false" customHeight="true" hidden="false" ht="12.1" outlineLevel="0" r="5370">
      <c r="A5370" s="0" t="str">
        <f aca="false">HYPERLINK("http://dbpedia.org/property/formerChannelNumbers")</f>
        <v>http://dbpedia.org/property/formerChannelNumbers</v>
      </c>
      <c r="B5370" s="2" t="n">
        <v>0</v>
      </c>
      <c r="C5370" s="0" t="str">
        <f aca="false">HYPERLINK("http://dbpedia.org/sparql?default-graph-uri=http%3A%2F%2Fdbpedia.org&amp;query=select+distinct+%3Fs+%3Fo+where+{%3Fs+%3Chttp%3A%2F%2Fdbpedia.org%2Fproperty%2FformerChannelNumbers%3E+%3Fo}+LIMIT+100&amp;format=text%2Fhtml&amp;timeout=30000&amp;debug=on", "View on DBPedia")</f>
        <v>View on DBPedia</v>
      </c>
    </row>
    <row collapsed="false" customFormat="false" customHeight="true" hidden="false" ht="12.1" outlineLevel="0" r="5371">
      <c r="A5371" s="0" t="str">
        <f aca="false">HYPERLINK("http://dbpedia.org/property/numSeries")</f>
        <v>http://dbpedia.org/property/numSeries</v>
      </c>
      <c r="B5371" s="2" t="n">
        <v>0</v>
      </c>
      <c r="C5371" s="0" t="str">
        <f aca="false">HYPERLINK("http://dbpedia.org/sparql?default-graph-uri=http%3A%2F%2Fdbpedia.org&amp;query=select+distinct+%3Fs+%3Fo+where+{%3Fs+%3Chttp%3A%2F%2Fdbpedia.org%2Fproperty%2FnumSeries%3E+%3Fo}+LIMIT+100&amp;format=text%2Fhtml&amp;timeout=30000&amp;debug=on", "View on DBPedia")</f>
        <v>View on DBPedia</v>
      </c>
    </row>
    <row collapsed="false" customFormat="false" customHeight="true" hidden="false" ht="12.1" outlineLevel="0" r="5372">
      <c r="A5372" s="0" t="str">
        <f aca="false">HYPERLINK("http://dbpedia.org/property/next")</f>
        <v>http://dbpedia.org/property/next</v>
      </c>
      <c r="B5372" s="2" t="n">
        <v>0</v>
      </c>
      <c r="C5372" s="0" t="str">
        <f aca="false">HYPERLINK("http://dbpedia.org/sparql?default-graph-uri=http%3A%2F%2Fdbpedia.org&amp;query=select+distinct+%3Fs+%3Fo+where+{%3Fs+%3Chttp%3A%2F%2Fdbpedia.org%2Fproperty%2Fnext%3E+%3Fo}+LIMIT+100&amp;format=text%2Fhtml&amp;timeout=30000&amp;debug=on", "View on DBPedia")</f>
        <v>View on DBPedia</v>
      </c>
    </row>
    <row collapsed="false" customFormat="false" customHeight="true" hidden="false" ht="12.1" outlineLevel="0" r="5373">
      <c r="A5373" s="0" t="str">
        <f aca="false">HYPERLINK("http://dbpedia.org/property/originalairdate")</f>
        <v>http://dbpedia.org/property/originalairdate</v>
      </c>
      <c r="B5373" s="2" t="n">
        <v>0</v>
      </c>
      <c r="C5373" s="0" t="str">
        <f aca="false">HYPERLINK("http://dbpedia.org/sparql?default-graph-uri=http%3A%2F%2Fdbpedia.org&amp;query=select+distinct+%3Fs+%3Fo+where+{%3Fs+%3Chttp%3A%2F%2Fdbpedia.org%2Fproperty%2Foriginalairdate%3E+%3Fo}+LIMIT+100&amp;format=text%2Fhtml&amp;timeout=30000&amp;debug=on", "View on DBPedia")</f>
        <v>View on DBPedia</v>
      </c>
    </row>
    <row collapsed="false" customFormat="false" customHeight="true" hidden="false" ht="12.1" outlineLevel="0" r="5374">
      <c r="A5374" s="0" t="str">
        <f aca="false">HYPERLINK("http://dbpedia.org/property/date")</f>
        <v>http://dbpedia.org/property/date</v>
      </c>
      <c r="B5374" s="2" t="n">
        <v>0</v>
      </c>
      <c r="C5374" s="0" t="str">
        <f aca="false">HYPERLINK("http://dbpedia.org/sparql?default-graph-uri=http%3A%2F%2Fdbpedia.org&amp;query=select+distinct+%3Fs+%3Fo+where+{%3Fs+%3Chttp%3A%2F%2Fdbpedia.org%2Fproperty%2Fdate%3E+%3Fo}+LIMIT+100&amp;format=text%2Fhtml&amp;timeout=30000&amp;debug=on", "View on DBPedia")</f>
        <v>View on DBPedia</v>
      </c>
    </row>
    <row collapsed="false" customFormat="false" customHeight="true" hidden="false" ht="12.1" outlineLevel="0" r="5375">
      <c r="A5375" s="0" t="str">
        <f aca="false">HYPERLINK("http://dbpedia.org/property/data")</f>
        <v>http://dbpedia.org/property/data</v>
      </c>
      <c r="B5375" s="2" t="n">
        <v>0</v>
      </c>
      <c r="C5375" s="0" t="str">
        <f aca="false">HYPERLINK("http://dbpedia.org/sparql?default-graph-uri=http%3A%2F%2Fdbpedia.org&amp;query=select+distinct+%3Fs+%3Fo+where+{%3Fs+%3Chttp%3A%2F%2Fdbpedia.org%2Fproperty%2Fdata%3E+%3Fo}+LIMIT+100&amp;format=text%2Fhtml&amp;timeout=30000&amp;debug=on", "View on DBPedia")</f>
        <v>View on DBPedia</v>
      </c>
    </row>
    <row collapsed="false" customFormat="false" customHeight="true" hidden="false" ht="12.1" outlineLevel="0" r="5376">
      <c r="A5376" s="0" t="str">
        <f aca="false">HYPERLINK("http://dbpedia.org/property/episode")</f>
        <v>http://dbpedia.org/property/episode</v>
      </c>
      <c r="B5376" s="2" t="n">
        <v>1</v>
      </c>
      <c r="C5376" s="0" t="str">
        <f aca="false">HYPERLINK("http://dbpedia.org/sparql?default-graph-uri=http%3A%2F%2Fdbpedia.org&amp;query=select+distinct+%3Fs+%3Fo+where+{%3Fs+%3Chttp%3A%2F%2Fdbpedia.org%2Fproperty%2Fepisode%3E+%3Fo}+LIMIT+100&amp;format=text%2Fhtml&amp;timeout=30000&amp;debug=on", "View on DBPedia")</f>
        <v>View on DBPedia</v>
      </c>
    </row>
    <row collapsed="false" customFormat="false" customHeight="true" hidden="false" ht="12.1" outlineLevel="0" r="5377">
      <c r="A5377" s="0" t="str">
        <f aca="false">HYPERLINK("http://dbpedia.org/property/volumes")</f>
        <v>http://dbpedia.org/property/volumes</v>
      </c>
      <c r="B5377" s="2" t="n">
        <v>0</v>
      </c>
      <c r="C5377" s="0" t="str">
        <f aca="false">HYPERLINK("http://dbpedia.org/sparql?default-graph-uri=http%3A%2F%2Fdbpedia.org&amp;query=select+distinct+%3Fs+%3Fo+where+{%3Fs+%3Chttp%3A%2F%2Fdbpedia.org%2Fproperty%2Fvolumes%3E+%3Fo}+LIMIT+100&amp;format=text%2Fhtml&amp;timeout=30000&amp;debug=on", "View on DBPedia")</f>
        <v>View on DBPedia</v>
      </c>
    </row>
    <row collapsed="false" customFormat="false" customHeight="true" hidden="false" ht="12.1" outlineLevel="0" r="5378">
      <c r="A5378" s="0" t="str">
        <f aca="false">HYPERLINK("http://dbpedia.org/property/prodcode")</f>
        <v>http://dbpedia.org/property/prodcode</v>
      </c>
      <c r="B5378" s="2" t="n">
        <v>0</v>
      </c>
      <c r="C5378" s="0" t="str">
        <f aca="false">HYPERLINK("http://dbpedia.org/sparql?default-graph-uri=http%3A%2F%2Fdbpedia.org&amp;query=select+distinct+%3Fs+%3Fo+where+{%3Fs+%3Chttp%3A%2F%2Fdbpedia.org%2Fproperty%2Fprodcode%3E+%3Fo}+LIMIT+100&amp;format=text%2Fhtml&amp;timeout=30000&amp;debug=on", "View on DBPedia")</f>
        <v>View on DBPedia</v>
      </c>
    </row>
    <row collapsed="false" customFormat="false" customHeight="true" hidden="false" ht="12.1" outlineLevel="0" r="5379">
      <c r="A5379" s="0" t="str">
        <f aca="false">HYPERLINK("http://dbpedia.org/property/episodes")</f>
        <v>http://dbpedia.org/property/episodes</v>
      </c>
      <c r="B5379" s="2" t="n">
        <v>0</v>
      </c>
      <c r="C5379" s="0" t="str">
        <f aca="false">HYPERLINK("http://dbpedia.org/sparql?default-graph-uri=http%3A%2F%2Fdbpedia.org&amp;query=select+distinct+%3Fs+%3Fo+where+{%3Fs+%3Chttp%3A%2F%2Fdbpedia.org%2Fproperty%2Fepisodes%3E+%3Fo}+LIMIT+100&amp;format=text%2Fhtml&amp;timeout=30000&amp;debug=on", "View on DBPedia")</f>
        <v>View on DBPedia</v>
      </c>
    </row>
    <row collapsed="false" customFormat="false" customHeight="true" hidden="false" ht="12.1" outlineLevel="0" r="5380">
      <c r="A5380" s="0" t="str">
        <f aca="false">HYPERLINK("http://dbpedia.org/property/prevSeries")</f>
        <v>http://dbpedia.org/property/prevSeries</v>
      </c>
      <c r="B5380" s="2" t="n">
        <v>0</v>
      </c>
      <c r="C5380" s="0" t="str">
        <f aca="false">HYPERLINK("http://dbpedia.org/sparql?default-graph-uri=http%3A%2F%2Fdbpedia.org&amp;query=select+distinct+%3Fs+%3Fo+where+{%3Fs+%3Chttp%3A%2F%2Fdbpedia.org%2Fproperty%2FprevSeries%3E+%3Fo}+LIMIT+100&amp;format=text%2Fhtml&amp;timeout=30000&amp;debug=on", "View on DBPedia")</f>
        <v>View on DBPedia</v>
      </c>
    </row>
    <row collapsed="false" customFormat="false" customHeight="true" hidden="false" ht="12.1" outlineLevel="0" r="5381">
      <c r="A5381" s="0" t="str">
        <f aca="false">HYPERLINK("http://dbpedia.org/ontology/episodeNumber")</f>
        <v>http://dbpedia.org/ontology/episodeNumber</v>
      </c>
      <c r="B5381" s="2" t="n">
        <v>1</v>
      </c>
      <c r="C5381" s="0" t="str">
        <f aca="false">HYPERLINK("http://dbpedia.org/sparql?default-graph-uri=http%3A%2F%2Fdbpedia.org&amp;query=select+distinct+%3Fs+%3Fo+where+{%3Fs+%3Chttp%3A%2F%2Fdbpedia.org%2Fontology%2FepisodeNumber%3E+%3Fo}+LIMIT+100&amp;format=text%2Fhtml&amp;timeout=30000&amp;debug=on", "View on DBPedia")</f>
        <v>View on DBPedia</v>
      </c>
    </row>
    <row collapsed="false" customFormat="false" customHeight="true" hidden="false" ht="12.1" outlineLevel="0" r="5382">
      <c r="A5382" s="0" t="str">
        <f aca="false">HYPERLINK("http://dbpedia.org/property/birthDate")</f>
        <v>http://dbpedia.org/property/birthDate</v>
      </c>
      <c r="B5382" s="2" t="n">
        <v>0</v>
      </c>
      <c r="C5382" s="0" t="str">
        <f aca="false">HYPERLINK("http://dbpedia.org/sparql?default-graph-uri=http%3A%2F%2Fdbpedia.org&amp;query=select+distinct+%3Fs+%3Fo+where+{%3Fs+%3Chttp%3A%2F%2Fdbpedia.org%2Fproperty%2FbirthDate%3E+%3Fo}+LIMIT+100&amp;format=text%2Fhtml&amp;timeout=30000&amp;debug=on", "View on DBPedia")</f>
        <v>View on DBPedia</v>
      </c>
    </row>
    <row collapsed="false" customFormat="false" customHeight="true" hidden="false" ht="12.1" outlineLevel="0" r="5383">
      <c r="A5383" s="0" t="str">
        <f aca="false">HYPERLINK("http://dbpedia.org/property/firstengairdate")</f>
        <v>http://dbpedia.org/property/firstengairdate</v>
      </c>
      <c r="B5383" s="2" t="n">
        <v>0</v>
      </c>
      <c r="C5383" s="0" t="str">
        <f aca="false">HYPERLINK("http://dbpedia.org/sparql?default-graph-uri=http%3A%2F%2Fdbpedia.org&amp;query=select+distinct+%3Fs+%3Fo+where+{%3Fs+%3Chttp%3A%2F%2Fdbpedia.org%2Fproperty%2Ffirstengairdate%3E+%3Fo}+LIMIT+100&amp;format=text%2Fhtml&amp;timeout=30000&amp;debug=on", "View on DBPedia")</f>
        <v>View on DBPedia</v>
      </c>
    </row>
    <row collapsed="false" customFormat="false" customHeight="true" hidden="false" ht="12.1" outlineLevel="0" r="5384">
      <c r="A5384" s="0" t="str">
        <f aca="false">HYPERLINK("http://dbpedia.org/property/volumenumber")</f>
        <v>http://dbpedia.org/property/volumenumber</v>
      </c>
      <c r="B5384" s="2" t="n">
        <v>0</v>
      </c>
      <c r="C5384" s="0" t="str">
        <f aca="false">HYPERLINK("http://dbpedia.org/sparql?default-graph-uri=http%3A%2F%2Fdbpedia.org&amp;query=select+distinct+%3Fs+%3Fo+where+{%3Fs+%3Chttp%3A%2F%2Fdbpedia.org%2Fproperty%2Fvolumenumber%3E+%3Fo}+LIMIT+100&amp;format=text%2Fhtml&amp;timeout=30000&amp;debug=on", "View on DBPedia")</f>
        <v>View on DBPedia</v>
      </c>
    </row>
    <row collapsed="false" customFormat="false" customHeight="true" hidden="false" ht="12.1" outlineLevel="0" r="5385">
      <c r="A5385" s="0" t="str">
        <f aca="false">HYPERLINK("http://dbpedia.org/property/firstRun")</f>
        <v>http://dbpedia.org/property/firstRun</v>
      </c>
      <c r="B5385" s="2" t="n">
        <v>0</v>
      </c>
      <c r="C5385" s="0" t="str">
        <f aca="false">HYPERLINK("http://dbpedia.org/sparql?default-graph-uri=http%3A%2F%2Fdbpedia.org&amp;query=select+distinct+%3Fs+%3Fo+where+{%3Fs+%3Chttp%3A%2F%2Fdbpedia.org%2Fproperty%2FfirstRun%3E+%3Fo}+LIMIT+100&amp;format=text%2Fhtml&amp;timeout=30000&amp;debug=on", "View on DBPedia")</f>
        <v>View on DBPedia</v>
      </c>
    </row>
    <row collapsed="false" customFormat="false" customHeight="true" hidden="false" ht="12.1" outlineLevel="0" r="5386">
      <c r="A5386" s="0" t="str">
        <f aca="false">HYPERLINK("http://xmlns.com/foaf/0.1/name")</f>
        <v>http://xmlns.com/foaf/0.1/name</v>
      </c>
      <c r="B5386" s="2" t="n">
        <v>0</v>
      </c>
      <c r="C5386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5387">
      <c r="A5387" s="0" t="str">
        <f aca="false">HYPERLINK("http://dbpedia.org/property/day")</f>
        <v>http://dbpedia.org/property/day</v>
      </c>
      <c r="B5387" s="2" t="n">
        <v>0</v>
      </c>
      <c r="C5387" s="0" t="str">
        <f aca="false">HYPERLINK("http://dbpedia.org/sparql?default-graph-uri=http%3A%2F%2Fdbpedia.org&amp;query=select+distinct+%3Fs+%3Fo+where+{%3Fs+%3Chttp%3A%2F%2Fdbpedia.org%2Fproperty%2Fday%3E+%3Fo}+LIMIT+100&amp;format=text%2Fhtml&amp;timeout=30000&amp;debug=on", "View on DBPedia")</f>
        <v>View on DBPedia</v>
      </c>
    </row>
    <row collapsed="false" customFormat="false" customHeight="true" hidden="false" ht="12.1" outlineLevel="0" r="5388">
      <c r="A5388" s="0" t="str">
        <f aca="false">HYPERLINK("http://dbpedia.org/property/numSeasons")</f>
        <v>http://dbpedia.org/property/numSeasons</v>
      </c>
      <c r="B5388" s="2" t="n">
        <v>0.5</v>
      </c>
      <c r="C5388" s="0" t="str">
        <f aca="false">HYPERLINK("http://dbpedia.org/sparql?default-graph-uri=http%3A%2F%2Fdbpedia.org&amp;query=select+distinct+%3Fs+%3Fo+where+{%3Fs+%3Chttp%3A%2F%2Fdbpedia.org%2Fproperty%2FnumSeasons%3E+%3Fo}+LIMIT+100&amp;format=text%2Fhtml&amp;timeout=30000&amp;debug=on", "View on DBPedia")</f>
        <v>View on DBPedia</v>
      </c>
    </row>
    <row collapsed="false" customFormat="false" customHeight="true" hidden="false" ht="12.1" outlineLevel="0" r="5389">
      <c r="A5389" s="0" t="str">
        <f aca="false">HYPERLINK("http://dbpedia.org/property/termEnd")</f>
        <v>http://dbpedia.org/property/termEnd</v>
      </c>
      <c r="B5389" s="2" t="n">
        <v>0</v>
      </c>
      <c r="C5389" s="0" t="str">
        <f aca="false">HYPERLINK("http://dbpedia.org/sparql?default-graph-uri=http%3A%2F%2Fdbpedia.org&amp;query=select+distinct+%3Fs+%3Fo+where+{%3Fs+%3Chttp%3A%2F%2Fdbpedia.org%2Fproperty%2FtermEnd%3E+%3Fo}+LIMIT+100&amp;format=text%2Fhtml&amp;timeout=30000&amp;debug=on", "View on DBPedia")</f>
        <v>View on DBPedia</v>
      </c>
    </row>
    <row collapsed="false" customFormat="false" customHeight="true" hidden="false" ht="12.1" outlineLevel="0" r="5390">
      <c r="A5390" s="0" t="str">
        <f aca="false">HYPERLINK("http://dbpedia.org/ontology/otherChannel")</f>
        <v>http://dbpedia.org/ontology/otherChannel</v>
      </c>
      <c r="B5390" s="2" t="n">
        <v>0</v>
      </c>
      <c r="C5390" s="0" t="str">
        <f aca="false">HYPERLINK("http://dbpedia.org/sparql?default-graph-uri=http%3A%2F%2Fdbpedia.org&amp;query=select+distinct+%3Fs+%3Fo+where+{%3Fs+%3Chttp%3A%2F%2Fdbpedia.org%2Fontology%2FotherChannel%3E+%3Fo}+LIMIT+100&amp;format=text%2Fhtml&amp;timeout=30000&amp;debug=on", "View on DBPedia")</f>
        <v>View on DBPedia</v>
      </c>
    </row>
    <row collapsed="false" customFormat="false" customHeight="true" hidden="false" ht="12.1" outlineLevel="0" r="5391">
      <c r="A5391" s="0" t="str">
        <f aca="false">HYPERLINK("http://dbpedia.org/property/altdate")</f>
        <v>http://dbpedia.org/property/altdate</v>
      </c>
      <c r="B5391" s="2" t="n">
        <v>0</v>
      </c>
      <c r="C5391" s="0" t="str">
        <f aca="false">HYPERLINK("http://dbpedia.org/sparql?default-graph-uri=http%3A%2F%2Fdbpedia.org&amp;query=select+distinct+%3Fs+%3Fo+where+{%3Fs+%3Chttp%3A%2F%2Fdbpedia.org%2Fproperty%2Faltdate%3E+%3Fo}+LIMIT+100&amp;format=text%2Fhtml&amp;timeout=30000&amp;debug=on", "View on DBPedia")</f>
        <v>View on DBPedia</v>
      </c>
    </row>
    <row collapsed="false" customFormat="false" customHeight="true" hidden="false" ht="12.1" outlineLevel="0" r="5392">
      <c r="A5392" s="0" t="str">
        <f aca="false">HYPERLINK("http://dbpedia.org/property/episodeNo")</f>
        <v>http://dbpedia.org/property/episodeNo</v>
      </c>
      <c r="B5392" s="2" t="n">
        <v>1</v>
      </c>
      <c r="C5392" s="0" t="str">
        <f aca="false">HYPERLINK("http://dbpedia.org/sparql?default-graph-uri=http%3A%2F%2Fdbpedia.org&amp;query=select+distinct+%3Fs+%3Fo+where+{%3Fs+%3Chttp%3A%2F%2Fdbpedia.org%2Fproperty%2FepisodeNo%3E+%3Fo}+LIMIT+100&amp;format=text%2Fhtml&amp;timeout=30000&amp;debug=on", "View on DBPedia")</f>
        <v>View on DBPedia</v>
      </c>
    </row>
    <row collapsed="false" customFormat="false" customHeight="true" hidden="false" ht="12.1" outlineLevel="0" r="5393">
      <c r="A5393" s="0" t="str">
        <f aca="false">HYPERLINK("http://dbpedia.org/property/iptvChan")</f>
        <v>http://dbpedia.org/property/iptvChan</v>
      </c>
      <c r="B5393" s="2" t="n">
        <v>0</v>
      </c>
      <c r="C5393" s="0" t="str">
        <f aca="false">HYPERLINK("http://dbpedia.org/sparql?default-graph-uri=http%3A%2F%2Fdbpedia.org&amp;query=select+distinct+%3Fs+%3Fo+where+{%3Fs+%3Chttp%3A%2F%2Fdbpedia.org%2Fproperty%2FiptvChan%3E+%3Fo}+LIMIT+100&amp;format=text%2Fhtml&amp;timeout=30000&amp;debug=on", "View on DBPedia")</f>
        <v>View on DBPedia</v>
      </c>
    </row>
    <row collapsed="false" customFormat="false" customHeight="true" hidden="false" ht="12.1" outlineLevel="0" r="5394">
      <c r="A5394" s="0" t="str">
        <f aca="false">HYPERLINK("http://dbpedia.org/property/goals")</f>
        <v>http://dbpedia.org/property/goals</v>
      </c>
      <c r="B5394" s="2" t="n">
        <v>0</v>
      </c>
      <c r="C5394" s="0" t="str">
        <f aca="false">HYPERLINK("http://dbpedia.org/sparql?default-graph-uri=http%3A%2F%2Fdbpedia.org&amp;query=select+distinct+%3Fs+%3Fo+where+{%3Fs+%3Chttp%3A%2F%2Fdbpedia.org%2Fproperty%2Fgoals%3E+%3Fo}+LIMIT+100&amp;format=text%2Fhtml&amp;timeout=30000&amp;debug=on", "View on DBPedia")</f>
        <v>View on DBPedia</v>
      </c>
    </row>
    <row collapsed="false" customFormat="false" customHeight="true" hidden="false" ht="12.1" outlineLevel="0" r="5395">
      <c r="A5395" s="0" t="str">
        <f aca="false">HYPERLINK("http://dbpedia.org/property/spouse")</f>
        <v>http://dbpedia.org/property/spouse</v>
      </c>
      <c r="B5395" s="2" t="n">
        <v>0</v>
      </c>
      <c r="C5395" s="0" t="str">
        <f aca="false">HYPERLINK("http://dbpedia.org/sparql?default-graph-uri=http%3A%2F%2Fdbpedia.org&amp;query=select+distinct+%3Fs+%3Fo+where+{%3Fs+%3Chttp%3A%2F%2Fdbpedia.org%2Fproperty%2Fspouse%3E+%3Fo}+LIMIT+100&amp;format=text%2Fhtml&amp;timeout=30000&amp;debug=on", "View on DBPedia")</f>
        <v>View on DBPedia</v>
      </c>
    </row>
    <row collapsed="false" customFormat="false" customHeight="true" hidden="false" ht="12.1" outlineLevel="0" r="5396">
      <c r="A5396" s="0" t="str">
        <f aca="false">HYPERLINK("http://dbpedia.org/property/caps")</f>
        <v>http://dbpedia.org/property/caps</v>
      </c>
      <c r="B5396" s="2" t="n">
        <v>0</v>
      </c>
      <c r="C5396" s="0" t="str">
        <f aca="false">HYPERLINK("http://dbpedia.org/sparql?default-graph-uri=http%3A%2F%2Fdbpedia.org&amp;query=select+distinct+%3Fs+%3Fo+where+{%3Fs+%3Chttp%3A%2F%2Fdbpedia.org%2Fproperty%2Fcaps%3E+%3Fo}+LIMIT+100&amp;format=text%2Fhtml&amp;timeout=30000&amp;debug=on", "View on DBPedia")</f>
        <v>View on DBPedia</v>
      </c>
    </row>
    <row collapsed="false" customFormat="false" customHeight="true" hidden="false" ht="12.1" outlineLevel="0" r="5397">
      <c r="A5397" s="0" t="str">
        <f aca="false">HYPERLINK("http://dbpedia.org/property/rtitle")</f>
        <v>http://dbpedia.org/property/rtitle</v>
      </c>
      <c r="B5397" s="2" t="n">
        <v>0</v>
      </c>
      <c r="C5397" s="0" t="str">
        <f aca="false">HYPERLINK("http://dbpedia.org/sparql?default-graph-uri=http%3A%2F%2Fdbpedia.org&amp;query=select+distinct+%3Fs+%3Fo+where+{%3Fs+%3Chttp%3A%2F%2Fdbpedia.org%2Fproperty%2Frtitle%3E+%3Fo}+LIMIT+100&amp;format=text%2Fhtml&amp;timeout=30000&amp;debug=on", "View on DBPedia")</f>
        <v>View on DBPedia</v>
      </c>
    </row>
    <row collapsed="false" customFormat="false" customHeight="true" hidden="false" ht="12.1" outlineLevel="0" r="5398">
      <c r="A5398" s="0" t="str">
        <f aca="false">HYPERLINK("http://dbpedia.org/property/prev")</f>
        <v>http://dbpedia.org/property/prev</v>
      </c>
      <c r="B5398" s="2" t="n">
        <v>0</v>
      </c>
      <c r="C5398" s="0" t="str">
        <f aca="false">HYPERLINK("http://dbpedia.org/sparql?default-graph-uri=http%3A%2F%2Fdbpedia.org&amp;query=select+distinct+%3Fs+%3Fo+where+{%3Fs+%3Chttp%3A%2F%2Fdbpedia.org%2Fproperty%2Fprev%3E+%3Fo}+LIMIT+100&amp;format=text%2Fhtml&amp;timeout=30000&amp;debug=on", "View on DBPedia")</f>
        <v>View on DBPedia</v>
      </c>
    </row>
    <row collapsed="false" customFormat="false" customHeight="true" hidden="false" ht="12.1" outlineLevel="0" r="5399">
      <c r="A5399" s="0" t="str">
        <f aca="false">HYPERLINK("http://dbpedia.org/property/founded")</f>
        <v>http://dbpedia.org/property/founded</v>
      </c>
      <c r="B5399" s="2" t="n">
        <v>0</v>
      </c>
      <c r="C5399" s="0" t="str">
        <f aca="false">HYPERLINK("http://dbpedia.org/sparql?default-graph-uri=http%3A%2F%2Fdbpedia.org&amp;query=select+distinct+%3Fs+%3Fo+where+{%3Fs+%3Chttp%3A%2F%2Fdbpedia.org%2Fproperty%2Ffounded%3E+%3Fo}+LIMIT+100&amp;format=text%2Fhtml&amp;timeout=30000&amp;debug=on", "View on DBPedia")</f>
        <v>View on DBPedia</v>
      </c>
    </row>
    <row collapsed="false" customFormat="false" customHeight="true" hidden="false" ht="12.1" outlineLevel="0" r="5400">
      <c r="A5400" s="0" t="str">
        <f aca="false">HYPERLINK("http://dbpedia.org/property/no")</f>
        <v>http://dbpedia.org/property/no</v>
      </c>
      <c r="B5400" s="2" t="n">
        <v>0</v>
      </c>
      <c r="C5400" s="0" t="str">
        <f aca="false">HYPERLINK("http://dbpedia.org/sparql?default-graph-uri=http%3A%2F%2Fdbpedia.org&amp;query=select+distinct+%3Fs+%3Fo+where+{%3Fs+%3Chttp%3A%2F%2Fdbpedia.org%2Fproperty%2Fno%3E+%3Fo}+LIMIT+100&amp;format=text%2Fhtml&amp;timeout=30000&amp;debug=on", "View on DBPedia")</f>
        <v>View on DBPedia</v>
      </c>
    </row>
    <row collapsed="false" customFormat="false" customHeight="true" hidden="false" ht="12.1" outlineLevel="0" r="5401">
      <c r="A5401" s="0" t="str">
        <f aca="false">HYPERLINK("http://dbpedia.org/property/nextSeries")</f>
        <v>http://dbpedia.org/property/nextSeries</v>
      </c>
      <c r="B5401" s="2" t="n">
        <v>0</v>
      </c>
      <c r="C5401" s="0" t="str">
        <f aca="false">HYPERLINK("http://dbpedia.org/sparql?default-graph-uri=http%3A%2F%2Fdbpedia.org&amp;query=select+distinct+%3Fs+%3Fo+where+{%3Fs+%3Chttp%3A%2F%2Fdbpedia.org%2Fproperty%2FnextSeries%3E+%3Fo}+LIMIT+100&amp;format=text%2Fhtml&amp;timeout=30000&amp;debug=on", "View on DBPedia")</f>
        <v>View on DBPedia</v>
      </c>
    </row>
    <row collapsed="false" customFormat="false" customHeight="true" hidden="false" ht="12.1" outlineLevel="0" r="5402">
      <c r="A5402" s="0" t="str">
        <f aca="false">HYPERLINK("http://dbpedia.org/property/start")</f>
        <v>http://dbpedia.org/property/start</v>
      </c>
      <c r="B5402" s="2" t="n">
        <v>0</v>
      </c>
      <c r="C5402" s="0" t="str">
        <f aca="false">HYPERLINK("http://dbpedia.org/sparql?default-graph-uri=http%3A%2F%2Fdbpedia.org&amp;query=select+distinct+%3Fs+%3Fo+where+{%3Fs+%3Chttp%3A%2F%2Fdbpedia.org%2Fproperty%2Fstart%3E+%3Fo}+LIMIT+100&amp;format=text%2Fhtml&amp;timeout=30000&amp;debug=on", "View on DBPedia")</f>
        <v>View on DBPedia</v>
      </c>
    </row>
    <row collapsed="false" customFormat="false" customHeight="true" hidden="false" ht="12.1" outlineLevel="0" r="5403">
      <c r="A5403" s="0" t="str">
        <f aca="false">HYPERLINK("http://dbpedia.org/property/licensedreldate")</f>
        <v>http://dbpedia.org/property/licensedreldate</v>
      </c>
      <c r="B5403" s="2" t="n">
        <v>0</v>
      </c>
      <c r="C5403" s="0" t="str">
        <f aca="false">HYPERLINK("http://dbpedia.org/sparql?default-graph-uri=http%3A%2F%2Fdbpedia.org&amp;query=select+distinct+%3Fs+%3Fo+where+{%3Fs+%3Chttp%3A%2F%2Fdbpedia.org%2Fproperty%2Flicensedreldate%3E+%3Fo}+LIMIT+100&amp;format=text%2Fhtml&amp;timeout=30000&amp;debug=on", "View on DBPedia")</f>
        <v>View on DBPedia</v>
      </c>
    </row>
    <row collapsed="false" customFormat="false" customHeight="true" hidden="false" ht="12.1" outlineLevel="0" r="5404">
      <c r="A5404" s="0" t="str">
        <f aca="false">HYPERLINK("http://dbpedia.org/property/runtime")</f>
        <v>http://dbpedia.org/property/runtime</v>
      </c>
      <c r="B5404" s="2" t="n">
        <v>0</v>
      </c>
      <c r="C5404" s="0" t="str">
        <f aca="false">HYPERLINK("http://dbpedia.org/sparql?default-graph-uri=http%3A%2F%2Fdbpedia.org&amp;query=select+distinct+%3Fs+%3Fo+where+{%3Fs+%3Chttp%3A%2F%2Fdbpedia.org%2Fproperty%2Fruntime%3E+%3Fo}+LIMIT+100&amp;format=text%2Fhtml&amp;timeout=30000&amp;debug=on", "View on DBPedia")</f>
        <v>View on DBPedia</v>
      </c>
    </row>
    <row collapsed="false" customFormat="false" customHeight="true" hidden="false" ht="12.1" outlineLevel="0" r="5405">
      <c r="A5405" s="0" t="str">
        <f aca="false">HYPERLINK("http://dbpedia.org/property/row")</f>
        <v>http://dbpedia.org/property/row</v>
      </c>
      <c r="B5405" s="2" t="n">
        <v>0</v>
      </c>
      <c r="C5405" s="0" t="str">
        <f aca="false">HYPERLINK("http://dbpedia.org/sparql?default-graph-uri=http%3A%2F%2Fdbpedia.org&amp;query=select+distinct+%3Fs+%3Fo+where+{%3Fs+%3Chttp%3A%2F%2Fdbpedia.org%2Fproperty%2Frow%3E+%3Fo}+LIMIT+100&amp;format=text%2Fhtml&amp;timeout=30000&amp;debug=on", "View on DBPedia")</f>
        <v>View on DBPedia</v>
      </c>
    </row>
    <row collapsed="false" customFormat="false" customHeight="true" hidden="false" ht="12.1" outlineLevel="0" r="5406">
      <c r="A5406" s="0" t="str">
        <f aca="false">HYPERLINK("http://dbpedia.org/ontology/subsequentWork")</f>
        <v>http://dbpedia.org/ontology/subsequentWork</v>
      </c>
      <c r="B5406" s="2" t="n">
        <v>0</v>
      </c>
      <c r="C5406" s="0" t="str">
        <f aca="false">HYPERLINK("http://dbpedia.org/sparql?default-graph-uri=http%3A%2F%2Fdbpedia.org&amp;query=select+distinct+%3Fs+%3Fo+where+{%3Fs+%3Chttp%3A%2F%2Fdbpedia.org%2Fontology%2FsubsequentWork%3E+%3Fo}+LIMIT+100&amp;format=text%2Fhtml&amp;timeout=30000&amp;debug=on", "View on DBPedia")</f>
        <v>View on DBPedia</v>
      </c>
    </row>
    <row collapsed="false" customFormat="false" customHeight="true" hidden="false" ht="12.1" outlineLevel="0" r="5407">
      <c r="A5407" s="0" t="str">
        <f aca="false">HYPERLINK("http://dbpedia.org/property/series")</f>
        <v>http://dbpedia.org/property/series</v>
      </c>
      <c r="B5407" s="2" t="n">
        <v>0</v>
      </c>
      <c r="C5407" s="0" t="str">
        <f aca="false">HYPERLINK("http://dbpedia.org/sparql?default-graph-uri=http%3A%2F%2Fdbpedia.org&amp;query=select+distinct+%3Fs+%3Fo+where+{%3Fs+%3Chttp%3A%2F%2Fdbpedia.org%2Fproperty%2Fseries%3E+%3Fo}+LIMIT+100&amp;format=text%2Fhtml&amp;timeout=30000&amp;debug=on", "View on DBPedia")</f>
        <v>View on DBPedia</v>
      </c>
    </row>
    <row collapsed="false" customFormat="false" customHeight="true" hidden="false" ht="12.1" outlineLevel="0" r="5408">
      <c r="A5408" s="0" t="str">
        <f aca="false">HYPERLINK("http://dbpedia.org/property/children")</f>
        <v>http://dbpedia.org/property/children</v>
      </c>
      <c r="B5408" s="2" t="n">
        <v>0</v>
      </c>
      <c r="C5408" s="0" t="str">
        <f aca="false">HYPERLINK("http://dbpedia.org/sparql?default-graph-uri=http%3A%2F%2Fdbpedia.org&amp;query=select+distinct+%3Fs+%3Fo+where+{%3Fs+%3Chttp%3A%2F%2Fdbpedia.org%2Fproperty%2Fchildren%3E+%3Fo}+LIMIT+100&amp;format=text%2Fhtml&amp;timeout=30000&amp;debug=on", "View on DBPedia")</f>
        <v>View on DBPedia</v>
      </c>
    </row>
    <row collapsed="false" customFormat="false" customHeight="true" hidden="false" ht="12.1" outlineLevel="0" r="5409">
      <c r="A5409" s="0" t="str">
        <f aca="false">HYPERLINK("http://dbpedia.org/property/company")</f>
        <v>http://dbpedia.org/property/company</v>
      </c>
      <c r="B5409" s="2" t="n">
        <v>0</v>
      </c>
      <c r="C5409" s="0" t="str">
        <f aca="false">HYPERLINK("http://dbpedia.org/sparql?default-graph-uri=http%3A%2F%2Fdbpedia.org&amp;query=select+distinct+%3Fs+%3Fo+where+{%3Fs+%3Chttp%3A%2F%2Fdbpedia.org%2Fproperty%2Fcompany%3E+%3Fo}+LIMIT+100&amp;format=text%2Fhtml&amp;timeout=30000&amp;debug=on", "View on DBPedia")</f>
        <v>View on DBPedia</v>
      </c>
    </row>
    <row collapsed="false" customFormat="false" customHeight="true" hidden="false" ht="12.1" outlineLevel="0" r="5410">
      <c r="A5410" s="0" t="str">
        <f aca="false">HYPERLINK("http://dbpedia.org/ontology/formerCallsign")</f>
        <v>http://dbpedia.org/ontology/formerCallsign</v>
      </c>
      <c r="B5410" s="2" t="n">
        <v>0</v>
      </c>
      <c r="C5410" s="0" t="str">
        <f aca="false">HYPERLINK("http://dbpedia.org/sparql?default-graph-uri=http%3A%2F%2Fdbpedia.org&amp;query=select+distinct+%3Fs+%3Fo+where+{%3Fs+%3Chttp%3A%2F%2Fdbpedia.org%2Fontology%2FformerCallsign%3E+%3Fo}+LIMIT+100&amp;format=text%2Fhtml&amp;timeout=30000&amp;debug=on", "View on DBPedia")</f>
        <v>View on DBPedia</v>
      </c>
    </row>
    <row collapsed="false" customFormat="false" customHeight="true" hidden="false" ht="12.1" outlineLevel="0" r="5411">
      <c r="A5411" s="0" t="str">
        <f aca="false">HYPERLINK("http://dbpedia.org/property/hm16Exit")</f>
        <v>http://dbpedia.org/property/hm16Exit</v>
      </c>
      <c r="B5411" s="2" t="n">
        <v>0</v>
      </c>
      <c r="C5411" s="0" t="str">
        <f aca="false">HYPERLINK("http://dbpedia.org/sparql?default-graph-uri=http%3A%2F%2Fdbpedia.org&amp;query=select+distinct+%3Fs+%3Fo+where+{%3Fs+%3Chttp%3A%2F%2Fdbpedia.org%2Fproperty%2Fhm16Exit%3E+%3Fo}+LIMIT+100&amp;format=text%2Fhtml&amp;timeout=30000&amp;debug=on", "View on DBPedia")</f>
        <v>View on DBPedia</v>
      </c>
    </row>
    <row collapsed="false" customFormat="false" customHeight="true" hidden="false" ht="12.1" outlineLevel="0" r="5412">
      <c r="A5412" s="0" t="str">
        <f aca="false">HYPERLINK("http://dbpedia.org/property/image")</f>
        <v>http://dbpedia.org/property/image</v>
      </c>
      <c r="B5412" s="2" t="n">
        <v>0</v>
      </c>
      <c r="C5412" s="0" t="str">
        <f aca="false">HYPERLINK("http://dbpedia.org/sparql?default-graph-uri=http%3A%2F%2Fdbpedia.org&amp;query=select+distinct+%3Fs+%3Fo+where+{%3Fs+%3Chttp%3A%2F%2Fdbpedia.org%2Fproperty%2Fimage%3E+%3Fo}+LIMIT+100&amp;format=text%2Fhtml&amp;timeout=30000&amp;debug=on", "View on DBPedia")</f>
        <v>View on DBPedia</v>
      </c>
    </row>
    <row collapsed="false" customFormat="false" customHeight="true" hidden="false" ht="12.1" outlineLevel="0" r="5413">
      <c r="A5413" s="0" t="str">
        <f aca="false">HYPERLINK("http://dbpedia.org/property/death")</f>
        <v>http://dbpedia.org/property/death</v>
      </c>
      <c r="B5413" s="2" t="n">
        <v>0</v>
      </c>
      <c r="C5413" s="0" t="str">
        <f aca="false">HYPERLINK("http://dbpedia.org/sparql?default-graph-uri=http%3A%2F%2Fdbpedia.org&amp;query=select+distinct+%3Fs+%3Fo+where+{%3Fs+%3Chttp%3A%2F%2Fdbpedia.org%2Fproperty%2Fdeath%3E+%3Fo}+LIMIT+100&amp;format=text%2Fhtml&amp;timeout=30000&amp;debug=on", "View on DBPedia")</f>
        <v>View on DBPedia</v>
      </c>
    </row>
    <row collapsed="false" customFormat="false" customHeight="true" hidden="false" ht="12.1" outlineLevel="0" r="5414">
      <c r="A5414" s="0" t="str">
        <f aca="false">HYPERLINK("http://dbpedia.org/property/hm15Exit")</f>
        <v>http://dbpedia.org/property/hm15Exit</v>
      </c>
      <c r="B5414" s="2" t="n">
        <v>0</v>
      </c>
      <c r="C5414" s="0" t="str">
        <f aca="false">HYPERLINK("http://dbpedia.org/sparql?default-graph-uri=http%3A%2F%2Fdbpedia.org&amp;query=select+distinct+%3Fs+%3Fo+where+{%3Fs+%3Chttp%3A%2F%2Fdbpedia.org%2Fproperty%2Fhm15Exit%3E+%3Fo}+LIMIT+100&amp;format=text%2Fhtml&amp;timeout=30000&amp;debug=on", "View on DBPedia")</f>
        <v>View on DBPedia</v>
      </c>
    </row>
    <row collapsed="false" customFormat="false" customHeight="true" hidden="false" ht="12.1" outlineLevel="0" r="5415">
      <c r="A5415" s="0" t="str">
        <f aca="false">HYPERLINK("http://dbpedia.org/property/quote")</f>
        <v>http://dbpedia.org/property/quote</v>
      </c>
      <c r="B5415" s="2" t="n">
        <v>0</v>
      </c>
      <c r="C5415" s="0" t="str">
        <f aca="false">HYPERLINK("http://dbpedia.org/sparql?default-graph-uri=http%3A%2F%2Fdbpedia.org&amp;query=select+distinct+%3Fs+%3Fo+where+{%3Fs+%3Chttp%3A%2F%2Fdbpedia.org%2Fproperty%2Fquote%3E+%3Fo}+LIMIT+100&amp;format=text%2Fhtml&amp;timeout=30000&amp;debug=on", "View on DBPedia")</f>
        <v>View on DBPedia</v>
      </c>
    </row>
    <row collapsed="false" customFormat="false" customHeight="true" hidden="false" ht="12.1" outlineLevel="0" r="5416">
      <c r="A5416" s="0" t="str">
        <f aca="false">HYPERLINK("http://dbpedia.org/property/previous")</f>
        <v>http://dbpedia.org/property/previous</v>
      </c>
      <c r="B5416" s="2" t="n">
        <v>0</v>
      </c>
      <c r="C5416" s="0" t="str">
        <f aca="false">HYPERLINK("http://dbpedia.org/sparql?default-graph-uri=http%3A%2F%2Fdbpedia.org&amp;query=select+distinct+%3Fs+%3Fo+where+{%3Fs+%3Chttp%3A%2F%2Fdbpedia.org%2Fproperty%2Fprevious%3E+%3Fo}+LIMIT+100&amp;format=text%2Fhtml&amp;timeout=30000&amp;debug=on", "View on DBPedia")</f>
        <v>View on DBPedia</v>
      </c>
    </row>
    <row collapsed="false" customFormat="false" customHeight="true" hidden="false" ht="12.1" outlineLevel="0" r="5417">
      <c r="A5417" s="0" t="str">
        <f aca="false">HYPERLINK("http://dbpedia.org/property/hm13Exit")</f>
        <v>http://dbpedia.org/property/hm13Exit</v>
      </c>
      <c r="B5417" s="2" t="n">
        <v>0</v>
      </c>
      <c r="C5417" s="0" t="str">
        <f aca="false">HYPERLINK("http://dbpedia.org/sparql?default-graph-uri=http%3A%2F%2Fdbpedia.org&amp;query=select+distinct+%3Fs+%3Fo+where+{%3Fs+%3Chttp%3A%2F%2Fdbpedia.org%2Fproperty%2Fhm13Exit%3E+%3Fo}+LIMIT+100&amp;format=text%2Fhtml&amp;timeout=30000&amp;debug=on", "View on DBPedia")</f>
        <v>View on DBPedia</v>
      </c>
    </row>
    <row collapsed="false" customFormat="false" customHeight="true" hidden="false" ht="12.1" outlineLevel="0" r="5418">
      <c r="A5418" s="0" t="str">
        <f aca="false">HYPERLINK("http://dbpedia.org/property/hm14Exit")</f>
        <v>http://dbpedia.org/property/hm14Exit</v>
      </c>
      <c r="B5418" s="2" t="n">
        <v>0</v>
      </c>
      <c r="C5418" s="0" t="str">
        <f aca="false">HYPERLINK("http://dbpedia.org/sparql?default-graph-uri=http%3A%2F%2Fdbpedia.org&amp;query=select+distinct+%3Fs+%3Fo+where+{%3Fs+%3Chttp%3A%2F%2Fdbpedia.org%2Fproperty%2Fhm14Exit%3E+%3Fo}+LIMIT+100&amp;format=text%2Fhtml&amp;timeout=30000&amp;debug=on", "View on DBPedia")</f>
        <v>View on DBPedia</v>
      </c>
    </row>
    <row collapsed="false" customFormat="false" customHeight="true" hidden="false" ht="12.1" outlineLevel="0" r="5419">
      <c r="A5419" s="0" t="str">
        <f aca="false">HYPERLINK("http://dbpedia.org/property/overall")</f>
        <v>http://dbpedia.org/property/overall</v>
      </c>
      <c r="B5419" s="2" t="n">
        <v>0</v>
      </c>
      <c r="C5419" s="0" t="str">
        <f aca="false">HYPERLINK("http://dbpedia.org/sparql?default-graph-uri=http%3A%2F%2Fdbpedia.org&amp;query=select+distinct+%3Fs+%3Fo+where+{%3Fs+%3Chttp%3A%2F%2Fdbpedia.org%2Fproperty%2Foverall%3E+%3Fo}+LIMIT+100&amp;format=text%2Fhtml&amp;timeout=30000&amp;debug=on", "View on DBPedia")</f>
        <v>View on DBPedia</v>
      </c>
    </row>
    <row collapsed="false" customFormat="false" customHeight="true" hidden="false" ht="12.1" outlineLevel="0" r="5420">
      <c r="A5420" s="0" t="str">
        <f aca="false">HYPERLINK("http://dbpedia.org/property/effectiveRadiatedPower")</f>
        <v>http://dbpedia.org/property/effectiveRadiatedPower</v>
      </c>
      <c r="B5420" s="2" t="n">
        <v>0</v>
      </c>
      <c r="C5420" s="0" t="str">
        <f aca="false">HYPERLINK("http://dbpedia.org/sparql?default-graph-uri=http%3A%2F%2Fdbpedia.org&amp;query=select+distinct+%3Fs+%3Fo+where+{%3Fs+%3Chttp%3A%2F%2Fdbpedia.org%2Fproperty%2FeffectiveRadiatedPower%3E+%3Fo}+LIMIT+100&amp;format=text%2Fhtml&amp;timeout=30000&amp;debug=on", "View on DBPedia")</f>
        <v>View on DBPedia</v>
      </c>
    </row>
    <row collapsed="false" customFormat="false" customHeight="true" hidden="false" ht="12.1" outlineLevel="0" r="5421">
      <c r="A5421" s="0" t="str">
        <f aca="false">HYPERLINK("http://dbpedia.org/property/hm19Exit")</f>
        <v>http://dbpedia.org/property/hm19Exit</v>
      </c>
      <c r="B5421" s="2" t="n">
        <v>0</v>
      </c>
      <c r="C5421" s="0" t="str">
        <f aca="false">HYPERLINK("http://dbpedia.org/sparql?default-graph-uri=http%3A%2F%2Fdbpedia.org&amp;query=select+distinct+%3Fs+%3Fo+where+{%3Fs+%3Chttp%3A%2F%2Fdbpedia.org%2Fproperty%2Fhm19Exit%3E+%3Fo}+LIMIT+100&amp;format=text%2Fhtml&amp;timeout=30000&amp;debug=on", "View on DBPedia")</f>
        <v>View on DBPedia</v>
      </c>
    </row>
    <row collapsed="false" customFormat="false" customHeight="true" hidden="false" ht="12.1" outlineLevel="0" r="5422">
      <c r="A5422" s="0" t="str">
        <f aca="false">HYPERLINK("http://dbpedia.org/property/kanjititle")</f>
        <v>http://dbpedia.org/property/kanjititle</v>
      </c>
      <c r="B5422" s="2" t="n">
        <v>0</v>
      </c>
      <c r="C5422" s="0" t="str">
        <f aca="false">HYPERLINK("http://dbpedia.org/sparql?default-graph-uri=http%3A%2F%2Fdbpedia.org&amp;query=select+distinct+%3Fs+%3Fo+where+{%3Fs+%3Chttp%3A%2F%2Fdbpedia.org%2Fproperty%2Fkanjititle%3E+%3Fo}+LIMIT+100&amp;format=text%2Fhtml&amp;timeout=30000&amp;debug=on", "View on DBPedia")</f>
        <v>View on DBPedia</v>
      </c>
    </row>
    <row collapsed="false" customFormat="false" customHeight="true" hidden="false" ht="12.1" outlineLevel="0" r="5423">
      <c r="A5423" s="0" t="str">
        <f aca="false">HYPERLINK("http://dbpedia.org/property/hm8Exit")</f>
        <v>http://dbpedia.org/property/hm8Exit</v>
      </c>
      <c r="B5423" s="2" t="n">
        <v>0</v>
      </c>
      <c r="C5423" s="0" t="str">
        <f aca="false">HYPERLINK("http://dbpedia.org/sparql?default-graph-uri=http%3A%2F%2Fdbpedia.org&amp;query=select+distinct+%3Fs+%3Fo+where+{%3Fs+%3Chttp%3A%2F%2Fdbpedia.org%2Fproperty%2Fhm8Exit%3E+%3Fo}+LIMIT+100&amp;format=text%2Fhtml&amp;timeout=30000&amp;debug=on", "View on DBPedia")</f>
        <v>View on DBPedia</v>
      </c>
    </row>
    <row collapsed="false" customFormat="false" customHeight="true" hidden="false" ht="12.1" outlineLevel="0" r="5424">
      <c r="A5424" s="0" t="str">
        <f aca="false">HYPERLINK("http://dbpedia.org/property/episodeList")</f>
        <v>http://dbpedia.org/property/episodeList</v>
      </c>
      <c r="B5424" s="2" t="n">
        <v>0</v>
      </c>
      <c r="C5424" s="0" t="str">
        <f aca="false">HYPERLINK("http://dbpedia.org/sparql?default-graph-uri=http%3A%2F%2Fdbpedia.org&amp;query=select+distinct+%3Fs+%3Fo+where+{%3Fs+%3Chttp%3A%2F%2Fdbpedia.org%2Fproperty%2FepisodeList%3E+%3Fo}+LIMIT+100&amp;format=text%2Fhtml&amp;timeout=30000&amp;debug=on", "View on DBPedia")</f>
        <v>View on DBPedia</v>
      </c>
    </row>
    <row collapsed="false" customFormat="false" customHeight="true" hidden="false" ht="12.1" outlineLevel="0" r="5425">
      <c r="A5425" s="0" t="str">
        <f aca="false">HYPERLINK("http://dbpedia.org/ontology/seasonNumber")</f>
        <v>http://dbpedia.org/ontology/seasonNumber</v>
      </c>
      <c r="B5425" s="2" t="n">
        <v>0.5</v>
      </c>
      <c r="C5425" s="0" t="str">
        <f aca="false">HYPERLINK("http://dbpedia.org/sparql?default-graph-uri=http%3A%2F%2Fdbpedia.org&amp;query=select+distinct+%3Fs+%3Fo+where+{%3Fs+%3Chttp%3A%2F%2Fdbpedia.org%2Fontology%2FseasonNumber%3E+%3Fo}+LIMIT+100&amp;format=text%2Fhtml&amp;timeout=30000&amp;debug=on", "View on DBPedia")</f>
        <v>View on DBPedia</v>
      </c>
    </row>
    <row collapsed="false" customFormat="false" customHeight="true" hidden="false" ht="12.1" outlineLevel="0" r="5426">
      <c r="A5426" s="0" t="str">
        <f aca="false">HYPERLINK("http://dbpedia.org/ontology/slogan")</f>
        <v>http://dbpedia.org/ontology/slogan</v>
      </c>
      <c r="B5426" s="2" t="n">
        <v>0</v>
      </c>
      <c r="C5426" s="0" t="str">
        <f aca="false">HYPERLINK("http://dbpedia.org/sparql?default-graph-uri=http%3A%2F%2Fdbpedia.org&amp;query=select+distinct+%3Fs+%3Fo+where+{%3Fs+%3Chttp%3A%2F%2Fdbpedia.org%2Fontology%2Fslogan%3E+%3Fo}+LIMIT+100&amp;format=text%2Fhtml&amp;timeout=30000&amp;debug=on", "View on DBPedia")</f>
        <v>View on DBPedia</v>
      </c>
    </row>
    <row collapsed="false" customFormat="false" customHeight="true" hidden="false" ht="12.1" outlineLevel="0" r="5427">
      <c r="A5427" s="0" t="str">
        <f aca="false">HYPERLINK("http://dbpedia.org/property/hm17Exit")</f>
        <v>http://dbpedia.org/property/hm17Exit</v>
      </c>
      <c r="B5427" s="2" t="n">
        <v>0</v>
      </c>
      <c r="C5427" s="0" t="str">
        <f aca="false">HYPERLINK("http://dbpedia.org/sparql?default-graph-uri=http%3A%2F%2Fdbpedia.org&amp;query=select+distinct+%3Fs+%3Fo+where+{%3Fs+%3Chttp%3A%2F%2Fdbpedia.org%2Fproperty%2Fhm17Exit%3E+%3Fo}+LIMIT+100&amp;format=text%2Fhtml&amp;timeout=30000&amp;debug=on", "View on DBPedia")</f>
        <v>View on DBPedia</v>
      </c>
    </row>
    <row collapsed="false" customFormat="false" customHeight="true" hidden="false" ht="12.1" outlineLevel="0" r="5428">
      <c r="A5428" s="0" t="str">
        <f aca="false">HYPERLINK("http://dbpedia.org/property/viewers")</f>
        <v>http://dbpedia.org/property/viewers</v>
      </c>
      <c r="B5428" s="2" t="n">
        <v>0</v>
      </c>
      <c r="C5428" s="0" t="str">
        <f aca="false">HYPERLINK("http://dbpedia.org/sparql?default-graph-uri=http%3A%2F%2Fdbpedia.org&amp;query=select+distinct+%3Fs+%3Fo+where+{%3Fs+%3Chttp%3A%2F%2Fdbpedia.org%2Fproperty%2Fviewers%3E+%3Fo}+LIMIT+100&amp;format=text%2Fhtml&amp;timeout=30000&amp;debug=on", "View on DBPedia")</f>
        <v>View on DBPedia</v>
      </c>
    </row>
    <row collapsed="false" customFormat="false" customHeight="true" hidden="false" ht="12.1" outlineLevel="0" r="5429">
      <c r="A5429" s="0" t="str">
        <f aca="false">HYPERLINK("http://dbpedia.org/property/hm11Exit")</f>
        <v>http://dbpedia.org/property/hm11Exit</v>
      </c>
      <c r="B5429" s="2" t="n">
        <v>0</v>
      </c>
      <c r="C5429" s="0" t="str">
        <f aca="false">HYPERLINK("http://dbpedia.org/sparql?default-graph-uri=http%3A%2F%2Fdbpedia.org&amp;query=select+distinct+%3Fs+%3Fo+where+{%3Fs+%3Chttp%3A%2F%2Fdbpedia.org%2Fproperty%2Fhm11Exit%3E+%3Fo}+LIMIT+100&amp;format=text%2Fhtml&amp;timeout=30000&amp;debug=on", "View on DBPedia")</f>
        <v>View on DBPedia</v>
      </c>
    </row>
    <row collapsed="false" customFormat="false" customHeight="true" hidden="false" ht="12.1" outlineLevel="0" r="5430">
      <c r="A5430" s="0" t="str">
        <f aca="false">HYPERLINK("http://dbpedia.org/ontology/previousWork")</f>
        <v>http://dbpedia.org/ontology/previousWork</v>
      </c>
      <c r="B5430" s="2" t="n">
        <v>0</v>
      </c>
      <c r="C5430" s="0" t="str">
        <f aca="false">HYPERLINK("http://dbpedia.org/sparql?default-graph-uri=http%3A%2F%2Fdbpedia.org&amp;query=select+distinct+%3Fs+%3Fo+where+{%3Fs+%3Chttp%3A%2F%2Fdbpedia.org%2Fontology%2FpreviousWork%3E+%3Fo}+LIMIT+100&amp;format=text%2Fhtml&amp;timeout=30000&amp;debug=on", "View on DBPedia")</f>
        <v>View on DBPedia</v>
      </c>
    </row>
    <row collapsed="false" customFormat="false" customHeight="true" hidden="false" ht="12.1" outlineLevel="0" r="5431">
      <c r="A5431" s="0" t="str">
        <f aca="false">HYPERLINK("http://dbpedia.org/property/englishtitle")</f>
        <v>http://dbpedia.org/property/englishtitle</v>
      </c>
      <c r="B5431" s="2" t="n">
        <v>0</v>
      </c>
      <c r="C5431" s="0" t="str">
        <f aca="false">HYPERLINK("http://dbpedia.org/sparql?default-graph-uri=http%3A%2F%2Fdbpedia.org&amp;query=select+distinct+%3Fs+%3Fo+where+{%3Fs+%3Chttp%3A%2F%2Fdbpedia.org%2Fproperty%2Fenglishtitle%3E+%3Fo}+LIMIT+100&amp;format=text%2Fhtml&amp;timeout=30000&amp;debug=on", "View on DBPedia")</f>
        <v>View on DBPedia</v>
      </c>
    </row>
    <row collapsed="false" customFormat="false" customHeight="true" hidden="false" ht="12.1" outlineLevel="0" r="5432">
      <c r="A5432" s="0" t="str">
        <f aca="false">HYPERLINK("http://dbpedia.org/property/end")</f>
        <v>http://dbpedia.org/property/end</v>
      </c>
      <c r="B5432" s="2" t="n">
        <v>0</v>
      </c>
      <c r="C5432" s="0" t="str">
        <f aca="false">HYPERLINK("http://dbpedia.org/sparql?default-graph-uri=http%3A%2F%2Fdbpedia.org&amp;query=select+distinct+%3Fs+%3Fo+where+{%3Fs+%3Chttp%3A%2F%2Fdbpedia.org%2Fproperty%2Fend%3E+%3Fo}+LIMIT+100&amp;format=text%2Fhtml&amp;timeout=30000&amp;debug=on", "View on DBPedia")</f>
        <v>View on DBPedia</v>
      </c>
    </row>
    <row collapsed="false" customFormat="false" customHeight="true" hidden="false" ht="12.1" outlineLevel="0" r="5433">
      <c r="A5433" s="0" t="str">
        <f aca="false">HYPERLINK("http://dbpedia.org/property/hm12Exit")</f>
        <v>http://dbpedia.org/property/hm12Exit</v>
      </c>
      <c r="B5433" s="2" t="n">
        <v>0</v>
      </c>
      <c r="C5433" s="0" t="str">
        <f aca="false">HYPERLINK("http://dbpedia.org/sparql?default-graph-uri=http%3A%2F%2Fdbpedia.org&amp;query=select+distinct+%3Fs+%3Fo+where+{%3Fs+%3Chttp%3A%2F%2Fdbpedia.org%2Fproperty%2Fhm12Exit%3E+%3Fo}+LIMIT+100&amp;format=text%2Fhtml&amp;timeout=30000&amp;debug=on", "View on DBPedia")</f>
        <v>View on DBPedia</v>
      </c>
    </row>
    <row collapsed="false" customFormat="false" customHeight="true" hidden="false" ht="12.1" outlineLevel="0" r="5434">
      <c r="A5434" s="0" t="str">
        <f aca="false">HYPERLINK("http://dbpedia.org/property/satServ")</f>
        <v>http://dbpedia.org/property/satServ</v>
      </c>
      <c r="B5434" s="2" t="n">
        <v>0</v>
      </c>
      <c r="C5434" s="0" t="str">
        <f aca="false">HYPERLINK("http://dbpedia.org/sparql?default-graph-uri=http%3A%2F%2Fdbpedia.org&amp;query=select+distinct+%3Fs+%3Fo+where+{%3Fs+%3Chttp%3A%2F%2Fdbpedia.org%2Fproperty%2FsatServ%3E+%3Fo}+LIMIT+100&amp;format=text%2Fhtml&amp;timeout=30000&amp;debug=on", "View on DBPedia")</f>
        <v>View on DBPedia</v>
      </c>
    </row>
    <row collapsed="false" customFormat="false" customHeight="true" hidden="false" ht="12.1" outlineLevel="0" r="5435">
      <c r="A5435" s="0" t="str">
        <f aca="false">HYPERLINK("http://dbpedia.org/property/location")</f>
        <v>http://dbpedia.org/property/location</v>
      </c>
      <c r="B5435" s="2" t="n">
        <v>0</v>
      </c>
      <c r="C5435" s="0" t="str">
        <f aca="false">HYPERLINK("http://dbpedia.org/sparql?default-graph-uri=http%3A%2F%2Fdbpedia.org&amp;query=select+distinct+%3Fs+%3Fo+where+{%3Fs+%3Chttp%3A%2F%2Fdbpedia.org%2Fproperty%2Flocation%3E+%3Fo}+LIMIT+100&amp;format=text%2Fhtml&amp;timeout=30000&amp;debug=on", "View on DBPedia")</f>
        <v>View on DBPedia</v>
      </c>
    </row>
    <row collapsed="false" customFormat="false" customHeight="true" hidden="false" ht="12.1" outlineLevel="0" r="5436">
      <c r="A5436" s="0" t="str">
        <f aca="false">HYPERLINK("http://dbpedia.org/property/ratings")</f>
        <v>http://dbpedia.org/property/ratings</v>
      </c>
      <c r="B5436" s="2" t="n">
        <v>0</v>
      </c>
      <c r="C5436" s="0" t="str">
        <f aca="false">HYPERLINK("http://dbpedia.org/sparql?default-graph-uri=http%3A%2F%2Fdbpedia.org&amp;query=select+distinct+%3Fs+%3Fo+where+{%3Fs+%3Chttp%3A%2F%2Fdbpedia.org%2Fproperty%2Fratings%3E+%3Fo}+LIMIT+100&amp;format=text%2Fhtml&amp;timeout=30000&amp;debug=on", "View on DBPedia")</f>
        <v>View on DBPedia</v>
      </c>
    </row>
    <row collapsed="false" customFormat="false" customHeight="true" hidden="false" ht="12.1" outlineLevel="0" r="5437">
      <c r="A5437" s="0" t="str">
        <f aca="false">HYPERLINK("http://dbpedia.org/property/hm6Exit")</f>
        <v>http://dbpedia.org/property/hm6Exit</v>
      </c>
      <c r="B5437" s="2" t="n">
        <v>0</v>
      </c>
      <c r="C5437" s="0" t="str">
        <f aca="false">HYPERLINK("http://dbpedia.org/sparql?default-graph-uri=http%3A%2F%2Fdbpedia.org&amp;query=select+distinct+%3Fs+%3Fo+where+{%3Fs+%3Chttp%3A%2F%2Fdbpedia.org%2Fproperty%2Fhm6Exit%3E+%3Fo}+LIMIT+100&amp;format=text%2Fhtml&amp;timeout=30000&amp;debug=on", "View on DBPedia")</f>
        <v>View on DBPedia</v>
      </c>
    </row>
    <row collapsed="false" customFormat="false" customHeight="true" hidden="false" ht="12.1" outlineLevel="0" r="5438">
      <c r="A5438" s="0" t="str">
        <f aca="false">HYPERLINK("http://dbpedia.org/property/rd")</f>
        <v>http://dbpedia.org/property/rd</v>
      </c>
      <c r="B5438" s="2" t="n">
        <v>0</v>
      </c>
      <c r="C5438" s="0" t="str">
        <f aca="false">HYPERLINK("http://dbpedia.org/sparql?default-graph-uri=http%3A%2F%2Fdbpedia.org&amp;query=select+distinct+%3Fs+%3Fo+where+{%3Fs+%3Chttp%3A%2F%2Fdbpedia.org%2Fproperty%2Frd%3E+%3Fo}+LIMIT+100&amp;format=text%2Fhtml&amp;timeout=30000&amp;debug=on", "View on DBPedia")</f>
        <v>View on DBPedia</v>
      </c>
    </row>
    <row collapsed="false" customFormat="false" customHeight="true" hidden="false" ht="12.1" outlineLevel="0" r="5439">
      <c r="A5439" s="0" t="str">
        <f aca="false">HYPERLINK("http://dbpedia.org/property/network")</f>
        <v>http://dbpedia.org/property/network</v>
      </c>
      <c r="B5439" s="2" t="n">
        <v>0</v>
      </c>
      <c r="C5439" s="0" t="str">
        <f aca="false">HYPERLINK("http://dbpedia.org/sparql?default-graph-uri=http%3A%2F%2Fdbpedia.org&amp;query=select+distinct+%3Fs+%3Fo+where+{%3Fs+%3Chttp%3A%2F%2Fdbpedia.org%2Fproperty%2Fnetwork%3E+%3Fo}+LIMIT+100&amp;format=text%2Fhtml&amp;timeout=30000&amp;debug=on", "View on DBPedia")</f>
        <v>View on DBPedia</v>
      </c>
    </row>
    <row collapsed="false" customFormat="false" customHeight="true" hidden="false" ht="12.1" outlineLevel="0" r="5440">
      <c r="A5440" s="0" t="str">
        <f aca="false">HYPERLINK("http://dbpedia.org/property/pubDate")</f>
        <v>http://dbpedia.org/property/pubDate</v>
      </c>
      <c r="B5440" s="2" t="n">
        <v>0</v>
      </c>
      <c r="C5440" s="0" t="str">
        <f aca="false">HYPERLINK("http://dbpedia.org/sparql?default-graph-uri=http%3A%2F%2Fdbpedia.org&amp;query=select+distinct+%3Fs+%3Fo+where+{%3Fs+%3Chttp%3A%2F%2Fdbpedia.org%2Fproperty%2FpubDate%3E+%3Fo}+LIMIT+100&amp;format=text%2Fhtml&amp;timeout=30000&amp;debug=on", "View on DBPedia")</f>
        <v>View on DBPedia</v>
      </c>
    </row>
    <row collapsed="false" customFormat="false" customHeight="true" hidden="false" ht="12.1" outlineLevel="0" r="5441">
      <c r="A5441" s="0" t="str">
        <f aca="false">HYPERLINK("http://dbpedia.org/property/hm7Exit")</f>
        <v>http://dbpedia.org/property/hm7Exit</v>
      </c>
      <c r="B5441" s="2" t="n">
        <v>0</v>
      </c>
      <c r="C5441" s="0" t="str">
        <f aca="false">HYPERLINK("http://dbpedia.org/sparql?default-graph-uri=http%3A%2F%2Fdbpedia.org&amp;query=select+distinct+%3Fs+%3Fo+where+{%3Fs+%3Chttp%3A%2F%2Fdbpedia.org%2Fproperty%2Fhm7Exit%3E+%3Fo}+LIMIT+100&amp;format=text%2Fhtml&amp;timeout=30000&amp;debug=on", "View on DBPedia")</f>
        <v>View on DBPedia</v>
      </c>
    </row>
    <row collapsed="false" customFormat="false" customHeight="true" hidden="false" ht="12.1" outlineLevel="0" r="5442">
      <c r="A5442" s="0" t="str">
        <f aca="false">HYPERLINK("http://dbpedia.org/property/nationalcaps")</f>
        <v>http://dbpedia.org/property/nationalcaps</v>
      </c>
      <c r="B5442" s="2" t="n">
        <v>0</v>
      </c>
      <c r="C5442" s="0" t="str">
        <f aca="false">HYPERLINK("http://dbpedia.org/sparql?default-graph-uri=http%3A%2F%2Fdbpedia.org&amp;query=select+distinct+%3Fs+%3Fo+where+{%3Fs+%3Chttp%3A%2F%2Fdbpedia.org%2Fproperty%2Fnationalcaps%3E+%3Fo}+LIMIT+100&amp;format=text%2Fhtml&amp;timeout=30000&amp;debug=on", "View on DBPedia")</f>
        <v>View on DBPedia</v>
      </c>
    </row>
    <row collapsed="false" customFormat="false" customHeight="true" hidden="false" ht="12.1" outlineLevel="0" r="5443">
      <c r="A5443" s="0" t="str">
        <f aca="false">HYPERLINK("http://dbpedia.org/property/listEpisodes")</f>
        <v>http://dbpedia.org/property/listEpisodes</v>
      </c>
      <c r="B5443" s="2" t="n">
        <v>0</v>
      </c>
      <c r="C5443" s="0" t="str">
        <f aca="false">HYPERLINK("http://dbpedia.org/sparql?default-graph-uri=http%3A%2F%2Fdbpedia.org&amp;query=select+distinct+%3Fs+%3Fo+where+{%3Fs+%3Chttp%3A%2F%2Fdbpedia.org%2Fproperty%2FlistEpisodes%3E+%3Fo}+LIMIT+100&amp;format=text%2Fhtml&amp;timeout=30000&amp;debug=on", "View on DBPedia")</f>
        <v>View on DBPedia</v>
      </c>
    </row>
    <row collapsed="false" customFormat="false" customHeight="true" hidden="false" ht="12.1" outlineLevel="0" r="5444">
      <c r="A5444" s="0" t="str">
        <f aca="false">HYPERLINK("http://dbpedia.org/property/awards")</f>
        <v>http://dbpedia.org/property/awards</v>
      </c>
      <c r="B5444" s="2" t="n">
        <v>0</v>
      </c>
      <c r="C5444" s="0" t="str">
        <f aca="false">HYPERLINK("http://dbpedia.org/sparql?default-graph-uri=http%3A%2F%2Fdbpedia.org&amp;query=select+distinct+%3Fs+%3Fo+where+{%3Fs+%3Chttp%3A%2F%2Fdbpedia.org%2Fproperty%2Fawards%3E+%3Fo}+LIMIT+100&amp;format=text%2Fhtml&amp;timeout=30000&amp;debug=on", "View on DBPedia")</f>
        <v>View on DBPedia</v>
      </c>
    </row>
    <row collapsed="false" customFormat="false" customHeight="true" hidden="false" ht="12.1" outlineLevel="0" r="5445">
      <c r="A5445" s="0" t="str">
        <f aca="false">HYPERLINK("http://dbpedia.org/property/rd1Score")</f>
        <v>http://dbpedia.org/property/rd1Score</v>
      </c>
      <c r="B5445" s="2" t="n">
        <v>0</v>
      </c>
      <c r="C5445" s="0" t="str">
        <f aca="false">HYPERLINK("http://dbpedia.org/sparql?default-graph-uri=http%3A%2F%2Fdbpedia.org&amp;query=select+distinct+%3Fs+%3Fo+where+{%3Fs+%3Chttp%3A%2F%2Fdbpedia.org%2Fproperty%2Frd1Score%3E+%3Fo}+LIMIT+100&amp;format=text%2Fhtml&amp;timeout=30000&amp;debug=on", "View on DBPedia")</f>
        <v>View on DBPedia</v>
      </c>
    </row>
    <row collapsed="false" customFormat="false" customHeight="true" hidden="false" ht="12.1" outlineLevel="0" r="5446">
      <c r="A5446" s="0" t="str">
        <f aca="false">HYPERLINK("http://dbpedia.org/property/home")</f>
        <v>http://dbpedia.org/property/home</v>
      </c>
      <c r="B5446" s="2" t="n">
        <v>0</v>
      </c>
      <c r="C5446" s="0" t="str">
        <f aca="false">HYPERLINK("http://dbpedia.org/sparql?default-graph-uri=http%3A%2F%2Fdbpedia.org&amp;query=select+distinct+%3Fs+%3Fo+where+{%3Fs+%3Chttp%3A%2F%2Fdbpedia.org%2Fproperty%2Fhome%3E+%3Fo}+LIMIT+100&amp;format=text%2Fhtml&amp;timeout=30000&amp;debug=on", "View on DBPedia")</f>
        <v>View on DBPedia</v>
      </c>
    </row>
    <row collapsed="false" customFormat="false" customHeight="true" hidden="false" ht="12.1" outlineLevel="0" r="5447">
      <c r="A5447" s="0" t="str">
        <f aca="false">HYPERLINK("http://dbpedia.org/property/nextevent")</f>
        <v>http://dbpedia.org/property/nextevent</v>
      </c>
      <c r="B5447" s="2" t="n">
        <v>0</v>
      </c>
      <c r="C5447" s="0" t="str">
        <f aca="false">HYPERLINK("http://dbpedia.org/sparql?default-graph-uri=http%3A%2F%2Fdbpedia.org&amp;query=select+distinct+%3Fs+%3Fo+where+{%3Fs+%3Chttp%3A%2F%2Fdbpedia.org%2Fproperty%2Fnextevent%3E+%3Fo}+LIMIT+100&amp;format=text%2Fhtml&amp;timeout=30000&amp;debug=on", "View on DBPedia")</f>
        <v>View on DBPedia</v>
      </c>
    </row>
    <row collapsed="false" customFormat="false" customHeight="true" hidden="false" ht="12.1" outlineLevel="0" r="5448">
      <c r="A5448" s="0" t="str">
        <f aca="false">HYPERLINK("http://dbpedia.org/property/reldate")</f>
        <v>http://dbpedia.org/property/reldate</v>
      </c>
      <c r="B5448" s="2" t="n">
        <v>0</v>
      </c>
      <c r="C5448" s="0" t="str">
        <f aca="false">HYPERLINK("http://dbpedia.org/sparql?default-graph-uri=http%3A%2F%2Fdbpedia.org&amp;query=select+distinct+%3Fs+%3Fo+where+{%3Fs+%3Chttp%3A%2F%2Fdbpedia.org%2Fproperty%2Freldate%3E+%3Fo}+LIMIT+100&amp;format=text%2Fhtml&amp;timeout=30000&amp;debug=on", "View on DBPedia")</f>
        <v>View on DBPedia</v>
      </c>
    </row>
    <row collapsed="false" customFormat="false" customHeight="true" hidden="false" ht="12.1" outlineLevel="0" r="5449">
      <c r="A5449" s="0" t="str">
        <f aca="false">HYPERLINK("http://dbpedia.org/property/logofile")</f>
        <v>http://dbpedia.org/property/logofile</v>
      </c>
      <c r="B5449" s="2" t="n">
        <v>0</v>
      </c>
      <c r="C5449" s="0" t="str">
        <f aca="false">HYPERLINK("http://dbpedia.org/sparql?default-graph-uri=http%3A%2F%2Fdbpedia.org&amp;query=select+distinct+%3Fs+%3Fo+where+{%3Fs+%3Chttp%3A%2F%2Fdbpedia.org%2Fproperty%2Flogofile%3E+%3Fo}+LIMIT+100&amp;format=text%2Fhtml&amp;timeout=30000&amp;debug=on", "View on DBPedia")</f>
        <v>View on DBPedia</v>
      </c>
    </row>
    <row collapsed="false" customFormat="false" customHeight="true" hidden="false" ht="12.1" outlineLevel="0" r="5450">
      <c r="A5450" s="0" t="str">
        <f aca="false">HYPERLINK("http://dbpedia.org/property/hm20Exit")</f>
        <v>http://dbpedia.org/property/hm20Exit</v>
      </c>
      <c r="B5450" s="2" t="n">
        <v>0</v>
      </c>
      <c r="C5450" s="0" t="str">
        <f aca="false">HYPERLINK("http://dbpedia.org/sparql?default-graph-uri=http%3A%2F%2Fdbpedia.org&amp;query=select+distinct+%3Fs+%3Fo+where+{%3Fs+%3Chttp%3A%2F%2Fdbpedia.org%2Fproperty%2Fhm20Exit%3E+%3Fo}+LIMIT+100&amp;format=text%2Fhtml&amp;timeout=30000&amp;debug=on", "View on DBPedia")</f>
        <v>View on DBPedia</v>
      </c>
    </row>
    <row collapsed="false" customFormat="false" customHeight="true" hidden="false" ht="12.1" outlineLevel="0" r="5451">
      <c r="A5451" s="0" t="str">
        <f aca="false">HYPERLINK("http://dbpedia.org/property/originalreldate")</f>
        <v>http://dbpedia.org/property/originalreldate</v>
      </c>
      <c r="B5451" s="2" t="n">
        <v>0</v>
      </c>
      <c r="C5451" s="0" t="str">
        <f aca="false">HYPERLINK("http://dbpedia.org/sparql?default-graph-uri=http%3A%2F%2Fdbpedia.org&amp;query=select+distinct+%3Fs+%3Fo+where+{%3Fs+%3Chttp%3A%2F%2Fdbpedia.org%2Fproperty%2Foriginalreldate%3E+%3Fo}+LIMIT+100&amp;format=text%2Fhtml&amp;timeout=30000&amp;debug=on", "View on DBPedia")</f>
        <v>View on DBPedia</v>
      </c>
    </row>
    <row collapsed="false" customFormat="false" customHeight="true" hidden="false" ht="12.1" outlineLevel="0" r="5452">
      <c r="A5452" s="0" t="str">
        <f aca="false">HYPERLINK("http://dbpedia.org/property/romajititle")</f>
        <v>http://dbpedia.org/property/romajititle</v>
      </c>
      <c r="B5452" s="2" t="n">
        <v>0</v>
      </c>
      <c r="C5452" s="0" t="str">
        <f aca="false">HYPERLINK("http://dbpedia.org/sparql?default-graph-uri=http%3A%2F%2Fdbpedia.org&amp;query=select+distinct+%3Fs+%3Fo+where+{%3Fs+%3Chttp%3A%2F%2Fdbpedia.org%2Fproperty%2Fromajititle%3E+%3Fo}+LIMIT+100&amp;format=text%2Fhtml&amp;timeout=30000&amp;debug=on", "View on DBPedia")</f>
        <v>View on DBPedia</v>
      </c>
    </row>
    <row collapsed="false" customFormat="false" customHeight="true" hidden="false" ht="12.1" outlineLevel="0" r="5453">
      <c r="A5453" s="0" t="str">
        <f aca="false">HYPERLINK("http://dbpedia.org/property/tracks")</f>
        <v>http://dbpedia.org/property/tracks</v>
      </c>
      <c r="B5453" s="2" t="n">
        <v>0</v>
      </c>
      <c r="C5453" s="0" t="str">
        <f aca="false">HYPERLINK("http://dbpedia.org/sparql?default-graph-uri=http%3A%2F%2Fdbpedia.org&amp;query=select+distinct+%3Fs+%3Fo+where+{%3Fs+%3Chttp%3A%2F%2Fdbpedia.org%2Fproperty%2Ftracks%3E+%3Fo}+LIMIT+100&amp;format=text%2Fhtml&amp;timeout=30000&amp;debug=on", "View on DBPedia")</f>
        <v>View on DBPedia</v>
      </c>
    </row>
    <row collapsed="false" customFormat="false" customHeight="true" hidden="false" ht="12.1" outlineLevel="0" r="5454">
      <c r="A5454" s="0" t="str">
        <f aca="false">HYPERLINK("http://dbpedia.org/property/statvalue")</f>
        <v>http://dbpedia.org/property/statvalue</v>
      </c>
      <c r="B5454" s="2" t="n">
        <v>0</v>
      </c>
      <c r="C5454" s="0" t="str">
        <f aca="false">HYPERLINK("http://dbpedia.org/sparql?default-graph-uri=http%3A%2F%2Fdbpedia.org&amp;query=select+distinct+%3Fs+%3Fo+where+{%3Fs+%3Chttp%3A%2F%2Fdbpedia.org%2Fproperty%2Fstatvalue%3E+%3Fo}+LIMIT+100&amp;format=text%2Fhtml&amp;timeout=30000&amp;debug=on", "View on DBPedia")</f>
        <v>View on DBPedia</v>
      </c>
    </row>
    <row collapsed="false" customFormat="false" customHeight="true" hidden="false" ht="12.1" outlineLevel="0" r="5455">
      <c r="A5455" s="0" t="str">
        <f aca="false">HYPERLINK("http://dbpedia.org/property/stationSlogan")</f>
        <v>http://dbpedia.org/property/stationSlogan</v>
      </c>
      <c r="B5455" s="2" t="n">
        <v>0</v>
      </c>
      <c r="C5455" s="0" t="str">
        <f aca="false">HYPERLINK("http://dbpedia.org/sparql?default-graph-uri=http%3A%2F%2Fdbpedia.org&amp;query=select+distinct+%3Fs+%3Fo+where+{%3Fs+%3Chttp%3A%2F%2Fdbpedia.org%2Fproperty%2FstationSlogan%3E+%3Fo}+LIMIT+100&amp;format=text%2Fhtml&amp;timeout=30000&amp;debug=on", "View on DBPedia")</f>
        <v>View on DBPedia</v>
      </c>
    </row>
    <row collapsed="false" customFormat="false" customHeight="true" hidden="false" ht="12.1" outlineLevel="0" r="5456">
      <c r="A5456" s="0" t="str">
        <f aca="false">HYPERLINK("http://dbpedia.org/property/linecolor")</f>
        <v>http://dbpedia.org/property/linecolor</v>
      </c>
      <c r="B5456" s="2" t="n">
        <v>0</v>
      </c>
      <c r="C5456" s="0" t="str">
        <f aca="false">HYPERLINK("http://dbpedia.org/sparql?default-graph-uri=http%3A%2F%2Fdbpedia.org&amp;query=select+distinct+%3Fs+%3Fo+where+{%3Fs+%3Chttp%3A%2F%2Fdbpedia.org%2Fproperty%2Flinecolor%3E+%3Fo}+LIMIT+100&amp;format=text%2Fhtml&amp;timeout=30000&amp;debug=on", "View on DBPedia")</f>
        <v>View on DBPedia</v>
      </c>
    </row>
    <row collapsed="false" customFormat="false" customHeight="true" hidden="false" ht="12.1" outlineLevel="0" r="5457">
      <c r="A5457" s="0" t="str">
        <f aca="false">HYPERLINK("http://dbpedia.org/property/television")</f>
        <v>http://dbpedia.org/property/television</v>
      </c>
      <c r="B5457" s="2" t="n">
        <v>0</v>
      </c>
      <c r="C5457" s="0" t="str">
        <f aca="false">HYPERLINK("http://dbpedia.org/sparql?default-graph-uri=http%3A%2F%2Fdbpedia.org&amp;query=select+distinct+%3Fs+%3Fo+where+{%3Fs+%3Chttp%3A%2F%2Fdbpedia.org%2Fproperty%2Ftelevision%3E+%3Fo}+LIMIT+100&amp;format=text%2Fhtml&amp;timeout=30000&amp;debug=on", "View on DBPedia")</f>
        <v>View on DBPedia</v>
      </c>
    </row>
    <row collapsed="false" customFormat="false" customHeight="true" hidden="false" ht="12.1" outlineLevel="0" r="5458">
      <c r="A5458" s="0" t="str">
        <f aca="false">HYPERLINK("http://dbpedia.org/property/hm4Exit")</f>
        <v>http://dbpedia.org/property/hm4Exit</v>
      </c>
      <c r="B5458" s="2" t="n">
        <v>0</v>
      </c>
      <c r="C5458" s="0" t="str">
        <f aca="false">HYPERLINK("http://dbpedia.org/sparql?default-graph-uri=http%3A%2F%2Fdbpedia.org&amp;query=select+distinct+%3Fs+%3Fo+where+{%3Fs+%3Chttp%3A%2F%2Fdbpedia.org%2Fproperty%2Fhm4Exit%3E+%3Fo}+LIMIT+100&amp;format=text%2Fhtml&amp;timeout=30000&amp;debug=on", "View on DBPedia")</f>
        <v>View on DBPedia</v>
      </c>
    </row>
    <row collapsed="false" customFormat="false" customHeight="true" hidden="false" ht="12.1" outlineLevel="0" r="5459">
      <c r="A5459" s="0" t="str">
        <f aca="false">HYPERLINK("http://dbpedia.org/property/ended")</f>
        <v>http://dbpedia.org/property/ended</v>
      </c>
      <c r="B5459" s="2" t="n">
        <v>0</v>
      </c>
      <c r="C5459" s="0" t="str">
        <f aca="false">HYPERLINK("http://dbpedia.org/sparql?default-graph-uri=http%3A%2F%2Fdbpedia.org&amp;query=select+distinct+%3Fs+%3Fo+where+{%3Fs+%3Chttp%3A%2F%2Fdbpedia.org%2Fproperty%2Fended%3E+%3Fo}+LIMIT+100&amp;format=text%2Fhtml&amp;timeout=30000&amp;debug=on", "View on DBPedia")</f>
        <v>View on DBPedia</v>
      </c>
    </row>
    <row collapsed="false" customFormat="false" customHeight="true" hidden="false" ht="12.1" outlineLevel="0" r="5460">
      <c r="A5460" s="0" t="str">
        <f aca="false">HYPERLINK("http://dbpedia.org/property/foundation")</f>
        <v>http://dbpedia.org/property/foundation</v>
      </c>
      <c r="B5460" s="2" t="n">
        <v>0</v>
      </c>
      <c r="C5460" s="0" t="str">
        <f aca="false">HYPERLINK("http://dbpedia.org/sparql?default-graph-uri=http%3A%2F%2Fdbpedia.org&amp;query=select+distinct+%3Fs+%3Fo+where+{%3Fs+%3Chttp%3A%2F%2Fdbpedia.org%2Fproperty%2Ffoundation%3E+%3Fo}+LIMIT+100&amp;format=text%2Fhtml&amp;timeout=30000&amp;debug=on", "View on DBPedia")</f>
        <v>View on DBPedia</v>
      </c>
    </row>
    <row collapsed="false" customFormat="false" customHeight="true" hidden="false" ht="12.1" outlineLevel="0" r="5461">
      <c r="A5461" s="0" t="str">
        <f aca="false">HYPERLINK("http://dbpedia.org/property/hm9Exit")</f>
        <v>http://dbpedia.org/property/hm9Exit</v>
      </c>
      <c r="B5461" s="2" t="n">
        <v>0</v>
      </c>
      <c r="C5461" s="0" t="str">
        <f aca="false">HYPERLINK("http://dbpedia.org/sparql?default-graph-uri=http%3A%2F%2Fdbpedia.org&amp;query=select+distinct+%3Fs+%3Fo+where+{%3Fs+%3Chttp%3A%2F%2Fdbpedia.org%2Fproperty%2Fhm9Exit%3E+%3Fo}+LIMIT+100&amp;format=text%2Fhtml&amp;timeout=30000&amp;debug=on", "View on DBPedia")</f>
        <v>View on DBPedia</v>
      </c>
    </row>
    <row collapsed="false" customFormat="false" customHeight="true" hidden="false" ht="12.1" outlineLevel="0" r="5462">
      <c r="A5462" s="0" t="str">
        <f aca="false">HYPERLINK("http://dbpedia.org/property/headquarters")</f>
        <v>http://dbpedia.org/property/headquarters</v>
      </c>
      <c r="B5462" s="2" t="n">
        <v>0</v>
      </c>
      <c r="C5462" s="0" t="str">
        <f aca="false">HYPERLINK("http://dbpedia.org/sparql?default-graph-uri=http%3A%2F%2Fdbpedia.org&amp;query=select+distinct+%3Fs+%3Fo+where+{%3Fs+%3Chttp%3A%2F%2Fdbpedia.org%2Fproperty%2Fheadquarters%3E+%3Fo}+LIMIT+100&amp;format=text%2Fhtml&amp;timeout=30000&amp;debug=on", "View on DBPedia")</f>
        <v>View on DBPedia</v>
      </c>
    </row>
    <row collapsed="false" customFormat="false" customHeight="true" hidden="false" ht="12.1" outlineLevel="0" r="5463">
      <c r="A5463" s="0" t="str">
        <f aca="false">HYPERLINK("http://dbpedia.org/property/finalResult")</f>
        <v>http://dbpedia.org/property/finalResult</v>
      </c>
      <c r="B5463" s="2" t="n">
        <v>0</v>
      </c>
      <c r="C5463" s="0" t="str">
        <f aca="false">HYPERLINK("http://dbpedia.org/sparql?default-graph-uri=http%3A%2F%2Fdbpedia.org&amp;query=select+distinct+%3Fs+%3Fo+where+{%3Fs+%3Chttp%3A%2F%2Fdbpedia.org%2Fproperty%2FfinalResult%3E+%3Fo}+LIMIT+100&amp;format=text%2Fhtml&amp;timeout=30000&amp;debug=on", "View on DBPedia")</f>
        <v>View on DBPedia</v>
      </c>
    </row>
    <row collapsed="false" customFormat="false" customHeight="true" hidden="false" ht="12.1" outlineLevel="0" r="5464">
      <c r="A5464" s="0" t="str">
        <f aca="false">HYPERLINK("http://dbpedia.org/property/guests")</f>
        <v>http://dbpedia.org/property/guests</v>
      </c>
      <c r="B5464" s="2" t="n">
        <v>0</v>
      </c>
      <c r="C5464" s="0" t="str">
        <f aca="false">HYPERLINK("http://dbpedia.org/sparql?default-graph-uri=http%3A%2F%2Fdbpedia.org&amp;query=select+distinct+%3Fs+%3Fo+where+{%3Fs+%3Chttp%3A%2F%2Fdbpedia.org%2Fproperty%2Fguests%3E+%3Fo}+LIMIT+100&amp;format=text%2Fhtml&amp;timeout=30000&amp;debug=on", "View on DBPedia")</f>
        <v>View on DBPedia</v>
      </c>
    </row>
    <row collapsed="false" customFormat="false" customHeight="true" hidden="false" ht="12.1" outlineLevel="0" r="5465">
      <c r="A5465" s="0" t="str">
        <f aca="false">HYPERLINK("http://dbpedia.org/property/description")</f>
        <v>http://dbpedia.org/property/description</v>
      </c>
      <c r="B5465" s="2" t="n">
        <v>0</v>
      </c>
      <c r="C5465" s="0" t="str">
        <f aca="false">HYPERLINK("http://dbpedia.org/sparql?default-graph-uri=http%3A%2F%2Fdbpedia.org&amp;query=select+distinct+%3Fs+%3Fo+where+{%3Fs+%3Chttp%3A%2F%2Fdbpedia.org%2Fproperty%2Fdescription%3E+%3Fo}+LIMIT+100&amp;format=text%2Fhtml&amp;timeout=30000&amp;debug=on", "View on DBPedia")</f>
        <v>View on DBPedia</v>
      </c>
    </row>
    <row collapsed="false" customFormat="false" customHeight="true" hidden="false" ht="12.1" outlineLevel="0" r="5466">
      <c r="A5466" s="0" t="str">
        <f aca="false">HYPERLINK("http://dbpedia.org/property/lastevent")</f>
        <v>http://dbpedia.org/property/lastevent</v>
      </c>
      <c r="B5466" s="2" t="n">
        <v>0</v>
      </c>
      <c r="C5466" s="0" t="str">
        <f aca="false">HYPERLINK("http://dbpedia.org/sparql?default-graph-uri=http%3A%2F%2Fdbpedia.org&amp;query=select+distinct+%3Fs+%3Fo+where+{%3Fs+%3Chttp%3A%2F%2Fdbpedia.org%2Fproperty%2Flastevent%3E+%3Fo}+LIMIT+100&amp;format=text%2Fhtml&amp;timeout=30000&amp;debug=on", "View on DBPedia")</f>
        <v>View on DBPedia</v>
      </c>
    </row>
    <row collapsed="false" customFormat="false" customHeight="true" hidden="false" ht="12.1" outlineLevel="0" r="5467">
      <c r="A5467" s="0" t="str">
        <f aca="false">HYPERLINK("http://dbpedia.org/property/hm5Exit")</f>
        <v>http://dbpedia.org/property/hm5Exit</v>
      </c>
      <c r="B5467" s="2" t="n">
        <v>0</v>
      </c>
      <c r="C5467" s="0" t="str">
        <f aca="false">HYPERLINK("http://dbpedia.org/sparql?default-graph-uri=http%3A%2F%2Fdbpedia.org&amp;query=select+distinct+%3Fs+%3Fo+where+{%3Fs+%3Chttp%3A%2F%2Fdbpedia.org%2Fproperty%2Fhm5Exit%3E+%3Fo}+LIMIT+100&amp;format=text%2Fhtml&amp;timeout=30000&amp;debug=on", "View on DBPedia")</f>
        <v>View on DBPedia</v>
      </c>
    </row>
    <row collapsed="false" customFormat="false" customHeight="true" hidden="false" ht="12.1" outlineLevel="0" r="5468">
      <c r="A5468" s="0" t="str">
        <f aca="false">HYPERLINK("http://dbpedia.org/property/sketches")</f>
        <v>http://dbpedia.org/property/sketches</v>
      </c>
      <c r="B5468" s="2" t="n">
        <v>0</v>
      </c>
      <c r="C5468" s="0" t="str">
        <f aca="false">HYPERLINK("http://dbpedia.org/sparql?default-graph-uri=http%3A%2F%2Fdbpedia.org&amp;query=select+distinct+%3Fs+%3Fo+where+{%3Fs+%3Chttp%3A%2F%2Fdbpedia.org%2Fproperty%2Fsketches%3E+%3Fo}+LIMIT+100&amp;format=text%2Fhtml&amp;timeout=30000&amp;debug=on", "View on DBPedia")</f>
        <v>View on DBPedia</v>
      </c>
    </row>
    <row collapsed="false" customFormat="false" customHeight="true" hidden="false" ht="12.1" outlineLevel="0" r="5469">
      <c r="A5469" s="0" t="str">
        <f aca="false">HYPERLINK("http://dbpedia.org/property/hm1Exit")</f>
        <v>http://dbpedia.org/property/hm1Exit</v>
      </c>
      <c r="B5469" s="2" t="n">
        <v>0</v>
      </c>
      <c r="C5469" s="0" t="str">
        <f aca="false">HYPERLINK("http://dbpedia.org/sparql?default-graph-uri=http%3A%2F%2Fdbpedia.org&amp;query=select+distinct+%3Fs+%3Fo+where+{%3Fs+%3Chttp%3A%2F%2Fdbpedia.org%2Fproperty%2Fhm1Exit%3E+%3Fo}+LIMIT+100&amp;format=text%2Fhtml&amp;timeout=30000&amp;debug=on", "View on DBPedia")</f>
        <v>View on DBPedia</v>
      </c>
    </row>
    <row collapsed="false" customFormat="false" customHeight="true" hidden="false" ht="12.1" outlineLevel="0" r="5470">
      <c r="A5470" s="0" t="str">
        <f aca="false">HYPERLINK("http://dbpedia.org/property/scoring")</f>
        <v>http://dbpedia.org/property/scoring</v>
      </c>
      <c r="B5470" s="2" t="n">
        <v>0</v>
      </c>
      <c r="C5470" s="0" t="str">
        <f aca="false">HYPERLINK("http://dbpedia.org/sparql?default-graph-uri=http%3A%2F%2Fdbpedia.org&amp;query=select+distinct+%3Fs+%3Fo+where+{%3Fs+%3Chttp%3A%2F%2Fdbpedia.org%2Fproperty%2Fscoring%3E+%3Fo}+LIMIT+100&amp;format=text%2Fhtml&amp;timeout=30000&amp;debug=on", "View on DBPedia")</f>
        <v>View on DBPedia</v>
      </c>
    </row>
    <row collapsed="false" customFormat="false" customHeight="true" hidden="false" ht="12.1" outlineLevel="0" r="5471">
      <c r="A5471" s="0" t="str">
        <f aca="false">HYPERLINK("http://dbpedia.org/property/hm10Exit")</f>
        <v>http://dbpedia.org/property/hm10Exit</v>
      </c>
      <c r="B5471" s="2" t="n">
        <v>0</v>
      </c>
      <c r="C5471" s="0" t="str">
        <f aca="false">HYPERLINK("http://dbpedia.org/sparql?default-graph-uri=http%3A%2F%2Fdbpedia.org&amp;query=select+distinct+%3Fs+%3Fo+where+{%3Fs+%3Chttp%3A%2F%2Fdbpedia.org%2Fproperty%2Fhm10Exit%3E+%3Fo}+LIMIT+100&amp;format=text%2Fhtml&amp;timeout=30000&amp;debug=on", "View on DBPedia")</f>
        <v>View on DBPedia</v>
      </c>
    </row>
    <row collapsed="false" customFormat="false" customHeight="true" hidden="false" ht="12.1" outlineLevel="0" r="5472">
      <c r="A5472" s="0" t="str">
        <f aca="false">HYPERLINK("http://dbpedia.org/property/after")</f>
        <v>http://dbpedia.org/property/after</v>
      </c>
      <c r="B5472" s="2" t="n">
        <v>0</v>
      </c>
      <c r="C5472" s="0" t="str">
        <f aca="false">HYPERLINK("http://dbpedia.org/sparql?default-graph-uri=http%3A%2F%2Fdbpedia.org&amp;query=select+distinct+%3Fs+%3Fo+where+{%3Fs+%3Chttp%3A%2F%2Fdbpedia.org%2Fproperty%2Fafter%3E+%3Fo}+LIMIT+100&amp;format=text%2Fhtml&amp;timeout=30000&amp;debug=on", "View on DBPedia")</f>
        <v>View on DBPedia</v>
      </c>
    </row>
    <row collapsed="false" customFormat="false" customHeight="true" hidden="false" ht="12.1" outlineLevel="0" r="5473">
      <c r="A5473" s="0" t="str">
        <f aca="false">HYPERLINK("http://dbpedia.org/property/hm1Enter")</f>
        <v>http://dbpedia.org/property/hm1Enter</v>
      </c>
      <c r="B5473" s="2" t="n">
        <v>0</v>
      </c>
      <c r="C5473" s="0" t="str">
        <f aca="false">HYPERLINK("http://dbpedia.org/sparql?default-graph-uri=http%3A%2F%2Fdbpedia.org&amp;query=select+distinct+%3Fs+%3Fo+where+{%3Fs+%3Chttp%3A%2F%2Fdbpedia.org%2Fproperty%2Fhm1Enter%3E+%3Fo}+LIMIT+100&amp;format=text%2Fhtml&amp;timeout=30000&amp;debug=on", "View on DBPedia")</f>
        <v>View on DBPedia</v>
      </c>
    </row>
    <row collapsed="false" customFormat="false" customHeight="true" hidden="false" ht="12.1" outlineLevel="0" r="5474">
      <c r="A5474" s="0" t="str">
        <f aca="false">HYPERLINK("http://dbpedia.org/ontology/number")</f>
        <v>http://dbpedia.org/ontology/number</v>
      </c>
      <c r="B5474" s="2" t="n">
        <v>0</v>
      </c>
      <c r="C5474" s="0" t="str">
        <f aca="false">HYPERLINK("http://dbpedia.org/sparql?default-graph-uri=http%3A%2F%2Fdbpedia.org&amp;query=select+distinct+%3Fs+%3Fo+where+{%3Fs+%3Chttp%3A%2F%2Fdbpedia.org%2Fontology%2Fnumber%3E+%3Fo}+LIMIT+100&amp;format=text%2Fhtml&amp;timeout=30000&amp;debug=on", "View on DBPedia")</f>
        <v>View on DBPedia</v>
      </c>
    </row>
    <row collapsed="false" customFormat="false" customHeight="true" hidden="false" ht="12.1" outlineLevel="0" r="5475">
      <c r="A5475" s="0" t="str">
        <f aca="false">HYPERLINK("http://dbpedia.org/property/preselectionDate")</f>
        <v>http://dbpedia.org/property/preselectionDate</v>
      </c>
      <c r="B5475" s="2" t="n">
        <v>0</v>
      </c>
      <c r="C5475" s="0" t="str">
        <f aca="false">HYPERLINK("http://dbpedia.org/sparql?default-graph-uri=http%3A%2F%2Fdbpedia.org&amp;query=select+distinct+%3Fs+%3Fo+where+{%3Fs+%3Chttp%3A%2F%2Fdbpedia.org%2Fproperty%2FpreselectionDate%3E+%3Fo}+LIMIT+100&amp;format=text%2Fhtml&amp;timeout=30000&amp;debug=on", "View on DBPedia")</f>
        <v>View on DBPedia</v>
      </c>
    </row>
    <row collapsed="false" customFormat="false" customHeight="true" hidden="false" ht="12.1" outlineLevel="0" r="5476">
      <c r="A5476" s="0" t="str">
        <f aca="false">HYPERLINK("http://dbpedia.org/property/finish")</f>
        <v>http://dbpedia.org/property/finish</v>
      </c>
      <c r="B5476" s="2" t="n">
        <v>0</v>
      </c>
      <c r="C5476" s="0" t="str">
        <f aca="false">HYPERLINK("http://dbpedia.org/sparql?default-graph-uri=http%3A%2F%2Fdbpedia.org&amp;query=select+distinct+%3Fs+%3Fo+where+{%3Fs+%3Chttp%3A%2F%2Fdbpedia.org%2Fproperty%2Ffinish%3E+%3Fo}+LIMIT+100&amp;format=text%2Fhtml&amp;timeout=30000&amp;debug=on", "View on DBPedia")</f>
        <v>View on DBPedia</v>
      </c>
    </row>
    <row collapsed="false" customFormat="false" customHeight="true" hidden="false" ht="12.1" outlineLevel="0" r="5477">
      <c r="A5477" s="0" t="str">
        <f aca="false">HYPERLINK("http://dbpedia.org/property/hm21Exit")</f>
        <v>http://dbpedia.org/property/hm21Exit</v>
      </c>
      <c r="B5477" s="2" t="n">
        <v>0</v>
      </c>
      <c r="C5477" s="0" t="str">
        <f aca="false">HYPERLINK("http://dbpedia.org/sparql?default-graph-uri=http%3A%2F%2Fdbpedia.org&amp;query=select+distinct+%3Fs+%3Fo+where+{%3Fs+%3Chttp%3A%2F%2Fdbpedia.org%2Fproperty%2Fhm21Exit%3E+%3Fo}+LIMIT+100&amp;format=text%2Fhtml&amp;timeout=30000&amp;debug=on", "View on DBPedia")</f>
        <v>View on DBPedia</v>
      </c>
    </row>
    <row collapsed="false" customFormat="false" customHeight="true" hidden="false" ht="12.1" outlineLevel="0" r="5478">
      <c r="A5478" s="0" t="str">
        <f aca="false">HYPERLINK("http://dbpedia.org/property/year")</f>
        <v>http://dbpedia.org/property/year</v>
      </c>
      <c r="B5478" s="2" t="n">
        <v>0</v>
      </c>
      <c r="C5478" s="0" t="str">
        <f aca="false">HYPERLINK("http://dbpedia.org/sparql?default-graph-uri=http%3A%2F%2Fdbpedia.org&amp;query=select+distinct+%3Fs+%3Fo+where+{%3Fs+%3Chttp%3A%2F%2Fdbpedia.org%2Fproperty%2Fyear%3E+%3Fo}+LIMIT+100&amp;format=text%2Fhtml&amp;timeout=30000&amp;debug=on", "View on DBPedia")</f>
        <v>View on DBPedia</v>
      </c>
    </row>
    <row collapsed="false" customFormat="false" customHeight="true" hidden="false" ht="12.1" outlineLevel="0" r="5479">
      <c r="A5479" s="0" t="str">
        <f aca="false">HYPERLINK("http://dbpedia.org/property/bookNumber")</f>
        <v>http://dbpedia.org/property/bookNumber</v>
      </c>
      <c r="B5479" s="2" t="n">
        <v>0</v>
      </c>
      <c r="C5479" s="0" t="str">
        <f aca="false">HYPERLINK("http://dbpedia.org/sparql?default-graph-uri=http%3A%2F%2Fdbpedia.org&amp;query=select+distinct+%3Fs+%3Fo+where+{%3Fs+%3Chttp%3A%2F%2Fdbpedia.org%2Fproperty%2FbookNumber%3E+%3Fo}+LIMIT+100&amp;format=text%2Fhtml&amp;timeout=30000&amp;debug=on", "View on DBPedia")</f>
        <v>View on DBPedia</v>
      </c>
    </row>
    <row collapsed="false" customFormat="false" customHeight="true" hidden="false" ht="12.1" outlineLevel="0" r="5480">
      <c r="A5480" s="0" t="str">
        <f aca="false">HYPERLINK("http://dbpedia.org/property/issues")</f>
        <v>http://dbpedia.org/property/issues</v>
      </c>
      <c r="B5480" s="2" t="n">
        <v>0</v>
      </c>
      <c r="C5480" s="0" t="str">
        <f aca="false">HYPERLINK("http://dbpedia.org/sparql?default-graph-uri=http%3A%2F%2Fdbpedia.org&amp;query=select+distinct+%3Fs+%3Fo+where+{%3Fs+%3Chttp%3A%2F%2Fdbpedia.org%2Fproperty%2Fissues%3E+%3Fo}+LIMIT+100&amp;format=text%2Fhtml&amp;timeout=30000&amp;debug=on", "View on DBPedia")</f>
        <v>View on DBPedia</v>
      </c>
    </row>
    <row collapsed="false" customFormat="false" customHeight="true" hidden="false" ht="12.1" outlineLevel="0" r="5481">
      <c r="A5481" s="0" t="str">
        <f aca="false">HYPERLINK("http://dbpedia.org/property/age")</f>
        <v>http://dbpedia.org/property/age</v>
      </c>
      <c r="B5481" s="2" t="n">
        <v>0</v>
      </c>
      <c r="C5481" s="0" t="str">
        <f aca="false">HYPERLINK("http://dbpedia.org/sparql?default-graph-uri=http%3A%2F%2Fdbpedia.org&amp;query=select+distinct+%3Fs+%3Fo+where+{%3Fs+%3Chttp%3A%2F%2Fdbpedia.org%2Fproperty%2Fage%3E+%3Fo}+LIMIT+100&amp;format=text%2Fhtml&amp;timeout=30000&amp;debug=on", "View on DBPedia")</f>
        <v>View on DBPedia</v>
      </c>
    </row>
    <row collapsed="false" customFormat="false" customHeight="true" hidden="false" ht="12.1" outlineLevel="0" r="5482">
      <c r="A5482" s="0" t="str">
        <f aca="false">HYPERLINK("http://dbpedia.org/property/hm6Enter")</f>
        <v>http://dbpedia.org/property/hm6Enter</v>
      </c>
      <c r="B5482" s="2" t="n">
        <v>0</v>
      </c>
      <c r="C5482" s="0" t="str">
        <f aca="false">HYPERLINK("http://dbpedia.org/sparql?default-graph-uri=http%3A%2F%2Fdbpedia.org&amp;query=select+distinct+%3Fs+%3Fo+where+{%3Fs+%3Chttp%3A%2F%2Fdbpedia.org%2Fproperty%2Fhm6Enter%3E+%3Fo}+LIMIT+100&amp;format=text%2Fhtml&amp;timeout=30000&amp;debug=on", "View on DBPedia")</f>
        <v>View on DBPedia</v>
      </c>
    </row>
    <row collapsed="false" customFormat="false" customHeight="true" hidden="false" ht="12.1" outlineLevel="0" r="5483">
      <c r="A5483" s="0" t="str">
        <f aca="false">HYPERLINK("http://dbpedia.org/property/hm11Enter")</f>
        <v>http://dbpedia.org/property/hm11Enter</v>
      </c>
      <c r="B5483" s="2" t="n">
        <v>0</v>
      </c>
      <c r="C5483" s="0" t="str">
        <f aca="false">HYPERLINK("http://dbpedia.org/sparql?default-graph-uri=http%3A%2F%2Fdbpedia.org&amp;query=select+distinct+%3Fs+%3Fo+where+{%3Fs+%3Chttp%3A%2F%2Fdbpedia.org%2Fproperty%2Fhm11Enter%3E+%3Fo}+LIMIT+100&amp;format=text%2Fhtml&amp;timeout=30000&amp;debug=on", "View on DBPedia")</f>
        <v>View on DBPedia</v>
      </c>
    </row>
    <row collapsed="false" customFormat="false" customHeight="true" hidden="false" ht="12.1" outlineLevel="0" r="5484">
      <c r="A5484" s="0" t="str">
        <f aca="false">HYPERLINK("http://dbpedia.org/property/draftpick")</f>
        <v>http://dbpedia.org/property/draftpick</v>
      </c>
      <c r="B5484" s="2" t="n">
        <v>0</v>
      </c>
      <c r="C5484" s="0" t="str">
        <f aca="false">HYPERLINK("http://dbpedia.org/sparql?default-graph-uri=http%3A%2F%2Fdbpedia.org&amp;query=select+distinct+%3Fs+%3Fo+where+{%3Fs+%3Chttp%3A%2F%2Fdbpedia.org%2Fproperty%2Fdraftpick%3E+%3Fo}+LIMIT+100&amp;format=text%2Fhtml&amp;timeout=30000&amp;debug=on", "View on DBPedia")</f>
        <v>View on DBPedia</v>
      </c>
    </row>
    <row collapsed="false" customFormat="false" customHeight="true" hidden="false" ht="12.1" outlineLevel="0" r="5485">
      <c r="A5485" s="0" t="str">
        <f aca="false">HYPERLINK("http://dbpedia.org/property/ranking")</f>
        <v>http://dbpedia.org/property/ranking</v>
      </c>
      <c r="B5485" s="2" t="n">
        <v>0</v>
      </c>
      <c r="C5485" s="0" t="str">
        <f aca="false">HYPERLINK("http://dbpedia.org/sparql?default-graph-uri=http%3A%2F%2Fdbpedia.org&amp;query=select+distinct+%3Fs+%3Fo+where+{%3Fs+%3Chttp%3A%2F%2Fdbpedia.org%2Fproperty%2Franking%3E+%3Fo}+LIMIT+100&amp;format=text%2Fhtml&amp;timeout=30000&amp;debug=on", "View on DBPedia")</f>
        <v>View on DBPedia</v>
      </c>
    </row>
    <row collapsed="false" customFormat="false" customHeight="true" hidden="false" ht="12.1" outlineLevel="0" r="5486">
      <c r="A5486" s="0" t="str">
        <f aca="false">HYPERLINK("http://dbpedia.org/property/hm2Exit")</f>
        <v>http://dbpedia.org/property/hm2Exit</v>
      </c>
      <c r="B5486" s="2" t="n">
        <v>0</v>
      </c>
      <c r="C5486" s="0" t="str">
        <f aca="false">HYPERLINK("http://dbpedia.org/sparql?default-graph-uri=http%3A%2F%2Fdbpedia.org&amp;query=select+distinct+%3Fs+%3Fo+where+{%3Fs+%3Chttp%3A%2F%2Fdbpedia.org%2Fproperty%2Fhm2Exit%3E+%3Fo}+LIMIT+100&amp;format=text%2Fhtml&amp;timeout=30000&amp;debug=on", "View on DBPedia")</f>
        <v>View on DBPedia</v>
      </c>
    </row>
    <row collapsed="false" customFormat="false" customHeight="true" hidden="false" ht="12.1" outlineLevel="0" r="5487">
      <c r="A5487" s="0" t="str">
        <f aca="false">HYPERLINK("http://dbpedia.org/property/filmingStarted")</f>
        <v>http://dbpedia.org/property/filmingStarted</v>
      </c>
      <c r="B5487" s="2" t="n">
        <v>0</v>
      </c>
      <c r="C5487" s="0" t="str">
        <f aca="false">HYPERLINK("http://dbpedia.org/sparql?default-graph-uri=http%3A%2F%2Fdbpedia.org&amp;query=select+distinct+%3Fs+%3Fo+where+{%3Fs+%3Chttp%3A%2F%2Fdbpedia.org%2Fproperty%2FfilmingStarted%3E+%3Fo}+LIMIT+100&amp;format=text%2Fhtml&amp;timeout=30000&amp;debug=on", "View on DBPedia")</f>
        <v>View on DBPedia</v>
      </c>
    </row>
    <row collapsed="false" customFormat="false" customHeight="true" hidden="false" ht="12.1" outlineLevel="0" r="5488">
      <c r="A5488" s="0" t="str">
        <f aca="false">HYPERLINK("http://dbpedia.org/ontology/related")</f>
        <v>http://dbpedia.org/ontology/related</v>
      </c>
      <c r="B5488" s="2" t="n">
        <v>0</v>
      </c>
      <c r="C5488" s="0" t="str">
        <f aca="false">HYPERLINK("http://dbpedia.org/sparql?default-graph-uri=http%3A%2F%2Fdbpedia.org&amp;query=select+distinct+%3Fs+%3Fo+where+{%3Fs+%3Chttp%3A%2F%2Fdbpedia.org%2Fontology%2Frelated%3E+%3Fo}+LIMIT+100&amp;format=text%2Fhtml&amp;timeout=30000&amp;debug=on", "View on DBPedia")</f>
        <v>View on DBPedia</v>
      </c>
    </row>
    <row collapsed="false" customFormat="false" customHeight="true" hidden="false" ht="12.1" outlineLevel="0" r="5489">
      <c r="A5489" s="0" t="str">
        <f aca="false">HYPERLINK("http://dbpedia.org/property/yards")</f>
        <v>http://dbpedia.org/property/yards</v>
      </c>
      <c r="B5489" s="2" t="n">
        <v>0</v>
      </c>
      <c r="C5489" s="0" t="str">
        <f aca="false">HYPERLINK("http://dbpedia.org/sparql?default-graph-uri=http%3A%2F%2Fdbpedia.org&amp;query=select+distinct+%3Fs+%3Fo+where+{%3Fs+%3Chttp%3A%2F%2Fdbpedia.org%2Fproperty%2Fyards%3E+%3Fo}+LIMIT+100&amp;format=text%2Fhtml&amp;timeout=30000&amp;debug=on", "View on DBPedia")</f>
        <v>View on DBPedia</v>
      </c>
    </row>
    <row collapsed="false" customFormat="false" customHeight="true" hidden="false" ht="12.1" outlineLevel="0" r="5490">
      <c r="A5490" s="0" t="str">
        <f aca="false">HYPERLINK("http://dbpedia.org/property/hm18Exit")</f>
        <v>http://dbpedia.org/property/hm18Exit</v>
      </c>
      <c r="B5490" s="2" t="n">
        <v>0</v>
      </c>
      <c r="C5490" s="0" t="str">
        <f aca="false">HYPERLINK("http://dbpedia.org/sparql?default-graph-uri=http%3A%2F%2Fdbpedia.org&amp;query=select+distinct+%3Fs+%3Fo+where+{%3Fs+%3Chttp%3A%2F%2Fdbpedia.org%2Fproperty%2Fhm18Exit%3E+%3Fo}+LIMIT+100&amp;format=text%2Fhtml&amp;timeout=30000&amp;debug=on", "View on DBPedia")</f>
        <v>View on DBPedia</v>
      </c>
    </row>
    <row collapsed="false" customFormat="false" customHeight="true" hidden="false" ht="12.1" outlineLevel="0" r="5491">
      <c r="A5491" s="0" t="str">
        <f aca="false">HYPERLINK("http://dbpedia.org/property/hm9Enter")</f>
        <v>http://dbpedia.org/property/hm9Enter</v>
      </c>
      <c r="B5491" s="2" t="n">
        <v>0</v>
      </c>
      <c r="C5491" s="0" t="str">
        <f aca="false">HYPERLINK("http://dbpedia.org/sparql?default-graph-uri=http%3A%2F%2Fdbpedia.org&amp;query=select+distinct+%3Fs+%3Fo+where+{%3Fs+%3Chttp%3A%2F%2Fdbpedia.org%2Fproperty%2Fhm9Enter%3E+%3Fo}+LIMIT+100&amp;format=text%2Fhtml&amp;timeout=30000&amp;debug=on", "View on DBPedia")</f>
        <v>View on DBPedia</v>
      </c>
    </row>
    <row collapsed="false" customFormat="false" customHeight="true" hidden="false" ht="12.1" outlineLevel="0" r="5492">
      <c r="A5492" s="0" t="str">
        <f aca="false">HYPERLINK("http://dbpedia.org/property/hm3Exit")</f>
        <v>http://dbpedia.org/property/hm3Exit</v>
      </c>
      <c r="B5492" s="2" t="n">
        <v>0</v>
      </c>
      <c r="C5492" s="0" t="str">
        <f aca="false">HYPERLINK("http://dbpedia.org/sparql?default-graph-uri=http%3A%2F%2Fdbpedia.org&amp;query=select+distinct+%3Fs+%3Fo+where+{%3Fs+%3Chttp%3A%2F%2Fdbpedia.org%2Fproperty%2Fhm3Exit%3E+%3Fo}+LIMIT+100&amp;format=text%2Fhtml&amp;timeout=30000&amp;debug=on", "View on DBPedia")</f>
        <v>View on DBPedia</v>
      </c>
    </row>
    <row collapsed="false" customFormat="false" customHeight="true" hidden="false" ht="12.1" outlineLevel="0" r="5493">
      <c r="A5493" s="0" t="str">
        <f aca="false">HYPERLINK("http://dbpedia.org/property/channel")</f>
        <v>http://dbpedia.org/property/channel</v>
      </c>
      <c r="B5493" s="2" t="n">
        <v>0</v>
      </c>
      <c r="C5493" s="0" t="str">
        <f aca="false">HYPERLINK("http://dbpedia.org/sparql?default-graph-uri=http%3A%2F%2Fdbpedia.org&amp;query=select+distinct+%3Fs+%3Fo+where+{%3Fs+%3Chttp%3A%2F%2Fdbpedia.org%2Fproperty%2Fchannel%3E+%3Fo}+LIMIT+100&amp;format=text%2Fhtml&amp;timeout=30000&amp;debug=on", "View on DBPedia")</f>
        <v>View on DBPedia</v>
      </c>
    </row>
    <row collapsed="false" customFormat="false" customHeight="true" hidden="false" ht="12.1" outlineLevel="0" r="5494">
      <c r="A5494" s="0" t="str">
        <f aca="false">HYPERLINK("http://dbpedia.org/property/related")</f>
        <v>http://dbpedia.org/property/related</v>
      </c>
      <c r="B5494" s="2" t="n">
        <v>0</v>
      </c>
      <c r="C5494" s="0" t="str">
        <f aca="false">HYPERLINK("http://dbpedia.org/sparql?default-graph-uri=http%3A%2F%2Fdbpedia.org&amp;query=select+distinct+%3Fs+%3Fo+where+{%3Fs+%3Chttp%3A%2F%2Fdbpedia.org%2Fproperty%2Frelated%3E+%3Fo}+LIMIT+100&amp;format=text%2Fhtml&amp;timeout=30000&amp;debug=on", "View on DBPedia")</f>
        <v>View on DBPedia</v>
      </c>
    </row>
    <row collapsed="false" customFormat="false" customHeight="true" hidden="false" ht="12.1" outlineLevel="0" r="5495">
      <c r="A5495" s="0" t="str">
        <f aca="false">HYPERLINK("http://dbpedia.org/ontology/callsignMeaning")</f>
        <v>http://dbpedia.org/ontology/callsignMeaning</v>
      </c>
      <c r="B5495" s="2" t="n">
        <v>0</v>
      </c>
      <c r="C5495" s="0" t="str">
        <f aca="false">HYPERLINK("http://dbpedia.org/sparql?default-graph-uri=http%3A%2F%2Fdbpedia.org&amp;query=select+distinct+%3Fs+%3Fo+where+{%3Fs+%3Chttp%3A%2F%2Fdbpedia.org%2Fontology%2FcallsignMeaning%3E+%3Fo}+LIMIT+100&amp;format=text%2Fhtml&amp;timeout=30000&amp;debug=on", "View on DBPedia")</f>
        <v>View on DBPedia</v>
      </c>
    </row>
    <row collapsed="false" customFormat="false" customHeight="true" hidden="false" ht="12.1" outlineLevel="0" r="5496">
      <c r="A5496" s="0" t="str">
        <f aca="false">HYPERLINK("http://dbpedia.org/property/hm5Enter")</f>
        <v>http://dbpedia.org/property/hm5Enter</v>
      </c>
      <c r="B5496" s="2" t="n">
        <v>0</v>
      </c>
      <c r="C5496" s="0" t="str">
        <f aca="false">HYPERLINK("http://dbpedia.org/sparql?default-graph-uri=http%3A%2F%2Fdbpedia.org&amp;query=select+distinct+%3Fs+%3Fo+where+{%3Fs+%3Chttp%3A%2F%2Fdbpedia.org%2Fproperty%2Fhm5Enter%3E+%3Fo}+LIMIT+100&amp;format=text%2Fhtml&amp;timeout=30000&amp;debug=on", "View on DBPedia")</f>
        <v>View on DBPedia</v>
      </c>
    </row>
    <row collapsed="false" customFormat="false" customHeight="true" hidden="false" ht="12.1" outlineLevel="0" r="5497">
      <c r="A5497" s="0" t="str">
        <f aca="false">HYPERLINK("http://dbpedia.org/ontology/callSign")</f>
        <v>http://dbpedia.org/ontology/callSign</v>
      </c>
      <c r="B5497" s="2" t="n">
        <v>0</v>
      </c>
      <c r="C5497" s="0" t="str">
        <f aca="false">HYPERLINK("http://dbpedia.org/sparql?default-graph-uri=http%3A%2F%2Fdbpedia.org&amp;query=select+distinct+%3Fs+%3Fo+where+{%3Fs+%3Chttp%3A%2F%2Fdbpedia.org%2Fontology%2FcallSign%3E+%3Fo}+LIMIT+100&amp;format=text%2Fhtml&amp;timeout=30000&amp;debug=on", "View on DBPedia")</f>
        <v>View on DBPedia</v>
      </c>
    </row>
    <row collapsed="false" customFormat="false" customHeight="true" hidden="false" ht="12.1" outlineLevel="0" r="5498">
      <c r="A5498" s="0" t="str">
        <f aca="false">HYPERLINK("http://dbpedia.org/property/hm18Enter")</f>
        <v>http://dbpedia.org/property/hm18Enter</v>
      </c>
      <c r="B5498" s="2" t="n">
        <v>0</v>
      </c>
      <c r="C5498" s="0" t="str">
        <f aca="false">HYPERLINK("http://dbpedia.org/sparql?default-graph-uri=http%3A%2F%2Fdbpedia.org&amp;query=select+distinct+%3Fs+%3Fo+where+{%3Fs+%3Chttp%3A%2F%2Fdbpedia.org%2Fproperty%2Fhm18Enter%3E+%3Fo}+LIMIT+100&amp;format=text%2Fhtml&amp;timeout=30000&amp;debug=on", "View on DBPedia")</f>
        <v>View on DBPedia</v>
      </c>
    </row>
    <row collapsed="false" customFormat="false" customHeight="true" hidden="false" ht="12.1" outlineLevel="0" r="5499">
      <c r="A5499" s="0" t="str">
        <f aca="false">HYPERLINK("http://dbpedia.org/ontology/draftPick")</f>
        <v>http://dbpedia.org/ontology/draftPick</v>
      </c>
      <c r="B5499" s="2" t="n">
        <v>0</v>
      </c>
      <c r="C5499" s="0" t="str">
        <f aca="false">HYPERLINK("http://dbpedia.org/sparql?default-graph-uri=http%3A%2F%2Fdbpedia.org&amp;query=select+distinct+%3Fs+%3Fo+where+{%3Fs+%3Chttp%3A%2F%2Fdbpedia.org%2Fontology%2FdraftPick%3E+%3Fo}+LIMIT+100&amp;format=text%2Fhtml&amp;timeout=30000&amp;debug=on", "View on DBPedia")</f>
        <v>View on DBPedia</v>
      </c>
    </row>
    <row collapsed="false" customFormat="false" customHeight="true" hidden="false" ht="12.1" outlineLevel="0" r="5500">
      <c r="A5500" s="0" t="str">
        <f aca="false">HYPERLINK("http://dbpedia.org/property/started")</f>
        <v>http://dbpedia.org/property/started</v>
      </c>
      <c r="B5500" s="2" t="n">
        <v>0</v>
      </c>
      <c r="C5500" s="0" t="str">
        <f aca="false">HYPERLINK("http://dbpedia.org/sparql?default-graph-uri=http%3A%2F%2Fdbpedia.org&amp;query=select+distinct+%3Fs+%3Fo+where+{%3Fs+%3Chttp%3A%2F%2Fdbpedia.org%2Fproperty%2Fstarted%3E+%3Fo}+LIMIT+100&amp;format=text%2Fhtml&amp;timeout=30000&amp;debug=on", "View on DBPedia")</f>
        <v>View on DBPedia</v>
      </c>
    </row>
    <row collapsed="false" customFormat="false" customHeight="true" hidden="false" ht="12.1" outlineLevel="0" r="5501">
      <c r="A5501" s="0" t="str">
        <f aca="false">HYPERLINK("http://dbpedia.org/property/producer")</f>
        <v>http://dbpedia.org/property/producer</v>
      </c>
      <c r="B5501" s="2" t="n">
        <v>0</v>
      </c>
      <c r="C5501" s="0" t="str">
        <f aca="false">HYPERLINK("http://dbpedia.org/sparql?default-graph-uri=http%3A%2F%2Fdbpedia.org&amp;query=select+distinct+%3Fs+%3Fo+where+{%3Fs+%3Chttp%3A%2F%2Fdbpedia.org%2Fproperty%2Fproducer%3E+%3Fo}+LIMIT+100&amp;format=text%2Fhtml&amp;timeout=30000&amp;debug=on", "View on DBPedia")</f>
        <v>View on DBPedia</v>
      </c>
    </row>
    <row collapsed="false" customFormat="false" customHeight="true" hidden="false" ht="12.1" outlineLevel="0" r="5502">
      <c r="A5502" s="0" t="str">
        <f aca="false">HYPERLINK("http://dbpedia.org/property/source")</f>
        <v>http://dbpedia.org/property/source</v>
      </c>
      <c r="B5502" s="2" t="n">
        <v>0</v>
      </c>
      <c r="C5502" s="0" t="str">
        <f aca="false">HYPERLINK("http://dbpedia.org/sparql?default-graph-uri=http%3A%2F%2Fdbpedia.org&amp;query=select+distinct+%3Fs+%3Fo+where+{%3Fs+%3Chttp%3A%2F%2Fdbpedia.org%2Fproperty%2Fsource%3E+%3Fo}+LIMIT+100&amp;format=text%2Fhtml&amp;timeout=30000&amp;debug=on", "View on DBPedia")</f>
        <v>View on DBPedia</v>
      </c>
    </row>
    <row collapsed="false" customFormat="false" customHeight="true" hidden="false" ht="12.1" outlineLevel="0" r="5503">
      <c r="A5503" s="0" t="str">
        <f aca="false">HYPERLINK("http://dbpedia.org/property/seasonep")</f>
        <v>http://dbpedia.org/property/seasonep</v>
      </c>
      <c r="B5503" s="2" t="n">
        <v>0</v>
      </c>
      <c r="C5503" s="0" t="str">
        <f aca="false">HYPERLINK("http://dbpedia.org/sparql?default-graph-uri=http%3A%2F%2Fdbpedia.org&amp;query=select+distinct+%3Fs+%3Fo+where+{%3Fs+%3Chttp%3A%2F%2Fdbpedia.org%2Fproperty%2Fseasonep%3E+%3Fo}+LIMIT+100&amp;format=text%2Fhtml&amp;timeout=30000&amp;debug=on", "View on DBPedia")</f>
        <v>View on DBPedia</v>
      </c>
    </row>
    <row collapsed="false" customFormat="false" customHeight="true" hidden="false" ht="12.1" outlineLevel="0" r="5504">
      <c r="A5504" s="0" t="str">
        <f aca="false">HYPERLINK("http://dbpedia.org/property/hm7Enter")</f>
        <v>http://dbpedia.org/property/hm7Enter</v>
      </c>
      <c r="B5504" s="2" t="n">
        <v>0</v>
      </c>
      <c r="C5504" s="0" t="str">
        <f aca="false">HYPERLINK("http://dbpedia.org/sparql?default-graph-uri=http%3A%2F%2Fdbpedia.org&amp;query=select+distinct+%3Fs+%3Fo+where+{%3Fs+%3Chttp%3A%2F%2Fdbpedia.org%2Fproperty%2Fhm7Enter%3E+%3Fo}+LIMIT+100&amp;format=text%2Fhtml&amp;timeout=30000&amp;debug=on", "View on DBPedia")</f>
        <v>View on DBPedia</v>
      </c>
    </row>
    <row collapsed="false" customFormat="false" customHeight="true" hidden="false" ht="12.1" outlineLevel="0" r="5505">
      <c r="A5505" s="0" t="str">
        <f aca="false">HYPERLINK("http://dbpedia.org/property/hm2Enter")</f>
        <v>http://dbpedia.org/property/hm2Enter</v>
      </c>
      <c r="B5505" s="2" t="n">
        <v>0</v>
      </c>
      <c r="C5505" s="0" t="str">
        <f aca="false">HYPERLINK("http://dbpedia.org/sparql?default-graph-uri=http%3A%2F%2Fdbpedia.org&amp;query=select+distinct+%3Fs+%3Fo+where+{%3Fs+%3Chttp%3A%2F%2Fdbpedia.org%2Fproperty%2Fhm2Enter%3E+%3Fo}+LIMIT+100&amp;format=text%2Fhtml&amp;timeout=30000&amp;debug=on", "View on DBPedia")</f>
        <v>View on DBPedia</v>
      </c>
    </row>
    <row collapsed="false" customFormat="false" customHeight="true" hidden="false" ht="12.1" outlineLevel="0" r="5506">
      <c r="A5506" s="0" t="str">
        <f aca="false">HYPERLINK("http://dbpedia.org/property/recorded")</f>
        <v>http://dbpedia.org/property/recorded</v>
      </c>
      <c r="B5506" s="2" t="n">
        <v>0</v>
      </c>
      <c r="C5506" s="0" t="str">
        <f aca="false">HYPERLINK("http://dbpedia.org/sparql?default-graph-uri=http%3A%2F%2Fdbpedia.org&amp;query=select+distinct+%3Fs+%3Fo+where+{%3Fs+%3Chttp%3A%2F%2Fdbpedia.org%2Fproperty%2Frecorded%3E+%3Fo}+LIMIT+100&amp;format=text%2Fhtml&amp;timeout=30000&amp;debug=on", "View on DBPedia")</f>
        <v>View on DBPedia</v>
      </c>
    </row>
    <row collapsed="false" customFormat="false" customHeight="true" hidden="false" ht="12.1" outlineLevel="0" r="5507">
      <c r="A5507" s="0" t="str">
        <f aca="false">HYPERLINK("http://dbpedia.org/property/hm10Enter")</f>
        <v>http://dbpedia.org/property/hm10Enter</v>
      </c>
      <c r="B5507" s="2" t="n">
        <v>0</v>
      </c>
      <c r="C5507" s="0" t="str">
        <f aca="false">HYPERLINK("http://dbpedia.org/sparql?default-graph-uri=http%3A%2F%2Fdbpedia.org&amp;query=select+distinct+%3Fs+%3Fo+where+{%3Fs+%3Chttp%3A%2F%2Fdbpedia.org%2Fproperty%2Fhm10Enter%3E+%3Fo}+LIMIT+100&amp;format=text%2Fhtml&amp;timeout=30000&amp;debug=on", "View on DBPedia")</f>
        <v>View on DBPedia</v>
      </c>
    </row>
    <row collapsed="false" customFormat="false" customHeight="true" hidden="false" ht="12.1" outlineLevel="0" r="5508">
      <c r="A5508" s="0" t="str">
        <f aca="false">HYPERLINK("http://dbpedia.org/property/highlights")</f>
        <v>http://dbpedia.org/property/highlights</v>
      </c>
      <c r="B5508" s="2" t="n">
        <v>0</v>
      </c>
      <c r="C5508" s="0" t="str">
        <f aca="false">HYPERLINK("http://dbpedia.org/sparql?default-graph-uri=http%3A%2F%2Fdbpedia.org&amp;query=select+distinct+%3Fs+%3Fo+where+{%3Fs+%3Chttp%3A%2F%2Fdbpedia.org%2Fproperty%2Fhighlights%3E+%3Fo}+LIMIT+100&amp;format=text%2Fhtml&amp;timeout=30000&amp;debug=on", "View on DBPedia")</f>
        <v>View on DBPedia</v>
      </c>
    </row>
    <row collapsed="false" customFormat="false" customHeight="true" hidden="false" ht="12.1" outlineLevel="0" r="5509">
      <c r="A5509" s="0" t="str">
        <f aca="false">HYPERLINK("http://dbpedia.org/property/rd1Seed")</f>
        <v>http://dbpedia.org/property/rd1Seed</v>
      </c>
      <c r="B5509" s="2" t="n">
        <v>0</v>
      </c>
      <c r="C5509" s="0" t="str">
        <f aca="false">HYPERLINK("http://dbpedia.org/sparql?default-graph-uri=http%3A%2F%2Fdbpedia.org&amp;query=select+distinct+%3Fs+%3Fo+where+{%3Fs+%3Chttp%3A%2F%2Fdbpedia.org%2Fproperty%2Frd1Seed%3E+%3Fo}+LIMIT+100&amp;format=text%2Fhtml&amp;timeout=30000&amp;debug=on", "View on DBPedia")</f>
        <v>View on DBPedia</v>
      </c>
    </row>
    <row collapsed="false" customFormat="false" customHeight="true" hidden="false" ht="12.1" outlineLevel="0" r="5510">
      <c r="A5510" s="0" t="str">
        <f aca="false">HYPERLINK("http://dbpedia.org/property/rebounds")</f>
        <v>http://dbpedia.org/property/rebounds</v>
      </c>
      <c r="B5510" s="2" t="n">
        <v>0</v>
      </c>
      <c r="C5510" s="0" t="str">
        <f aca="false">HYPERLINK("http://dbpedia.org/sparql?default-graph-uri=http%3A%2F%2Fdbpedia.org&amp;query=select+distinct+%3Fs+%3Fo+where+{%3Fs+%3Chttp%3A%2F%2Fdbpedia.org%2Fproperty%2Frebounds%3E+%3Fo}+LIMIT+100&amp;format=text%2Fhtml&amp;timeout=30000&amp;debug=on", "View on DBPedia")</f>
        <v>View on DBPedia</v>
      </c>
    </row>
    <row collapsed="false" customFormat="false" customHeight="true" hidden="false" ht="12.1" outlineLevel="0" r="5511">
      <c r="A5511" s="0" t="str">
        <f aca="false">HYPERLINK("http://dbpedia.org/property/before")</f>
        <v>http://dbpedia.org/property/before</v>
      </c>
      <c r="B5511" s="2" t="n">
        <v>0</v>
      </c>
      <c r="C5511" s="0" t="str">
        <f aca="false">HYPERLINK("http://dbpedia.org/sparql?default-graph-uri=http%3A%2F%2Fdbpedia.org&amp;query=select+distinct+%3Fs+%3Fo+where+{%3Fs+%3Chttp%3A%2F%2Fdbpedia.org%2Fproperty%2Fbefore%3E+%3Fo}+LIMIT+100&amp;format=text%2Fhtml&amp;timeout=30000&amp;debug=on", "View on DBPedia")</f>
        <v>View on DBPedia</v>
      </c>
    </row>
    <row collapsed="false" customFormat="false" customHeight="true" hidden="false" ht="12.1" outlineLevel="0" r="5512">
      <c r="A5512" s="0" t="str">
        <f aca="false">HYPERLINK("http://dbpedia.org/property/id")</f>
        <v>http://dbpedia.org/property/id</v>
      </c>
      <c r="B5512" s="2" t="n">
        <v>0</v>
      </c>
      <c r="C5512" s="0" t="str">
        <f aca="false">HYPERLINK("http://dbpedia.org/sparql?default-graph-uri=http%3A%2F%2Fdbpedia.org&amp;query=select+distinct+%3Fs+%3Fo+where+{%3Fs+%3Chttp%3A%2F%2Fdbpedia.org%2Fproperty%2Fid%3E+%3Fo}+LIMIT+100&amp;format=text%2Fhtml&amp;timeout=30000&amp;debug=on", "View on DBPedia")</f>
        <v>View on DBPedia</v>
      </c>
    </row>
    <row collapsed="false" customFormat="false" customHeight="true" hidden="false" ht="12.1" outlineLevel="0" r="5513">
      <c r="A5513" s="0" t="str">
        <f aca="false">HYPERLINK("http://dbpedia.org/property/hm22Exit")</f>
        <v>http://dbpedia.org/property/hm22Exit</v>
      </c>
      <c r="B5513" s="2" t="n">
        <v>0</v>
      </c>
      <c r="C5513" s="0" t="str">
        <f aca="false">HYPERLINK("http://dbpedia.org/sparql?default-graph-uri=http%3A%2F%2Fdbpedia.org&amp;query=select+distinct+%3Fs+%3Fo+where+{%3Fs+%3Chttp%3A%2F%2Fdbpedia.org%2Fproperty%2Fhm22Exit%3E+%3Fo}+LIMIT+100&amp;format=text%2Fhtml&amp;timeout=30000&amp;debug=on", "View on DBPedia")</f>
        <v>View on DBPedia</v>
      </c>
    </row>
    <row collapsed="false" customFormat="false" customHeight="true" hidden="false" ht="12.1" outlineLevel="0" r="5514">
      <c r="A5514" s="0" t="str">
        <f aca="false">HYPERLINK("http://dbpedia.org/property/hm3Enter")</f>
        <v>http://dbpedia.org/property/hm3Enter</v>
      </c>
      <c r="B5514" s="2" t="n">
        <v>0</v>
      </c>
      <c r="C5514" s="0" t="str">
        <f aca="false">HYPERLINK("http://dbpedia.org/sparql?default-graph-uri=http%3A%2F%2Fdbpedia.org&amp;query=select+distinct+%3Fs+%3Fo+where+{%3Fs+%3Chttp%3A%2F%2Fdbpedia.org%2Fproperty%2Fhm3Enter%3E+%3Fo}+LIMIT+100&amp;format=text%2Fhtml&amp;timeout=30000&amp;debug=on", "View on DBPedia")</f>
        <v>View on DBPedia</v>
      </c>
    </row>
    <row collapsed="false" customFormat="false" customHeight="true" hidden="false" ht="12.1" outlineLevel="0" r="5515">
      <c r="A5515" s="0" t="str">
        <f aca="false">HYPERLINK("http://dbpedia.org/property/cover")</f>
        <v>http://dbpedia.org/property/cover</v>
      </c>
      <c r="B5515" s="2" t="n">
        <v>0</v>
      </c>
      <c r="C5515" s="0" t="str">
        <f aca="false">HYPERLINK("http://dbpedia.org/sparql?default-graph-uri=http%3A%2F%2Fdbpedia.org&amp;query=select+distinct+%3Fs+%3Fo+where+{%3Fs+%3Chttp%3A%2F%2Fdbpedia.org%2Fproperty%2Fcover%3E+%3Fo}+LIMIT+100&amp;format=text%2Fhtml&amp;timeout=30000&amp;debug=on", "View on DBPedia")</f>
        <v>View on DBPedia</v>
      </c>
    </row>
    <row collapsed="false" customFormat="false" customHeight="true" hidden="false" ht="12.1" outlineLevel="0" r="5516">
      <c r="A5516" s="0" t="str">
        <f aca="false">HYPERLINK("http://dbpedia.org/property/share")</f>
        <v>http://dbpedia.org/property/share</v>
      </c>
      <c r="B5516" s="2" t="n">
        <v>0</v>
      </c>
      <c r="C5516" s="0" t="str">
        <f aca="false">HYPERLINK("http://dbpedia.org/sparql?default-graph-uri=http%3A%2F%2Fdbpedia.org&amp;query=select+distinct+%3Fs+%3Fo+where+{%3Fs+%3Chttp%3A%2F%2Fdbpedia.org%2Fproperty%2Fshare%3E+%3Fo}+LIMIT+100&amp;format=text%2Fhtml&amp;timeout=30000&amp;debug=on", "View on DBPedia")</f>
        <v>View on DBPedia</v>
      </c>
    </row>
    <row collapsed="false" customFormat="false" customHeight="true" hidden="false" ht="12.1" outlineLevel="0" r="5517">
      <c r="A5517" s="0" t="str">
        <f aca="false">HYPERLINK("http://dbpedia.org/ontology/network")</f>
        <v>http://dbpedia.org/ontology/network</v>
      </c>
      <c r="B5517" s="2" t="n">
        <v>0</v>
      </c>
      <c r="C5517" s="0" t="str">
        <f aca="false">HYPERLINK("http://dbpedia.org/sparql?default-graph-uri=http%3A%2F%2Fdbpedia.org&amp;query=select+distinct+%3Fs+%3Fo+where+{%3Fs+%3Chttp%3A%2F%2Fdbpedia.org%2Fontology%2Fnetwork%3E+%3Fo}+LIMIT+100&amp;format=text%2Fhtml&amp;timeout=30000&amp;debug=on", "View on DBPedia")</f>
        <v>View on DBPedia</v>
      </c>
    </row>
    <row collapsed="false" customFormat="false" customHeight="true" hidden="false" ht="12.1" outlineLevel="0" r="5518">
      <c r="A5518" s="0" t="str">
        <f aca="false">HYPERLINK("http://dbpedia.org/property/visitor")</f>
        <v>http://dbpedia.org/property/visitor</v>
      </c>
      <c r="B5518" s="2" t="n">
        <v>0</v>
      </c>
      <c r="C5518" s="0" t="str">
        <f aca="false">HYPERLINK("http://dbpedia.org/sparql?default-graph-uri=http%3A%2F%2Fdbpedia.org&amp;query=select+distinct+%3Fs+%3Fo+where+{%3Fs+%3Chttp%3A%2F%2Fdbpedia.org%2Fproperty%2Fvisitor%3E+%3Fo}+LIMIT+100&amp;format=text%2Fhtml&amp;timeout=30000&amp;debug=on", "View on DBPedia")</f>
        <v>View on DBPedia</v>
      </c>
    </row>
    <row collapsed="false" customFormat="false" customHeight="true" hidden="false" ht="12.1" outlineLevel="0" r="5519">
      <c r="A5519" s="0" t="str">
        <f aca="false">HYPERLINK("http://dbpedia.org/property/opentheme")</f>
        <v>http://dbpedia.org/property/opentheme</v>
      </c>
      <c r="B5519" s="2" t="n">
        <v>0</v>
      </c>
      <c r="C5519" s="0" t="str">
        <f aca="false">HYPERLINK("http://dbpedia.org/sparql?default-graph-uri=http%3A%2F%2Fdbpedia.org&amp;query=select+distinct+%3Fs+%3Fo+where+{%3Fs+%3Chttp%3A%2F%2Fdbpedia.org%2Fproperty%2Fopentheme%3E+%3Fo}+LIMIT+100&amp;format=text%2Fhtml&amp;timeout=30000&amp;debug=on", "View on DBPedia")</f>
        <v>View on DBPedia</v>
      </c>
    </row>
    <row collapsed="false" customFormat="false" customHeight="true" hidden="false" ht="12.1" outlineLevel="0" r="5520">
      <c r="A5520" s="0" t="str">
        <f aca="false">HYPERLINK("http://dbpedia.org/property/precededBy")</f>
        <v>http://dbpedia.org/property/precededBy</v>
      </c>
      <c r="B5520" s="2" t="n">
        <v>0</v>
      </c>
      <c r="C5520" s="0" t="str">
        <f aca="false">HYPERLINK("http://dbpedia.org/sparql?default-graph-uri=http%3A%2F%2Fdbpedia.org&amp;query=select+distinct+%3Fs+%3Fo+where+{%3Fs+%3Chttp%3A%2F%2Fdbpedia.org%2Fproperty%2FprecededBy%3E+%3Fo}+LIMIT+100&amp;format=text%2Fhtml&amp;timeout=30000&amp;debug=on", "View on DBPedia")</f>
        <v>View on DBPedia</v>
      </c>
    </row>
    <row collapsed="false" customFormat="false" customHeight="true" hidden="false" ht="12.1" outlineLevel="0" r="5521">
      <c r="A5521" s="0" t="str">
        <f aca="false">HYPERLINK("http://dbpedia.org/ontology/releaseDate")</f>
        <v>http://dbpedia.org/ontology/releaseDate</v>
      </c>
      <c r="B5521" s="2" t="n">
        <v>0</v>
      </c>
      <c r="C5521" s="0" t="str">
        <f aca="false">HYPERLINK("http://dbpedia.org/sparql?default-graph-uri=http%3A%2F%2Fdbpedia.org&amp;query=select+distinct+%3Fs+%3Fo+where+{%3Fs+%3Chttp%3A%2F%2Fdbpedia.org%2Fontology%2FreleaseDate%3E+%3Fo}+LIMIT+100&amp;format=text%2Fhtml&amp;timeout=30000&amp;debug=on", "View on DBPedia")</f>
        <v>View on DBPedia</v>
      </c>
    </row>
    <row collapsed="false" customFormat="false" customHeight="true" hidden="false" ht="12.1" outlineLevel="0" r="5522">
      <c r="A5522" s="0" t="str">
        <f aca="false">HYPERLINK("http://dbpedia.org/property/owner")</f>
        <v>http://dbpedia.org/property/owner</v>
      </c>
      <c r="B5522" s="2" t="n">
        <v>0</v>
      </c>
      <c r="C5522" s="0" t="str">
        <f aca="false">HYPERLINK("http://dbpedia.org/sparql?default-graph-uri=http%3A%2F%2Fdbpedia.org&amp;query=select+distinct+%3Fs+%3Fo+where+{%3Fs+%3Chttp%3A%2F%2Fdbpedia.org%2Fproperty%2Fowner%3E+%3Fo}+LIMIT+100&amp;format=text%2Fhtml&amp;timeout=30000&amp;debug=on", "View on DBPedia")</f>
        <v>View on DBPedia</v>
      </c>
    </row>
    <row collapsed="false" customFormat="false" customHeight="true" hidden="false" ht="12.1" outlineLevel="0" r="5523">
      <c r="A5523" s="0" t="str">
        <f aca="false">HYPERLINK("http://dbpedia.org/ontology/activeYearsEndDate")</f>
        <v>http://dbpedia.org/ontology/activeYearsEndDate</v>
      </c>
      <c r="B5523" s="2" t="n">
        <v>0</v>
      </c>
      <c r="C5523" s="0" t="str">
        <f aca="false">HYPERLINK("http://dbpedia.org/sparql?default-graph-uri=http%3A%2F%2Fdbpedia.org&amp;query=select+distinct+%3Fs+%3Fo+where+{%3Fs+%3Chttp%3A%2F%2Fdbpedia.org%2Fontology%2FactiveYearsEndDate%3E+%3Fo}+LIMIT+100&amp;format=text%2Fhtml&amp;timeout=30000&amp;debug=on", "View on DBPedia")</f>
        <v>View on DBPedia</v>
      </c>
    </row>
    <row collapsed="false" customFormat="false" customHeight="true" hidden="false" ht="12.1" outlineLevel="0" r="5524">
      <c r="A5524" s="0" t="str">
        <f aca="false">HYPERLINK("http://dbpedia.org/ontology/birthDate")</f>
        <v>http://dbpedia.org/ontology/birthDate</v>
      </c>
      <c r="B5524" s="2" t="n">
        <v>0</v>
      </c>
      <c r="C5524" s="0" t="str">
        <f aca="false">HYPERLINK("http://dbpedia.org/sparql?default-graph-uri=http%3A%2F%2Fdbpedia.org&amp;query=select+distinct+%3Fs+%3Fo+where+{%3Fs+%3Chttp%3A%2F%2Fdbpedia.org%2Fontology%2FbirthDate%3E+%3Fo}+LIMIT+100&amp;format=text%2Fhtml&amp;timeout=30000&amp;debug=on", "View on DBPedia")</f>
        <v>View on DBPedia</v>
      </c>
    </row>
    <row collapsed="false" customFormat="false" customHeight="true" hidden="false" ht="12.1" outlineLevel="0" r="5525">
      <c r="A5525" s="0" t="str">
        <f aca="false">HYPERLINK("http://dbpedia.org/ontology/formationDate")</f>
        <v>http://dbpedia.org/ontology/formationDate</v>
      </c>
      <c r="B5525" s="2" t="n">
        <v>0</v>
      </c>
      <c r="C5525" s="0" t="str">
        <f aca="false">HYPERLINK("http://dbpedia.org/sparql?default-graph-uri=http%3A%2F%2Fdbpedia.org&amp;query=select+distinct+%3Fs+%3Fo+where+{%3Fs+%3Chttp%3A%2F%2Fdbpedia.org%2Fontology%2FformationDate%3E+%3Fo}+LIMIT+100&amp;format=text%2Fhtml&amp;timeout=30000&amp;debug=on", "View on DBPedia")</f>
        <v>View on DBPedia</v>
      </c>
    </row>
    <row collapsed="false" customFormat="false" customHeight="true" hidden="false" ht="12.1" outlineLevel="0" r="5526">
      <c r="A5526" s="0" t="str">
        <f aca="false">HYPERLINK("http://dbpedia.org/property/hm8Enter")</f>
        <v>http://dbpedia.org/property/hm8Enter</v>
      </c>
      <c r="B5526" s="2" t="n">
        <v>0</v>
      </c>
      <c r="C5526" s="0" t="str">
        <f aca="false">HYPERLINK("http://dbpedia.org/sparql?default-graph-uri=http%3A%2F%2Fdbpedia.org&amp;query=select+distinct+%3Fs+%3Fo+where+{%3Fs+%3Chttp%3A%2F%2Fdbpedia.org%2Fproperty%2Fhm8Enter%3E+%3Fo}+LIMIT+100&amp;format=text%2Fhtml&amp;timeout=30000&amp;debug=on", "View on DBPedia")</f>
        <v>View on DBPedia</v>
      </c>
    </row>
    <row collapsed="false" customFormat="false" customHeight="true" hidden="false" ht="12.1" outlineLevel="0" r="5527">
      <c r="A5527" s="0" t="str">
        <f aca="false">HYPERLINK("http://dbpedia.org/property/followedBy")</f>
        <v>http://dbpedia.org/property/followedBy</v>
      </c>
      <c r="B5527" s="2" t="n">
        <v>0</v>
      </c>
      <c r="C5527" s="0" t="str">
        <f aca="false">HYPERLINK("http://dbpedia.org/sparql?default-graph-uri=http%3A%2F%2Fdbpedia.org&amp;query=select+distinct+%3Fs+%3Fo+where+{%3Fs+%3Chttp%3A%2F%2Fdbpedia.org%2Fproperty%2FfollowedBy%3E+%3Fo}+LIMIT+100&amp;format=text%2Fhtml&amp;timeout=30000&amp;debug=on", "View on DBPedia")</f>
        <v>View on DBPedia</v>
      </c>
    </row>
    <row collapsed="false" customFormat="false" customHeight="true" hidden="false" ht="12.1" outlineLevel="0" r="5528">
      <c r="A5528" s="0" t="str">
        <f aca="false">HYPERLINK("http://dbpedia.org/ontology/lastAirDate")</f>
        <v>http://dbpedia.org/ontology/lastAirDate</v>
      </c>
      <c r="B5528" s="2" t="n">
        <v>0</v>
      </c>
      <c r="C5528" s="0" t="str">
        <f aca="false">HYPERLINK("http://dbpedia.org/sparql?default-graph-uri=http%3A%2F%2Fdbpedia.org&amp;query=select+distinct+%3Fs+%3Fo+where+{%3Fs+%3Chttp%3A%2F%2Fdbpedia.org%2Fontology%2FlastAirDate%3E+%3Fo}+LIMIT+100&amp;format=text%2Fhtml&amp;timeout=30000&amp;debug=on", "View on DBPedia")</f>
        <v>View on DBPedia</v>
      </c>
    </row>
    <row collapsed="false" customFormat="false" customHeight="true" hidden="false" ht="12.1" outlineLevel="0" r="5529">
      <c r="A5529" s="0" t="str">
        <f aca="false">HYPERLINK("http://dbpedia.org/ontology/activeYearsStartDate")</f>
        <v>http://dbpedia.org/ontology/activeYearsStartDate</v>
      </c>
      <c r="B5529" s="2" t="n">
        <v>0</v>
      </c>
      <c r="C5529" s="0" t="str">
        <f aca="false">HYPERLINK("http://dbpedia.org/sparql?default-graph-uri=http%3A%2F%2Fdbpedia.org&amp;query=select+distinct+%3Fs+%3Fo+where+{%3Fs+%3Chttp%3A%2F%2Fdbpedia.org%2Fontology%2FactiveYearsStartDate%3E+%3Fo}+LIMIT+100&amp;format=text%2Fhtml&amp;timeout=30000&amp;debug=on", "View on DBPedia")</f>
        <v>View on DBPedia</v>
      </c>
    </row>
    <row collapsed="false" customFormat="false" customHeight="true" hidden="false" ht="12.1" outlineLevel="0" r="5530">
      <c r="A5530" s="0" t="str">
        <f aca="false">HYPERLINK("http://dbpedia.org/ontology/firstPublicationDate")</f>
        <v>http://dbpedia.org/ontology/firstPublicationDate</v>
      </c>
      <c r="B5530" s="2" t="n">
        <v>0</v>
      </c>
      <c r="C5530" s="0" t="str">
        <f aca="false">HYPERLINK("http://dbpedia.org/sparql?default-graph-uri=http%3A%2F%2Fdbpedia.org&amp;query=select+distinct+%3Fs+%3Fo+where+{%3Fs+%3Chttp%3A%2F%2Fdbpedia.org%2Fontology%2FfirstPublicationDate%3E+%3Fo}+LIMIT+100&amp;format=text%2Fhtml&amp;timeout=30000&amp;debug=on", "View on DBPedia")</f>
        <v>View on DBPedia</v>
      </c>
    </row>
    <row collapsed="false" customFormat="false" customHeight="true" hidden="false" ht="12.1" outlineLevel="0" r="5531">
      <c r="A5531" s="0" t="str">
        <f aca="false">HYPERLINK("http://dbpedia.org/property/assist")</f>
        <v>http://dbpedia.org/property/assist</v>
      </c>
      <c r="B5531" s="2" t="n">
        <v>0</v>
      </c>
      <c r="C5531" s="0" t="str">
        <f aca="false">HYPERLINK("http://dbpedia.org/sparql?default-graph-uri=http%3A%2F%2Fdbpedia.org&amp;query=select+distinct+%3Fs+%3Fo+where+{%3Fs+%3Chttp%3A%2F%2Fdbpedia.org%2Fproperty%2Fassist%3E+%3Fo}+LIMIT+100&amp;format=text%2Fhtml&amp;timeout=30000&amp;debug=on", "View on DBPedia")</f>
        <v>View on DBPedia</v>
      </c>
    </row>
    <row collapsed="false" customFormat="false" customHeight="true" hidden="false" ht="12.1" outlineLevel="0" r="5532">
      <c r="A5532" s="0" t="str">
        <f aca="false">HYPERLINK("http://dbpedia.org/property/established")</f>
        <v>http://dbpedia.org/property/established</v>
      </c>
      <c r="B5532" s="2" t="n">
        <v>0</v>
      </c>
      <c r="C5532" s="0" t="str">
        <f aca="false">HYPERLINK("http://dbpedia.org/sparql?default-graph-uri=http%3A%2F%2Fdbpedia.org&amp;query=select+distinct+%3Fs+%3Fo+where+{%3Fs+%3Chttp%3A%2F%2Fdbpedia.org%2Fproperty%2Festablished%3E+%3Fo}+LIMIT+100&amp;format=text%2Fhtml&amp;timeout=30000&amp;debug=on", "View on DBPedia")</f>
        <v>View on DBPedia</v>
      </c>
    </row>
    <row collapsed="false" customFormat="false" customHeight="true" hidden="false" ht="12.1" outlineLevel="0" r="5533">
      <c r="A5533" s="0" t="str">
        <f aca="false">HYPERLINK("http://dbpedia.org/property/formerNames")</f>
        <v>http://dbpedia.org/property/formerNames</v>
      </c>
      <c r="B5533" s="2" t="n">
        <v>0</v>
      </c>
      <c r="C5533" s="0" t="str">
        <f aca="false">HYPERLINK("http://dbpedia.org/sparql?default-graph-uri=http%3A%2F%2Fdbpedia.org&amp;query=select+distinct+%3Fs+%3Fo+where+{%3Fs+%3Chttp%3A%2F%2Fdbpedia.org%2Fproperty%2FformerNames%3E+%3Fo}+LIMIT+100&amp;format=text%2Fhtml&amp;timeout=30000&amp;debug=on", "View on DBPedia")</f>
        <v>View on DBPedia</v>
      </c>
    </row>
    <row collapsed="false" customFormat="false" customHeight="true" hidden="false" ht="12.1" outlineLevel="0" r="5534">
      <c r="A5534" s="0" t="str">
        <f aca="false">HYPERLINK("http://dbpedia.org/property/published")</f>
        <v>http://dbpedia.org/property/published</v>
      </c>
      <c r="B5534" s="2" t="n">
        <v>0</v>
      </c>
      <c r="C5534" s="0" t="str">
        <f aca="false">HYPERLINK("http://dbpedia.org/sparql?default-graph-uri=http%3A%2F%2Fdbpedia.org&amp;query=select+distinct+%3Fs+%3Fo+where+{%3Fs+%3Chttp%3A%2F%2Fdbpedia.org%2Fproperty%2Fpublished%3E+%3Fo}+LIMIT+100&amp;format=text%2Fhtml&amp;timeout=30000&amp;debug=on", "View on DBPedia")</f>
        <v>View on DBPedia</v>
      </c>
    </row>
    <row collapsed="false" customFormat="false" customHeight="true" hidden="false" ht="12.1" outlineLevel="0" r="5535">
      <c r="A5535" s="0" t="str">
        <f aca="false">HYPERLINK("http://dbpedia.org/property/creator")</f>
        <v>http://dbpedia.org/property/creator</v>
      </c>
      <c r="B5535" s="2" t="n">
        <v>0</v>
      </c>
      <c r="C5535" s="0" t="str">
        <f aca="false">HYPERLINK("http://dbpedia.org/sparql?default-graph-uri=http%3A%2F%2Fdbpedia.org&amp;query=select+distinct+%3Fs+%3Fo+where+{%3Fs+%3Chttp%3A%2F%2Fdbpedia.org%2Fproperty%2Fcreator%3E+%3Fo}+LIMIT+100&amp;format=text%2Fhtml&amp;timeout=30000&amp;debug=on", "View on DBPedia")</f>
        <v>View on DBPedia</v>
      </c>
    </row>
    <row collapsed="false" customFormat="false" customHeight="true" hidden="false" ht="12.1" outlineLevel="0" r="5536">
      <c r="A5536" s="0" t="str">
        <f aca="false">HYPERLINK("http://dbpedia.org/property/credits")</f>
        <v>http://dbpedia.org/property/credits</v>
      </c>
      <c r="B5536" s="2" t="n">
        <v>0</v>
      </c>
      <c r="C5536" s="0" t="str">
        <f aca="false">HYPERLINK("http://dbpedia.org/sparql?default-graph-uri=http%3A%2F%2Fdbpedia.org&amp;query=select+distinct+%3Fs+%3Fo+where+{%3Fs+%3Chttp%3A%2F%2Fdbpedia.org%2Fproperty%2Fcredits%3E+%3Fo}+LIMIT+100&amp;format=text%2Fhtml&amp;timeout=30000&amp;debug=on", "View on DBPedia")</f>
        <v>View on DBPedia</v>
      </c>
    </row>
    <row collapsed="false" customFormat="false" customHeight="true" hidden="false" ht="12.1" outlineLevel="0" r="5537">
      <c r="A5537" s="0" t="str">
        <f aca="false">HYPERLINK("http://dbpedia.org/property/hm12Enter")</f>
        <v>http://dbpedia.org/property/hm12Enter</v>
      </c>
      <c r="B5537" s="2" t="n">
        <v>0</v>
      </c>
      <c r="C5537" s="0" t="str">
        <f aca="false">HYPERLINK("http://dbpedia.org/sparql?default-graph-uri=http%3A%2F%2Fdbpedia.org&amp;query=select+distinct+%3Fs+%3Fo+where+{%3Fs+%3Chttp%3A%2F%2Fdbpedia.org%2Fproperty%2Fhm12Enter%3E+%3Fo}+LIMIT+100&amp;format=text%2Fhtml&amp;timeout=30000&amp;debug=on", "View on DBPedia")</f>
        <v>View on DBPedia</v>
      </c>
    </row>
    <row collapsed="false" customFormat="false" customHeight="true" hidden="false" ht="12.1" outlineLevel="0" r="5538">
      <c r="A5538" s="0" t="str">
        <f aca="false">HYPERLINK("http://dbpedia.org/ontology/firstAirDate")</f>
        <v>http://dbpedia.org/ontology/firstAirDate</v>
      </c>
      <c r="B5538" s="2" t="n">
        <v>0</v>
      </c>
      <c r="C5538" s="0" t="str">
        <f aca="false">HYPERLINK("http://dbpedia.org/sparql?default-graph-uri=http%3A%2F%2Fdbpedia.org&amp;query=select+distinct+%3Fs+%3Fo+where+{%3Fs+%3Chttp%3A%2F%2Fdbpedia.org%2Fontology%2FfirstAirDate%3E+%3Fo}+LIMIT+100&amp;format=text%2Fhtml&amp;timeout=30000&amp;debug=on", "View on DBPedia")</f>
        <v>View on DBPedia</v>
      </c>
    </row>
    <row collapsed="false" customFormat="false" customHeight="true" hidden="false" ht="12.1" outlineLevel="0" r="5539">
      <c r="A5539" s="0" t="str">
        <f aca="false">HYPERLINK("http://dbpedia.org/ontology/completionDate")</f>
        <v>http://dbpedia.org/ontology/completionDate</v>
      </c>
      <c r="B5539" s="2" t="n">
        <v>0</v>
      </c>
      <c r="C5539" s="0" t="str">
        <f aca="false">HYPERLINK("http://dbpedia.org/sparql?default-graph-uri=http%3A%2F%2Fdbpedia.org&amp;query=select+distinct+%3Fs+%3Fo+where+{%3Fs+%3Chttp%3A%2F%2Fdbpedia.org%2Fontology%2FcompletionDate%3E+%3Fo}+LIMIT+100&amp;format=text%2Fhtml&amp;timeout=30000&amp;debug=on", "View on DBPedia")</f>
        <v>View on DBPedia</v>
      </c>
    </row>
    <row collapsed="false" customFormat="false" customHeight="true" hidden="false" ht="12.1" outlineLevel="0" r="5540">
      <c r="A5540" s="0" t="str">
        <f aca="false">HYPERLINK("http://dbpedia.org/ontology/deathDate")</f>
        <v>http://dbpedia.org/ontology/deathDate</v>
      </c>
      <c r="B5540" s="2" t="n">
        <v>0</v>
      </c>
      <c r="C5540" s="0" t="str">
        <f aca="false">HYPERLINK("http://dbpedia.org/sparql?default-graph-uri=http%3A%2F%2Fdbpedia.org&amp;query=select+distinct+%3Fs+%3Fo+where+{%3Fs+%3Chttp%3A%2F%2Fdbpedia.org%2Fontology%2FdeathDate%3E+%3Fo}+LIMIT+100&amp;format=text%2Fhtml&amp;timeout=30000&amp;debug=on", "View on DBPedia")</f>
        <v>View on DBPedia</v>
      </c>
    </row>
    <row collapsed="false" customFormat="false" customHeight="true" hidden="false" ht="12.1" outlineLevel="0" r="5541">
      <c r="A5541" s="0" t="str">
        <f aca="false">HYPERLINK("http://dbpedia.org/property/updated")</f>
        <v>http://dbpedia.org/property/updated</v>
      </c>
      <c r="B5541" s="2" t="n">
        <v>0</v>
      </c>
      <c r="C5541" s="0" t="str">
        <f aca="false">HYPERLINK("http://dbpedia.org/sparql?default-graph-uri=http%3A%2F%2Fdbpedia.org&amp;query=select+distinct+%3Fs+%3Fo+where+{%3Fs+%3Chttp%3A%2F%2Fdbpedia.org%2Fproperty%2Fupdated%3E+%3Fo}+LIMIT+100&amp;format=text%2Fhtml&amp;timeout=30000&amp;debug=on", "View on DBPedia")</f>
        <v>View on DBPedia</v>
      </c>
    </row>
    <row collapsed="false" customFormat="false" customHeight="true" hidden="false" ht="12.1" outlineLevel="0" r="5542">
      <c r="A5542" s="0" t="str">
        <f aca="false">HYPERLINK("http://dbpedia.org/property/filmingEnded")</f>
        <v>http://dbpedia.org/property/filmingEnded</v>
      </c>
      <c r="B5542" s="2" t="n">
        <v>0</v>
      </c>
      <c r="C5542" s="0" t="str">
        <f aca="false">HYPERLINK("http://dbpedia.org/sparql?default-graph-uri=http%3A%2F%2Fdbpedia.org&amp;query=select+distinct+%3Fs+%3Fo+where+{%3Fs+%3Chttp%3A%2F%2Fdbpedia.org%2Fproperty%2FfilmingEnded%3E+%3Fo}+LIMIT+100&amp;format=text%2Fhtml&amp;timeout=30000&amp;debug=on", "View on DBPedia")</f>
        <v>View on DBPedia</v>
      </c>
    </row>
    <row collapsed="false" customFormat="false" customHeight="true" hidden="false" ht="12.1" outlineLevel="0" r="5543">
      <c r="A5543" s="0" t="str">
        <f aca="false">HYPERLINK("http://dbpedia.org/property/regionA")</f>
        <v>http://dbpedia.org/property/regionA</v>
      </c>
      <c r="B5543" s="2" t="n">
        <v>0</v>
      </c>
      <c r="C5543" s="0" t="str">
        <f aca="false">HYPERLINK("http://dbpedia.org/sparql?default-graph-uri=http%3A%2F%2Fdbpedia.org&amp;query=select+distinct+%3Fs+%3Fo+where+{%3Fs+%3Chttp%3A%2F%2Fdbpedia.org%2Fproperty%2FregionA%3E+%3Fo}+LIMIT+100&amp;format=text%2Fhtml&amp;timeout=30000&amp;debug=on", "View on DBPedia")</f>
        <v>View on DBPedia</v>
      </c>
    </row>
    <row collapsed="false" customFormat="false" customHeight="true" hidden="false" ht="12.1" outlineLevel="0" r="5544">
      <c r="A5544" s="0" t="str">
        <f aca="false">HYPERLINK("http://dbpedia.org/property/regionB")</f>
        <v>http://dbpedia.org/property/regionB</v>
      </c>
      <c r="B5544" s="2" t="n">
        <v>0</v>
      </c>
      <c r="C5544" s="0" t="str">
        <f aca="false">HYPERLINK("http://dbpedia.org/sparql?default-graph-uri=http%3A%2F%2Fdbpedia.org&amp;query=select+distinct+%3Fs+%3Fo+where+{%3Fs+%3Chttp%3A%2F%2Fdbpedia.org%2Fproperty%2FregionB%3E+%3Fo}+LIMIT+100&amp;format=text%2Fhtml&amp;timeout=30000&amp;debug=on", "View on DBPedia")</f>
        <v>View on DBPedia</v>
      </c>
    </row>
    <row collapsed="false" customFormat="false" customHeight="true" hidden="false" ht="12.1" outlineLevel="0" r="5545">
      <c r="A5545" s="0" t="str">
        <f aca="false">HYPERLINK("http://dbpedia.org/property/hm4Enter")</f>
        <v>http://dbpedia.org/property/hm4Enter</v>
      </c>
      <c r="B5545" s="2" t="n">
        <v>0</v>
      </c>
      <c r="C5545" s="0" t="str">
        <f aca="false">HYPERLINK("http://dbpedia.org/sparql?default-graph-uri=http%3A%2F%2Fdbpedia.org&amp;query=select+distinct+%3Fs+%3Fo+where+{%3Fs+%3Chttp%3A%2F%2Fdbpedia.org%2Fproperty%2Fhm4Enter%3E+%3Fo}+LIMIT+100&amp;format=text%2Fhtml&amp;timeout=30000&amp;debug=on", "View on DBPedia")</f>
        <v>View on DBPedia</v>
      </c>
    </row>
    <row collapsed="false" customFormat="false" customHeight="true" hidden="false" ht="12.1" outlineLevel="0" r="5546">
      <c r="A5546" s="0" t="str">
        <f aca="false">HYPERLINK("http://dbpedia.org/property/knownFor")</f>
        <v>http://dbpedia.org/property/knownFor</v>
      </c>
      <c r="B5546" s="2" t="n">
        <v>0</v>
      </c>
      <c r="C5546" s="0" t="str">
        <f aca="false">HYPERLINK("http://dbpedia.org/sparql?default-graph-uri=http%3A%2F%2Fdbpedia.org&amp;query=select+distinct+%3Fs+%3Fo+where+{%3Fs+%3Chttp%3A%2F%2Fdbpedia.org%2Fproperty%2FknownFor%3E+%3Fo}+LIMIT+100&amp;format=text%2Fhtml&amp;timeout=30000&amp;debug=on", "View on DBPedia")</f>
        <v>View on DBPedia</v>
      </c>
    </row>
    <row collapsed="false" customFormat="false" customHeight="true" hidden="false" ht="12.1" outlineLevel="0" r="5547">
      <c r="A5547" s="0" t="str">
        <f aca="false">HYPERLINK("http://dbpedia.org/ontology/date")</f>
        <v>http://dbpedia.org/ontology/date</v>
      </c>
      <c r="B5547" s="2" t="n">
        <v>0</v>
      </c>
      <c r="C5547" s="0" t="str">
        <f aca="false">HYPERLINK("http://dbpedia.org/sparql?default-graph-uri=http%3A%2F%2Fdbpedia.org&amp;query=select+distinct+%3Fs+%3Fo+where+{%3Fs+%3Chttp%3A%2F%2Fdbpedia.org%2Fontology%2Fdate%3E+%3Fo}+LIMIT+100&amp;format=text%2Fhtml&amp;timeout=30000&amp;debug=on", "View on DBPedia")</f>
        <v>View on DBPedia</v>
      </c>
    </row>
    <row collapsed="false" customFormat="false" customHeight="true" hidden="false" ht="12.1" outlineLevel="0" r="5548">
      <c r="A5548" s="0" t="str">
        <f aca="false">HYPERLINK("http://dbpedia.org/property/starring")</f>
        <v>http://dbpedia.org/property/starring</v>
      </c>
      <c r="B5548" s="2" t="n">
        <v>0</v>
      </c>
      <c r="C5548" s="0" t="str">
        <f aca="false">HYPERLINK("http://dbpedia.org/sparql?default-graph-uri=http%3A%2F%2Fdbpedia.org&amp;query=select+distinct+%3Fs+%3Fo+where+{%3Fs+%3Chttp%3A%2F%2Fdbpedia.org%2Fproperty%2Fstarring%3E+%3Fo}+LIMIT+100&amp;format=text%2Fhtml&amp;timeout=30000&amp;debug=on", "View on DBPedia")</f>
        <v>View on DBPedia</v>
      </c>
    </row>
    <row collapsed="false" customFormat="false" customHeight="true" hidden="false" ht="12.1" outlineLevel="0" r="5549">
      <c r="A5549" s="0" t="str">
        <f aca="false">HYPERLINK("http://dbpedia.org/property/district")</f>
        <v>http://dbpedia.org/property/district</v>
      </c>
      <c r="B5549" s="2" t="n">
        <v>0</v>
      </c>
      <c r="C5549" s="0" t="str">
        <f aca="false">HYPERLINK("http://dbpedia.org/sparql?default-graph-uri=http%3A%2F%2Fdbpedia.org&amp;query=select+distinct+%3Fs+%3Fo+where+{%3Fs+%3Chttp%3A%2F%2Fdbpedia.org%2Fproperty%2Fdistrict%3E+%3Fo}+LIMIT+100&amp;format=text%2Fhtml&amp;timeout=30000&amp;debug=on", "View on DBPedia")</f>
        <v>View on DBPedia</v>
      </c>
    </row>
    <row collapsed="false" customFormat="false" customHeight="true" hidden="false" ht="12.1" outlineLevel="0" r="5550">
      <c r="A5550" s="0" t="str">
        <f aca="false">HYPERLINK("http://dbpedia.org/ontology/lastPublicationDate")</f>
        <v>http://dbpedia.org/ontology/lastPublicationDate</v>
      </c>
      <c r="B5550" s="2" t="n">
        <v>0</v>
      </c>
      <c r="C5550" s="0" t="str">
        <f aca="false">HYPERLINK("http://dbpedia.org/sparql?default-graph-uri=http%3A%2F%2Fdbpedia.org&amp;query=select+distinct+%3Fs+%3Fo+where+{%3Fs+%3Chttp%3A%2F%2Fdbpedia.org%2Fontology%2FlastPublicationDate%3E+%3Fo}+LIMIT+100&amp;format=text%2Fhtml&amp;timeout=30000&amp;debug=on", "View on DBPedia")</f>
        <v>View on DBPedia</v>
      </c>
    </row>
    <row collapsed="false" customFormat="false" customHeight="true" hidden="false" ht="12.1" outlineLevel="0" r="5551">
      <c r="A5551" s="0" t="str">
        <f aca="false">HYPERLINK("http://dbpedia.org/property/custData")</f>
        <v>http://dbpedia.org/property/custData</v>
      </c>
      <c r="B5551" s="2" t="n">
        <v>0</v>
      </c>
      <c r="C5551" s="0" t="str">
        <f aca="false">HYPERLINK("http://dbpedia.org/sparql?default-graph-uri=http%3A%2F%2Fdbpedia.org&amp;query=select+distinct+%3Fs+%3Fo+where+{%3Fs+%3Chttp%3A%2F%2Fdbpedia.org%2Fproperty%2FcustData%3E+%3Fo}+LIMIT+100&amp;format=text%2Fhtml&amp;timeout=30000&amp;debug=on", "View on DBPedia")</f>
        <v>View on DBPedia</v>
      </c>
    </row>
    <row collapsed="false" customFormat="false" customHeight="true" hidden="false" ht="12.1" outlineLevel="0" r="5552">
      <c r="A5552" s="0" t="str">
        <f aca="false">HYPERLINK("http://dbpedia.org/property/service")</f>
        <v>http://dbpedia.org/property/service</v>
      </c>
      <c r="B5552" s="2" t="n">
        <v>0</v>
      </c>
      <c r="C5552" s="0" t="str">
        <f aca="false">HYPERLINK("http://dbpedia.org/sparql?default-graph-uri=http%3A%2F%2Fdbpedia.org&amp;query=select+distinct+%3Fs+%3Fo+where+{%3Fs+%3Chttp%3A%2F%2Fdbpedia.org%2Fproperty%2Fservice%3E+%3Fo}+LIMIT+100&amp;format=text%2Fhtml&amp;timeout=30000&amp;debug=on", "View on DBPedia")</f>
        <v>View on DBPedia</v>
      </c>
    </row>
    <row collapsed="false" customFormat="false" customHeight="true" hidden="false" ht="12.1" outlineLevel="0" r="5553">
      <c r="A5553" s="0" t="str">
        <f aca="false">HYPERLINK("http://dbpedia.org/ontology/publicationDate")</f>
        <v>http://dbpedia.org/ontology/publicationDate</v>
      </c>
      <c r="B5553" s="2" t="n">
        <v>0</v>
      </c>
      <c r="C5553" s="0" t="str">
        <f aca="false">HYPERLINK("http://dbpedia.org/sparql?default-graph-uri=http%3A%2F%2Fdbpedia.org&amp;query=select+distinct+%3Fs+%3Fo+where+{%3Fs+%3Chttp%3A%2F%2Fdbpedia.org%2Fontology%2FpublicationDate%3E+%3Fo}+LIMIT+100&amp;format=text%2Fhtml&amp;timeout=30000&amp;debug=on", "View on DBPedia")</f>
        <v>View on DBPedia</v>
      </c>
    </row>
    <row collapsed="false" customFormat="false" customHeight="true" hidden="false" ht="12.1" outlineLevel="0" r="5554">
      <c r="A5554" s="0" t="str">
        <f aca="false">HYPERLINK("http://dbpedia.org/property/citiesVisited")</f>
        <v>http://dbpedia.org/property/citiesVisited</v>
      </c>
      <c r="B5554" s="2" t="n">
        <v>0</v>
      </c>
      <c r="C5554" s="0" t="str">
        <f aca="false">HYPERLINK("http://dbpedia.org/sparql?default-graph-uri=http%3A%2F%2Fdbpedia.org&amp;query=select+distinct+%3Fs+%3Fo+where+{%3Fs+%3Chttp%3A%2F%2Fdbpedia.org%2Fproperty%2FcitiesVisited%3E+%3Fo}+LIMIT+100&amp;format=text%2Fhtml&amp;timeout=30000&amp;debug=on", "View on DBPedia")</f>
        <v>View on DBPedia</v>
      </c>
    </row>
    <row collapsed="false" customFormat="false" customHeight="true" hidden="false" ht="12.1" outlineLevel="0" r="5555">
      <c r="A5555" s="0" t="str">
        <f aca="false">HYPERLINK("http://dbpedia.org/property/hm17Enter")</f>
        <v>http://dbpedia.org/property/hm17Enter</v>
      </c>
      <c r="B5555" s="2" t="n">
        <v>0</v>
      </c>
      <c r="C5555" s="0" t="str">
        <f aca="false">HYPERLINK("http://dbpedia.org/sparql?default-graph-uri=http%3A%2F%2Fdbpedia.org&amp;query=select+distinct+%3Fs+%3Fo+where+{%3Fs+%3Chttp%3A%2F%2Fdbpedia.org%2Fproperty%2Fhm17Enter%3E+%3Fo}+LIMIT+100&amp;format=text%2Fhtml&amp;timeout=30000&amp;debug=on", "View on DBPedia")</f>
        <v>View on DBPedia</v>
      </c>
    </row>
    <row collapsed="false" customFormat="false" customHeight="true" hidden="false" ht="12.1" outlineLevel="0" r="5556">
      <c r="A5556" s="0" t="str">
        <f aca="false">HYPERLINK("http://dbpedia.org/ontology/starring")</f>
        <v>http://dbpedia.org/ontology/starring</v>
      </c>
      <c r="B5556" s="2" t="n">
        <v>0</v>
      </c>
      <c r="C5556" s="0" t="str">
        <f aca="false">HYPERLINK("http://dbpedia.org/sparql?default-graph-uri=http%3A%2F%2Fdbpedia.org&amp;query=select+distinct+%3Fs+%3Fo+where+{%3Fs+%3Chttp%3A%2F%2Fdbpedia.org%2Fontology%2Fstarring%3E+%3Fo}+LIMIT+100&amp;format=text%2Fhtml&amp;timeout=30000&amp;debug=on", "View on DBPedia")</f>
        <v>View on DBPedia</v>
      </c>
    </row>
    <row collapsed="false" customFormat="false" customHeight="true" hidden="false" ht="12.1" outlineLevel="0" r="5557">
      <c r="A5557" s="0" t="str">
        <f aca="false">HYPERLINK("http://dbpedia.org/property/reason")</f>
        <v>http://dbpedia.org/property/reason</v>
      </c>
      <c r="B5557" s="2" t="n">
        <v>0</v>
      </c>
      <c r="C5557" s="0" t="str">
        <f aca="false">HYPERLINK("http://dbpedia.org/sparql?default-graph-uri=http%3A%2F%2Fdbpedia.org&amp;query=select+distinct+%3Fs+%3Fo+where+{%3Fs+%3Chttp%3A%2F%2Fdbpedia.org%2Fproperty%2Freason%3E+%3Fo}+LIMIT+100&amp;format=text%2Fhtml&amp;timeout=30000&amp;debug=on", "View on DBPedia")</f>
        <v>View on DBPedia</v>
      </c>
    </row>
    <row collapsed="false" customFormat="false" customHeight="true" hidden="false" ht="12.1" outlineLevel="0" r="5558">
      <c r="A5558" s="0" t="str">
        <f aca="false">HYPERLINK("http://dbpedia.org/property/note")</f>
        <v>http://dbpedia.org/property/note</v>
      </c>
      <c r="B5558" s="2" t="n">
        <v>0</v>
      </c>
      <c r="C5558" s="0" t="str">
        <f aca="false">HYPERLINK("http://dbpedia.org/sparql?default-graph-uri=http%3A%2F%2Fdbpedia.org&amp;query=select+distinct+%3Fs+%3Fo+where+{%3Fs+%3Chttp%3A%2F%2Fdbpedia.org%2Fproperty%2Fnote%3E+%3Fo}+LIMIT+100&amp;format=text%2Fhtml&amp;timeout=30000&amp;debug=on", "View on DBPedia")</f>
        <v>View on DBPedia</v>
      </c>
    </row>
    <row collapsed="false" customFormat="false" customHeight="true" hidden="false" ht="12.1" outlineLevel="0" r="5559">
      <c r="A5559" s="0" t="str">
        <f aca="false">HYPERLINK("http://dbpedia.org/property/hm13Enter")</f>
        <v>http://dbpedia.org/property/hm13Enter</v>
      </c>
      <c r="B5559" s="2" t="n">
        <v>0</v>
      </c>
      <c r="C5559" s="0" t="str">
        <f aca="false">HYPERLINK("http://dbpedia.org/sparql?default-graph-uri=http%3A%2F%2Fdbpedia.org&amp;query=select+distinct+%3Fs+%3Fo+where+{%3Fs+%3Chttp%3A%2F%2Fdbpedia.org%2Fproperty%2Fhm13Enter%3E+%3Fo}+LIMIT+100&amp;format=text%2Fhtml&amp;timeout=30000&amp;debug=on", "View on DBPedia")</f>
        <v>View on DBPedia</v>
      </c>
    </row>
    <row collapsed="false" customFormat="false" customHeight="true" hidden="false" ht="12.1" outlineLevel="0" r="5560">
      <c r="A5560" s="0" t="str">
        <f aca="false">HYPERLINK("http://dbpedia.org/ontology/recordDate")</f>
        <v>http://dbpedia.org/ontology/recordDate</v>
      </c>
      <c r="B5560" s="2" t="n">
        <v>0</v>
      </c>
      <c r="C5560" s="0" t="str">
        <f aca="false">HYPERLINK("http://dbpedia.org/sparql?default-graph-uri=http%3A%2F%2Fdbpedia.org&amp;query=select+distinct+%3Fs+%3Fo+where+{%3Fs+%3Chttp%3A%2F%2Fdbpedia.org%2Fontology%2FrecordDate%3E+%3Fo}+LIMIT+100&amp;format=text%2Fhtml&amp;timeout=30000&amp;debug=on", "View on DBPedia")</f>
        <v>View on DBPedia</v>
      </c>
    </row>
    <row collapsed="false" customFormat="false" customHeight="true" hidden="false" ht="12.1" outlineLevel="0" r="5561">
      <c r="A5561" s="0" t="str">
        <f aca="false">HYPERLINK("http://dbpedia.org/property/sisterNames")</f>
        <v>http://dbpedia.org/property/sisterNames</v>
      </c>
      <c r="B5561" s="2" t="n">
        <v>0</v>
      </c>
      <c r="C5561" s="0" t="str">
        <f aca="false">HYPERLINK("http://dbpedia.org/sparql?default-graph-uri=http%3A%2F%2Fdbpedia.org&amp;query=select+distinct+%3Fs+%3Fo+where+{%3Fs+%3Chttp%3A%2F%2Fdbpedia.org%2Fproperty%2FsisterNames%3E+%3Fo}+LIMIT+100&amp;format=text%2Fhtml&amp;timeout=30000&amp;debug=on", "View on DBPedia")</f>
        <v>View on DBPedia</v>
      </c>
    </row>
    <row collapsed="false" customFormat="false" customHeight="true" hidden="false" ht="12.1" outlineLevel="0" r="5562">
      <c r="A5562" s="0" t="str">
        <f aca="false">HYPERLINK("http://dbpedia.org/property/list")</f>
        <v>http://dbpedia.org/property/list</v>
      </c>
      <c r="B5562" s="2" t="n">
        <v>0</v>
      </c>
      <c r="C5562" s="0" t="str">
        <f aca="false">HYPERLINK("http://dbpedia.org/sparql?default-graph-uri=http%3A%2F%2Fdbpedia.org&amp;query=select+distinct+%3Fs+%3Fo+where+{%3Fs+%3Chttp%3A%2F%2Fdbpedia.org%2Fproperty%2Flist%3E+%3Fo}+LIMIT+100&amp;format=text%2Fhtml&amp;timeout=30000&amp;debug=on", "View on DBPedia")</f>
        <v>View on DBPedia</v>
      </c>
    </row>
    <row collapsed="false" customFormat="false" customHeight="true" hidden="false" ht="12.1" outlineLevel="0" r="5563">
      <c r="A5563" s="0" t="str">
        <f aca="false">HYPERLINK("http://dbpedia.org/property/networkOther")</f>
        <v>http://dbpedia.org/property/networkOther</v>
      </c>
      <c r="B5563" s="2" t="n">
        <v>0</v>
      </c>
      <c r="C5563" s="0" t="str">
        <f aca="false">HYPERLINK("http://dbpedia.org/sparql?default-graph-uri=http%3A%2F%2Fdbpedia.org&amp;query=select+distinct+%3Fs+%3Fo+where+{%3Fs+%3Chttp%3A%2F%2Fdbpedia.org%2Fproperty%2FnetworkOther%3E+%3Fo}+LIMIT+100&amp;format=text%2Fhtml&amp;timeout=30000&amp;debug=on", "View on DBPedia")</f>
        <v>View on DBPedia</v>
      </c>
    </row>
    <row collapsed="false" customFormat="false" customHeight="true" hidden="false" ht="12.1" outlineLevel="0" r="5564">
      <c r="A5564" s="0" t="str">
        <f aca="false">HYPERLINK("http://dbpedia.org/property/q")</f>
        <v>http://dbpedia.org/property/q</v>
      </c>
      <c r="B5564" s="2" t="n">
        <v>0</v>
      </c>
      <c r="C5564" s="0" t="str">
        <f aca="false">HYPERLINK("http://dbpedia.org/sparql?default-graph-uri=http%3A%2F%2Fdbpedia.org&amp;query=select+distinct+%3Fs+%3Fo+where+{%3Fs+%3Chttp%3A%2F%2Fdbpedia.org%2Fproperty%2Fq%3E+%3Fo}+LIMIT+100&amp;format=text%2Fhtml&amp;timeout=30000&amp;debug=on", "View on DBPedia")</f>
        <v>View on DBPedia</v>
      </c>
    </row>
    <row collapsed="false" customFormat="false" customHeight="true" hidden="false" ht="12.1" outlineLevel="0" r="5565">
      <c r="A5565" s="0" t="str">
        <f aca="false">HYPERLINK("http://dbpedia.org/property/callsignMeaning")</f>
        <v>http://dbpedia.org/property/callsignMeaning</v>
      </c>
      <c r="B5565" s="2" t="n">
        <v>0</v>
      </c>
      <c r="C5565" s="0" t="str">
        <f aca="false">HYPERLINK("http://dbpedia.org/sparql?default-graph-uri=http%3A%2F%2Fdbpedia.org&amp;query=select+distinct+%3Fs+%3Fo+where+{%3Fs+%3Chttp%3A%2F%2Fdbpedia.org%2Fproperty%2FcallsignMeaning%3E+%3Fo}+LIMIT+100&amp;format=text%2Fhtml&amp;timeout=30000&amp;debug=on", "View on DBPedia")</f>
        <v>View on DBPedia</v>
      </c>
    </row>
    <row collapsed="false" customFormat="false" customHeight="true" hidden="false" ht="12.1" outlineLevel="0" r="5566">
      <c r="A5566" s="0" t="str">
        <f aca="false">HYPERLINK("http://dbpedia.org/property/numEmployees")</f>
        <v>http://dbpedia.org/property/numEmployees</v>
      </c>
      <c r="B5566" s="2" t="n">
        <v>0</v>
      </c>
      <c r="C5566" s="0" t="str">
        <f aca="false">HYPERLINK("http://dbpedia.org/sparql?default-graph-uri=http%3A%2F%2Fdbpedia.org&amp;query=select+distinct+%3Fs+%3Fo+where+{%3Fs+%3Chttp%3A%2F%2Fdbpedia.org%2Fproperty%2FnumEmployees%3E+%3Fo}+LIMIT+100&amp;format=text%2Fhtml&amp;timeout=30000&amp;debug=on", "View on DBPedia")</f>
        <v>View on DBPedia</v>
      </c>
    </row>
    <row collapsed="false" customFormat="false" customHeight="true" hidden="false" ht="12.1" outlineLevel="0" r="5567">
      <c r="A5567" s="0" t="str">
        <f aca="false">HYPERLINK("http://dbpedia.org/property/driveplays")</f>
        <v>http://dbpedia.org/property/driveplays</v>
      </c>
      <c r="B5567" s="2" t="n">
        <v>0</v>
      </c>
      <c r="C5567" s="0" t="str">
        <f aca="false">HYPERLINK("http://dbpedia.org/sparql?default-graph-uri=http%3A%2F%2Fdbpedia.org&amp;query=select+distinct+%3Fs+%3Fo+where+{%3Fs+%3Chttp%3A%2F%2Fdbpedia.org%2Fproperty%2Fdriveplays%3E+%3Fo}+LIMIT+100&amp;format=text%2Fhtml&amp;timeout=30000&amp;debug=on", "View on DBPedia")</f>
        <v>View on DBPedia</v>
      </c>
    </row>
    <row collapsed="false" customFormat="false" customHeight="true" hidden="false" ht="12.1" outlineLevel="0" r="5568">
      <c r="A5568" s="0" t="str">
        <f aca="false">HYPERLINK("http://dbpedia.org/property/expiry")</f>
        <v>http://dbpedia.org/property/expiry</v>
      </c>
      <c r="B5568" s="2" t="n">
        <v>0</v>
      </c>
      <c r="C5568" s="0" t="str">
        <f aca="false">HYPERLINK("http://dbpedia.org/sparql?default-graph-uri=http%3A%2F%2Fdbpedia.org&amp;query=select+distinct+%3Fs+%3Fo+where+{%3Fs+%3Chttp%3A%2F%2Fdbpedia.org%2Fproperty%2Fexpiry%3E+%3Fo}+LIMIT+100&amp;format=text%2Fhtml&amp;timeout=30000&amp;debug=on", "View on DBPedia")</f>
        <v>View on DBPedia</v>
      </c>
    </row>
    <row collapsed="false" customFormat="false" customHeight="true" hidden="false" ht="12.1" outlineLevel="0" r="5569">
      <c r="A5569" s="0" t="str">
        <f aca="false">HYPERLINK("http://dbpedia.org/property/licensedtitle")</f>
        <v>http://dbpedia.org/property/licensedtitle</v>
      </c>
      <c r="B5569" s="2" t="n">
        <v>0</v>
      </c>
      <c r="C5569" s="0" t="str">
        <f aca="false">HYPERLINK("http://dbpedia.org/sparql?default-graph-uri=http%3A%2F%2Fdbpedia.org&amp;query=select+distinct+%3Fs+%3Fo+where+{%3Fs+%3Chttp%3A%2F%2Fdbpedia.org%2Fproperty%2Flicensedtitle%3E+%3Fo}+LIMIT+100&amp;format=text%2Fhtml&amp;timeout=30000&amp;debug=on", "View on DBPedia")</f>
        <v>View on DBPedia</v>
      </c>
    </row>
    <row collapsed="false" customFormat="false" customHeight="true" hidden="false" ht="12.1" outlineLevel="0" r="5570">
      <c r="A5570" s="0" t="str">
        <f aca="false">HYPERLINK("http://dbpedia.org/property/studio")</f>
        <v>http://dbpedia.org/property/studio</v>
      </c>
      <c r="B5570" s="2" t="n">
        <v>0</v>
      </c>
      <c r="C5570" s="0" t="str">
        <f aca="false">HYPERLINK("http://dbpedia.org/sparql?default-graph-uri=http%3A%2F%2Fdbpedia.org&amp;query=select+distinct+%3Fs+%3Fo+where+{%3Fs+%3Chttp%3A%2F%2Fdbpedia.org%2Fproperty%2Fstudio%3E+%3Fo}+LIMIT+100&amp;format=text%2Fhtml&amp;timeout=30000&amp;debug=on", "View on DBPedia")</f>
        <v>View on DBPedia</v>
      </c>
    </row>
    <row collapsed="false" customFormat="false" customHeight="true" hidden="false" ht="12.1" outlineLevel="0" r="5571">
      <c r="A5571" s="0" t="str">
        <f aca="false">HYPERLINK("http://dbpedia.org/ontology/numberOfEmployees")</f>
        <v>http://dbpedia.org/ontology/numberOfEmployees</v>
      </c>
      <c r="B5571" s="2" t="n">
        <v>0</v>
      </c>
      <c r="C5571" s="0" t="str">
        <f aca="false">HYPERLINK("http://dbpedia.org/sparql?default-graph-uri=http%3A%2F%2Fdbpedia.org&amp;query=select+distinct+%3Fs+%3Fo+where+{%3Fs+%3Chttp%3A%2F%2Fdbpedia.org%2Fontology%2FnumberOfEmployees%3E+%3Fo}+LIMIT+100&amp;format=text%2Fhtml&amp;timeout=30000&amp;debug=on", "View on DBPedia")</f>
        <v>View on DBPedia</v>
      </c>
    </row>
    <row collapsed="false" customFormat="false" customHeight="true" hidden="false" ht="12.1" outlineLevel="0" r="5572">
      <c r="A5572" s="0" t="str">
        <f aca="false">HYPERLINK("http://dbpedia.org/property/associatedActs")</f>
        <v>http://dbpedia.org/property/associatedActs</v>
      </c>
      <c r="B5572" s="2" t="n">
        <v>0</v>
      </c>
      <c r="C5572" s="0" t="str">
        <f aca="false">HYPERLINK("http://dbpedia.org/sparql?default-graph-uri=http%3A%2F%2Fdbpedia.org&amp;query=select+distinct+%3Fs+%3Fo+where+{%3Fs+%3Chttp%3A%2F%2Fdbpedia.org%2Fproperty%2FassociatedActs%3E+%3Fo}+LIMIT+100&amp;format=text%2Fhtml&amp;timeout=30000&amp;debug=on", "View on DBPedia")</f>
        <v>View on DBPedia</v>
      </c>
    </row>
    <row collapsed="false" customFormat="false" customHeight="true" hidden="false" ht="12.1" outlineLevel="0" r="5573">
      <c r="A5573" s="0" t="str">
        <f aca="false">HYPERLINK("http://dbpedia.org/property/replacedNames")</f>
        <v>http://dbpedia.org/property/replacedNames</v>
      </c>
      <c r="B5573" s="2" t="n">
        <v>0</v>
      </c>
      <c r="C5573" s="0" t="str">
        <f aca="false">HYPERLINK("http://dbpedia.org/sparql?default-graph-uri=http%3A%2F%2Fdbpedia.org&amp;query=select+distinct+%3Fs+%3Fo+where+{%3Fs+%3Chttp%3A%2F%2Fdbpedia.org%2Fproperty%2FreplacedNames%3E+%3Fo}+LIMIT+100&amp;format=text%2Fhtml&amp;timeout=30000&amp;debug=on", "View on DBPedia")</f>
        <v>View on DBPedia</v>
      </c>
    </row>
    <row collapsed="false" customFormat="false" customHeight="true" hidden="false" ht="12.1" outlineLevel="0" r="5574">
      <c r="A5574" s="0" t="str">
        <f aca="false">HYPERLINK("http://dbpedia.org/property/rd2Score")</f>
        <v>http://dbpedia.org/property/rd2Score</v>
      </c>
      <c r="B5574" s="2" t="n">
        <v>0</v>
      </c>
      <c r="C5574" s="0" t="str">
        <f aca="false">HYPERLINK("http://dbpedia.org/sparql?default-graph-uri=http%3A%2F%2Fdbpedia.org&amp;query=select+distinct+%3Fs+%3Fo+where+{%3Fs+%3Chttp%3A%2F%2Fdbpedia.org%2Fproperty%2Frd2Score%3E+%3Fo}+LIMIT+100&amp;format=text%2Fhtml&amp;timeout=30000&amp;debug=on", "View on DBPedia")</f>
        <v>View on DBPedia</v>
      </c>
    </row>
    <row collapsed="false" customFormat="false" customHeight="true" hidden="false" ht="12.1" outlineLevel="0" r="5575">
      <c r="A5575" s="0" t="str">
        <f aca="false">HYPERLINK("http://dbpedia.org/ontology/sisterStation")</f>
        <v>http://dbpedia.org/ontology/sisterStation</v>
      </c>
      <c r="B5575" s="2" t="n">
        <v>0</v>
      </c>
      <c r="C5575" s="0" t="str">
        <f aca="false">HYPERLINK("http://dbpedia.org/sparql?default-graph-uri=http%3A%2F%2Fdbpedia.org&amp;query=select+distinct+%3Fs+%3Fo+where+{%3Fs+%3Chttp%3A%2F%2Fdbpedia.org%2Fontology%2FsisterStation%3E+%3Fo}+LIMIT+100&amp;format=text%2Fhtml&amp;timeout=30000&amp;debug=on", "View on DBPedia")</f>
        <v>View on DBPedia</v>
      </c>
    </row>
    <row collapsed="false" customFormat="false" customHeight="true" hidden="false" ht="12.1" outlineLevel="0" r="5576">
      <c r="A5576" s="0" t="str">
        <f aca="false">HYPERLINK("http://dbpedia.org/property/releaseDate")</f>
        <v>http://dbpedia.org/property/releaseDate</v>
      </c>
      <c r="B5576" s="2" t="n">
        <v>0</v>
      </c>
      <c r="C5576" s="0" t="str">
        <f aca="false">HYPERLINK("http://dbpedia.org/sparql?default-graph-uri=http%3A%2F%2Fdbpedia.org&amp;query=select+distinct+%3Fs+%3Fo+where+{%3Fs+%3Chttp%3A%2F%2Fdbpedia.org%2Fproperty%2FreleaseDate%3E+%3Fo}+LIMIT+100&amp;format=text%2Fhtml&amp;timeout=30000&amp;debug=on", "View on DBPedia")</f>
        <v>View on DBPedia</v>
      </c>
    </row>
    <row collapsed="false" customFormat="false" customHeight="true" hidden="false" ht="12.1" outlineLevel="0" r="5577">
      <c r="A5577" s="0" t="str">
        <f aca="false">HYPERLINK("http://dbpedia.org/property/numberinseries")</f>
        <v>http://dbpedia.org/property/numberinseries</v>
      </c>
      <c r="B5577" s="2" t="n">
        <v>0</v>
      </c>
      <c r="C5577" s="0" t="str">
        <f aca="false">HYPERLINK("http://dbpedia.org/sparql?default-graph-uri=http%3A%2F%2Fdbpedia.org&amp;query=select+distinct+%3Fs+%3Fo+where+{%3Fs+%3Chttp%3A%2F%2Fdbpedia.org%2Fproperty%2Fnumberinseries%3E+%3Fo}+LIMIT+100&amp;format=text%2Fhtml&amp;timeout=30000&amp;debug=on", "View on DBPedia")</f>
        <v>View on DBPedia</v>
      </c>
    </row>
    <row collapsed="false" customFormat="false" customHeight="true" hidden="false" ht="12.1" outlineLevel="0" r="5578">
      <c r="A5578" s="0" t="str">
        <f aca="false">HYPERLINK("http://dbpedia.org/property/seriesNo")</f>
        <v>http://dbpedia.org/property/seriesNo</v>
      </c>
      <c r="B5578" s="2" t="n">
        <v>0</v>
      </c>
      <c r="C5578" s="0" t="str">
        <f aca="false">HYPERLINK("http://dbpedia.org/sparql?default-graph-uri=http%3A%2F%2Fdbpedia.org&amp;query=select+distinct+%3Fs+%3Fo+where+{%3Fs+%3Chttp%3A%2F%2Fdbpedia.org%2Fproperty%2FseriesNo%3E+%3Fo}+LIMIT+100&amp;format=text%2Fhtml&amp;timeout=30000&amp;debug=on", "View on DBPedia")</f>
        <v>View on DBPedia</v>
      </c>
    </row>
    <row collapsed="false" customFormat="false" customHeight="true" hidden="false" ht="12.1" outlineLevel="0" r="5579">
      <c r="A5579" s="0" t="str">
        <f aca="false">HYPERLINK("http://dbpedia.org/property/rd2Seed")</f>
        <v>http://dbpedia.org/property/rd2Seed</v>
      </c>
      <c r="B5579" s="2" t="n">
        <v>0</v>
      </c>
      <c r="C5579" s="0" t="str">
        <f aca="false">HYPERLINK("http://dbpedia.org/sparql?default-graph-uri=http%3A%2F%2Fdbpedia.org&amp;query=select+distinct+%3Fs+%3Fo+where+{%3Fs+%3Chttp%3A%2F%2Fdbpedia.org%2Fproperty%2Frd2Seed%3E+%3Fo}+LIMIT+100&amp;format=text%2Fhtml&amp;timeout=30000&amp;debug=on", "View on DBPedia")</f>
        <v>View on DBPedia</v>
      </c>
    </row>
    <row collapsed="false" customFormat="false" customHeight="true" hidden="false" ht="12.1" outlineLevel="0" r="5580">
      <c r="A5580" s="0" t="str">
        <f aca="false">HYPERLINK("http://dbpedia.org/ontology/foundingDate")</f>
        <v>http://dbpedia.org/ontology/foundingDate</v>
      </c>
      <c r="B5580" s="2" t="n">
        <v>0</v>
      </c>
      <c r="C5580" s="0" t="str">
        <f aca="false">HYPERLINK("http://dbpedia.org/sparql?default-graph-uri=http%3A%2F%2Fdbpedia.org&amp;query=select+distinct+%3Fs+%3Fo+where+{%3Fs+%3Chttp%3A%2F%2Fdbpedia.org%2Fontology%2FfoundingDate%3E+%3Fo}+LIMIT+100&amp;format=text%2Fhtml&amp;timeout=30000&amp;debug=on", "View on DBPedia")</f>
        <v>View on DBPedia</v>
      </c>
    </row>
    <row collapsed="false" customFormat="false" customHeight="true" hidden="false" ht="12.1" outlineLevel="0" r="5581">
      <c r="A5581" s="0" t="str">
        <f aca="false">HYPERLINK("http://dbpedia.org/ontology/isbn")</f>
        <v>http://dbpedia.org/ontology/isbn</v>
      </c>
      <c r="B5581" s="2" t="n">
        <v>0</v>
      </c>
      <c r="C5581" s="0" t="str">
        <f aca="false">HYPERLINK("http://dbpedia.org/sparql?default-graph-uri=http%3A%2F%2Fdbpedia.org&amp;query=select+distinct+%3Fs+%3Fo+where+{%3Fs+%3Chttp%3A%2F%2Fdbpedia.org%2Fontology%2Fisbn%3E+%3Fo}+LIMIT+100&amp;format=text%2Fhtml&amp;timeout=30000&amp;debug=on", "View on DBPedia")</f>
        <v>View on DBPedia</v>
      </c>
    </row>
    <row collapsed="false" customFormat="false" customHeight="true" hidden="false" ht="12.1" outlineLevel="0" r="5582">
      <c r="A5582" s="0" t="str">
        <f aca="false">HYPERLINK("http://dbpedia.org/property/misc")</f>
        <v>http://dbpedia.org/property/misc</v>
      </c>
      <c r="B5582" s="2" t="n">
        <v>0</v>
      </c>
      <c r="C5582" s="0" t="str">
        <f aca="false">HYPERLINK("http://dbpedia.org/sparql?default-graph-uri=http%3A%2F%2Fdbpedia.org&amp;query=select+distinct+%3Fs+%3Fo+where+{%3Fs+%3Chttp%3A%2F%2Fdbpedia.org%2Fproperty%2Fmisc%3E+%3Fo}+LIMIT+100&amp;format=text%2Fhtml&amp;timeout=30000&amp;debug=on", "View on DBPedia")</f>
        <v>View on DBPedia</v>
      </c>
    </row>
    <row collapsed="false" customFormat="false" customHeight="true" hidden="false" ht="12.1" outlineLevel="0" r="5583">
      <c r="A5583" s="0" t="str">
        <f aca="false">HYPERLINK("http://dbpedia.org/ontology/digitalSubChannel")</f>
        <v>http://dbpedia.org/ontology/digitalSubChannel</v>
      </c>
      <c r="B5583" s="2" t="n">
        <v>0</v>
      </c>
      <c r="C5583" s="0" t="str">
        <f aca="false">HYPERLINK("http://dbpedia.org/sparql?default-graph-uri=http%3A%2F%2Fdbpedia.org&amp;query=select+distinct+%3Fs+%3Fo+where+{%3Fs+%3Chttp%3A%2F%2Fdbpedia.org%2Fontology%2FdigitalSubChannel%3E+%3Fo}+LIMIT+100&amp;format=text%2Fhtml&amp;timeout=30000&amp;debug=on", "View on DBPedia")</f>
        <v>View on DBPedia</v>
      </c>
    </row>
    <row collapsed="false" customFormat="false" customHeight="true" hidden="false" ht="12.1" outlineLevel="0" r="5584">
      <c r="A5584" s="0" t="str">
        <f aca="false">HYPERLINK("http://dbpedia.org/property/num")</f>
        <v>http://dbpedia.org/property/num</v>
      </c>
      <c r="B5584" s="2" t="n">
        <v>0</v>
      </c>
      <c r="C5584" s="0" t="str">
        <f aca="false">HYPERLINK("http://dbpedia.org/sparql?default-graph-uri=http%3A%2F%2Fdbpedia.org&amp;query=select+distinct+%3Fs+%3Fo+where+{%3Fs+%3Chttp%3A%2F%2Fdbpedia.org%2Fproperty%2Fnum%3E+%3Fo}+LIMIT+100&amp;format=text%2Fhtml&amp;timeout=30000&amp;debug=on", "View on DBPedia")</f>
        <v>View on DBPedia</v>
      </c>
    </row>
    <row collapsed="false" customFormat="false" customHeight="true" hidden="false" ht="12.1" outlineLevel="0" r="5585">
      <c r="A5585" s="0" t="str">
        <f aca="false">HYPERLINK("http://dbpedia.org/property/nationalgoals")</f>
        <v>http://dbpedia.org/property/nationalgoals</v>
      </c>
      <c r="B5585" s="2" t="n">
        <v>0</v>
      </c>
      <c r="C5585" s="0" t="str">
        <f aca="false">HYPERLINK("http://dbpedia.org/sparql?default-graph-uri=http%3A%2F%2Fdbpedia.org&amp;query=select+distinct+%3Fs+%3Fo+where+{%3Fs+%3Chttp%3A%2F%2Fdbpedia.org%2Fproperty%2Fnationalgoals%3E+%3Fo}+LIMIT+100&amp;format=text%2Fhtml&amp;timeout=30000&amp;debug=on", "View on DBPedia")</f>
        <v>View on DBPedia</v>
      </c>
    </row>
    <row collapsed="false" customFormat="false" customHeight="true" hidden="false" ht="12.1" outlineLevel="0" r="5586">
      <c r="A5586" s="0" t="str">
        <f aca="false">HYPERLINK("http://dbpedia.org/property/points")</f>
        <v>http://dbpedia.org/property/points</v>
      </c>
      <c r="B5586" s="2" t="n">
        <v>0</v>
      </c>
      <c r="C5586" s="0" t="str">
        <f aca="false">HYPERLINK("http://dbpedia.org/sparql?default-graph-uri=http%3A%2F%2Fdbpedia.org&amp;query=select+distinct+%3Fs+%3Fo+where+{%3Fs+%3Chttp%3A%2F%2Fdbpedia.org%2Fproperty%2Fpoints%3E+%3Fo}+LIMIT+100&amp;format=text%2Fhtml&amp;timeout=30000&amp;debug=on", "View on DBPedia")</f>
        <v>View on DBPedia</v>
      </c>
    </row>
    <row collapsed="false" customFormat="false" customHeight="true" hidden="false" ht="12.1" outlineLevel="0" r="5587">
      <c r="A5587" s="0" t="str">
        <f aca="false">HYPERLINK("http://dbpedia.org/property/order")</f>
        <v>http://dbpedia.org/property/order</v>
      </c>
      <c r="B5587" s="2" t="n">
        <v>0</v>
      </c>
      <c r="C5587" s="0" t="str">
        <f aca="false">HYPERLINK("http://dbpedia.org/sparql?default-graph-uri=http%3A%2F%2Fdbpedia.org&amp;query=select+distinct+%3Fs+%3Fo+where+{%3Fs+%3Chttp%3A%2F%2Fdbpedia.org%2Fproperty%2Forder%3E+%3Fo}+LIMIT+100&amp;format=text%2Fhtml&amp;timeout=30000&amp;debug=on", "View on DBPedia")</f>
        <v>View on DBPedia</v>
      </c>
    </row>
    <row collapsed="false" customFormat="false" customHeight="true" hidden="false" ht="12.1" outlineLevel="0" r="5588">
      <c r="A5588" s="0" t="str">
        <f aca="false">HYPERLINK("http://dbpedia.org/property/airDate")</f>
        <v>http://dbpedia.org/property/airDate</v>
      </c>
      <c r="B5588" s="2" t="n">
        <v>0</v>
      </c>
      <c r="C5588" s="0" t="str">
        <f aca="false">HYPERLINK("http://dbpedia.org/sparql?default-graph-uri=http%3A%2F%2Fdbpedia.org&amp;query=select+distinct+%3Fs+%3Fo+where+{%3Fs+%3Chttp%3A%2F%2Fdbpedia.org%2Fproperty%2FairDate%3E+%3Fo}+LIMIT+100&amp;format=text%2Fhtml&amp;timeout=30000&amp;debug=on", "View on DBPedia")</f>
        <v>View on DBPedia</v>
      </c>
    </row>
    <row collapsed="false" customFormat="false" customHeight="true" hidden="false" ht="12.1" outlineLevel="0" r="5589">
      <c r="A5589" s="0" t="str">
        <f aca="false">HYPERLINK("http://dbpedia.org/property/notableRole")</f>
        <v>http://dbpedia.org/property/notableRole</v>
      </c>
      <c r="B5589" s="2" t="n">
        <v>0</v>
      </c>
      <c r="C5589" s="0" t="str">
        <f aca="false">HYPERLINK("http://dbpedia.org/sparql?default-graph-uri=http%3A%2F%2Fdbpedia.org&amp;query=select+distinct+%3Fs+%3Fo+where+{%3Fs+%3Chttp%3A%2F%2Fdbpedia.org%2Fproperty%2FnotableRole%3E+%3Fo}+LIMIT+100&amp;format=text%2Fhtml&amp;timeout=30000&amp;debug=on", "View on DBPedia")</f>
        <v>View on DBPedia</v>
      </c>
    </row>
    <row collapsed="false" customFormat="false" customHeight="true" hidden="false" ht="12.1" outlineLevel="0" r="5590">
      <c r="A5590" s="0" t="str">
        <f aca="false">HYPERLINK("http://dbpedia.org/property/dissolved")</f>
        <v>http://dbpedia.org/property/dissolved</v>
      </c>
      <c r="B5590" s="2" t="n">
        <v>0</v>
      </c>
      <c r="C5590" s="0" t="str">
        <f aca="false">HYPERLINK("http://dbpedia.org/sparql?default-graph-uri=http%3A%2F%2Fdbpedia.org&amp;query=select+distinct+%3Fs+%3Fo+where+{%3Fs+%3Chttp%3A%2F%2Fdbpedia.org%2Fproperty%2Fdissolved%3E+%3Fo}+LIMIT+100&amp;format=text%2Fhtml&amp;timeout=30000&amp;debug=on", "View on DBPedia")</f>
        <v>View on DBPedia</v>
      </c>
    </row>
    <row collapsed="false" customFormat="false" customHeight="true" hidden="false" ht="12.1" outlineLevel="0" r="5591">
      <c r="A5591" s="0" t="str">
        <f aca="false">HYPERLINK("http://dbpedia.org/property/slogan")</f>
        <v>http://dbpedia.org/property/slogan</v>
      </c>
      <c r="B5591" s="2" t="n">
        <v>0</v>
      </c>
      <c r="C5591" s="0" t="str">
        <f aca="false">HYPERLINK("http://dbpedia.org/sparql?default-graph-uri=http%3A%2F%2Fdbpedia.org&amp;query=select+distinct+%3Fs+%3Fo+where+{%3Fs+%3Chttp%3A%2F%2Fdbpedia.org%2Fproperty%2Fslogan%3E+%3Fo}+LIMIT+100&amp;format=text%2Fhtml&amp;timeout=30000&amp;debug=on", "View on DBPedia")</f>
        <v>View on DBPedia</v>
      </c>
    </row>
    <row collapsed="false" customFormat="false" customHeight="true" hidden="false" ht="12.1" outlineLevel="0" r="5592">
      <c r="A5592" s="0" t="str">
        <f aca="false">HYPERLINK("http://dbpedia.org/property/hm15Enter")</f>
        <v>http://dbpedia.org/property/hm15Enter</v>
      </c>
      <c r="B5592" s="2" t="n">
        <v>0</v>
      </c>
      <c r="C5592" s="0" t="str">
        <f aca="false">HYPERLINK("http://dbpedia.org/sparql?default-graph-uri=http%3A%2F%2Fdbpedia.org&amp;query=select+distinct+%3Fs+%3Fo+where+{%3Fs+%3Chttp%3A%2F%2Fdbpedia.org%2Fproperty%2Fhm15Enter%3E+%3Fo}+LIMIT+100&amp;format=text%2Fhtml&amp;timeout=30000&amp;debug=on", "View on DBPedia")</f>
        <v>View on DBPedia</v>
      </c>
    </row>
    <row collapsed="false" customFormat="false" customHeight="true" hidden="false" ht="12.1" outlineLevel="0" r="5593">
      <c r="A5593" s="0" t="str">
        <f aca="false">HYPERLINK("http://dbpedia.org/property/timeslot")</f>
        <v>http://dbpedia.org/property/timeslot</v>
      </c>
      <c r="B5593" s="2" t="n">
        <v>0</v>
      </c>
      <c r="C5593" s="0" t="str">
        <f aca="false">HYPERLINK("http://dbpedia.org/sparql?default-graph-uri=http%3A%2F%2Fdbpedia.org&amp;query=select+distinct+%3Fs+%3Fo+where+{%3Fs+%3Chttp%3A%2F%2Fdbpedia.org%2Fproperty%2Ftimeslot%3E+%3Fo}+LIMIT+100&amp;format=text%2Fhtml&amp;timeout=30000&amp;debug=on", "View on DBPedia")</f>
        <v>View on DBPedia</v>
      </c>
    </row>
    <row collapsed="false" customFormat="false" customHeight="true" hidden="false" ht="12.1" outlineLevel="0" r="5594">
      <c r="A5594" s="0" t="str">
        <f aca="false">HYPERLINK("http://dbpedia.org/property/hm14Enter")</f>
        <v>http://dbpedia.org/property/hm14Enter</v>
      </c>
      <c r="B5594" s="2" t="n">
        <v>0</v>
      </c>
      <c r="C5594" s="0" t="str">
        <f aca="false">HYPERLINK("http://dbpedia.org/sparql?default-graph-uri=http%3A%2F%2Fdbpedia.org&amp;query=select+distinct+%3Fs+%3Fo+where+{%3Fs+%3Chttp%3A%2F%2Fdbpedia.org%2Fproperty%2Fhm14Enter%3E+%3Fo}+LIMIT+100&amp;format=text%2Fhtml&amp;timeout=30000&amp;debug=on", "View on DBPedia")</f>
        <v>View on DBPedia</v>
      </c>
    </row>
    <row collapsed="false" customFormat="false" customHeight="true" hidden="false" ht="12.1" outlineLevel="0" r="5595">
      <c r="A5595" s="0" t="str">
        <f aca="false">HYPERLINK("http://dbpedia.org/property/countriesVisited")</f>
        <v>http://dbpedia.org/property/countriesVisited</v>
      </c>
      <c r="B5595" s="2" t="n">
        <v>0</v>
      </c>
      <c r="C5595" s="0" t="str">
        <f aca="false">HYPERLINK("http://dbpedia.org/sparql?default-graph-uri=http%3A%2F%2Fdbpedia.org&amp;query=select+distinct+%3Fs+%3Fo+where+{%3Fs+%3Chttp%3A%2F%2Fdbpedia.org%2Fproperty%2FcountriesVisited%3E+%3Fo}+LIMIT+100&amp;format=text%2Fhtml&amp;timeout=30000&amp;debug=on", "View on DBPedia")</f>
        <v>View on DBPedia</v>
      </c>
    </row>
    <row collapsed="false" customFormat="false" customHeight="true" hidden="false" ht="12.1" outlineLevel="0" r="5596">
      <c r="A5596" s="0" t="str">
        <f aca="false">HYPERLINK("http://dbpedia.org/property/seasons")</f>
        <v>http://dbpedia.org/property/seasons</v>
      </c>
      <c r="B5596" s="2" t="n">
        <v>0</v>
      </c>
      <c r="C5596" s="0" t="str">
        <f aca="false">HYPERLINK("http://dbpedia.org/sparql?default-graph-uri=http%3A%2F%2Fdbpedia.org&amp;query=select+distinct+%3Fs+%3Fo+where+{%3Fs+%3Chttp%3A%2F%2Fdbpedia.org%2Fproperty%2Fseasons%3E+%3Fo}+LIMIT+100&amp;format=text%2Fhtml&amp;timeout=30000&amp;debug=on", "View on DBPedia")</f>
        <v>View on DBPedia</v>
      </c>
    </row>
    <row collapsed="false" customFormat="false" customHeight="true" hidden="false" ht="12.1" outlineLevel="0" r="5597">
      <c r="A5597" s="0" t="str">
        <f aca="false">HYPERLINK("http://dbpedia.org/property/draftPick")</f>
        <v>http://dbpedia.org/property/draftPick</v>
      </c>
      <c r="B5597" s="2" t="n">
        <v>0</v>
      </c>
      <c r="C5597" s="0" t="str">
        <f aca="false">HYPERLINK("http://dbpedia.org/sparql?default-graph-uri=http%3A%2F%2Fdbpedia.org&amp;query=select+distinct+%3Fs+%3Fo+where+{%3Fs+%3Chttp%3A%2F%2Fdbpedia.org%2Fproperty%2FdraftPick%3E+%3Fo}+LIMIT+100&amp;format=text%2Fhtml&amp;timeout=30000&amp;debug=on", "View on DBPedia")</f>
        <v>View on DBPedia</v>
      </c>
    </row>
    <row collapsed="false" customFormat="false" customHeight="true" hidden="false" ht="12.1" outlineLevel="0" r="5598">
      <c r="A5598" s="0" t="str">
        <f aca="false">HYPERLINK("http://dbpedia.org/property/logocaption")</f>
        <v>http://dbpedia.org/property/logocaption</v>
      </c>
      <c r="B5598" s="2" t="n">
        <v>0</v>
      </c>
      <c r="C5598" s="0" t="str">
        <f aca="false">HYPERLINK("http://dbpedia.org/sparql?default-graph-uri=http%3A%2F%2Fdbpedia.org&amp;query=select+distinct+%3Fs+%3Fo+where+{%3Fs+%3Chttp%3A%2F%2Fdbpedia.org%2Fproperty%2Flogocaption%3E+%3Fo}+LIMIT+100&amp;format=text%2Fhtml&amp;timeout=30000&amp;debug=on", "View on DBPedia")</f>
        <v>View on DBPedia</v>
      </c>
    </row>
    <row collapsed="false" customFormat="false" customHeight="true" hidden="false" ht="12.1" outlineLevel="0" r="5599">
      <c r="A5599" s="0" t="str">
        <f aca="false">HYPERLINK("http://dbpedia.org/property/timeshiftNames")</f>
        <v>http://dbpedia.org/property/timeshiftNames</v>
      </c>
      <c r="B5599" s="2" t="n">
        <v>0</v>
      </c>
      <c r="C5599" s="0" t="str">
        <f aca="false">HYPERLINK("http://dbpedia.org/sparql?default-graph-uri=http%3A%2F%2Fdbpedia.org&amp;query=select+distinct+%3Fs+%3Fo+where+{%3Fs+%3Chttp%3A%2F%2Fdbpedia.org%2Fproperty%2FtimeshiftNames%3E+%3Fo}+LIMIT+100&amp;format=text%2Fhtml&amp;timeout=30000&amp;debug=on", "View on DBPedia")</f>
        <v>View on DBPedia</v>
      </c>
    </row>
    <row collapsed="false" customFormat="false" customHeight="true" hidden="false" ht="12.1" outlineLevel="0" r="5600">
      <c r="A5600" s="0" t="str">
        <f aca="false">HYPERLINK("http://dbpedia.org/ontology/timeshiftChannel")</f>
        <v>http://dbpedia.org/ontology/timeshiftChannel</v>
      </c>
      <c r="B5600" s="2" t="n">
        <v>0</v>
      </c>
      <c r="C5600" s="0" t="str">
        <f aca="false">HYPERLINK("http://dbpedia.org/sparql?default-graph-uri=http%3A%2F%2Fdbpedia.org&amp;query=select+distinct+%3Fs+%3Fo+where+{%3Fs+%3Chttp%3A%2F%2Fdbpedia.org%2Fontology%2FtimeshiftChannel%3E+%3Fo}+LIMIT+100&amp;format=text%2Fhtml&amp;timeout=30000&amp;debug=on", "View on DBPedia")</f>
        <v>View on DBPedia</v>
      </c>
    </row>
    <row collapsed="false" customFormat="false" customHeight="true" hidden="false" ht="12.1" outlineLevel="0" r="5601">
      <c r="A5601" s="0" t="str">
        <f aca="false">HYPERLINK("http://dbpedia.org/property/formerAffiliations")</f>
        <v>http://dbpedia.org/property/formerAffiliations</v>
      </c>
      <c r="B5601" s="2" t="n">
        <v>0</v>
      </c>
      <c r="C5601" s="0" t="str">
        <f aca="false">HYPERLINK("http://dbpedia.org/sparql?default-graph-uri=http%3A%2F%2Fdbpedia.org&amp;query=select+distinct+%3Fs+%3Fo+where+{%3Fs+%3Chttp%3A%2F%2Fdbpedia.org%2Fproperty%2FformerAffiliations%3E+%3Fo}+LIMIT+100&amp;format=text%2Fhtml&amp;timeout=30000&amp;debug=on", "View on DBPedia")</f>
        <v>View on DBPedia</v>
      </c>
    </row>
    <row collapsed="false" customFormat="false" customHeight="true" hidden="false" ht="12.1" outlineLevel="0" r="5602">
      <c r="A5602" s="0" t="str">
        <f aca="false">HYPERLINK("http://dbpedia.org/property/accessdate")</f>
        <v>http://dbpedia.org/property/accessdate</v>
      </c>
      <c r="B5602" s="2" t="n">
        <v>0</v>
      </c>
      <c r="C5602" s="0" t="str">
        <f aca="false">HYPERLINK("http://dbpedia.org/sparql?default-graph-uri=http%3A%2F%2Fdbpedia.org&amp;query=select+distinct+%3Fs+%3Fo+where+{%3Fs+%3Chttp%3A%2F%2Fdbpedia.org%2Fproperty%2Faccessdate%3E+%3Fo}+LIMIT+100&amp;format=text%2Fhtml&amp;timeout=30000&amp;debug=on", "View on DBPedia")</f>
        <v>View on DBPedia</v>
      </c>
    </row>
    <row collapsed="false" customFormat="false" customHeight="true" hidden="false" ht="12.1" outlineLevel="0" r="5603">
      <c r="A5603" s="0" t="str">
        <f aca="false">HYPERLINK("http://dbpedia.org/property/conference")</f>
        <v>http://dbpedia.org/property/conference</v>
      </c>
      <c r="B5603" s="2" t="n">
        <v>0</v>
      </c>
      <c r="C5603" s="0" t="str">
        <f aca="false">HYPERLINK("http://dbpedia.org/sparql?default-graph-uri=http%3A%2F%2Fdbpedia.org&amp;query=select+distinct+%3Fs+%3Fo+where+{%3Fs+%3Chttp%3A%2F%2Fdbpedia.org%2Fproperty%2Fconference%3E+%3Fo}+LIMIT+100&amp;format=text%2Fhtml&amp;timeout=30000&amp;debug=on", "View on DBPedia")</f>
        <v>View on DBPedia</v>
      </c>
    </row>
    <row collapsed="false" customFormat="false" customHeight="true" hidden="false" ht="12.1" outlineLevel="0" r="5604">
      <c r="A5604" s="0" t="str">
        <f aca="false">HYPERLINK("http://dbpedia.org/property/hm16Enter")</f>
        <v>http://dbpedia.org/property/hm16Enter</v>
      </c>
      <c r="B5604" s="2" t="n">
        <v>0</v>
      </c>
      <c r="C5604" s="0" t="str">
        <f aca="false">HYPERLINK("http://dbpedia.org/sparql?default-graph-uri=http%3A%2F%2Fdbpedia.org&amp;query=select+distinct+%3Fs+%3Fo+where+{%3Fs+%3Chttp%3A%2F%2Fdbpedia.org%2Fproperty%2Fhm16Enter%3E+%3Fo}+LIMIT+100&amp;format=text%2Fhtml&amp;timeout=30000&amp;debug=on", "View on DBPedia")</f>
        <v>View on DBPedia</v>
      </c>
    </row>
    <row collapsed="false" customFormat="false" customHeight="true" hidden="false" ht="12.1" outlineLevel="0" r="5605">
      <c r="A5605" s="0" t="str">
        <f aca="false">HYPERLINK("http://dbpedia.org/ontology/channel")</f>
        <v>http://dbpedia.org/ontology/channel</v>
      </c>
      <c r="B5605" s="2" t="n">
        <v>0</v>
      </c>
      <c r="C5605" s="0" t="str">
        <f aca="false">HYPERLINK("http://dbpedia.org/sparql?default-graph-uri=http%3A%2F%2Fdbpedia.org&amp;query=select+distinct+%3Fs+%3Fo+where+{%3Fs+%3Chttp%3A%2F%2Fdbpedia.org%2Fontology%2Fchannel%3E+%3Fo}+LIMIT+100&amp;format=text%2Fhtml&amp;timeout=30000&amp;debug=on", "View on DBPedia")</f>
        <v>View on DBPedia</v>
      </c>
    </row>
    <row collapsed="false" customFormat="false" customHeight="true" hidden="false" ht="12.1" outlineLevel="0" r="5606">
      <c r="A5606" s="0" t="str">
        <f aca="false">HYPERLINK("http://dbpedia.org/property/originaltitle")</f>
        <v>http://dbpedia.org/property/originaltitle</v>
      </c>
      <c r="B5606" s="2" t="n">
        <v>0</v>
      </c>
      <c r="C5606" s="0" t="str">
        <f aca="false">HYPERLINK("http://dbpedia.org/sparql?default-graph-uri=http%3A%2F%2Fdbpedia.org&amp;query=select+distinct+%3Fs+%3Fo+where+{%3Fs+%3Chttp%3A%2F%2Fdbpedia.org%2Fproperty%2Foriginaltitle%3E+%3Fo}+LIMIT+100&amp;format=text%2Fhtml&amp;timeout=30000&amp;debug=on", "View on DBPedia")</f>
        <v>View on DBPedia</v>
      </c>
    </row>
    <row collapsed="false" customFormat="false" customHeight="true" hidden="false" ht="12.1" outlineLevel="0" r="5607">
      <c r="A5607" s="0" t="str">
        <f aca="false">HYPERLINK("http://dbpedia.org/property/draftround")</f>
        <v>http://dbpedia.org/property/draftround</v>
      </c>
      <c r="B5607" s="2" t="n">
        <v>0</v>
      </c>
      <c r="C5607" s="0" t="str">
        <f aca="false">HYPERLINK("http://dbpedia.org/sparql?default-graph-uri=http%3A%2F%2Fdbpedia.org&amp;query=select+distinct+%3Fs+%3Fo+where+{%3Fs+%3Chttp%3A%2F%2Fdbpedia.org%2Fproperty%2Fdraftround%3E+%3Fo}+LIMIT+100&amp;format=text%2Fhtml&amp;timeout=30000&amp;debug=on", "View on DBPedia")</f>
        <v>View on DBPedia</v>
      </c>
    </row>
    <row collapsed="false" customFormat="false" customHeight="true" hidden="false" ht="12.1" outlineLevel="0" r="5608">
      <c r="A5608" s="0" t="str">
        <f aca="false">HYPERLINK("http://dbpedia.org/property/isbn")</f>
        <v>http://dbpedia.org/property/isbn</v>
      </c>
      <c r="B5608" s="2" t="n">
        <v>0</v>
      </c>
      <c r="C5608" s="0" t="str">
        <f aca="false">HYPERLINK("http://dbpedia.org/sparql?default-graph-uri=http%3A%2F%2Fdbpedia.org&amp;query=select+distinct+%3Fs+%3Fo+where+{%3Fs+%3Chttp%3A%2F%2Fdbpedia.org%2Fproperty%2Fisbn%3E+%3Fo}+LIMIT+100&amp;format=text%2Fhtml&amp;timeout=30000&amp;debug=on", "View on DBPedia")</f>
        <v>View on DBPedia</v>
      </c>
    </row>
    <row collapsed="false" customFormat="false" customHeight="true" hidden="false" ht="12.1" outlineLevel="0" r="5609">
      <c r="A5609" s="0" t="str">
        <f aca="false">HYPERLINK("http://dbpedia.org/property/month")</f>
        <v>http://dbpedia.org/property/month</v>
      </c>
      <c r="B5609" s="2" t="n">
        <v>0</v>
      </c>
      <c r="C5609" s="0" t="str">
        <f aca="false">HYPERLINK("http://dbpedia.org/sparql?default-graph-uri=http%3A%2F%2Fdbpedia.org&amp;query=select+distinct+%3Fs+%3Fo+where+{%3Fs+%3Chttp%3A%2F%2Fdbpedia.org%2Fproperty%2Fmonth%3E+%3Fo}+LIMIT+100&amp;format=text%2Fhtml&amp;timeout=30000&amp;debug=on", "View on DBPedia")</f>
        <v>View on DBPedia</v>
      </c>
    </row>
    <row collapsed="false" customFormat="false" customHeight="true" hidden="false" ht="12.1" outlineLevel="0" r="5610">
      <c r="A5610" s="0" t="str">
        <f aca="false">HYPERLINK("http://dbpedia.org/property/callLetters")</f>
        <v>http://dbpedia.org/property/callLetters</v>
      </c>
      <c r="B5610" s="2" t="n">
        <v>0</v>
      </c>
      <c r="C5610" s="0" t="str">
        <f aca="false">HYPERLINK("http://dbpedia.org/sparql?default-graph-uri=http%3A%2F%2Fdbpedia.org&amp;query=select+distinct+%3Fs+%3Fo+where+{%3Fs+%3Chttp%3A%2F%2Fdbpedia.org%2Fproperty%2FcallLetters%3E+%3Fo}+LIMIT+100&amp;format=text%2Fhtml&amp;timeout=30000&amp;debug=on", "View on DBPedia")</f>
        <v>View on DBPedia</v>
      </c>
    </row>
    <row collapsed="false" customFormat="false" customHeight="true" hidden="false" ht="12.1" outlineLevel="0" r="5611">
      <c r="A5611" s="0" t="str">
        <f aca="false">HYPERLINK("http://dbpedia.org/property/office")</f>
        <v>http://dbpedia.org/property/office</v>
      </c>
      <c r="B5611" s="2" t="n">
        <v>0</v>
      </c>
      <c r="C5611" s="0" t="str">
        <f aca="false">HYPERLINK("http://dbpedia.org/sparql?default-graph-uri=http%3A%2F%2Fdbpedia.org&amp;query=select+distinct+%3Fs+%3Fo+where+{%3Fs+%3Chttp%3A%2F%2Fdbpedia.org%2Fproperty%2Foffice%3E+%3Fo}+LIMIT+100&amp;format=text%2Fhtml&amp;timeout=30000&amp;debug=on", "View on DBPedia")</f>
        <v>View on DBPedia</v>
      </c>
    </row>
    <row collapsed="false" customFormat="false" customHeight="true" hidden="false" ht="12.1" outlineLevel="0" r="5612">
      <c r="A5612" s="0" t="str">
        <f aca="false">HYPERLINK("http://dbpedia.org/property/label")</f>
        <v>http://dbpedia.org/property/label</v>
      </c>
      <c r="B5612" s="2" t="n">
        <v>0</v>
      </c>
      <c r="C5612" s="0" t="str">
        <f aca="false">HYPERLINK("http://dbpedia.org/sparql?default-graph-uri=http%3A%2F%2Fdbpedia.org&amp;query=select+distinct+%3Fs+%3Fo+where+{%3Fs+%3Chttp%3A%2F%2Fdbpedia.org%2Fproperty%2Flabel%3E+%3Fo}+LIMIT+100&amp;format=text%2Fhtml&amp;timeout=30000&amp;debug=on", "View on DBPedia")</f>
        <v>View on DBPedia</v>
      </c>
    </row>
    <row collapsed="false" customFormat="false" customHeight="true" hidden="false" ht="12.1" outlineLevel="0" r="5613">
      <c r="A5613" s="0" t="str">
        <f aca="false">HYPERLINK("http://dbpedia.org/property/budget")</f>
        <v>http://dbpedia.org/property/budget</v>
      </c>
      <c r="B5613" s="2" t="n">
        <v>0</v>
      </c>
      <c r="C5613" s="0" t="str">
        <f aca="false">HYPERLINK("http://dbpedia.org/sparql?default-graph-uri=http%3A%2F%2Fdbpedia.org&amp;query=select+distinct+%3Fs+%3Fo+where+{%3Fs+%3Chttp%3A%2F%2Fdbpedia.org%2Fproperty%2Fbudget%3E+%3Fo}+LIMIT+100&amp;format=text%2Fhtml&amp;timeout=30000&amp;debug=on", "View on DBPedia")</f>
        <v>View on DBPedia</v>
      </c>
    </row>
    <row collapsed="false" customFormat="false" customHeight="true" hidden="false" ht="12.1" outlineLevel="0" r="5614">
      <c r="A5614" s="0" t="str">
        <f aca="false">HYPERLINK("http://dbpedia.org/property/debut")</f>
        <v>http://dbpedia.org/property/debut</v>
      </c>
      <c r="B5614" s="2" t="n">
        <v>0</v>
      </c>
      <c r="C5614" s="0" t="str">
        <f aca="false">HYPERLINK("http://dbpedia.org/sparql?default-graph-uri=http%3A%2F%2Fdbpedia.org&amp;query=select+distinct+%3Fs+%3Fo+where+{%3Fs+%3Chttp%3A%2F%2Fdbpedia.org%2Fproperty%2Fdebut%3E+%3Fo}+LIMIT+100&amp;format=text%2Fhtml&amp;timeout=30000&amp;debug=on", "View on DBPedia")</f>
        <v>View on DBPedia</v>
      </c>
    </row>
    <row collapsed="false" customFormat="false" customHeight="true" hidden="false" ht="12.1" outlineLevel="0" r="5615">
      <c r="A5615" s="0" t="str">
        <f aca="false">HYPERLINK("http://dbpedia.org/ontology/associatedMusicalArtist")</f>
        <v>http://dbpedia.org/ontology/associatedMusicalArtist</v>
      </c>
      <c r="B5615" s="2" t="n">
        <v>0</v>
      </c>
      <c r="C5615" s="0" t="str">
        <f aca="false">HYPERLINK("http://dbpedia.org/sparql?default-graph-uri=http%3A%2F%2Fdbpedia.org&amp;query=select+distinct+%3Fs+%3Fo+where+{%3Fs+%3Chttp%3A%2F%2Fdbpedia.org%2Fontology%2FassociatedMusicalArtist%3E+%3Fo}+LIMIT+100&amp;format=text%2Fhtml&amp;timeout=30000&amp;debug=on", "View on DBPedia")</f>
        <v>View on DBPedia</v>
      </c>
    </row>
    <row collapsed="false" customFormat="false" customHeight="true" hidden="false" ht="12.1" outlineLevel="0" r="5616">
      <c r="A5616" s="0" t="str">
        <f aca="false">HYPERLINK("http://dbpedia.org/ontology/company")</f>
        <v>http://dbpedia.org/ontology/company</v>
      </c>
      <c r="B5616" s="2" t="n">
        <v>0</v>
      </c>
      <c r="C5616" s="0" t="str">
        <f aca="false">HYPERLINK("http://dbpedia.org/sparql?default-graph-uri=http%3A%2F%2Fdbpedia.org&amp;query=select+distinct+%3Fs+%3Fo+where+{%3Fs+%3Chttp%3A%2F%2Fdbpedia.org%2Fontology%2Fcompany%3E+%3Fo}+LIMIT+100&amp;format=text%2Fhtml&amp;timeout=30000&amp;debug=on", "View on DBPedia")</f>
        <v>View on DBPedia</v>
      </c>
    </row>
    <row collapsed="false" customFormat="false" customHeight="true" hidden="false" ht="12.1" outlineLevel="0" r="5617">
      <c r="A5617" s="0" t="str">
        <f aca="false">HYPERLINK("http://dbpedia.org/property/previousSeason")</f>
        <v>http://dbpedia.org/property/previousSeason</v>
      </c>
      <c r="B5617" s="2" t="n">
        <v>0</v>
      </c>
      <c r="C5617" s="0" t="str">
        <f aca="false">HYPERLINK("http://dbpedia.org/sparql?default-graph-uri=http%3A%2F%2Fdbpedia.org&amp;query=select+distinct+%3Fs+%3Fo+where+{%3Fs+%3Chttp%3A%2F%2Fdbpedia.org%2Fproperty%2FpreviousSeason%3E+%3Fo}+LIMIT+100&amp;format=text%2Fhtml&amp;timeout=30000&amp;debug=on", "View on DBPedia")</f>
        <v>View on DBPedia</v>
      </c>
    </row>
    <row collapsed="false" customFormat="false" customHeight="true" hidden="false" ht="12.1" outlineLevel="0" r="5618">
      <c r="A5618" s="0" t="str">
        <f aca="false">HYPERLINK("http://dbpedia.org/property/playingteams")</f>
        <v>http://dbpedia.org/property/playingteams</v>
      </c>
      <c r="B5618" s="2" t="n">
        <v>0</v>
      </c>
      <c r="C5618" s="0" t="str">
        <f aca="false">HYPERLINK("http://dbpedia.org/sparql?default-graph-uri=http%3A%2F%2Fdbpedia.org&amp;query=select+distinct+%3Fs+%3Fo+where+{%3Fs+%3Chttp%3A%2F%2Fdbpedia.org%2Fproperty%2Fplayingteams%3E+%3Fo}+LIMIT+100&amp;format=text%2Fhtml&amp;timeout=30000&amp;debug=on", "View on DBPedia")</f>
        <v>View on DBPedia</v>
      </c>
    </row>
    <row collapsed="false" customFormat="false" customHeight="true" hidden="false" ht="12.1" outlineLevel="0" r="5619">
      <c r="A5619" s="0" t="str">
        <f aca="false">HYPERLINK("http://dbpedia.org/property/translittitle")</f>
        <v>http://dbpedia.org/property/translittitle</v>
      </c>
      <c r="B5619" s="2" t="n">
        <v>0</v>
      </c>
      <c r="C5619" s="0" t="str">
        <f aca="false">HYPERLINK("http://dbpedia.org/sparql?default-graph-uri=http%3A%2F%2Fdbpedia.org&amp;query=select+distinct+%3Fs+%3Fo+where+{%3Fs+%3Chttp%3A%2F%2Fdbpedia.org%2Fproperty%2Ftranslittitle%3E+%3Fo}+LIMIT+100&amp;format=text%2Fhtml&amp;timeout=30000&amp;debug=on", "View on DBPedia")</f>
        <v>View on DBPedia</v>
      </c>
    </row>
    <row collapsed="false" customFormat="false" customHeight="true" hidden="false" ht="12.1" outlineLevel="0" r="5620">
      <c r="A5620" s="0" t="str">
        <f aca="false">HYPERLINK("http://dbpedia.org/property/ko")</f>
        <v>http://dbpedia.org/property/ko</v>
      </c>
      <c r="B5620" s="2" t="n">
        <v>0</v>
      </c>
      <c r="C5620" s="0" t="str">
        <f aca="false">HYPERLINK("http://dbpedia.org/sparql?default-graph-uri=http%3A%2F%2Fdbpedia.org&amp;query=select+distinct+%3Fs+%3Fo+where+{%3Fs+%3Chttp%3A%2F%2Fdbpedia.org%2Fproperty%2Fko%3E+%3Fo}+LIMIT+100&amp;format=text%2Fhtml&amp;timeout=30000&amp;debug=on", "View on DBPedia")</f>
        <v>View on DBPedia</v>
      </c>
    </row>
    <row collapsed="false" customFormat="false" customHeight="true" hidden="false" ht="12.1" outlineLevel="0" r="5621">
      <c r="A5621" s="0" t="str">
        <f aca="false">HYPERLINK("http://dbpedia.org/property/occupation")</f>
        <v>http://dbpedia.org/property/occupation</v>
      </c>
      <c r="B5621" s="2" t="n">
        <v>0</v>
      </c>
      <c r="C5621" s="0" t="str">
        <f aca="false">HYPERLINK("http://dbpedia.org/sparql?default-graph-uri=http%3A%2F%2Fdbpedia.org&amp;query=select+distinct+%3Fs+%3Fo+where+{%3Fs+%3Chttp%3A%2F%2Fdbpedia.org%2Fproperty%2Foccupation%3E+%3Fo}+LIMIT+100&amp;format=text%2Fhtml&amp;timeout=30000&amp;debug=on", "View on DBPedia")</f>
        <v>View on DBPedia</v>
      </c>
    </row>
    <row collapsed="false" customFormat="false" customHeight="true" hidden="false" ht="12.1" outlineLevel="0" r="5622">
      <c r="A5622" s="0" t="str">
        <f aca="false">HYPERLINK("http://dbpedia.org/ontology/associatedBand")</f>
        <v>http://dbpedia.org/ontology/associatedBand</v>
      </c>
      <c r="B5622" s="2" t="n">
        <v>0</v>
      </c>
      <c r="C5622" s="0" t="str">
        <f aca="false">HYPERLINK("http://dbpedia.org/sparql?default-graph-uri=http%3A%2F%2Fdbpedia.org&amp;query=select+distinct+%3Fs+%3Fo+where+{%3Fs+%3Chttp%3A%2F%2Fdbpedia.org%2Fontology%2FassociatedBand%3E+%3Fo}+LIMIT+100&amp;format=text%2Fhtml&amp;timeout=30000&amp;debug=on", "View on DBPedia")</f>
        <v>View on DBPedia</v>
      </c>
    </row>
    <row collapsed="false" customFormat="false" customHeight="true" hidden="false" ht="12.1" outlineLevel="0" r="5623">
      <c r="A5623" s="0" t="str">
        <f aca="false">HYPERLINK("http://dbpedia.org/property/networkName")</f>
        <v>http://dbpedia.org/property/networkName</v>
      </c>
      <c r="B5623" s="2" t="n">
        <v>0</v>
      </c>
      <c r="C5623" s="0" t="str">
        <f aca="false">HYPERLINK("http://dbpedia.org/sparql?default-graph-uri=http%3A%2F%2Fdbpedia.org&amp;query=select+distinct+%3Fs+%3Fo+where+{%3Fs+%3Chttp%3A%2F%2Fdbpedia.org%2Fproperty%2FnetworkName%3E+%3Fo}+LIMIT+100&amp;format=text%2Fhtml&amp;timeout=30000&amp;debug=on", "View on DBPedia")</f>
        <v>View on DBPedia</v>
      </c>
    </row>
    <row collapsed="false" customFormat="false" customHeight="true" hidden="false" ht="12.1" outlineLevel="0" r="5624">
      <c r="A5624" s="0" t="str">
        <f aca="false">HYPERLINK("http://dbpedia.org/property/ukairdate")</f>
        <v>http://dbpedia.org/property/ukairdate</v>
      </c>
      <c r="B5624" s="2" t="n">
        <v>0</v>
      </c>
      <c r="C5624" s="0" t="str">
        <f aca="false">HYPERLINK("http://dbpedia.org/sparql?default-graph-uri=http%3A%2F%2Fdbpedia.org&amp;query=select+distinct+%3Fs+%3Fo+where+{%3Fs+%3Chttp%3A%2F%2Fdbpedia.org%2Fproperty%2Fukairdate%3E+%3Fo}+LIMIT+100&amp;format=text%2Fhtml&amp;timeout=30000&amp;debug=on", "View on DBPedia")</f>
        <v>View on DBPedia</v>
      </c>
    </row>
    <row collapsed="false" customFormat="false" customHeight="true" hidden="false" ht="12.1" outlineLevel="0" r="5625">
      <c r="A5625" s="0" t="str">
        <f aca="false">HYPERLINK("http://dbpedia.org/property/nextAlbum")</f>
        <v>http://dbpedia.org/property/nextAlbum</v>
      </c>
      <c r="B5625" s="2" t="n">
        <v>0</v>
      </c>
      <c r="C5625" s="0" t="str">
        <f aca="false">HYPERLINK("http://dbpedia.org/sparql?default-graph-uri=http%3A%2F%2Fdbpedia.org&amp;query=select+distinct+%3Fs+%3Fo+where+{%3Fs+%3Chttp%3A%2F%2Fdbpedia.org%2Fproperty%2FnextAlbum%3E+%3Fo}+LIMIT+100&amp;format=text%2Fhtml&amp;timeout=30000&amp;debug=on", "View on DBPedia")</f>
        <v>View on DBPedia</v>
      </c>
    </row>
    <row collapsed="false" customFormat="false" customHeight="true" hidden="false" ht="12.1" outlineLevel="0" r="5626">
      <c r="A5626" s="0" t="str">
        <f aca="false">HYPERLINK("http://dbpedia.org/property/directedby")</f>
        <v>http://dbpedia.org/property/directedby</v>
      </c>
      <c r="B5626" s="2" t="n">
        <v>0</v>
      </c>
      <c r="C5626" s="0" t="str">
        <f aca="false">HYPERLINK("http://dbpedia.org/sparql?default-graph-uri=http%3A%2F%2Fdbpedia.org&amp;query=select+distinct+%3Fs+%3Fo+where+{%3Fs+%3Chttp%3A%2F%2Fdbpedia.org%2Fproperty%2Fdirectedby%3E+%3Fo}+LIMIT+100&amp;format=text%2Fhtml&amp;timeout=30000&amp;debug=on", "View on DBPedia")</f>
        <v>View on DBPedia</v>
      </c>
    </row>
    <row collapsed="false" customFormat="false" customHeight="true" hidden="false" ht="12.1" outlineLevel="0" r="5627">
      <c r="A5627" s="0" t="str">
        <f aca="false">HYPERLINK("http://dbpedia.org/property/rd1Team")</f>
        <v>http://dbpedia.org/property/rd1Team</v>
      </c>
      <c r="B5627" s="2" t="n">
        <v>0</v>
      </c>
      <c r="C5627" s="0" t="str">
        <f aca="false">HYPERLINK("http://dbpedia.org/sparql?default-graph-uri=http%3A%2F%2Fdbpedia.org&amp;query=select+distinct+%3Fs+%3Fo+where+{%3Fs+%3Chttp%3A%2F%2Fdbpedia.org%2Fproperty%2Frd1Team%3E+%3Fo}+LIMIT+100&amp;format=text%2Fhtml&amp;timeout=30000&amp;debug=on", "View on DBPedia")</f>
        <v>View on DBPedia</v>
      </c>
    </row>
    <row collapsed="false" customFormat="false" customHeight="true" hidden="false" ht="12.1" outlineLevel="0" r="5628">
      <c r="A5628" s="0" t="str">
        <f aca="false">HYPERLINK("http://dbpedia.org/property/content")</f>
        <v>http://dbpedia.org/property/content</v>
      </c>
      <c r="B5628" s="2" t="n">
        <v>0</v>
      </c>
      <c r="C5628" s="0" t="str">
        <f aca="false">HYPERLINK("http://dbpedia.org/sparql?default-graph-uri=http%3A%2F%2Fdbpedia.org&amp;query=select+distinct+%3Fs+%3Fo+where+{%3Fs+%3Chttp%3A%2F%2Fdbpedia.org%2Fproperty%2Fcontent%3E+%3Fo}+LIMIT+100&amp;format=text%2Fhtml&amp;timeout=30000&amp;debug=on", "View on DBPedia")</f>
        <v>View on DBPedia</v>
      </c>
    </row>
    <row collapsed="false" customFormat="false" customHeight="true" hidden="false" ht="12.1" outlineLevel="0" r="5629">
      <c r="A5629" s="0" t="str">
        <f aca="false">HYPERLINK("http://dbpedia.org/property/defunct")</f>
        <v>http://dbpedia.org/property/defunct</v>
      </c>
      <c r="B5629" s="2" t="n">
        <v>0</v>
      </c>
      <c r="C5629" s="0" t="str">
        <f aca="false">HYPERLINK("http://dbpedia.org/sparql?default-graph-uri=http%3A%2F%2Fdbpedia.org&amp;query=select+distinct+%3Fs+%3Fo+where+{%3Fs+%3Chttp%3A%2F%2Fdbpedia.org%2Fproperty%2Fdefunct%3E+%3Fo}+LIMIT+100&amp;format=text%2Fhtml&amp;timeout=30000&amp;debug=on", "View on DBPedia")</f>
        <v>View on DBPedia</v>
      </c>
    </row>
    <row collapsed="false" customFormat="false" customHeight="true" hidden="false" ht="12.1" outlineLevel="0" r="5630">
      <c r="A5630" s="0" t="str">
        <f aca="false">HYPERLINK("http://dbpedia.org/property/enddate")</f>
        <v>http://dbpedia.org/property/enddate</v>
      </c>
      <c r="B5630" s="2" t="n">
        <v>0</v>
      </c>
      <c r="C5630" s="0" t="str">
        <f aca="false">HYPERLINK("http://dbpedia.org/sparql?default-graph-uri=http%3A%2F%2Fdbpedia.org&amp;query=select+distinct+%3Fs+%3Fo+where+{%3Fs+%3Chttp%3A%2F%2Fdbpedia.org%2Fproperty%2Fenddate%3E+%3Fo}+LIMIT+100&amp;format=text%2Fhtml&amp;timeout=30000&amp;debug=on", "View on DBPedia")</f>
        <v>View on DBPedia</v>
      </c>
    </row>
    <row collapsed="false" customFormat="false" customHeight="true" hidden="false" ht="12.1" outlineLevel="0" r="5631">
      <c r="A5631" s="0" t="str">
        <f aca="false">HYPERLINK("http://dbpedia.org/ontology/producer")</f>
        <v>http://dbpedia.org/ontology/producer</v>
      </c>
      <c r="B5631" s="2" t="n">
        <v>0</v>
      </c>
      <c r="C5631" s="0" t="str">
        <f aca="false">HYPERLINK("http://dbpedia.org/sparql?default-graph-uri=http%3A%2F%2Fdbpedia.org&amp;query=select+distinct+%3Fs+%3Fo+where+{%3Fs+%3Chttp%3A%2F%2Fdbpedia.org%2Fontology%2Fproducer%3E+%3Fo}+LIMIT+100&amp;format=text%2Fhtml&amp;timeout=30000&amp;debug=on", "View on DBPedia")</f>
        <v>View on DBPedia</v>
      </c>
    </row>
    <row collapsed="false" customFormat="false" customHeight="true" hidden="false" ht="12.1" outlineLevel="0" r="5632">
      <c r="A5632" s="0" t="str">
        <f aca="false">HYPERLINK("http://dbpedia.org/property/shortDescription")</f>
        <v>http://dbpedia.org/property/shortDescription</v>
      </c>
      <c r="B5632" s="2" t="n">
        <v>0</v>
      </c>
      <c r="C5632" s="0" t="str">
        <f aca="false">HYPERLINK("http://dbpedia.org/sparql?default-graph-uri=http%3A%2F%2Fdbpedia.org&amp;query=select+distinct+%3Fs+%3Fo+where+{%3Fs+%3Chttp%3A%2F%2Fdbpedia.org%2Fproperty%2FshortDescription%3E+%3Fo}+LIMIT+100&amp;format=text%2Fhtml&amp;timeout=30000&amp;debug=on", "View on DBPedia")</f>
        <v>View on DBPedia</v>
      </c>
    </row>
    <row collapsed="false" customFormat="false" customHeight="true" hidden="false" ht="12.1" outlineLevel="0" r="5633">
      <c r="A5633" s="0" t="str">
        <f aca="false">HYPERLINK("http://dbpedia.org/property/hm25Exit")</f>
        <v>http://dbpedia.org/property/hm25Exit</v>
      </c>
      <c r="B5633" s="2" t="n">
        <v>0</v>
      </c>
      <c r="C5633" s="0" t="str">
        <f aca="false">HYPERLINK("http://dbpedia.org/sparql?default-graph-uri=http%3A%2F%2Fdbpedia.org&amp;query=select+distinct+%3Fs+%3Fo+where+{%3Fs+%3Chttp%3A%2F%2Fdbpedia.org%2Fproperty%2Fhm25Exit%3E+%3Fo}+LIMIT+100&amp;format=text%2Fhtml&amp;timeout=30000&amp;debug=on", "View on DBPedia")</f>
        <v>View on DBPedia</v>
      </c>
    </row>
    <row collapsed="false" customFormat="false" customHeight="true" hidden="false" ht="12.1" outlineLevel="0" r="5634">
      <c r="A5634" s="0" t="str">
        <f aca="false">HYPERLINK("http://dbpedia.org/property/sisterStations")</f>
        <v>http://dbpedia.org/property/sisterStations</v>
      </c>
      <c r="B5634" s="2" t="n">
        <v>0</v>
      </c>
      <c r="C5634" s="0" t="str">
        <f aca="false">HYPERLINK("http://dbpedia.org/sparql?default-graph-uri=http%3A%2F%2Fdbpedia.org&amp;query=select+distinct+%3Fs+%3Fo+where+{%3Fs+%3Chttp%3A%2F%2Fdbpedia.org%2Fproperty%2FsisterStations%3E+%3Fo}+LIMIT+100&amp;format=text%2Fhtml&amp;timeout=30000&amp;debug=on", "View on DBPedia")</f>
        <v>View on DBPedia</v>
      </c>
    </row>
    <row collapsed="false" customFormat="false" customHeight="true" hidden="false" ht="12.1" outlineLevel="0" r="5635">
      <c r="A5635" s="0" t="str">
        <f aca="false">HYPERLINK("http://dbpedia.org/property/width")</f>
        <v>http://dbpedia.org/property/width</v>
      </c>
      <c r="B5635" s="2" t="n">
        <v>0</v>
      </c>
      <c r="C5635" s="0" t="str">
        <f aca="false">HYPERLINK("http://dbpedia.org/sparql?default-graph-uri=http%3A%2F%2Fdbpedia.org&amp;query=select+distinct+%3Fs+%3Fo+where+{%3Fs+%3Chttp%3A%2F%2Fdbpedia.org%2Fproperty%2Fwidth%3E+%3Fo}+LIMIT+100&amp;format=text%2Fhtml&amp;timeout=30000&amp;debug=on", "View on DBPedia")</f>
        <v>View on DBPedia</v>
      </c>
    </row>
    <row collapsed="false" customFormat="false" customHeight="true" hidden="false" ht="12.1" outlineLevel="0" r="5636">
      <c r="A5636" s="0" t="str">
        <f aca="false">HYPERLINK("http://dbpedia.org/ontology/knownFor")</f>
        <v>http://dbpedia.org/ontology/knownFor</v>
      </c>
      <c r="B5636" s="2" t="n">
        <v>0</v>
      </c>
      <c r="C5636" s="0" t="str">
        <f aca="false">HYPERLINK("http://dbpedia.org/sparql?default-graph-uri=http%3A%2F%2Fdbpedia.org&amp;query=select+distinct+%3Fs+%3Fo+where+{%3Fs+%3Chttp%3A%2F%2Fdbpedia.org%2Fontology%2FknownFor%3E+%3Fo}+LIMIT+100&amp;format=text%2Fhtml&amp;timeout=30000&amp;debug=on", "View on DBPedia")</f>
        <v>View on DBPedia</v>
      </c>
    </row>
    <row collapsed="false" customFormat="false" customHeight="true" hidden="false" ht="12.1" outlineLevel="0" r="5637">
      <c r="A5637" s="0" t="str">
        <f aca="false">HYPERLINK("http://dbpedia.org/property/endtheme")</f>
        <v>http://dbpedia.org/property/endtheme</v>
      </c>
      <c r="B5637" s="2" t="n">
        <v>0</v>
      </c>
      <c r="C5637" s="0" t="str">
        <f aca="false">HYPERLINK("http://dbpedia.org/sparql?default-graph-uri=http%3A%2F%2Fdbpedia.org&amp;query=select+distinct+%3Fs+%3Fo+where+{%3Fs+%3Chttp%3A%2F%2Fdbpedia.org%2Fproperty%2Fendtheme%3E+%3Fo}+LIMIT+100&amp;format=text%2Fhtml&amp;timeout=30000&amp;debug=on", "View on DBPedia")</f>
        <v>View on DBPedia</v>
      </c>
    </row>
    <row collapsed="false" customFormat="false" customHeight="true" hidden="false" ht="12.1" outlineLevel="0" r="5638">
      <c r="A5638" s="0" t="str">
        <f aca="false">HYPERLINK("http://dbpedia.org/ontology/draftRound")</f>
        <v>http://dbpedia.org/ontology/draftRound</v>
      </c>
      <c r="B5638" s="2" t="n">
        <v>0</v>
      </c>
      <c r="C5638" s="0" t="str">
        <f aca="false">HYPERLINK("http://dbpedia.org/sparql?default-graph-uri=http%3A%2F%2Fdbpedia.org&amp;query=select+distinct+%3Fs+%3Fo+where+{%3Fs+%3Chttp%3A%2F%2Fdbpedia.org%2Fontology%2FdraftRound%3E+%3Fo}+LIMIT+100&amp;format=text%2Fhtml&amp;timeout=30000&amp;debug=on", "View on DBPedia")</f>
        <v>View on DBPedia</v>
      </c>
    </row>
    <row collapsed="false" customFormat="false" customHeight="true" hidden="false" ht="12.1" outlineLevel="0" r="5639">
      <c r="A5639" s="0" t="str">
        <f aca="false">HYPERLINK("http://dbpedia.org/property/filmingCompleted")</f>
        <v>http://dbpedia.org/property/filmingCompleted</v>
      </c>
      <c r="B5639" s="2" t="n">
        <v>0</v>
      </c>
      <c r="C5639" s="0" t="str">
        <f aca="false">HYPERLINK("http://dbpedia.org/sparql?default-graph-uri=http%3A%2F%2Fdbpedia.org&amp;query=select+distinct+%3Fs+%3Fo+where+{%3Fs+%3Chttp%3A%2F%2Fdbpedia.org%2Fproperty%2FfilmingCompleted%3E+%3Fo}+LIMIT+100&amp;format=text%2Fhtml&amp;timeout=30000&amp;debug=on", "View on DBPedia")</f>
        <v>View on DBPedia</v>
      </c>
    </row>
    <row collapsed="false" customFormat="false" customHeight="true" hidden="false" ht="12.1" outlineLevel="0" r="5640">
      <c r="A5640" s="0" t="str">
        <f aca="false">HYPERLINK("http://dbpedia.org/property/hm23Exit")</f>
        <v>http://dbpedia.org/property/hm23Exit</v>
      </c>
      <c r="B5640" s="2" t="n">
        <v>0</v>
      </c>
      <c r="C5640" s="0" t="str">
        <f aca="false">HYPERLINK("http://dbpedia.org/sparql?default-graph-uri=http%3A%2F%2Fdbpedia.org&amp;query=select+distinct+%3Fs+%3Fo+where+{%3Fs+%3Chttp%3A%2F%2Fdbpedia.org%2Fproperty%2Fhm23Exit%3E+%3Fo}+LIMIT+100&amp;format=text%2Fhtml&amp;timeout=30000&amp;debug=on", "View on DBPedia")</f>
        <v>View on DBPedia</v>
      </c>
    </row>
    <row collapsed="false" customFormat="false" customHeight="true" hidden="false" ht="12.1" outlineLevel="0" r="5641">
      <c r="A5641" s="0" t="str">
        <f aca="false">HYPERLINK("http://dbpedia.org/property/headline")</f>
        <v>http://dbpedia.org/property/headline</v>
      </c>
      <c r="B5641" s="2" t="n">
        <v>0</v>
      </c>
      <c r="C5641" s="0" t="str">
        <f aca="false">HYPERLINK("http://dbpedia.org/sparql?default-graph-uri=http%3A%2F%2Fdbpedia.org&amp;query=select+distinct+%3Fs+%3Fo+where+{%3Fs+%3Chttp%3A%2F%2Fdbpedia.org%2Fproperty%2Fheadline%3E+%3Fo}+LIMIT+100&amp;format=text%2Fhtml&amp;timeout=30000&amp;debug=on", "View on DBPedia")</f>
        <v>View on DBPedia</v>
      </c>
    </row>
    <row collapsed="false" customFormat="false" customHeight="true" hidden="false" ht="12.1" outlineLevel="0" r="5642">
      <c r="A5642" s="0" t="str">
        <f aca="false">HYPERLINK("http://dbpedia.org/property/heightIn")</f>
        <v>http://dbpedia.org/property/heightIn</v>
      </c>
      <c r="B5642" s="2" t="n">
        <v>0</v>
      </c>
      <c r="C5642" s="0" t="str">
        <f aca="false">HYPERLINK("http://dbpedia.org/sparql?default-graph-uri=http%3A%2F%2Fdbpedia.org&amp;query=select+distinct+%3Fs+%3Fo+where+{%3Fs+%3Chttp%3A%2F%2Fdbpedia.org%2Fproperty%2FheightIn%3E+%3Fo}+LIMIT+100&amp;format=text%2Fhtml&amp;timeout=30000&amp;debug=on", "View on DBPedia")</f>
        <v>View on DBPedia</v>
      </c>
    </row>
    <row collapsed="false" customFormat="false" customHeight="true" hidden="false" ht="12.1" outlineLevel="0" r="5643">
      <c r="A5643" s="0" t="str">
        <f aca="false">HYPERLINK("http://dbpedia.org/property/in")</f>
        <v>http://dbpedia.org/property/in</v>
      </c>
      <c r="B5643" s="2" t="n">
        <v>0</v>
      </c>
      <c r="C5643" s="0" t="str">
        <f aca="false">HYPERLINK("http://dbpedia.org/sparql?default-graph-uri=http%3A%2F%2Fdbpedia.org&amp;query=select+distinct+%3Fs+%3Fo+where+{%3Fs+%3Chttp%3A%2F%2Fdbpedia.org%2Fproperty%2Fin%3E+%3Fo}+LIMIT+100&amp;format=text%2Fhtml&amp;timeout=30000&amp;debug=on", "View on DBPedia")</f>
        <v>View on DBPedia</v>
      </c>
    </row>
    <row collapsed="false" customFormat="false" customHeight="true" hidden="false" ht="12.1" outlineLevel="0" r="5644">
      <c r="A5644" s="0" t="str">
        <f aca="false">HYPERLINK("http://dbpedia.org/ontology/extinctionDate")</f>
        <v>http://dbpedia.org/ontology/extinctionDate</v>
      </c>
      <c r="B5644" s="2" t="n">
        <v>0</v>
      </c>
      <c r="C5644" s="0" t="str">
        <f aca="false">HYPERLINK("http://dbpedia.org/sparql?default-graph-uri=http%3A%2F%2Fdbpedia.org&amp;query=select+distinct+%3Fs+%3Fo+where+{%3Fs+%3Chttp%3A%2F%2Fdbpedia.org%2Fontology%2FextinctionDate%3E+%3Fo}+LIMIT+100&amp;format=text%2Fhtml&amp;timeout=30000&amp;debug=on", "View on DBPedia")</f>
        <v>View on DBPedia</v>
      </c>
    </row>
    <row collapsed="false" customFormat="false" customHeight="true" hidden="false" ht="12.1" outlineLevel="0" r="5645">
      <c r="A5645" s="0" t="str">
        <f aca="false">HYPERLINK("http://dbpedia.org/property/created")</f>
        <v>http://dbpedia.org/property/created</v>
      </c>
      <c r="B5645" s="2" t="n">
        <v>0</v>
      </c>
      <c r="C5645" s="0" t="str">
        <f aca="false">HYPERLINK("http://dbpedia.org/sparql?default-graph-uri=http%3A%2F%2Fdbpedia.org&amp;query=select+distinct+%3Fs+%3Fo+where+{%3Fs+%3Chttp%3A%2F%2Fdbpedia.org%2Fproperty%2Fcreated%3E+%3Fo}+LIMIT+100&amp;format=text%2Fhtml&amp;timeout=30000&amp;debug=on", "View on DBPedia")</f>
        <v>View on DBPedia</v>
      </c>
    </row>
    <row collapsed="false" customFormat="false" customHeight="true" hidden="false" ht="12.1" outlineLevel="0" r="5646">
      <c r="A5646" s="0" t="str">
        <f aca="false">HYPERLINK("http://dbpedia.org/property/hmpage")</f>
        <v>http://dbpedia.org/property/hmpage</v>
      </c>
      <c r="B5646" s="2" t="n">
        <v>0</v>
      </c>
      <c r="C5646" s="0" t="str">
        <f aca="false">HYPERLINK("http://dbpedia.org/sparql?default-graph-uri=http%3A%2F%2Fdbpedia.org&amp;query=select+distinct+%3Fs+%3Fo+where+{%3Fs+%3Chttp%3A%2F%2Fdbpedia.org%2Fproperty%2Fhmpage%3E+%3Fo}+LIMIT+100&amp;format=text%2Fhtml&amp;timeout=30000&amp;debug=on", "View on DBPedia")</f>
        <v>View on DBPedia</v>
      </c>
    </row>
    <row collapsed="false" customFormat="false" customHeight="true" hidden="false" ht="12.1" outlineLevel="0" r="5647">
      <c r="A5647" s="0" t="str">
        <f aca="false">HYPERLINK("http://dbpedia.org/property/formerCallsigns")</f>
        <v>http://dbpedia.org/property/formerCallsigns</v>
      </c>
      <c r="B5647" s="2" t="n">
        <v>0</v>
      </c>
      <c r="C5647" s="0" t="str">
        <f aca="false">HYPERLINK("http://dbpedia.org/sparql?default-graph-uri=http%3A%2F%2Fdbpedia.org&amp;query=select+distinct+%3Fs+%3Fo+where+{%3Fs+%3Chttp%3A%2F%2Fdbpedia.org%2Fproperty%2FformerCallsigns%3E+%3Fo}+LIMIT+100&amp;format=text%2Fhtml&amp;timeout=30000&amp;debug=on", "View on DBPedia")</f>
        <v>View on DBPedia</v>
      </c>
    </row>
    <row collapsed="false" customFormat="false" customHeight="true" hidden="false" ht="12.1" outlineLevel="0" r="5648">
      <c r="A5648" s="0" t="str">
        <f aca="false">HYPERLINK("http://dbpedia.org/property/jaKanji")</f>
        <v>http://dbpedia.org/property/jaKanji</v>
      </c>
      <c r="B5648" s="2" t="n">
        <v>0</v>
      </c>
      <c r="C5648" s="0" t="str">
        <f aca="false">HYPERLINK("http://dbpedia.org/sparql?default-graph-uri=http%3A%2F%2Fdbpedia.org&amp;query=select+distinct+%3Fs+%3Fo+where+{%3Fs+%3Chttp%3A%2F%2Fdbpedia.org%2Fproperty%2FjaKanji%3E+%3Fo}+LIMIT+100&amp;format=text%2Fhtml&amp;timeout=30000&amp;debug=on", "View on DBPedia")</f>
        <v>View on DBPedia</v>
      </c>
    </row>
    <row collapsed="false" customFormat="false" customHeight="true" hidden="false" ht="12.1" outlineLevel="0" r="5649">
      <c r="A5649" s="0" t="str">
        <f aca="false">HYPERLINK("http://dbpedia.org/property/presenter")</f>
        <v>http://dbpedia.org/property/presenter</v>
      </c>
      <c r="B5649" s="2" t="n">
        <v>0</v>
      </c>
      <c r="C5649" s="0" t="str">
        <f aca="false">HYPERLINK("http://dbpedia.org/sparql?default-graph-uri=http%3A%2F%2Fdbpedia.org&amp;query=select+distinct+%3Fs+%3Fo+where+{%3Fs+%3Chttp%3A%2F%2Fdbpedia.org%2Fproperty%2Fpresenter%3E+%3Fo}+LIMIT+100&amp;format=text%2Fhtml&amp;timeout=30000&amp;debug=on", "View on DBPedia")</f>
        <v>View on DBPedia</v>
      </c>
    </row>
    <row collapsed="false" customFormat="false" customHeight="true" hidden="false" ht="12.1" outlineLevel="0" r="5650">
      <c r="A5650" s="0" t="str">
        <f aca="false">HYPERLINK("http://dbpedia.org/property/premiere")</f>
        <v>http://dbpedia.org/property/premiere</v>
      </c>
      <c r="B5650" s="2" t="n">
        <v>0</v>
      </c>
      <c r="C5650" s="0" t="str">
        <f aca="false">HYPERLINK("http://dbpedia.org/sparql?default-graph-uri=http%3A%2F%2Fdbpedia.org&amp;query=select+distinct+%3Fs+%3Fo+where+{%3Fs+%3Chttp%3A%2F%2Fdbpedia.org%2Fproperty%2Fpremiere%3E+%3Fo}+LIMIT+100&amp;format=text%2Fhtml&amp;timeout=30000&amp;debug=on", "View on DBPedia")</f>
        <v>View on DBPedia</v>
      </c>
    </row>
    <row collapsed="false" customFormat="false" customHeight="true" hidden="false" ht="12.1" outlineLevel="0" r="5651">
      <c r="A5651" s="0" t="str">
        <f aca="false">HYPERLINK("http://dbpedia.org/ontology/dcc")</f>
        <v>http://dbpedia.org/ontology/dcc</v>
      </c>
      <c r="B5651" s="2" t="n">
        <v>0</v>
      </c>
      <c r="C5651" s="0" t="str">
        <f aca="false">HYPERLINK("http://dbpedia.org/sparql?default-graph-uri=http%3A%2F%2Fdbpedia.org&amp;query=select+distinct+%3Fs+%3Fo+where+{%3Fs+%3Chttp%3A%2F%2Fdbpedia.org%2Fontology%2Fdcc%3E+%3Fo}+LIMIT+100&amp;format=text%2Fhtml&amp;timeout=30000&amp;debug=on", "View on DBPedia")</f>
        <v>View on DBPedia</v>
      </c>
    </row>
    <row collapsed="false" customFormat="false" customHeight="true" hidden="false" ht="12.1" outlineLevel="0" r="5652">
      <c r="A5652" s="0" t="str">
        <f aca="false">HYPERLINK("http://dbpedia.org/property/status")</f>
        <v>http://dbpedia.org/property/status</v>
      </c>
      <c r="B5652" s="2" t="n">
        <v>0</v>
      </c>
      <c r="C5652" s="0" t="str">
        <f aca="false">HYPERLINK("http://dbpedia.org/sparql?default-graph-uri=http%3A%2F%2Fdbpedia.org&amp;query=select+distinct+%3Fs+%3Fo+where+{%3Fs+%3Chttp%3A%2F%2Fdbpedia.org%2Fproperty%2Fstatus%3E+%3Fo}+LIMIT+100&amp;format=text%2Fhtml&amp;timeout=30000&amp;debug=on", "View on DBPedia")</f>
        <v>View on DBPedia</v>
      </c>
    </row>
    <row collapsed="false" customFormat="false" customHeight="true" hidden="false" ht="12.1" outlineLevel="0" r="5653">
      <c r="A5653" s="0" t="str">
        <f aca="false">HYPERLINK("http://dbpedia.org/property/episodetitle")</f>
        <v>http://dbpedia.org/property/episodetitle</v>
      </c>
      <c r="B5653" s="2" t="n">
        <v>0</v>
      </c>
      <c r="C5653" s="0" t="str">
        <f aca="false">HYPERLINK("http://dbpedia.org/sparql?default-graph-uri=http%3A%2F%2Fdbpedia.org&amp;query=select+distinct+%3Fs+%3Fo+where+{%3Fs+%3Chttp%3A%2F%2Fdbpedia.org%2Fproperty%2Fepisodetitle%3E+%3Fo}+LIMIT+100&amp;format=text%2Fhtml&amp;timeout=30000&amp;debug=on", "View on DBPedia")</f>
        <v>View on DBPedia</v>
      </c>
    </row>
    <row collapsed="false" customFormat="false" customHeight="true" hidden="false" ht="12.1" outlineLevel="0" r="5654">
      <c r="A5654" s="0" t="str">
        <f aca="false">HYPERLINK("http://dbpedia.org/property/wickets")</f>
        <v>http://dbpedia.org/property/wickets</v>
      </c>
      <c r="B5654" s="2" t="n">
        <v>0</v>
      </c>
      <c r="C5654" s="0" t="str">
        <f aca="false">HYPERLINK("http://dbpedia.org/sparql?default-graph-uri=http%3A%2F%2Fdbpedia.org&amp;query=select+distinct+%3Fs+%3Fo+where+{%3Fs+%3Chttp%3A%2F%2Fdbpedia.org%2Fproperty%2Fwickets%3E+%3Fo}+LIMIT+100&amp;format=text%2Fhtml&amp;timeout=30000&amp;debug=on", "View on DBPedia")</f>
        <v>View on DBPedia</v>
      </c>
    </row>
    <row collapsed="false" customFormat="false" customHeight="true" hidden="false" ht="12.1" outlineLevel="0" r="5655">
      <c r="A5655" s="0" t="str">
        <f aca="false">HYPERLINK("http://dbpedia.org/property/hm19Enter")</f>
        <v>http://dbpedia.org/property/hm19Enter</v>
      </c>
      <c r="B5655" s="2" t="n">
        <v>0</v>
      </c>
      <c r="C5655" s="0" t="str">
        <f aca="false">HYPERLINK("http://dbpedia.org/sparql?default-graph-uri=http%3A%2F%2Fdbpedia.org&amp;query=select+distinct+%3Fs+%3Fo+where+{%3Fs+%3Chttp%3A%2F%2Fdbpedia.org%2Fproperty%2Fhm19Enter%3E+%3Fo}+LIMIT+100&amp;format=text%2Fhtml&amp;timeout=30000&amp;debug=on", "View on DBPedia")</f>
        <v>View on DBPedia</v>
      </c>
    </row>
    <row collapsed="false" customFormat="false" customHeight="true" hidden="false" ht="12.1" outlineLevel="0" r="5656">
      <c r="A5656" s="0" t="str">
        <f aca="false">HYPERLINK("http://dbpedia.org/property/singles")</f>
        <v>http://dbpedia.org/property/singles</v>
      </c>
      <c r="B5656" s="2" t="n">
        <v>0</v>
      </c>
      <c r="C5656" s="0" t="str">
        <f aca="false">HYPERLINK("http://dbpedia.org/sparql?default-graph-uri=http%3A%2F%2Fdbpedia.org&amp;query=select+distinct+%3Fs+%3Fo+where+{%3Fs+%3Chttp%3A%2F%2Fdbpedia.org%2Fproperty%2Fsingles%3E+%3Fo}+LIMIT+100&amp;format=text%2Fhtml&amp;timeout=30000&amp;debug=on", "View on DBPedia")</f>
        <v>View on DBPedia</v>
      </c>
    </row>
    <row collapsed="false" customFormat="false" customHeight="true" hidden="false" ht="12.1" outlineLevel="0" r="5657">
      <c r="A5657" s="0" t="str">
        <f aca="false">HYPERLINK("http://dbpedia.org/property/logoalt")</f>
        <v>http://dbpedia.org/property/logoalt</v>
      </c>
      <c r="B5657" s="2" t="n">
        <v>0</v>
      </c>
      <c r="C5657" s="0" t="str">
        <f aca="false">HYPERLINK("http://dbpedia.org/sparql?default-graph-uri=http%3A%2F%2Fdbpedia.org&amp;query=select+distinct+%3Fs+%3Fo+where+{%3Fs+%3Chttp%3A%2F%2Fdbpedia.org%2Fproperty%2Flogoalt%3E+%3Fo}+LIMIT+100&amp;format=text%2Fhtml&amp;timeout=30000&amp;debug=on", "View on DBPedia")</f>
        <v>View on DBPedia</v>
      </c>
    </row>
    <row collapsed="false" customFormat="false" customHeight="true" hidden="false" ht="12.1" outlineLevel="0" r="5658">
      <c r="A5658" s="0" t="str">
        <f aca="false">HYPERLINK("http://dbpedia.org/property/referee")</f>
        <v>http://dbpedia.org/property/referee</v>
      </c>
      <c r="B5658" s="2" t="n">
        <v>0</v>
      </c>
      <c r="C5658" s="0" t="str">
        <f aca="false">HYPERLINK("http://dbpedia.org/sparql?default-graph-uri=http%3A%2F%2Fdbpedia.org&amp;query=select+distinct+%3Fs+%3Fo+where+{%3Fs+%3Chttp%3A%2F%2Fdbpedia.org%2Fproperty%2Freferee%3E+%3Fo}+LIMIT+100&amp;format=text%2Fhtml&amp;timeout=30000&amp;debug=on", "View on DBPedia")</f>
        <v>View on DBPedia</v>
      </c>
    </row>
    <row collapsed="false" customFormat="false" customHeight="true" hidden="false" ht="12.1" outlineLevel="0" r="5659">
      <c r="A5659" s="0" t="str">
        <f aca="false">HYPERLINK("http://dbpedia.org/property/notableWork")</f>
        <v>http://dbpedia.org/property/notableWork</v>
      </c>
      <c r="B5659" s="2" t="n">
        <v>0</v>
      </c>
      <c r="C5659" s="0" t="str">
        <f aca="false">HYPERLINK("http://dbpedia.org/sparql?default-graph-uri=http%3A%2F%2Fdbpedia.org&amp;query=select+distinct+%3Fs+%3Fo+where+{%3Fs+%3Chttp%3A%2F%2Fdbpedia.org%2Fproperty%2FnotableWork%3E+%3Fo}+LIMIT+100&amp;format=text%2Fhtml&amp;timeout=30000&amp;debug=on", "View on DBPedia")</f>
        <v>View on DBPedia</v>
      </c>
    </row>
    <row collapsed="false" customFormat="false" customHeight="true" hidden="false" ht="12.1" outlineLevel="0" r="5660">
      <c r="A5660" s="0" t="str">
        <f aca="false">HYPERLINK("http://dbpedia.org/property/catches/stumpings")</f>
        <v>http://dbpedia.org/property/catches/stumpings</v>
      </c>
      <c r="B5660" s="2" t="n">
        <v>0</v>
      </c>
      <c r="C5660" s="0" t="str">
        <f aca="false">HYPERLINK("http://dbpedia.org/sparql?default-graph-uri=http%3A%2F%2Fdbpedia.org&amp;query=select+distinct+%3Fs+%3Fo+where+{%3Fs+%3Chttp%3A%2F%2Fdbpedia.org%2Fproperty%2Fcatches%2Fstumpings%3E+%3Fo}+LIMIT+100&amp;format=text%2Fhtml&amp;timeout=30000&amp;debug=on", "View on DBPedia")</f>
        <v>View on DBPedia</v>
      </c>
    </row>
    <row collapsed="false" customFormat="false" customHeight="true" hidden="false" ht="12.1" outlineLevel="0" r="5661">
      <c r="A5661" s="0" t="str">
        <f aca="false">HYPERLINK("http://dbpedia.org/property/employer")</f>
        <v>http://dbpedia.org/property/employer</v>
      </c>
      <c r="B5661" s="2" t="n">
        <v>0</v>
      </c>
      <c r="C5661" s="0" t="str">
        <f aca="false">HYPERLINK("http://dbpedia.org/sparql?default-graph-uri=http%3A%2F%2Fdbpedia.org&amp;query=select+distinct+%3Fs+%3Fo+where+{%3Fs+%3Chttp%3A%2F%2Fdbpedia.org%2Fproperty%2Femployer%3E+%3Fo}+LIMIT+100&amp;format=text%2Fhtml&amp;timeout=30000&amp;debug=on", "View on DBPedia")</f>
        <v>View on DBPedia</v>
      </c>
    </row>
    <row collapsed="false" customFormat="false" customHeight="true" hidden="false" ht="12.1" outlineLevel="0" r="5662">
      <c r="A5662" s="0" t="str">
        <f aca="false">HYPERLINK("http://dbpedia.org/property/shareAsOf")</f>
        <v>http://dbpedia.org/property/shareAsOf</v>
      </c>
      <c r="B5662" s="2" t="n">
        <v>0</v>
      </c>
      <c r="C5662" s="0" t="str">
        <f aca="false">HYPERLINK("http://dbpedia.org/sparql?default-graph-uri=http%3A%2F%2Fdbpedia.org&amp;query=select+distinct+%3Fs+%3Fo+where+{%3Fs+%3Chttp%3A%2F%2Fdbpedia.org%2Fproperty%2FshareAsOf%3E+%3Fo}+LIMIT+100&amp;format=text%2Fhtml&amp;timeout=30000&amp;debug=on", "View on DBPedia")</f>
        <v>View on DBPedia</v>
      </c>
    </row>
    <row collapsed="false" customFormat="false" customHeight="true" hidden="false" ht="12.1" outlineLevel="0" r="5663">
      <c r="A5663" s="0" t="str">
        <f aca="false">HYPERLINK("http://dbpedia.org/property/haat")</f>
        <v>http://dbpedia.org/property/haat</v>
      </c>
      <c r="B5663" s="2" t="n">
        <v>0</v>
      </c>
      <c r="C5663" s="0" t="str">
        <f aca="false">HYPERLINK("http://dbpedia.org/sparql?default-graph-uri=http%3A%2F%2Fdbpedia.org&amp;query=select+distinct+%3Fs+%3Fo+where+{%3Fs+%3Chttp%3A%2F%2Fdbpedia.org%2Fproperty%2Fhaat%3E+%3Fo}+LIMIT+100&amp;format=text%2Fhtml&amp;timeout=30000&amp;debug=on", "View on DBPedia")</f>
        <v>View on DBPedia</v>
      </c>
    </row>
    <row collapsed="false" customFormat="false" customHeight="true" hidden="false" ht="12.1" outlineLevel="0" r="5664">
      <c r="A5664" s="0" t="str">
        <f aca="false">HYPERLINK("http://dbpedia.org/property/losses")</f>
        <v>http://dbpedia.org/property/losses</v>
      </c>
      <c r="B5664" s="2" t="n">
        <v>0</v>
      </c>
      <c r="C5664" s="0" t="str">
        <f aca="false">HYPERLINK("http://dbpedia.org/sparql?default-graph-uri=http%3A%2F%2Fdbpedia.org&amp;query=select+distinct+%3Fs+%3Fo+where+{%3Fs+%3Chttp%3A%2F%2Fdbpedia.org%2Fproperty%2Flosses%3E+%3Fo}+LIMIT+100&amp;format=text%2Fhtml&amp;timeout=30000&amp;debug=on", "View on DBPedia")</f>
        <v>View on DBPedia</v>
      </c>
    </row>
    <row collapsed="false" customFormat="false" customHeight="true" hidden="false" ht="12.1" outlineLevel="0" r="5665">
      <c r="A5665" s="0" t="str">
        <f aca="false">HYPERLINK("http://dbpedia.org/property/birthdate")</f>
        <v>http://dbpedia.org/property/birthdate</v>
      </c>
      <c r="B5665" s="2" t="n">
        <v>0</v>
      </c>
      <c r="C5665" s="0" t="str">
        <f aca="false">HYPERLINK("http://dbpedia.org/sparql?default-graph-uri=http%3A%2F%2Fdbpedia.org&amp;query=select+distinct+%3Fs+%3Fo+where+{%3Fs+%3Chttp%3A%2F%2Fdbpedia.org%2Fproperty%2Fbirthdate%3E+%3Fo}+LIMIT+100&amp;format=text%2Fhtml&amp;timeout=30000&amp;debug=on", "View on DBPedia")</f>
        <v>View on DBPedia</v>
      </c>
    </row>
    <row collapsed="false" customFormat="false" customHeight="true" hidden="false" ht="12.1" outlineLevel="0" r="5666">
      <c r="A5666" s="0" t="str">
        <f aca="false">HYPERLINK("http://dbpedia.org/property/pastNames")</f>
        <v>http://dbpedia.org/property/pastNames</v>
      </c>
      <c r="B5666" s="2" t="n">
        <v>0</v>
      </c>
      <c r="C5666" s="0" t="str">
        <f aca="false">HYPERLINK("http://dbpedia.org/sparql?default-graph-uri=http%3A%2F%2Fdbpedia.org&amp;query=select+distinct+%3Fs+%3Fo+where+{%3Fs+%3Chttp%3A%2F%2Fdbpedia.org%2Fproperty%2FpastNames%3E+%3Fo}+LIMIT+100&amp;format=text%2Fhtml&amp;timeout=30000&amp;debug=on", "View on DBPedia")</f>
        <v>View on DBPedia</v>
      </c>
    </row>
    <row collapsed="false" customFormat="false" customHeight="true" hidden="false" ht="12.1" outlineLevel="0" r="5667">
      <c r="A5667" s="0" t="str">
        <f aca="false">HYPERLINK("http://dbpedia.org/property/companyName")</f>
        <v>http://dbpedia.org/property/companyName</v>
      </c>
      <c r="B5667" s="2" t="n">
        <v>0</v>
      </c>
      <c r="C5667" s="0" t="str">
        <f aca="false">HYPERLINK("http://dbpedia.org/sparql?default-graph-uri=http%3A%2F%2Fdbpedia.org&amp;query=select+distinct+%3Fs+%3Fo+where+{%3Fs+%3Chttp%3A%2F%2Fdbpedia.org%2Fproperty%2FcompanyName%3E+%3Fo}+LIMIT+100&amp;format=text%2Fhtml&amp;timeout=30000&amp;debug=on", "View on DBPedia")</f>
        <v>View on DBPedia</v>
      </c>
    </row>
    <row collapsed="false" customFormat="false" customHeight="true" hidden="false" ht="12.1" outlineLevel="0" r="5668">
      <c r="A5668" s="0" t="str">
        <f aca="false">HYPERLINK("http://dbpedia.org/property/tries")</f>
        <v>http://dbpedia.org/property/tries</v>
      </c>
      <c r="B5668" s="2" t="n">
        <v>0</v>
      </c>
      <c r="C5668" s="0" t="str">
        <f aca="false">HYPERLINK("http://dbpedia.org/sparql?default-graph-uri=http%3A%2F%2Fdbpedia.org&amp;query=select+distinct+%3Fs+%3Fo+where+{%3Fs+%3Chttp%3A%2F%2Fdbpedia.org%2Fproperty%2Ftries%3E+%3Fo}+LIMIT+100&amp;format=text%2Fhtml&amp;timeout=30000&amp;debug=on", "View on DBPedia")</f>
        <v>View on DBPedia</v>
      </c>
    </row>
    <row collapsed="false" customFormat="false" customHeight="true" hidden="false" ht="12.1" outlineLevel="0" r="5669">
      <c r="A5669" s="0" t="str">
        <f aca="false">HYPERLINK("http://dbpedia.org/property/length")</f>
        <v>http://dbpedia.org/property/length</v>
      </c>
      <c r="B5669" s="2" t="n">
        <v>0</v>
      </c>
      <c r="C5669" s="0" t="str">
        <f aca="false">HYPERLINK("http://dbpedia.org/sparql?default-graph-uri=http%3A%2F%2Fdbpedia.org&amp;query=select+distinct+%3Fs+%3Fo+where+{%3Fs+%3Chttp%3A%2F%2Fdbpedia.org%2Fproperty%2Flength%3E+%3Fo}+LIMIT+100&amp;format=text%2Fhtml&amp;timeout=30000&amp;debug=on", "View on DBPedia")</f>
        <v>View on DBPedia</v>
      </c>
    </row>
    <row collapsed="false" customFormat="false" customHeight="true" hidden="false" ht="12.1" outlineLevel="0" r="5670">
      <c r="A5670" s="0" t="str">
        <f aca="false">HYPERLINK("http://dbpedia.org/property/latM")</f>
        <v>http://dbpedia.org/property/latM</v>
      </c>
      <c r="B5670" s="2" t="n">
        <v>0</v>
      </c>
      <c r="C5670" s="0" t="str">
        <f aca="false">HYPERLINK("http://dbpedia.org/sparql?default-graph-uri=http%3A%2F%2Fdbpedia.org&amp;query=select+distinct+%3Fs+%3Fo+where+{%3Fs+%3Chttp%3A%2F%2Fdbpedia.org%2Fproperty%2FlatM%3E+%3Fo}+LIMIT+100&amp;format=text%2Fhtml&amp;timeout=30000&amp;debug=on", "View on DBPedia")</f>
        <v>View on DBPedia</v>
      </c>
    </row>
    <row collapsed="false" customFormat="false" customHeight="true" hidden="false" ht="12.1" outlineLevel="0" r="5671">
      <c r="A5671" s="0" t="str">
        <f aca="false">HYPERLINK("http://dbpedia.org/ontology/virtualChannel")</f>
        <v>http://dbpedia.org/ontology/virtualChannel</v>
      </c>
      <c r="B5671" s="2" t="n">
        <v>0</v>
      </c>
      <c r="C5671" s="0" t="str">
        <f aca="false">HYPERLINK("http://dbpedia.org/sparql?default-graph-uri=http%3A%2F%2Fdbpedia.org&amp;query=select+distinct+%3Fs+%3Fo+where+{%3Fs+%3Chttp%3A%2F%2Fdbpedia.org%2Fontology%2FvirtualChannel%3E+%3Fo}+LIMIT+100&amp;format=text%2Fhtml&amp;timeout=30000&amp;debug=on", "View on DBPedia")</f>
        <v>View on DBPedia</v>
      </c>
    </row>
    <row collapsed="false" customFormat="false" customHeight="true" hidden="false" ht="12.1" outlineLevel="0" r="5672">
      <c r="A5672" s="0" t="str">
        <f aca="false">HYPERLINK("http://dbpedia.org/property/numberEpisodes")</f>
        <v>http://dbpedia.org/property/numberEpisodes</v>
      </c>
      <c r="B5672" s="2" t="n">
        <v>0.5</v>
      </c>
      <c r="C5672" s="0" t="str">
        <f aca="false">HYPERLINK("http://dbpedia.org/sparql?default-graph-uri=http%3A%2F%2Fdbpedia.org&amp;query=select+distinct+%3Fs+%3Fo+where+{%3Fs+%3Chttp%3A%2F%2Fdbpedia.org%2Fproperty%2FnumberEpisodes%3E+%3Fo}+LIMIT+100&amp;format=text%2Fhtml&amp;timeout=30000&amp;debug=on", "View on DBPedia")</f>
        <v>View on DBPedia</v>
      </c>
    </row>
    <row collapsed="false" customFormat="false" customHeight="true" hidden="false" ht="12.1" outlineLevel="0" r="5673">
      <c r="A5673" s="0" t="str">
        <f aca="false">HYPERLINK("http://dbpedia.org/property/alt")</f>
        <v>http://dbpedia.org/property/alt</v>
      </c>
      <c r="B5673" s="2" t="n">
        <v>0</v>
      </c>
      <c r="C5673" s="0" t="str">
        <f aca="false">HYPERLINK("http://dbpedia.org/sparql?default-graph-uri=http%3A%2F%2Fdbpedia.org&amp;query=select+distinct+%3Fs+%3Fo+where+{%3Fs+%3Chttp%3A%2F%2Fdbpedia.org%2Fproperty%2Falt%3E+%3Fo}+LIMIT+100&amp;format=text%2Fhtml&amp;timeout=30000&amp;debug=on", "View on DBPedia")</f>
        <v>View on DBPedia</v>
      </c>
    </row>
    <row collapsed="false" customFormat="false" customHeight="true" hidden="false" ht="12.1" outlineLevel="0" r="5674">
      <c r="A5674" s="0" t="str">
        <f aca="false">HYPERLINK("http://dbpedia.org/property/hm20Enter")</f>
        <v>http://dbpedia.org/property/hm20Enter</v>
      </c>
      <c r="B5674" s="2" t="n">
        <v>0</v>
      </c>
      <c r="C5674" s="0" t="str">
        <f aca="false">HYPERLINK("http://dbpedia.org/sparql?default-graph-uri=http%3A%2F%2Fdbpedia.org&amp;query=select+distinct+%3Fs+%3Fo+where+{%3Fs+%3Chttp%3A%2F%2Fdbpedia.org%2Fproperty%2Fhm20Enter%3E+%3Fo}+LIMIT+100&amp;format=text%2Fhtml&amp;timeout=30000&amp;debug=on", "View on DBPedia")</f>
        <v>View on DBPedia</v>
      </c>
    </row>
    <row collapsed="false" customFormat="false" customHeight="true" hidden="false" ht="12.1" outlineLevel="0" r="5675">
      <c r="A5675" s="0" t="str">
        <f aca="false">HYPERLINK("http://dbpedia.org/property/rd3Score")</f>
        <v>http://dbpedia.org/property/rd3Score</v>
      </c>
      <c r="B5675" s="2" t="n">
        <v>0</v>
      </c>
      <c r="C5675" s="0" t="str">
        <f aca="false">HYPERLINK("http://dbpedia.org/sparql?default-graph-uri=http%3A%2F%2Fdbpedia.org&amp;query=select+distinct+%3Fs+%3Fo+where+{%3Fs+%3Chttp%3A%2F%2Fdbpedia.org%2Fproperty%2Frd3Score%3E+%3Fo}+LIMIT+100&amp;format=text%2Fhtml&amp;timeout=30000&amp;debug=on", "View on DBPedia")</f>
        <v>View on DBPedia</v>
      </c>
    </row>
    <row collapsed="false" customFormat="false" customHeight="true" hidden="false" ht="12.1" outlineLevel="0" r="5676">
      <c r="A5676" s="0" t="str">
        <f aca="false">HYPERLINK("http://dbpedia.org/property/virtual")</f>
        <v>http://dbpedia.org/property/virtual</v>
      </c>
      <c r="B5676" s="2" t="n">
        <v>0</v>
      </c>
      <c r="C5676" s="0" t="str">
        <f aca="false">HYPERLINK("http://dbpedia.org/sparql?default-graph-uri=http%3A%2F%2Fdbpedia.org&amp;query=select+distinct+%3Fs+%3Fo+where+{%3Fs+%3Chttp%3A%2F%2Fdbpedia.org%2Fproperty%2Fvirtual%3E+%3Fo}+LIMIT+100&amp;format=text%2Fhtml&amp;timeout=30000&amp;debug=on", "View on DBPedia")</f>
        <v>View on DBPedia</v>
      </c>
    </row>
    <row collapsed="false" customFormat="false" customHeight="true" hidden="false" ht="12.1" outlineLevel="0" r="5677">
      <c r="A5677" s="0" t="str">
        <f aca="false">HYPERLINK("http://dbpedia.org/property/productiondate")</f>
        <v>http://dbpedia.org/property/productiondate</v>
      </c>
      <c r="B5677" s="2" t="n">
        <v>0</v>
      </c>
      <c r="C5677" s="0" t="str">
        <f aca="false">HYPERLINK("http://dbpedia.org/sparql?default-graph-uri=http%3A%2F%2Fdbpedia.org&amp;query=select+distinct+%3Fs+%3Fo+where+{%3Fs+%3Chttp%3A%2F%2Fdbpedia.org%2Fproperty%2Fproductiondate%3E+%3Fo}+LIMIT+100&amp;format=text%2Fhtml&amp;timeout=30000&amp;debug=on", "View on DBPedia")</f>
        <v>View on DBPedia</v>
      </c>
    </row>
    <row collapsed="false" customFormat="false" customHeight="true" hidden="false" ht="12.1" outlineLevel="0" r="5678">
      <c r="A5678" s="0" t="str">
        <f aca="false">HYPERLINK("http://dbpedia.org/property/author")</f>
        <v>http://dbpedia.org/property/author</v>
      </c>
      <c r="B5678" s="2" t="n">
        <v>0</v>
      </c>
      <c r="C5678" s="0" t="str">
        <f aca="false">HYPERLINK("http://dbpedia.org/sparql?default-graph-uri=http%3A%2F%2Fdbpedia.org&amp;query=select+distinct+%3Fs+%3Fo+where+{%3Fs+%3Chttp%3A%2F%2Fdbpedia.org%2Fproperty%2Fauthor%3E+%3Fo}+LIMIT+100&amp;format=text%2Fhtml&amp;timeout=30000&amp;debug=on", "View on DBPedia")</f>
        <v>View on DBPedia</v>
      </c>
    </row>
    <row collapsed="false" customFormat="false" customHeight="true" hidden="false" ht="12.1" outlineLevel="0" r="5679">
      <c r="A5679" s="0" t="str">
        <f aca="false">HYPERLINK("http://dbpedia.org/property/pictureFormat")</f>
        <v>http://dbpedia.org/property/pictureFormat</v>
      </c>
      <c r="B5679" s="2" t="n">
        <v>0</v>
      </c>
      <c r="C5679" s="0" t="str">
        <f aca="false">HYPERLINK("http://dbpedia.org/sparql?default-graph-uri=http%3A%2F%2Fdbpedia.org&amp;query=select+distinct+%3Fs+%3Fo+where+{%3Fs+%3Chttp%3A%2F%2Fdbpedia.org%2Fproperty%2FpictureFormat%3E+%3Fo}+LIMIT+100&amp;format=text%2Fhtml&amp;timeout=30000&amp;debug=on", "View on DBPedia")</f>
        <v>View on DBPedia</v>
      </c>
    </row>
    <row collapsed="false" customFormat="false" customHeight="true" hidden="false" ht="12.1" outlineLevel="0" r="5680">
      <c r="A5680" s="0" t="str">
        <f aca="false">HYPERLINK("http://dbpedia.org/property/distributor")</f>
        <v>http://dbpedia.org/property/distributor</v>
      </c>
      <c r="B5680" s="2" t="n">
        <v>0</v>
      </c>
      <c r="C5680" s="0" t="str">
        <f aca="false">HYPERLINK("http://dbpedia.org/sparql?default-graph-uri=http%3A%2F%2Fdbpedia.org&amp;query=select+distinct+%3Fs+%3Fo+where+{%3Fs+%3Chttp%3A%2F%2Fdbpedia.org%2Fproperty%2Fdistributor%3E+%3Fo}+LIMIT+100&amp;format=text%2Fhtml&amp;timeout=30000&amp;debug=on", "View on DBPedia")</f>
        <v>View on DBPedia</v>
      </c>
    </row>
    <row collapsed="false" customFormat="false" customHeight="true" hidden="false" ht="12.1" outlineLevel="0" r="5681">
      <c r="A5681" s="0" t="str">
        <f aca="false">HYPERLINK("http://dbpedia.org/property/final")</f>
        <v>http://dbpedia.org/property/final</v>
      </c>
      <c r="B5681" s="2" t="n">
        <v>0</v>
      </c>
      <c r="C5681" s="0" t="str">
        <f aca="false">HYPERLINK("http://dbpedia.org/sparql?default-graph-uri=http%3A%2F%2Fdbpedia.org&amp;query=select+distinct+%3Fs+%3Fo+where+{%3Fs+%3Chttp%3A%2F%2Fdbpedia.org%2Fproperty%2Ffinal%3E+%3Fo}+LIMIT+100&amp;format=text%2Fhtml&amp;timeout=30000&amp;debug=on", "View on DBPedia")</f>
        <v>View on DBPedia</v>
      </c>
    </row>
    <row collapsed="false" customFormat="false" customHeight="true" hidden="false" ht="12.1" outlineLevel="0" r="5682">
      <c r="A5682" s="0" t="str">
        <f aca="false">HYPERLINK("http://dbpedia.org/property/wins")</f>
        <v>http://dbpedia.org/property/wins</v>
      </c>
      <c r="B5682" s="2" t="n">
        <v>0</v>
      </c>
      <c r="C5682" s="0" t="str">
        <f aca="false">HYPERLINK("http://dbpedia.org/sparql?default-graph-uri=http%3A%2F%2Fdbpedia.org&amp;query=select+distinct+%3Fs+%3Fo+where+{%3Fs+%3Chttp%3A%2F%2Fdbpedia.org%2Fproperty%2Fwins%3E+%3Fo}+LIMIT+100&amp;format=text%2Fhtml&amp;timeout=30000&amp;debug=on", "View on DBPedia")</f>
        <v>View on DBPedia</v>
      </c>
    </row>
    <row collapsed="false" customFormat="false" customHeight="true" hidden="false" ht="12.1" outlineLevel="0" r="5683">
      <c r="A5683" s="0" t="str">
        <f aca="false">HYPERLINK("http://dbpedia.org/property/thisAlbum")</f>
        <v>http://dbpedia.org/property/thisAlbum</v>
      </c>
      <c r="B5683" s="2" t="n">
        <v>0</v>
      </c>
      <c r="C5683" s="0" t="str">
        <f aca="false">HYPERLINK("http://dbpedia.org/sparql?default-graph-uri=http%3A%2F%2Fdbpedia.org&amp;query=select+distinct+%3Fs+%3Fo+where+{%3Fs+%3Chttp%3A%2F%2Fdbpedia.org%2Fproperty%2FthisAlbum%3E+%3Fo}+LIMIT+100&amp;format=text%2Fhtml&amp;timeout=30000&amp;debug=on", "View on DBPedia")</f>
        <v>View on DBPedia</v>
      </c>
    </row>
    <row collapsed="false" customFormat="false" customHeight="true" hidden="false" ht="12.1" outlineLevel="0" r="5684">
      <c r="A5684" s="0" t="str">
        <f aca="false">HYPERLINK("http://dbpedia.org/ontology/openingTheme")</f>
        <v>http://dbpedia.org/ontology/openingTheme</v>
      </c>
      <c r="B5684" s="2" t="n">
        <v>0</v>
      </c>
      <c r="C5684" s="0" t="str">
        <f aca="false">HYPERLINK("http://dbpedia.org/sparql?default-graph-uri=http%3A%2F%2Fdbpedia.org&amp;query=select+distinct+%3Fs+%3Fo+where+{%3Fs+%3Chttp%3A%2F%2Fdbpedia.org%2Fontology%2FopeningTheme%3E+%3Fo}+LIMIT+100&amp;format=text%2Fhtml&amp;timeout=30000&amp;debug=on", "View on DBPedia")</f>
        <v>View on DBPedia</v>
      </c>
    </row>
    <row collapsed="false" customFormat="false" customHeight="true" hidden="false" ht="12.1" outlineLevel="0" r="5685">
      <c r="A5685" s="0" t="str">
        <f aca="false">HYPERLINK("http://dbpedia.org/property/affiliations")</f>
        <v>http://dbpedia.org/property/affiliations</v>
      </c>
      <c r="B5685" s="2" t="n">
        <v>0</v>
      </c>
      <c r="C5685" s="0" t="str">
        <f aca="false">HYPERLINK("http://dbpedia.org/sparql?default-graph-uri=http%3A%2F%2Fdbpedia.org&amp;query=select+distinct+%3Fs+%3Fo+where+{%3Fs+%3Chttp%3A%2F%2Fdbpedia.org%2Fproperty%2Faffiliations%3E+%3Fo}+LIMIT+100&amp;format=text%2Fhtml&amp;timeout=30000&amp;debug=on", "View on DBPedia")</f>
        <v>View on DBPedia</v>
      </c>
    </row>
    <row collapsed="false" customFormat="false" customHeight="true" hidden="false" ht="12.1" outlineLevel="0" r="5686">
      <c r="A5686" s="0" t="str">
        <f aca="false">HYPERLINK("http://dbpedia.org/ontology/team")</f>
        <v>http://dbpedia.org/ontology/team</v>
      </c>
      <c r="B5686" s="2" t="n">
        <v>0</v>
      </c>
      <c r="C5686" s="0" t="str">
        <f aca="false">HYPERLINK("http://dbpedia.org/sparql?default-graph-uri=http%3A%2F%2Fdbpedia.org&amp;query=select+distinct+%3Fs+%3Fo+where+{%3Fs+%3Chttp%3A%2F%2Fdbpedia.org%2Fontology%2Fteam%3E+%3Fo}+LIMIT+100&amp;format=text%2Fhtml&amp;timeout=30000&amp;debug=on", "View on DBPedia")</f>
        <v>View on DBPedia</v>
      </c>
    </row>
    <row collapsed="false" customFormat="false" customHeight="true" hidden="false" ht="12.1" outlineLevel="0" r="5687">
      <c r="A5687" s="0" t="str">
        <f aca="false">HYPERLINK("http://dbpedia.org/property/games(goals)_")</f>
        <v>http://dbpedia.org/property/games(goals)_</v>
      </c>
      <c r="B5687" s="2" t="n">
        <v>0</v>
      </c>
      <c r="C5687" s="0" t="str">
        <f aca="false">HYPERLINK("http://dbpedia.org/sparql?default-graph-uri=http%3A%2F%2Fdbpedia.org&amp;query=select+distinct+%3Fs+%3Fo+where+{%3Fs+%3Chttp%3A%2F%2Fdbpedia.org%2Fproperty%2Fgames%28goals%29_%3E+%3Fo}+LIMIT+100&amp;format=text%2Fhtml&amp;timeout=30000&amp;debug=on", "View on DBPedia")</f>
        <v>View on DBPedia</v>
      </c>
    </row>
    <row collapsed="false" customFormat="false" customHeight="true" hidden="false" ht="12.1" outlineLevel="0" r="5688">
      <c r="A5688" s="0" t="str">
        <f aca="false">HYPERLINK("http://dbpedia.org/property/vote")</f>
        <v>http://dbpedia.org/property/vote</v>
      </c>
      <c r="B5688" s="2" t="n">
        <v>0</v>
      </c>
      <c r="C5688" s="0" t="str">
        <f aca="false">HYPERLINK("http://dbpedia.org/sparql?default-graph-uri=http%3A%2F%2Fdbpedia.org&amp;query=select+distinct+%3Fs+%3Fo+where+{%3Fs+%3Chttp%3A%2F%2Fdbpedia.org%2Fproperty%2Fvote%3E+%3Fo}+LIMIT+100&amp;format=text%2Fhtml&amp;timeout=30000&amp;debug=on", "View on DBPedia")</f>
        <v>View on DBPedia</v>
      </c>
    </row>
    <row collapsed="false" customFormat="false" customHeight="true" hidden="false" ht="12.1" outlineLevel="0" r="5689">
      <c r="A5689" s="0" t="str">
        <f aca="false">HYPERLINK("http://dbpedia.org/property/rank")</f>
        <v>http://dbpedia.org/property/rank</v>
      </c>
      <c r="B5689" s="2" t="n">
        <v>0</v>
      </c>
      <c r="C5689" s="0" t="str">
        <f aca="false">HYPERLINK("http://dbpedia.org/sparql?default-graph-uri=http%3A%2F%2Fdbpedia.org&amp;query=select+distinct+%3Fs+%3Fo+where+{%3Fs+%3Chttp%3A%2F%2Fdbpedia.org%2Fproperty%2Frank%3E+%3Fo}+LIMIT+100&amp;format=text%2Fhtml&amp;timeout=30000&amp;debug=on", "View on DBPedia")</f>
        <v>View on DBPedia</v>
      </c>
    </row>
    <row collapsed="false" customFormat="false" customHeight="true" hidden="false" ht="12.1" outlineLevel="0" r="5690">
      <c r="A5690" s="0" t="str">
        <f aca="false">HYPERLINK("http://dbpedia.org/property/format")</f>
        <v>http://dbpedia.org/property/format</v>
      </c>
      <c r="B5690" s="2" t="n">
        <v>0</v>
      </c>
      <c r="C5690" s="0" t="str">
        <f aca="false">HYPERLINK("http://dbpedia.org/sparql?default-graph-uri=http%3A%2F%2Fdbpedia.org&amp;query=select+distinct+%3Fs+%3Fo+where+{%3Fs+%3Chttp%3A%2F%2Fdbpedia.org%2Fproperty%2Fformat%3E+%3Fo}+LIMIT+100&amp;format=text%2Fhtml&amp;timeout=30000&amp;debug=on", "View on DBPedia")</f>
        <v>View on DBPedia</v>
      </c>
    </row>
    <row collapsed="false" customFormat="false" customHeight="true" hidden="false" ht="12.1" outlineLevel="0" r="5691">
      <c r="A5691" s="0" t="str">
        <f aca="false">HYPERLINK("http://dbpedia.org/property/homepage")</f>
        <v>http://dbpedia.org/property/homepage</v>
      </c>
      <c r="B5691" s="2" t="n">
        <v>0</v>
      </c>
      <c r="C5691" s="0" t="str">
        <f aca="false">HYPERLINK("http://dbpedia.org/sparql?default-graph-uri=http%3A%2F%2Fdbpedia.org&amp;query=select+distinct+%3Fs+%3Fo+where+{%3Fs+%3Chttp%3A%2F%2Fdbpedia.org%2Fproperty%2Fhomepage%3E+%3Fo}+LIMIT+100&amp;format=text%2Fhtml&amp;timeout=30000&amp;debug=on", "View on DBPedia")</f>
        <v>View on DBPedia</v>
      </c>
    </row>
    <row collapsed="false" customFormat="false" customHeight="true" hidden="false" ht="12.1" outlineLevel="0" r="5692">
      <c r="A5692" s="0" t="str">
        <f aca="false">HYPERLINK("http://dbpedia.org/ontology/debut")</f>
        <v>http://dbpedia.org/ontology/debut</v>
      </c>
      <c r="B5692" s="2" t="n">
        <v>0</v>
      </c>
      <c r="C5692" s="0" t="str">
        <f aca="false">HYPERLINK("http://dbpedia.org/sparql?default-graph-uri=http%3A%2F%2Fdbpedia.org&amp;query=select+distinct+%3Fs+%3Fo+where+{%3Fs+%3Chttp%3A%2F%2Fdbpedia.org%2Fontology%2Fdebut%3E+%3Fo}+LIMIT+100&amp;format=text%2Fhtml&amp;timeout=30000&amp;debug=on", "View on DBPedia")</f>
        <v>View on DBPedia</v>
      </c>
    </row>
    <row collapsed="false" customFormat="false" customHeight="true" hidden="false" ht="12.1" outlineLevel="0" r="5693">
      <c r="A5693" s="0" t="str">
        <f aca="false">HYPERLINK("http://dbpedia.org/property/appearances")</f>
        <v>http://dbpedia.org/property/appearances</v>
      </c>
      <c r="B5693" s="2" t="n">
        <v>0</v>
      </c>
      <c r="C5693" s="0" t="str">
        <f aca="false">HYPERLINK("http://dbpedia.org/sparql?default-graph-uri=http%3A%2F%2Fdbpedia.org&amp;query=select+distinct+%3Fs+%3Fo+where+{%3Fs+%3Chttp%3A%2F%2Fdbpedia.org%2Fproperty%2Fappearances%3E+%3Fo}+LIMIT+100&amp;format=text%2Fhtml&amp;timeout=30000&amp;debug=on", "View on DBPedia")</f>
        <v>View on DBPedia</v>
      </c>
    </row>
    <row collapsed="false" customFormat="false" customHeight="true" hidden="false" ht="12.1" outlineLevel="0" r="5694">
      <c r="A5694" s="0" t="str">
        <f aca="false">HYPERLINK("http://dbpedia.org/property/prodCode")</f>
        <v>http://dbpedia.org/property/prodCode</v>
      </c>
      <c r="B5694" s="2" t="n">
        <v>0</v>
      </c>
      <c r="C5694" s="0" t="str">
        <f aca="false">HYPERLINK("http://dbpedia.org/sparql?default-graph-uri=http%3A%2F%2Fdbpedia.org&amp;query=select+distinct+%3Fs+%3Fo+where+{%3Fs+%3Chttp%3A%2F%2Fdbpedia.org%2Fproperty%2FprodCode%3E+%3Fo}+LIMIT+100&amp;format=text%2Fhtml&amp;timeout=30000&amp;debug=on", "View on DBPedia")</f>
        <v>View on DBPedia</v>
      </c>
    </row>
    <row collapsed="false" customFormat="false" customHeight="true" hidden="false" ht="12.1" outlineLevel="0" r="5695">
      <c r="A5695" s="0" t="str">
        <f aca="false">HYPERLINK("http://dbpedia.org/property/added")</f>
        <v>http://dbpedia.org/property/added</v>
      </c>
      <c r="B5695" s="2" t="n">
        <v>0</v>
      </c>
      <c r="C5695" s="0" t="str">
        <f aca="false">HYPERLINK("http://dbpedia.org/sparql?default-graph-uri=http%3A%2F%2Fdbpedia.org&amp;query=select+distinct+%3Fs+%3Fo+where+{%3Fs+%3Chttp%3A%2F%2Fdbpedia.org%2Fproperty%2Fadded%3E+%3Fo}+LIMIT+100&amp;format=text%2Fhtml&amp;timeout=30000&amp;debug=on", "View on DBPedia")</f>
        <v>View on DBPedia</v>
      </c>
    </row>
    <row collapsed="false" customFormat="false" customHeight="true" hidden="false" ht="12.1" outlineLevel="0" r="5696">
      <c r="A5696" s="0" t="str">
        <f aca="false">HYPERLINK("http://dbpedia.org/property/replacedByNames")</f>
        <v>http://dbpedia.org/property/replacedByNames</v>
      </c>
      <c r="B5696" s="2" t="n">
        <v>0</v>
      </c>
      <c r="C5696" s="0" t="str">
        <f aca="false">HYPERLINK("http://dbpedia.org/sparql?default-graph-uri=http%3A%2F%2Fdbpedia.org&amp;query=select+distinct+%3Fs+%3Fo+where+{%3Fs+%3Chttp%3A%2F%2Fdbpedia.org%2Fproperty%2FreplacedByNames%3E+%3Fo}+LIMIT+100&amp;format=text%2Fhtml&amp;timeout=30000&amp;debug=on", "View on DBPedia")</f>
        <v>View on DBPedia</v>
      </c>
    </row>
    <row collapsed="false" customFormat="false" customHeight="true" hidden="false" ht="12.1" outlineLevel="0" r="5697">
      <c r="A5697" s="0" t="str">
        <f aca="false">HYPERLINK("http://dbpedia.org/property/fromAlbum")</f>
        <v>http://dbpedia.org/property/fromAlbum</v>
      </c>
      <c r="B5697" s="2" t="n">
        <v>0</v>
      </c>
      <c r="C5697" s="0" t="str">
        <f aca="false">HYPERLINK("http://dbpedia.org/sparql?default-graph-uri=http%3A%2F%2Fdbpedia.org&amp;query=select+distinct+%3Fs+%3Fo+where+{%3Fs+%3Chttp%3A%2F%2Fdbpedia.org%2Fproperty%2FfromAlbum%3E+%3Fo}+LIMIT+100&amp;format=text%2Fhtml&amp;timeout=30000&amp;debug=on", "View on DBPedia")</f>
        <v>View on DBPedia</v>
      </c>
    </row>
    <row collapsed="false" customFormat="false" customHeight="true" hidden="false" ht="12.1" outlineLevel="0" r="5698">
      <c r="A5698" s="0" t="str">
        <f aca="false">HYPERLINK("http://dbpedia.org/property/heightin")</f>
        <v>http://dbpedia.org/property/heightin</v>
      </c>
      <c r="B5698" s="2" t="n">
        <v>0</v>
      </c>
      <c r="C5698" s="0" t="str">
        <f aca="false">HYPERLINK("http://dbpedia.org/sparql?default-graph-uri=http%3A%2F%2Fdbpedia.org&amp;query=select+distinct+%3Fs+%3Fo+where+{%3Fs+%3Chttp%3A%2F%2Fdbpedia.org%2Fproperty%2Fheightin%3E+%3Fo}+LIMIT+100&amp;format=text%2Fhtml&amp;timeout=30000&amp;debug=on", "View on DBPedia")</f>
        <v>View on DBPedia</v>
      </c>
    </row>
    <row collapsed="false" customFormat="false" customHeight="true" hidden="false" ht="12.1" outlineLevel="0" r="5699">
      <c r="A5699" s="0" t="str">
        <f aca="false">HYPERLINK("http://dbpedia.org/property/media")</f>
        <v>http://dbpedia.org/property/media</v>
      </c>
      <c r="B5699" s="2" t="n">
        <v>0</v>
      </c>
      <c r="C5699" s="0" t="str">
        <f aca="false">HYPERLINK("http://dbpedia.org/sparql?default-graph-uri=http%3A%2F%2Fdbpedia.org&amp;query=select+distinct+%3Fs+%3Fo+where+{%3Fs+%3Chttp%3A%2F%2Fdbpedia.org%2Fproperty%2Fmedia%3E+%3Fo}+LIMIT+100&amp;format=text%2Fhtml&amp;timeout=30000&amp;debug=on", "View on DBPedia")</f>
        <v>View on DBPedia</v>
      </c>
    </row>
    <row collapsed="false" customFormat="false" customHeight="true" hidden="false" ht="12.1" outlineLevel="0" r="5700">
      <c r="A5700" s="0" t="str">
        <f aca="false">HYPERLINK("http://dbpedia.org/property/debutdate")</f>
        <v>http://dbpedia.org/property/debutdate</v>
      </c>
      <c r="B5700" s="2" t="n">
        <v>0</v>
      </c>
      <c r="C5700" s="0" t="str">
        <f aca="false">HYPERLINK("http://dbpedia.org/sparql?default-graph-uri=http%3A%2F%2Fdbpedia.org&amp;query=select+distinct+%3Fs+%3Fo+where+{%3Fs+%3Chttp%3A%2F%2Fdbpedia.org%2Fproperty%2Fdebutdate%3E+%3Fo}+LIMIT+100&amp;format=text%2Fhtml&amp;timeout=30000&amp;debug=on", "View on DBPedia")</f>
        <v>View on DBPedia</v>
      </c>
    </row>
    <row collapsed="false" customFormat="false" customHeight="true" hidden="false" ht="12.1" outlineLevel="0" r="5701">
      <c r="A5701" s="0" t="str">
        <f aca="false">HYPERLINK("http://dbpedia.org/property/r")</f>
        <v>http://dbpedia.org/property/r</v>
      </c>
      <c r="B5701" s="2" t="n">
        <v>0</v>
      </c>
      <c r="C5701" s="0" t="str">
        <f aca="false">HYPERLINK("http://dbpedia.org/sparql?default-graph-uri=http%3A%2F%2Fdbpedia.org&amp;query=select+distinct+%3Fs+%3Fo+where+{%3Fs+%3Chttp%3A%2F%2Fdbpedia.org%2Fproperty%2Fr%3E+%3Fo}+LIMIT+100&amp;format=text%2Fhtml&amp;timeout=30000&amp;debug=on", "View on DBPedia")</f>
        <v>View on DBPedia</v>
      </c>
    </row>
    <row collapsed="false" customFormat="false" customHeight="true" hidden="false" ht="12.1" outlineLevel="0" r="5702">
      <c r="A5702" s="0" t="str">
        <f aca="false">HYPERLINK("http://dbpedia.org/property/h")</f>
        <v>http://dbpedia.org/property/h</v>
      </c>
      <c r="B5702" s="2" t="n">
        <v>0</v>
      </c>
      <c r="C5702" s="0" t="str">
        <f aca="false">HYPERLINK("http://dbpedia.org/sparql?default-graph-uri=http%3A%2F%2Fdbpedia.org&amp;query=select+distinct+%3Fs+%3Fo+where+{%3Fs+%3Chttp%3A%2F%2Fdbpedia.org%2Fproperty%2Fh%3E+%3Fo}+LIMIT+100&amp;format=text%2Fhtml&amp;timeout=30000&amp;debug=on", "View on DBPedia")</f>
        <v>View on DBPedia</v>
      </c>
    </row>
    <row collapsed="false" customFormat="false" customHeight="true" hidden="false" ht="12.1" outlineLevel="0" r="5703">
      <c r="A5703" s="0" t="str">
        <f aca="false">HYPERLINK("http://dbpedia.org/property/birthPlace")</f>
        <v>http://dbpedia.org/property/birthPlace</v>
      </c>
      <c r="B5703" s="2" t="n">
        <v>0</v>
      </c>
      <c r="C5703" s="0" t="str">
        <f aca="false">HYPERLINK("http://dbpedia.org/sparql?default-graph-uri=http%3A%2F%2Fdbpedia.org&amp;query=select+distinct+%3Fs+%3Fo+where+{%3Fs+%3Chttp%3A%2F%2Fdbpedia.org%2Fproperty%2FbirthPlace%3E+%3Fo}+LIMIT+100&amp;format=text%2Fhtml&amp;timeout=30000&amp;debug=on", "View on DBPedia")</f>
        <v>View on DBPedia</v>
      </c>
    </row>
    <row collapsed="false" customFormat="false" customHeight="true" hidden="false" ht="12.1" outlineLevel="0" r="5704">
      <c r="A5704" s="0" t="str">
        <f aca="false">HYPERLINK("http://dbpedia.org/property/hm22Enter")</f>
        <v>http://dbpedia.org/property/hm22Enter</v>
      </c>
      <c r="B5704" s="2" t="n">
        <v>0</v>
      </c>
      <c r="C5704" s="0" t="str">
        <f aca="false">HYPERLINK("http://dbpedia.org/sparql?default-graph-uri=http%3A%2F%2Fdbpedia.org&amp;query=select+distinct+%3Fs+%3Fo+where+{%3Fs+%3Chttp%3A%2F%2Fdbpedia.org%2Fproperty%2Fhm22Enter%3E+%3Fo}+LIMIT+100&amp;format=text%2Fhtml&amp;timeout=30000&amp;debug=on", "View on DBPedia")</f>
        <v>View on DBPedia</v>
      </c>
    </row>
    <row collapsed="false" customFormat="false" customHeight="true" hidden="false" ht="12.1" outlineLevel="0" r="5705">
      <c r="A5705" s="0" t="str">
        <f aca="false">HYPERLINK("http://dbpedia.org/property/hm")</f>
        <v>http://dbpedia.org/property/hm</v>
      </c>
      <c r="B5705" s="2" t="n">
        <v>0</v>
      </c>
      <c r="C5705" s="0" t="str">
        <f aca="false">HYPERLINK("http://dbpedia.org/sparql?default-graph-uri=http%3A%2F%2Fdbpedia.org&amp;query=select+distinct+%3Fs+%3Fo+where+{%3Fs+%3Chttp%3A%2F%2Fdbpedia.org%2Fproperty%2Fhm%3E+%3Fo}+LIMIT+100&amp;format=text%2Fhtml&amp;timeout=30000&amp;debug=on", "View on DBPedia")</f>
        <v>View on DBPedia</v>
      </c>
    </row>
    <row collapsed="false" customFormat="false" customHeight="true" hidden="false" ht="12.1" outlineLevel="0" r="5706">
      <c r="A5706" s="0" t="str">
        <f aca="false">HYPERLINK("http://dbpedia.org/property/draftedround")</f>
        <v>http://dbpedia.org/property/draftedround</v>
      </c>
      <c r="B5706" s="2" t="n">
        <v>0</v>
      </c>
      <c r="C5706" s="0" t="str">
        <f aca="false">HYPERLINK("http://dbpedia.org/sparql?default-graph-uri=http%3A%2F%2Fdbpedia.org&amp;query=select+distinct+%3Fs+%3Fo+where+{%3Fs+%3Chttp%3A%2F%2Fdbpedia.org%2Fproperty%2Fdraftedround%3E+%3Fo}+LIMIT+100&amp;format=text%2Fhtml&amp;timeout=30000&amp;debug=on", "View on DBPedia")</f>
        <v>View on DBPedia</v>
      </c>
    </row>
    <row collapsed="false" customFormat="false" customHeight="true" hidden="false" ht="12.1" outlineLevel="0" r="5707">
      <c r="A5707" s="0" t="str">
        <f aca="false">HYPERLINK("http://dbpedia.org/property/onlineChan")</f>
        <v>http://dbpedia.org/property/onlineChan</v>
      </c>
      <c r="B5707" s="2" t="n">
        <v>0</v>
      </c>
      <c r="C5707" s="0" t="str">
        <f aca="false">HYPERLINK("http://dbpedia.org/sparql?default-graph-uri=http%3A%2F%2Fdbpedia.org&amp;query=select+distinct+%3Fs+%3Fo+where+{%3Fs+%3Chttp%3A%2F%2Fdbpedia.org%2Fproperty%2FonlineChan%3E+%3Fo}+LIMIT+100&amp;format=text%2Fhtml&amp;timeout=30000&amp;debug=on", "View on DBPedia")</f>
        <v>View on DBPedia</v>
      </c>
    </row>
    <row collapsed="false" customFormat="false" customHeight="true" hidden="false" ht="12.1" outlineLevel="0" r="5708">
      <c r="A5708" s="0" t="str">
        <f aca="false">HYPERLINK("http://dbpedia.org/property/licensee")</f>
        <v>http://dbpedia.org/property/licensee</v>
      </c>
      <c r="B5708" s="2" t="n">
        <v>0</v>
      </c>
      <c r="C5708" s="0" t="str">
        <f aca="false">HYPERLINK("http://dbpedia.org/sparql?default-graph-uri=http%3A%2F%2Fdbpedia.org&amp;query=select+distinct+%3Fs+%3Fo+where+{%3Fs+%3Chttp%3A%2F%2Fdbpedia.org%2Fproperty%2Flicensee%3E+%3Fo}+LIMIT+100&amp;format=text%2Fhtml&amp;timeout=30000&amp;debug=on", "View on DBPedia")</f>
        <v>View on DBPedia</v>
      </c>
    </row>
    <row collapsed="false" customFormat="false" customHeight="true" hidden="false" ht="12.1" outlineLevel="0" r="5709">
      <c r="A5709" s="0" t="str">
        <f aca="false">HYPERLINK("http://dbpedia.org/property/hm23Enter")</f>
        <v>http://dbpedia.org/property/hm23Enter</v>
      </c>
      <c r="B5709" s="2" t="n">
        <v>0</v>
      </c>
      <c r="C5709" s="0" t="str">
        <f aca="false">HYPERLINK("http://dbpedia.org/sparql?default-graph-uri=http%3A%2F%2Fdbpedia.org&amp;query=select+distinct+%3Fs+%3Fo+where+{%3Fs+%3Chttp%3A%2F%2Fdbpedia.org%2Fproperty%2Fhm23Enter%3E+%3Fo}+LIMIT+100&amp;format=text%2Fhtml&amp;timeout=30000&amp;debug=on", "View on DBPedia")</f>
        <v>View on DBPedia</v>
      </c>
    </row>
    <row collapsed="false" customFormat="false" customHeight="true" hidden="false" ht="12.1" outlineLevel="0" r="5710">
      <c r="A5710" s="0" t="str">
        <f aca="false">HYPERLINK("http://dbpedia.org/property/longM")</f>
        <v>http://dbpedia.org/property/longM</v>
      </c>
      <c r="B5710" s="2" t="n">
        <v>0</v>
      </c>
      <c r="C5710" s="0" t="str">
        <f aca="false">HYPERLINK("http://dbpedia.org/sparql?default-graph-uri=http%3A%2F%2Fdbpedia.org&amp;query=select+distinct+%3Fs+%3Fo+where+{%3Fs+%3Chttp%3A%2F%2Fdbpedia.org%2Fproperty%2FlongM%3E+%3Fo}+LIMIT+100&amp;format=text%2Fhtml&amp;timeout=30000&amp;debug=on", "View on DBPedia")</f>
        <v>View on DBPedia</v>
      </c>
    </row>
    <row collapsed="false" customFormat="false" customHeight="true" hidden="false" ht="12.1" outlineLevel="0" r="5711">
      <c r="A5711" s="0" t="str">
        <f aca="false">HYPERLINK("http://dbpedia.org/property/wsopMoneyFinishes")</f>
        <v>http://dbpedia.org/property/wsopMoneyFinishes</v>
      </c>
      <c r="B5711" s="2" t="n">
        <v>0</v>
      </c>
      <c r="C5711" s="0" t="str">
        <f aca="false">HYPERLINK("http://dbpedia.org/sparql?default-graph-uri=http%3A%2F%2Fdbpedia.org&amp;query=select+distinct+%3Fs+%3Fo+where+{%3Fs+%3Chttp%3A%2F%2Fdbpedia.org%2Fproperty%2FwsopMoneyFinishes%3E+%3Fo}+LIMIT+100&amp;format=text%2Fhtml&amp;timeout=30000&amp;debug=on", "View on DBPedia")</f>
        <v>View on DBPedia</v>
      </c>
    </row>
    <row collapsed="false" customFormat="false" customHeight="true" hidden="false" ht="12.1" outlineLevel="0" r="5712">
      <c r="A5712" s="0" t="str">
        <f aca="false">HYPERLINK("http://dbpedia.org/property/homeQtr")</f>
        <v>http://dbpedia.org/property/homeQtr</v>
      </c>
      <c r="B5712" s="2" t="n">
        <v>0</v>
      </c>
      <c r="C5712" s="0" t="str">
        <f aca="false">HYPERLINK("http://dbpedia.org/sparql?default-graph-uri=http%3A%2F%2Fdbpedia.org&amp;query=select+distinct+%3Fs+%3Fo+where+{%3Fs+%3Chttp%3A%2F%2Fdbpedia.org%2Fproperty%2FhomeQtr%3E+%3Fo}+LIMIT+100&amp;format=text%2Fhtml&amp;timeout=30000&amp;debug=on", "View on DBPedia")</f>
        <v>View on DBPedia</v>
      </c>
    </row>
    <row collapsed="false" customFormat="false" customHeight="true" hidden="false" ht="12.1" outlineLevel="0" r="5713">
      <c r="A5713" s="0" t="str">
        <f aca="false">HYPERLINK("http://dbpedia.org/property/hm21Enter")</f>
        <v>http://dbpedia.org/property/hm21Enter</v>
      </c>
      <c r="B5713" s="2" t="n">
        <v>0</v>
      </c>
      <c r="C5713" s="0" t="str">
        <f aca="false">HYPERLINK("http://dbpedia.org/sparql?default-graph-uri=http%3A%2F%2Fdbpedia.org&amp;query=select+distinct+%3Fs+%3Fo+where+{%3Fs+%3Chttp%3A%2F%2Fdbpedia.org%2Fproperty%2Fhm21Enter%3E+%3Fo}+LIMIT+100&amp;format=text%2Fhtml&amp;timeout=30000&amp;debug=on", "View on DBPedia")</f>
        <v>View on DBPedia</v>
      </c>
    </row>
    <row collapsed="false" customFormat="false" customHeight="true" hidden="false" ht="12.1" outlineLevel="0" r="5714">
      <c r="A5714" s="0" t="str">
        <f aca="false">HYPERLINK("http://dbpedia.org/property/visitorQtr")</f>
        <v>http://dbpedia.org/property/visitorQtr</v>
      </c>
      <c r="B5714" s="2" t="n">
        <v>0</v>
      </c>
      <c r="C5714" s="0" t="str">
        <f aca="false">HYPERLINK("http://dbpedia.org/sparql?default-graph-uri=http%3A%2F%2Fdbpedia.org&amp;query=select+distinct+%3Fs+%3Fo+where+{%3Fs+%3Chttp%3A%2F%2Fdbpedia.org%2Fproperty%2FvisitorQtr%3E+%3Fo}+LIMIT+100&amp;format=text%2Fhtml&amp;timeout=30000&amp;debug=on", "View on DBPedia")</f>
        <v>View on DBPedia</v>
      </c>
    </row>
    <row collapsed="false" customFormat="false" customHeight="true" hidden="false" ht="12.1" outlineLevel="0" r="5715">
      <c r="A5715" s="0" t="str">
        <f aca="false">HYPERLINK("http://dbpedia.org/ontology/broadcastNetwork")</f>
        <v>http://dbpedia.org/ontology/broadcastNetwork</v>
      </c>
      <c r="B5715" s="2" t="n">
        <v>0</v>
      </c>
      <c r="C5715" s="0" t="str">
        <f aca="false">HYPERLINK("http://dbpedia.org/sparql?default-graph-uri=http%3A%2F%2Fdbpedia.org&amp;query=select+distinct+%3Fs+%3Fo+where+{%3Fs+%3Chttp%3A%2F%2Fdbpedia.org%2Fontology%2FbroadcastNetwork%3E+%3Fo}+LIMIT+100&amp;format=text%2Fhtml&amp;timeout=30000&amp;debug=on", "View on DBPedia")</f>
        <v>View on DBPedia</v>
      </c>
    </row>
    <row collapsed="false" customFormat="false" customHeight="true" hidden="false" ht="12.1" outlineLevel="0" r="5716">
      <c r="A5716" s="0" t="str">
        <f aca="false">HYPERLINK("http://dbpedia.org/property/closed")</f>
        <v>http://dbpedia.org/property/closed</v>
      </c>
      <c r="B5716" s="2"/>
      <c r="C5716" s="0" t="str">
        <f aca="false">HYPERLINK("http://dbpedia.org/sparql?default-graph-uri=http%3A%2F%2Fdbpedia.org&amp;query=select+distinct+%3Fs+%3Fo+where+{%3Fs+%3Chttp%3A%2F%2Fdbpedia.org%2Fproperty%2Fclosed%3E+%3Fo}+LIMIT+100&amp;format=text%2Fhtml&amp;timeout=30000&amp;debug=on", "View on DBPedia")</f>
        <v>View on DBPedia</v>
      </c>
    </row>
    <row collapsed="false" customFormat="false" customHeight="true" hidden="false" ht="12.1" outlineLevel="0" r="5717">
      <c r="A5717" s="0" t="str">
        <f aca="false">HYPERLINK("http://dbpedia.org/property/themeMusicComposer")</f>
        <v>http://dbpedia.org/property/themeMusicComposer</v>
      </c>
      <c r="B5717" s="2" t="n">
        <v>0</v>
      </c>
      <c r="C5717" s="0" t="str">
        <f aca="false">HYPERLINK("http://dbpedia.org/sparql?default-graph-uri=http%3A%2F%2Fdbpedia.org&amp;query=select+distinct+%3Fs+%3Fo+where+{%3Fs+%3Chttp%3A%2F%2Fdbpedia.org%2Fproperty%2FthemeMusicComposer%3E+%3Fo}+LIMIT+100&amp;format=text%2Fhtml&amp;timeout=30000&amp;debug=on", "View on DBPedia")</f>
        <v>View on DBPedia</v>
      </c>
    </row>
    <row collapsed="false" customFormat="false" customHeight="true" hidden="false" ht="12.1" outlineLevel="0" r="5718">
      <c r="A5718" s="0" t="str">
        <f aca="false">HYPERLINK("http://dbpedia.org/property/family")</f>
        <v>http://dbpedia.org/property/family</v>
      </c>
      <c r="B5718" s="2" t="n">
        <v>0</v>
      </c>
      <c r="C5718" s="0" t="str">
        <f aca="false">HYPERLINK("http://dbpedia.org/sparql?default-graph-uri=http%3A%2F%2Fdbpedia.org&amp;query=select+distinct+%3Fs+%3Fo+where+{%3Fs+%3Chttp%3A%2F%2Fdbpedia.org%2Fproperty%2Ffamily%3E+%3Fo}+LIMIT+100&amp;format=text%2Fhtml&amp;timeout=30000&amp;debug=on", "View on DBPedia")</f>
        <v>View on DBPedia</v>
      </c>
    </row>
    <row collapsed="false" customFormat="false" customHeight="true" hidden="false" ht="12.1" outlineLevel="0" r="5719">
      <c r="A5719" s="0" t="str">
        <f aca="false">HYPERLINK("http://dbpedia.org/property/numberSurvivors")</f>
        <v>http://dbpedia.org/property/numberSurvivors</v>
      </c>
      <c r="B5719" s="2" t="n">
        <v>0</v>
      </c>
      <c r="C5719" s="0" t="str">
        <f aca="false">HYPERLINK("http://dbpedia.org/sparql?default-graph-uri=http%3A%2F%2Fdbpedia.org&amp;query=select+distinct+%3Fs+%3Fo+where+{%3Fs+%3Chttp%3A%2F%2Fdbpedia.org%2Fproperty%2FnumberSurvivors%3E+%3Fo}+LIMIT+100&amp;format=text%2Fhtml&amp;timeout=30000&amp;debug=on", "View on DBPedia")</f>
        <v>View on DBPedia</v>
      </c>
    </row>
    <row collapsed="false" customFormat="false" customHeight="true" hidden="false" ht="12.1" outlineLevel="0" r="5720">
      <c r="A5720" s="0" t="str">
        <f aca="false">HYPERLINK("http://dbpedia.org/property/developer")</f>
        <v>http://dbpedia.org/property/developer</v>
      </c>
      <c r="B5720" s="2" t="n">
        <v>0</v>
      </c>
      <c r="C5720" s="0" t="str">
        <f aca="false">HYPERLINK("http://dbpedia.org/sparql?default-graph-uri=http%3A%2F%2Fdbpedia.org&amp;query=select+distinct+%3Fs+%3Fo+where+{%3Fs+%3Chttp%3A%2F%2Fdbpedia.org%2Fproperty%2Fdeveloper%3E+%3Fo}+LIMIT+100&amp;format=text%2Fhtml&amp;timeout=30000&amp;debug=on", "View on DBPedia")</f>
        <v>View on DBPedia</v>
      </c>
    </row>
    <row collapsed="false" customFormat="false" customHeight="true" hidden="false" ht="12.1" outlineLevel="0" r="5721">
      <c r="A5721" s="0" t="str">
        <f aca="false">HYPERLINK("http://dbpedia.org/property/dates")</f>
        <v>http://dbpedia.org/property/dates</v>
      </c>
      <c r="B5721" s="2" t="n">
        <v>0</v>
      </c>
      <c r="C5721" s="0" t="str">
        <f aca="false">HYPERLINK("http://dbpedia.org/sparql?default-graph-uri=http%3A%2F%2Fdbpedia.org&amp;query=select+distinct+%3Fs+%3Fo+where+{%3Fs+%3Chttp%3A%2F%2Fdbpedia.org%2Fproperty%2Fdates%3E+%3Fo}+LIMIT+100&amp;format=text%2Fhtml&amp;timeout=30000&amp;debug=on", "View on DBPedia")</f>
        <v>View on DBPedia</v>
      </c>
    </row>
    <row collapsed="false" customFormat="false" customHeight="true" hidden="false" ht="12.1" outlineLevel="0" r="5722">
      <c r="A5722" s="0" t="str">
        <f aca="false">HYPERLINK("http://dbpedia.org/property/matches")</f>
        <v>http://dbpedia.org/property/matches</v>
      </c>
      <c r="B5722" s="2" t="n">
        <v>0</v>
      </c>
      <c r="C5722" s="0" t="str">
        <f aca="false">HYPERLINK("http://dbpedia.org/sparql?default-graph-uri=http%3A%2F%2Fdbpedia.org&amp;query=select+distinct+%3Fs+%3Fo+where+{%3Fs+%3Chttp%3A%2F%2Fdbpedia.org%2Fproperty%2Fmatches%3E+%3Fo}+LIMIT+100&amp;format=text%2Fhtml&amp;timeout=30000&amp;debug=on", "View on DBPedia")</f>
        <v>View on DBPedia</v>
      </c>
    </row>
    <row collapsed="false" customFormat="false" customHeight="true" hidden="false" ht="12.1" outlineLevel="0" r="5723">
      <c r="A5723" s="0" t="str">
        <f aca="false">HYPERLINK("http://dbpedia.org/property/ot")</f>
        <v>http://dbpedia.org/property/ot</v>
      </c>
      <c r="B5723" s="2" t="n">
        <v>0</v>
      </c>
      <c r="C5723" s="0" t="str">
        <f aca="false">HYPERLINK("http://dbpedia.org/sparql?default-graph-uri=http%3A%2F%2Fdbpedia.org&amp;query=select+distinct+%3Fs+%3Fo+where+{%3Fs+%3Chttp%3A%2F%2Fdbpedia.org%2Fproperty%2Fot%3E+%3Fo}+LIMIT+100&amp;format=text%2Fhtml&amp;timeout=30000&amp;debug=on", "View on DBPedia")</f>
        <v>View on DBPedia</v>
      </c>
    </row>
    <row collapsed="false" customFormat="false" customHeight="true" hidden="false" ht="12.1" outlineLevel="0" r="5724">
      <c r="A5724" s="0" t="str">
        <f aca="false">HYPERLINK("http://dbpedia.org/property/relmonth")</f>
        <v>http://dbpedia.org/property/relmonth</v>
      </c>
      <c r="B5724" s="2" t="n">
        <v>0</v>
      </c>
      <c r="C5724" s="0" t="str">
        <f aca="false">HYPERLINK("http://dbpedia.org/sparql?default-graph-uri=http%3A%2F%2Fdbpedia.org&amp;query=select+distinct+%3Fs+%3Fo+where+{%3Fs+%3Chttp%3A%2F%2Fdbpedia.org%2Fproperty%2Frelmonth%3E+%3Fo}+LIMIT+100&amp;format=text%2Fhtml&amp;timeout=30000&amp;debug=on", "View on DBPedia")</f>
        <v>View on DBPedia</v>
      </c>
    </row>
    <row collapsed="false" customFormat="false" customHeight="true" hidden="false" ht="12.1" outlineLevel="0" r="5725">
      <c r="A5725" s="0" t="str">
        <f aca="false">HYPERLINK("http://dbpedia.org/property/alttitle")</f>
        <v>http://dbpedia.org/property/alttitle</v>
      </c>
      <c r="B5725" s="2" t="n">
        <v>0</v>
      </c>
      <c r="C5725" s="0" t="str">
        <f aca="false">HYPERLINK("http://dbpedia.org/sparql?default-graph-uri=http%3A%2F%2Fdbpedia.org&amp;query=select+distinct+%3Fs+%3Fo+where+{%3Fs+%3Chttp%3A%2F%2Fdbpedia.org%2Fproperty%2Falttitle%3E+%3Fo}+LIMIT+100&amp;format=text%2Fhtml&amp;timeout=30000&amp;debug=on", "View on DBPedia")</f>
        <v>View on DBPedia</v>
      </c>
    </row>
    <row collapsed="false" customFormat="false" customHeight="true" hidden="false" ht="12.1" outlineLevel="0" r="5726">
      <c r="A5726" s="0" t="str">
        <f aca="false">HYPERLINK("http://dbpedia.org/property/artist")</f>
        <v>http://dbpedia.org/property/artist</v>
      </c>
      <c r="B5726" s="2" t="n">
        <v>0</v>
      </c>
      <c r="C5726" s="0" t="str">
        <f aca="false">HYPERLINK("http://dbpedia.org/sparql?default-graph-uri=http%3A%2F%2Fdbpedia.org&amp;query=select+distinct+%3Fs+%3Fo+where+{%3Fs+%3Chttp%3A%2F%2Fdbpedia.org%2Fproperty%2Fartist%3E+%3Fo}+LIMIT+100&amp;format=text%2Fhtml&amp;timeout=30000&amp;debug=on", "View on DBPedia")</f>
        <v>View on DBPedia</v>
      </c>
    </row>
    <row collapsed="false" customFormat="false" customHeight="true" hidden="false" ht="12.1" outlineLevel="0" r="5727">
      <c r="A5727" s="0" t="str">
        <f aca="false">HYPERLINK("http://dbpedia.org/property/hm26Exit")</f>
        <v>http://dbpedia.org/property/hm26Exit</v>
      </c>
      <c r="B5727" s="2" t="n">
        <v>0</v>
      </c>
      <c r="C5727" s="0" t="str">
        <f aca="false">HYPERLINK("http://dbpedia.org/sparql?default-graph-uri=http%3A%2F%2Fdbpedia.org&amp;query=select+distinct+%3Fs+%3Fo+where+{%3Fs+%3Chttp%3A%2F%2Fdbpedia.org%2Fproperty%2Fhm26Exit%3E+%3Fo}+LIMIT+100&amp;format=text%2Fhtml&amp;timeout=30000&amp;debug=on", "View on DBPedia")</f>
        <v>View on DBPedia</v>
      </c>
    </row>
    <row collapsed="false" customFormat="false" customHeight="true" hidden="false" ht="12.1" outlineLevel="0" r="5728">
      <c r="A5728" s="0" t="str">
        <f aca="false">HYPERLINK("http://dbpedia.org/property/mmaKowin")</f>
        <v>http://dbpedia.org/property/mmaKowin</v>
      </c>
      <c r="B5728" s="2" t="n">
        <v>0</v>
      </c>
      <c r="C5728" s="0" t="str">
        <f aca="false">HYPERLINK("http://dbpedia.org/sparql?default-graph-uri=http%3A%2F%2Fdbpedia.org&amp;query=select+distinct+%3Fs+%3Fo+where+{%3Fs+%3Chttp%3A%2F%2Fdbpedia.org%2Fproperty%2FmmaKowin%3E+%3Fo}+LIMIT+100&amp;format=text%2Fhtml&amp;timeout=30000&amp;debug=on", "View on DBPedia")</f>
        <v>View on DBPedia</v>
      </c>
    </row>
    <row collapsed="false" customFormat="false" customHeight="true" hidden="false" ht="12.1" outlineLevel="0" r="5729">
      <c r="A5729" s="0" t="str">
        <f aca="false">HYPERLINK("http://dbpedia.org/property/singlestitles")</f>
        <v>http://dbpedia.org/property/singlestitles</v>
      </c>
      <c r="B5729" s="2" t="n">
        <v>0</v>
      </c>
      <c r="C5729" s="0" t="str">
        <f aca="false">HYPERLINK("http://dbpedia.org/sparql?default-graph-uri=http%3A%2F%2Fdbpedia.org&amp;query=select+distinct+%3Fs+%3Fo+where+{%3Fs+%3Chttp%3A%2F%2Fdbpedia.org%2Fproperty%2Fsinglestitles%3E+%3Fo}+LIMIT+100&amp;format=text%2Fhtml&amp;timeout=30000&amp;debug=on", "View on DBPedia")</f>
        <v>View on DBPedia</v>
      </c>
    </row>
    <row collapsed="false" customFormat="false" customHeight="true" hidden="false" ht="12.1" outlineLevel="0" r="5730">
      <c r="A5730" s="0" t="str">
        <f aca="false">HYPERLINK("http://dbpedia.org/property/header")</f>
        <v>http://dbpedia.org/property/header</v>
      </c>
      <c r="B5730" s="2" t="n">
        <v>0</v>
      </c>
      <c r="C5730" s="0" t="str">
        <f aca="false">HYPERLINK("http://dbpedia.org/sparql?default-graph-uri=http%3A%2F%2Fdbpedia.org&amp;query=select+distinct+%3Fs+%3Fo+where+{%3Fs+%3Chttp%3A%2F%2Fdbpedia.org%2Fproperty%2Fheader%3E+%3Fo}+LIMIT+100&amp;format=text%2Fhtml&amp;timeout=30000&amp;debug=on", "View on DBPedia")</f>
        <v>View on DBPedia</v>
      </c>
    </row>
    <row collapsed="false" customFormat="false" customHeight="true" hidden="false" ht="12.1" outlineLevel="0" r="5731">
      <c r="A5731" s="0" t="str">
        <f aca="false">HYPERLINK("http://dbpedia.org/property/birthday")</f>
        <v>http://dbpedia.org/property/birthday</v>
      </c>
      <c r="B5731" s="2" t="n">
        <v>0</v>
      </c>
      <c r="C5731" s="0" t="str">
        <f aca="false">HYPERLINK("http://dbpedia.org/sparql?default-graph-uri=http%3A%2F%2Fdbpedia.org&amp;query=select+distinct+%3Fs+%3Fo+where+{%3Fs+%3Chttp%3A%2F%2Fdbpedia.org%2Fproperty%2Fbirthday%3E+%3Fo}+LIMIT+100&amp;format=text%2Fhtml&amp;timeout=30000&amp;debug=on", "View on DBPedia")</f>
        <v>View on DBPedia</v>
      </c>
    </row>
    <row collapsed="false" customFormat="false" customHeight="true" hidden="false" ht="12.1" outlineLevel="0" r="5732">
      <c r="A5732" s="0" t="str">
        <f aca="false">HYPERLINK("http://dbpedia.org/property/musicVideos")</f>
        <v>http://dbpedia.org/property/musicVideos</v>
      </c>
      <c r="B5732" s="2" t="n">
        <v>0</v>
      </c>
      <c r="C5732" s="0" t="str">
        <f aca="false">HYPERLINK("http://dbpedia.org/sparql?default-graph-uri=http%3A%2F%2Fdbpedia.org&amp;query=select+distinct+%3Fs+%3Fo+where+{%3Fs+%3Chttp%3A%2F%2Fdbpedia.org%2Fproperty%2FmusicVideos%3E+%3Fo}+LIMIT+100&amp;format=text%2Fhtml&amp;timeout=30000&amp;debug=on", "View on DBPedia")</f>
        <v>View on DBPedia</v>
      </c>
    </row>
    <row collapsed="false" customFormat="false" customHeight="true" hidden="false" ht="12.1" outlineLevel="0" r="5733">
      <c r="A5733" s="0" t="str">
        <f aca="false">HYPERLINK("http://dbpedia.org/ontology/numberOfFilms")</f>
        <v>http://dbpedia.org/ontology/numberOfFilms</v>
      </c>
      <c r="B5733" s="2" t="n">
        <v>0</v>
      </c>
      <c r="C5733" s="0" t="str">
        <f aca="false">HYPERLINK("http://dbpedia.org/sparql?default-graph-uri=http%3A%2F%2Fdbpedia.org&amp;query=select+distinct+%3Fs+%3Fo+where+{%3Fs+%3Chttp%3A%2F%2Fdbpedia.org%2Fontology%2FnumberOfFilms%3E+%3Fo}+LIMIT+100&amp;format=text%2Fhtml&amp;timeout=30000&amp;debug=on", "View on DBPedia")</f>
        <v>View on DBPedia</v>
      </c>
    </row>
    <row collapsed="false" customFormat="false" customHeight="true" hidden="false" ht="12.1" outlineLevel="0" r="5734">
      <c r="A5734" s="0" t="str">
        <f aca="false">HYPERLINK("http://dbpedia.org/property/soundtrack")</f>
        <v>http://dbpedia.org/property/soundtrack</v>
      </c>
      <c r="B5734" s="2" t="n">
        <v>0</v>
      </c>
      <c r="C5734" s="0" t="str">
        <f aca="false">HYPERLINK("http://dbpedia.org/sparql?default-graph-uri=http%3A%2F%2Fdbpedia.org&amp;query=select+distinct+%3Fs+%3Fo+where+{%3Fs+%3Chttp%3A%2F%2Fdbpedia.org%2Fproperty%2Fsoundtrack%3E+%3Fo}+LIMIT+100&amp;format=text%2Fhtml&amp;timeout=30000&amp;debug=on", "View on DBPedia")</f>
        <v>View on DBPedia</v>
      </c>
    </row>
    <row collapsed="false" customFormat="false" customHeight="true" hidden="false" ht="12.1" outlineLevel="0" r="5735">
      <c r="A5735" s="0" t="str">
        <f aca="false">HYPERLINK("http://dbpedia.org/property/licensedisbn")</f>
        <v>http://dbpedia.org/property/licensedisbn</v>
      </c>
      <c r="B5735" s="2" t="n">
        <v>0</v>
      </c>
      <c r="C5735" s="0" t="str">
        <f aca="false">HYPERLINK("http://dbpedia.org/sparql?default-graph-uri=http%3A%2F%2Fdbpedia.org&amp;query=select+distinct+%3Fs+%3Fo+where+{%3Fs+%3Chttp%3A%2F%2Fdbpedia.org%2Fproperty%2Flicensedisbn%3E+%3Fo}+LIMIT+100&amp;format=text%2Fhtml&amp;timeout=30000&amp;debug=on", "View on DBPedia")</f>
        <v>View on DBPedia</v>
      </c>
    </row>
    <row collapsed="false" customFormat="false" customHeight="true" hidden="false" ht="12.1" outlineLevel="0" r="5736">
      <c r="A5736" s="0" t="str">
        <f aca="false">HYPERLINK("http://dbpedia.org/property/hm27Exit")</f>
        <v>http://dbpedia.org/property/hm27Exit</v>
      </c>
      <c r="B5736" s="2" t="n">
        <v>0</v>
      </c>
      <c r="C5736" s="0" t="str">
        <f aca="false">HYPERLINK("http://dbpedia.org/sparql?default-graph-uri=http%3A%2F%2Fdbpedia.org&amp;query=select+distinct+%3Fs+%3Fo+where+{%3Fs+%3Chttp%3A%2F%2Fdbpedia.org%2Fproperty%2Fhm27Exit%3E+%3Fo}+LIMIT+100&amp;format=text%2Fhtml&amp;timeout=30000&amp;debug=on", "View on DBPedia")</f>
        <v>View on DBPedia</v>
      </c>
    </row>
    <row collapsed="false" customFormat="false" customHeight="true" hidden="false" ht="12.1" outlineLevel="0" r="5737">
      <c r="A5737" s="0" t="str">
        <f aca="false">HYPERLINK("http://dbpedia.org/property/yearsActive")</f>
        <v>http://dbpedia.org/property/yearsActive</v>
      </c>
      <c r="B5737" s="2" t="n">
        <v>0</v>
      </c>
      <c r="C5737" s="0" t="str">
        <f aca="false">HYPERLINK("http://dbpedia.org/sparql?default-graph-uri=http%3A%2F%2Fdbpedia.org&amp;query=select+distinct+%3Fs+%3Fo+where+{%3Fs+%3Chttp%3A%2F%2Fdbpedia.org%2Fproperty%2FyearsActive%3E+%3Fo}+LIMIT+100&amp;format=text%2Fhtml&amp;timeout=30000&amp;debug=on", "View on DBPedia")</f>
        <v>View on DBPedia</v>
      </c>
    </row>
    <row collapsed="false" customFormat="false" customHeight="true" hidden="false" ht="12.1" outlineLevel="0" r="5738">
      <c r="A5738" s="0" t="str">
        <f aca="false">HYPERLINK("http://dbpedia.org/ontology/owningCompany")</f>
        <v>http://dbpedia.org/ontology/owningCompany</v>
      </c>
      <c r="B5738" s="2" t="n">
        <v>0</v>
      </c>
      <c r="C5738" s="0" t="str">
        <f aca="false">HYPERLINK("http://dbpedia.org/sparql?default-graph-uri=http%3A%2F%2Fdbpedia.org&amp;query=select+distinct+%3Fs+%3Fo+where+{%3Fs+%3Chttp%3A%2F%2Fdbpedia.org%2Fontology%2FowningCompany%3E+%3Fo}+LIMIT+100&amp;format=text%2Fhtml&amp;timeout=30000&amp;debug=on", "View on DBPedia")</f>
        <v>View on DBPedia</v>
      </c>
    </row>
    <row collapsed="false" customFormat="false" customHeight="true" hidden="false" ht="12.1" outlineLevel="0" r="5739">
      <c r="A5739" s="0" t="str">
        <f aca="false">HYPERLINK("http://dbpedia.org/property/highestsinglesranking")</f>
        <v>http://dbpedia.org/property/highestsinglesranking</v>
      </c>
      <c r="B5739" s="2" t="n">
        <v>0</v>
      </c>
      <c r="C5739" s="0" t="str">
        <f aca="false">HYPERLINK("http://dbpedia.org/sparql?default-graph-uri=http%3A%2F%2Fdbpedia.org&amp;query=select+distinct+%3Fs+%3Fo+where+{%3Fs+%3Chttp%3A%2F%2Fdbpedia.org%2Fproperty%2Fhighestsinglesranking%3E+%3Fo}+LIMIT+100&amp;format=text%2Fhtml&amp;timeout=30000&amp;debug=on", "View on DBPedia")</f>
        <v>View on DBPedia</v>
      </c>
    </row>
    <row collapsed="false" customFormat="false" customHeight="true" hidden="false" ht="12.1" outlineLevel="0" r="5740">
      <c r="A5740" s="0" t="str">
        <f aca="false">HYPERLINK("http://dbpedia.org/property/commands")</f>
        <v>http://dbpedia.org/property/commands</v>
      </c>
      <c r="B5740" s="2" t="n">
        <v>0</v>
      </c>
      <c r="C5740" s="0" t="str">
        <f aca="false">HYPERLINK("http://dbpedia.org/sparql?default-graph-uri=http%3A%2F%2Fdbpedia.org&amp;query=select+distinct+%3Fs+%3Fo+where+{%3Fs+%3Chttp%3A%2F%2Fdbpedia.org%2Fproperty%2Fcommands%3E+%3Fo}+LIMIT+100&amp;format=text%2Fhtml&amp;timeout=30000&amp;debug=on", "View on DBPedia")</f>
        <v>View on DBPedia</v>
      </c>
    </row>
    <row collapsed="false" customFormat="false" customHeight="true" hidden="false" ht="12.1" outlineLevel="0" r="5741">
      <c r="A5741" s="0" t="str">
        <f aca="false">HYPERLINK("http://dbpedia.org/property/missingEps")</f>
        <v>http://dbpedia.org/property/missingEps</v>
      </c>
      <c r="B5741" s="2" t="n">
        <v>0</v>
      </c>
      <c r="C5741" s="0" t="str">
        <f aca="false">HYPERLINK("http://dbpedia.org/sparql?default-graph-uri=http%3A%2F%2Fdbpedia.org&amp;query=select+distinct+%3Fs+%3Fo+where+{%3Fs+%3Chttp%3A%2F%2Fdbpedia.org%2Fproperty%2FmissingEps%3E+%3Fo}+LIMIT+100&amp;format=text%2Fhtml&amp;timeout=30000&amp;debug=on", "View on DBPedia")</f>
        <v>View on DBPedia</v>
      </c>
    </row>
    <row collapsed="false" customFormat="false" customHeight="true" hidden="false" ht="12.1" outlineLevel="0" r="5742">
      <c r="A5742" s="0" t="str">
        <f aca="false">HYPERLINK("http://dbpedia.org/property/bestBowling")</f>
        <v>http://dbpedia.org/property/bestBowling</v>
      </c>
      <c r="B5742" s="2" t="n">
        <v>0</v>
      </c>
      <c r="C5742" s="0" t="str">
        <f aca="false">HYPERLINK("http://dbpedia.org/sparql?default-graph-uri=http%3A%2F%2Fdbpedia.org&amp;query=select+distinct+%3Fs+%3Fo+where+{%3Fs+%3Chttp%3A%2F%2Fdbpedia.org%2Fproperty%2FbestBowling%3E+%3Fo}+LIMIT+100&amp;format=text%2Fhtml&amp;timeout=30000&amp;debug=on", "View on DBPedia")</f>
        <v>View on DBPedia</v>
      </c>
    </row>
    <row collapsed="false" customFormat="false" customHeight="true" hidden="false" ht="12.1" outlineLevel="0" r="5743">
      <c r="A5743" s="0" t="str">
        <f aca="false">HYPERLINK("http://dbpedia.org/property/rd3Seed")</f>
        <v>http://dbpedia.org/property/rd3Seed</v>
      </c>
      <c r="B5743" s="2" t="n">
        <v>0</v>
      </c>
      <c r="C5743" s="0" t="str">
        <f aca="false">HYPERLINK("http://dbpedia.org/sparql?default-graph-uri=http%3A%2F%2Fdbpedia.org&amp;query=select+distinct+%3Fs+%3Fo+where+{%3Fs+%3Chttp%3A%2F%2Fdbpedia.org%2Fproperty%2Frd3Seed%3E+%3Fo}+LIMIT+100&amp;format=text%2Fhtml&amp;timeout=30000&amp;debug=on", "View on DBPedia")</f>
        <v>View on DBPedia</v>
      </c>
    </row>
    <row collapsed="false" customFormat="false" customHeight="true" hidden="false" ht="12.1" outlineLevel="0" r="5744">
      <c r="A5744" s="0" t="str">
        <f aca="false">HYPERLINK("http://dbpedia.org/property/floorCount")</f>
        <v>http://dbpedia.org/property/floorCount</v>
      </c>
      <c r="B5744" s="2" t="n">
        <v>0</v>
      </c>
      <c r="C5744" s="0" t="str">
        <f aca="false">HYPERLINK("http://dbpedia.org/sparql?default-graph-uri=http%3A%2F%2Fdbpedia.org&amp;query=select+distinct+%3Fs+%3Fo+where+{%3Fs+%3Chttp%3A%2F%2Fdbpedia.org%2Fproperty%2FfloorCount%3E+%3Fo}+LIMIT+100&amp;format=text%2Fhtml&amp;timeout=30000&amp;debug=on", "View on DBPedia")</f>
        <v>View on DBPedia</v>
      </c>
    </row>
    <row collapsed="false" customFormat="false" customHeight="true" hidden="false" ht="12.1" outlineLevel="0" r="5745">
      <c r="A5745" s="0" t="str">
        <f aca="false">HYPERLINK("http://dbpedia.org/ontology/added")</f>
        <v>http://dbpedia.org/ontology/added</v>
      </c>
      <c r="B5745" s="2" t="n">
        <v>0</v>
      </c>
      <c r="C5745" s="0" t="str">
        <f aca="false">HYPERLINK("http://dbpedia.org/sparql?default-graph-uri=http%3A%2F%2Fdbpedia.org&amp;query=select+distinct+%3Fs+%3Fo+where+{%3Fs+%3Chttp%3A%2F%2Fdbpedia.org%2Fontology%2Fadded%3E+%3Fo}+LIMIT+100&amp;format=text%2Fhtml&amp;timeout=30000&amp;debug=on", "View on DBPedia")</f>
        <v>View on DBPedia</v>
      </c>
    </row>
    <row collapsed="false" customFormat="false" customHeight="true" hidden="false" ht="12.1" outlineLevel="0" r="5746">
      <c r="A5746" s="0" t="str">
        <f aca="false">HYPERLINK("http://dbpedia.org/property/musicalguests")</f>
        <v>http://dbpedia.org/property/musicalguests</v>
      </c>
      <c r="B5746" s="2" t="n">
        <v>0</v>
      </c>
      <c r="C5746" s="0" t="str">
        <f aca="false">HYPERLINK("http://dbpedia.org/sparql?default-graph-uri=http%3A%2F%2Fdbpedia.org&amp;query=select+distinct+%3Fs+%3Fo+where+{%3Fs+%3Chttp%3A%2F%2Fdbpedia.org%2Fproperty%2Fmusicalguests%3E+%3Fo}+LIMIT+100&amp;format=text%2Fhtml&amp;timeout=30000&amp;debug=on", "View on DBPedia")</f>
        <v>View on DBPedia</v>
      </c>
    </row>
    <row collapsed="false" customFormat="false" customHeight="true" hidden="false" ht="12.1" outlineLevel="0" r="5747">
      <c r="A5747" s="0" t="str">
        <f aca="false">HYPERLINK("http://dbpedia.org/property/locationCity")</f>
        <v>http://dbpedia.org/property/locationCity</v>
      </c>
      <c r="B5747" s="2" t="n">
        <v>0</v>
      </c>
      <c r="C5747" s="0" t="str">
        <f aca="false">HYPERLINK("http://dbpedia.org/sparql?default-graph-uri=http%3A%2F%2Fdbpedia.org&amp;query=select+distinct+%3Fs+%3Fo+where+{%3Fs+%3Chttp%3A%2F%2Fdbpedia.org%2Fproperty%2FlocationCity%3E+%3Fo}+LIMIT+100&amp;format=text%2Fhtml&amp;timeout=30000&amp;debug=on", "View on DBPedia")</f>
        <v>View on DBPedia</v>
      </c>
    </row>
    <row collapsed="false" customFormat="false" customHeight="true" hidden="false" ht="12.1" outlineLevel="0" r="5748">
      <c r="A5748" s="0" t="str">
        <f aca="false">HYPERLINK("http://dbpedia.org/property/above")</f>
        <v>http://dbpedia.org/property/above</v>
      </c>
      <c r="B5748" s="2" t="n">
        <v>0</v>
      </c>
      <c r="C5748" s="0" t="str">
        <f aca="false">HYPERLINK("http://dbpedia.org/sparql?default-graph-uri=http%3A%2F%2Fdbpedia.org&amp;query=select+distinct+%3Fs+%3Fo+where+{%3Fs+%3Chttp%3A%2F%2Fdbpedia.org%2Fproperty%2Fabove%3E+%3Fo}+LIMIT+100&amp;format=text%2Fhtml&amp;timeout=30000&amp;debug=on", "View on DBPedia")</f>
        <v>View on DBPedia</v>
      </c>
    </row>
    <row collapsed="false" customFormat="false" customHeight="true" hidden="false" ht="12.1" outlineLevel="0" r="5749">
      <c r="A5749" s="0" t="str">
        <f aca="false">HYPERLINK("http://dbpedia.org/property/longS")</f>
        <v>http://dbpedia.org/property/longS</v>
      </c>
      <c r="B5749" s="2" t="n">
        <v>0</v>
      </c>
      <c r="C5749" s="0" t="str">
        <f aca="false">HYPERLINK("http://dbpedia.org/sparql?default-graph-uri=http%3A%2F%2Fdbpedia.org&amp;query=select+distinct+%3Fs+%3Fo+where+{%3Fs+%3Chttp%3A%2F%2Fdbpedia.org%2Fproperty%2FlongS%3E+%3Fo}+LIMIT+100&amp;format=text%2Fhtml&amp;timeout=30000&amp;debug=on", "View on DBPedia")</f>
        <v>View on DBPedia</v>
      </c>
    </row>
    <row collapsed="false" customFormat="false" customHeight="true" hidden="false" ht="12.1" outlineLevel="0" r="5750">
      <c r="A5750" s="0" t="str">
        <f aca="false">HYPERLINK("http://dbpedia.org/property/jaRomaji")</f>
        <v>http://dbpedia.org/property/jaRomaji</v>
      </c>
      <c r="B5750" s="2" t="n">
        <v>0</v>
      </c>
      <c r="C5750" s="0" t="str">
        <f aca="false">HYPERLINK("http://dbpedia.org/sparql?default-graph-uri=http%3A%2F%2Fdbpedia.org&amp;query=select+distinct+%3Fs+%3Fo+where+{%3Fs+%3Chttp%3A%2F%2Fdbpedia.org%2Fproperty%2FjaRomaji%3E+%3Fo}+LIMIT+100&amp;format=text%2Fhtml&amp;timeout=30000&amp;debug=on", "View on DBPedia")</f>
        <v>View on DBPedia</v>
      </c>
    </row>
    <row collapsed="false" customFormat="false" customHeight="true" hidden="false" ht="12.1" outlineLevel="0" r="5751">
      <c r="A5751" s="0" t="str">
        <f aca="false">HYPERLINK("http://dbpedia.org/ontology/floorCount")</f>
        <v>http://dbpedia.org/ontology/floorCount</v>
      </c>
      <c r="B5751" s="2" t="n">
        <v>0</v>
      </c>
      <c r="C5751" s="0" t="str">
        <f aca="false">HYPERLINK("http://dbpedia.org/sparql?default-graph-uri=http%3A%2F%2Fdbpedia.org&amp;query=select+distinct+%3Fs+%3Fo+where+{%3Fs+%3Chttp%3A%2F%2Fdbpedia.org%2Fontology%2FfloorCount%3E+%3Fo}+LIMIT+100&amp;format=text%2Fhtml&amp;timeout=30000&amp;debug=on", "View on DBPedia")</f>
        <v>View on DBPedia</v>
      </c>
    </row>
    <row collapsed="false" customFormat="false" customHeight="true" hidden="false" ht="12.1" outlineLevel="0" r="5752">
      <c r="A5752" s="0" t="str">
        <f aca="false">HYPERLINK("http://dbpedia.org/property/music")</f>
        <v>http://dbpedia.org/property/music</v>
      </c>
      <c r="B5752" s="2" t="n">
        <v>0</v>
      </c>
      <c r="C5752" s="0" t="str">
        <f aca="false">HYPERLINK("http://dbpedia.org/sparql?default-graph-uri=http%3A%2F%2Fdbpedia.org&amp;query=select+distinct+%3Fs+%3Fo+where+{%3Fs+%3Chttp%3A%2F%2Fdbpedia.org%2Fproperty%2Fmusic%3E+%3Fo}+LIMIT+100&amp;format=text%2Fhtml&amp;timeout=30000&amp;debug=on", "View on DBPedia")</f>
        <v>View on DBPedia</v>
      </c>
    </row>
    <row collapsed="false" customFormat="false" customHeight="true" hidden="false" ht="12.1" outlineLevel="0" r="5753">
      <c r="A5753" s="0" t="str">
        <f aca="false">HYPERLINK("http://dbpedia.org/property/confstanding")</f>
        <v>http://dbpedia.org/property/confstanding</v>
      </c>
      <c r="B5753" s="2" t="n">
        <v>0</v>
      </c>
      <c r="C5753" s="0" t="str">
        <f aca="false">HYPERLINK("http://dbpedia.org/sparql?default-graph-uri=http%3A%2F%2Fdbpedia.org&amp;query=select+distinct+%3Fs+%3Fo+where+{%3Fs+%3Chttp%3A%2F%2Fdbpedia.org%2Fproperty%2Fconfstanding%3E+%3Fo}+LIMIT+100&amp;format=text%2Fhtml&amp;timeout=30000&amp;debug=on", "View on DBPedia")</f>
        <v>View on DBPedia</v>
      </c>
    </row>
    <row collapsed="false" customFormat="false" customHeight="true" hidden="false" ht="12.1" outlineLevel="0" r="5754">
      <c r="A5754" s="0" t="str">
        <f aca="false">HYPERLINK("http://dbpedia.org/property/aired")</f>
        <v>http://dbpedia.org/property/aired</v>
      </c>
      <c r="B5754" s="2" t="n">
        <v>0</v>
      </c>
      <c r="C5754" s="0" t="str">
        <f aca="false">HYPERLINK("http://dbpedia.org/sparql?default-graph-uri=http%3A%2F%2Fdbpedia.org&amp;query=select+distinct+%3Fs+%3Fo+where+{%3Fs+%3Chttp%3A%2F%2Fdbpedia.org%2Fproperty%2Faired%3E+%3Fo}+LIMIT+100&amp;format=text%2Fhtml&amp;timeout=30000&amp;debug=on", "View on DBPedia")</f>
        <v>View on DBPedia</v>
      </c>
    </row>
    <row collapsed="false" customFormat="false" customHeight="true" hidden="false" ht="12.1" outlineLevel="0" r="5755">
      <c r="A5755" s="0" t="str">
        <f aca="false">HYPERLINK("http://dbpedia.org/ontology/licensee")</f>
        <v>http://dbpedia.org/ontology/licensee</v>
      </c>
      <c r="B5755" s="2" t="n">
        <v>0</v>
      </c>
      <c r="C5755" s="0" t="str">
        <f aca="false">HYPERLINK("http://dbpedia.org/sparql?default-graph-uri=http%3A%2F%2Fdbpedia.org&amp;query=select+distinct+%3Fs+%3Fo+where+{%3Fs+%3Chttp%3A%2F%2Fdbpedia.org%2Fontology%2Flicensee%3E+%3Fo}+LIMIT+100&amp;format=text%2Fhtml&amp;timeout=30000&amp;debug=on", "View on DBPedia")</f>
        <v>View on DBPedia</v>
      </c>
    </row>
    <row collapsed="false" customFormat="false" customHeight="true" hidden="false" ht="12.1" outlineLevel="0" r="5756">
      <c r="A5756" s="0" t="str">
        <f aca="false">HYPERLINK("http://dbpedia.org/property/height")</f>
        <v>http://dbpedia.org/property/height</v>
      </c>
      <c r="B5756" s="2" t="n">
        <v>0</v>
      </c>
      <c r="C5756" s="0" t="str">
        <f aca="false">HYPERLINK("http://dbpedia.org/sparql?default-graph-uri=http%3A%2F%2Fdbpedia.org&amp;query=select+distinct+%3Fs+%3Fo+where+{%3Fs+%3Chttp%3A%2F%2Fdbpedia.org%2Fproperty%2Fheight%3E+%3Fo}+LIMIT+100&amp;format=text%2Fhtml&amp;timeout=30000&amp;debug=on", "View on DBPedia")</f>
        <v>View on DBPedia</v>
      </c>
    </row>
    <row collapsed="false" customFormat="false" customHeight="true" hidden="false" ht="12.1" outlineLevel="0" r="5757">
      <c r="A5757" s="0" t="str">
        <f aca="false">HYPERLINK("http://dbpedia.org/property/hm24Enter")</f>
        <v>http://dbpedia.org/property/hm24Enter</v>
      </c>
      <c r="B5757" s="2" t="n">
        <v>0</v>
      </c>
      <c r="C5757" s="0" t="str">
        <f aca="false">HYPERLINK("http://dbpedia.org/sparql?default-graph-uri=http%3A%2F%2Fdbpedia.org&amp;query=select+distinct+%3Fs+%3Fo+where+{%3Fs+%3Chttp%3A%2F%2Fdbpedia.org%2Fproperty%2Fhm24Enter%3E+%3Fo}+LIMIT+100&amp;format=text%2Fhtml&amp;timeout=30000&amp;debug=on", "View on DBPedia")</f>
        <v>View on DBPedia</v>
      </c>
    </row>
    <row collapsed="false" customFormat="false" customHeight="true" hidden="false" ht="12.1" outlineLevel="0" r="5758">
      <c r="A5758" s="0" t="str">
        <f aca="false">HYPERLINK("http://dbpedia.org/property/unit")</f>
        <v>http://dbpedia.org/property/unit</v>
      </c>
      <c r="B5758" s="2" t="n">
        <v>0</v>
      </c>
      <c r="C5758" s="0" t="str">
        <f aca="false">HYPERLINK("http://dbpedia.org/sparql?default-graph-uri=http%3A%2F%2Fdbpedia.org&amp;query=select+distinct+%3Fs+%3Fo+where+{%3Fs+%3Chttp%3A%2F%2Fdbpedia.org%2Fproperty%2Funit%3E+%3Fo}+LIMIT+100&amp;format=text%2Fhtml&amp;timeout=30000&amp;debug=on", "View on DBPedia")</f>
        <v>View on DBPedia</v>
      </c>
    </row>
    <row collapsed="false" customFormat="false" customHeight="true" hidden="false" ht="12.1" outlineLevel="0" r="5759">
      <c r="A5759" s="0" t="str">
        <f aca="false">HYPERLINK("http://dbpedia.org/property/web")</f>
        <v>http://dbpedia.org/property/web</v>
      </c>
      <c r="B5759" s="2" t="n">
        <v>0</v>
      </c>
      <c r="C5759" s="0" t="str">
        <f aca="false">HYPERLINK("http://dbpedia.org/sparql?default-graph-uri=http%3A%2F%2Fdbpedia.org&amp;query=select+distinct+%3Fs+%3Fo+where+{%3Fs+%3Chttp%3A%2F%2Fdbpedia.org%2Fproperty%2Fweb%3E+%3Fo}+LIMIT+100&amp;format=text%2Fhtml&amp;timeout=30000&amp;debug=on", "View on DBPedia")</f>
        <v>View on DBPedia</v>
      </c>
    </row>
    <row collapsed="false" customFormat="false" customHeight="true" hidden="false" ht="12.1" outlineLevel="0" r="5760">
      <c r="A5760" s="0" t="str">
        <f aca="false">HYPERLINK("http://dbpedia.org/property/currentAwards")</f>
        <v>http://dbpedia.org/property/currentAwards</v>
      </c>
      <c r="B5760" s="2" t="n">
        <v>0</v>
      </c>
      <c r="C5760" s="0" t="str">
        <f aca="false">HYPERLINK("http://dbpedia.org/sparql?default-graph-uri=http%3A%2F%2Fdbpedia.org&amp;query=select+distinct+%3Fs+%3Fo+where+{%3Fs+%3Chttp%3A%2F%2Fdbpedia.org%2Fproperty%2FcurrentAwards%3E+%3Fo}+LIMIT+100&amp;format=text%2Fhtml&amp;timeout=30000&amp;debug=on", "View on DBPedia")</f>
        <v>View on DBPedia</v>
      </c>
    </row>
    <row collapsed="false" customFormat="false" customHeight="true" hidden="false" ht="12.1" outlineLevel="0" r="5761">
      <c r="A5761" s="0" t="str">
        <f aca="false">HYPERLINK("http://dbpedia.org/ontology/predecessor")</f>
        <v>http://dbpedia.org/ontology/predecessor</v>
      </c>
      <c r="B5761" s="2" t="n">
        <v>0</v>
      </c>
      <c r="C5761" s="0" t="str">
        <f aca="false">HYPERLINK("http://dbpedia.org/sparql?default-graph-uri=http%3A%2F%2Fdbpedia.org&amp;query=select+distinct+%3Fs+%3Fo+where+{%3Fs+%3Chttp%3A%2F%2Fdbpedia.org%2Fontology%2Fpredecessor%3E+%3Fo}+LIMIT+100&amp;format=text%2Fhtml&amp;timeout=30000&amp;debug=on", "View on DBPedia")</f>
        <v>View on DBPedia</v>
      </c>
    </row>
    <row collapsed="false" customFormat="false" customHeight="true" hidden="false" ht="12.1" outlineLevel="0" r="5762">
      <c r="A5762" s="0" t="str">
        <f aca="false">HYPERLINK("http://dbpedia.org/property/narrated")</f>
        <v>http://dbpedia.org/property/narrated</v>
      </c>
      <c r="B5762" s="2" t="n">
        <v>0</v>
      </c>
      <c r="C5762" s="0" t="str">
        <f aca="false">HYPERLINK("http://dbpedia.org/sparql?default-graph-uri=http%3A%2F%2Fdbpedia.org&amp;query=select+distinct+%3Fs+%3Fo+where+{%3Fs+%3Chttp%3A%2F%2Fdbpedia.org%2Fproperty%2Fnarrated%3E+%3Fo}+LIMIT+100&amp;format=text%2Fhtml&amp;timeout=30000&amp;debug=on", "View on DBPedia")</f>
        <v>View on DBPedia</v>
      </c>
    </row>
    <row collapsed="false" customFormat="false" customHeight="true" hidden="false" ht="12.1" outlineLevel="0" r="5763">
      <c r="A5763" s="0" t="str">
        <f aca="false">HYPERLINK("http://dbpedia.org/property/runnerName")</f>
        <v>http://dbpedia.org/property/runnerName</v>
      </c>
      <c r="B5763" s="2" t="n">
        <v>0</v>
      </c>
      <c r="C5763" s="0" t="str">
        <f aca="false">HYPERLINK("http://dbpedia.org/sparql?default-graph-uri=http%3A%2F%2Fdbpedia.org&amp;query=select+distinct+%3Fs+%3Fo+where+{%3Fs+%3Chttp%3A%2F%2Fdbpedia.org%2Fproperty%2FrunnerName%3E+%3Fo}+LIMIT+100&amp;format=text%2Fhtml&amp;timeout=30000&amp;debug=on", "View on DBPedia")</f>
        <v>View on DBPedia</v>
      </c>
    </row>
    <row collapsed="false" customFormat="false" customHeight="true" hidden="false" ht="12.1" outlineLevel="0" r="5764">
      <c r="A5764" s="0" t="str">
        <f aca="false">HYPERLINK("http://dbpedia.org/ontology/title")</f>
        <v>http://dbpedia.org/ontology/title</v>
      </c>
      <c r="B5764" s="2" t="n">
        <v>0</v>
      </c>
      <c r="C5764" s="0" t="str">
        <f aca="false">HYPERLINK("http://dbpedia.org/sparql?default-graph-uri=http%3A%2F%2Fdbpedia.org&amp;query=select+distinct+%3Fs+%3Fo+where+{%3Fs+%3Chttp%3A%2F%2Fdbpedia.org%2Fontology%2Ftitle%3E+%3Fo}+LIMIT+100&amp;format=text%2Fhtml&amp;timeout=30000&amp;debug=on", "View on DBPedia")</f>
        <v>View on DBPedia</v>
      </c>
    </row>
    <row collapsed="false" customFormat="false" customHeight="true" hidden="false" ht="12.1" outlineLevel="0" r="5765">
      <c r="A5765" s="0" t="str">
        <f aca="false">HYPERLINK("http://dbpedia.org/property/notableWorks")</f>
        <v>http://dbpedia.org/property/notableWorks</v>
      </c>
      <c r="B5765" s="2" t="n">
        <v>0</v>
      </c>
      <c r="C5765" s="0" t="str">
        <f aca="false">HYPERLINK("http://dbpedia.org/sparql?default-graph-uri=http%3A%2F%2Fdbpedia.org&amp;query=select+distinct+%3Fs+%3Fo+where+{%3Fs+%3Chttp%3A%2F%2Fdbpedia.org%2Fproperty%2FnotableWorks%3E+%3Fo}+LIMIT+100&amp;format=text%2Fhtml&amp;timeout=30000&amp;debug=on", "View on DBPedia")</f>
        <v>View on DBPedia</v>
      </c>
    </row>
    <row collapsed="false" customFormat="false" customHeight="true" hidden="false" ht="12.1" outlineLevel="0" r="5766">
      <c r="A5766" s="0" t="str">
        <f aca="false">HYPERLINK("http://dbpedia.org/property/time")</f>
        <v>http://dbpedia.org/property/time</v>
      </c>
      <c r="B5766" s="2" t="n">
        <v>0</v>
      </c>
      <c r="C5766" s="0" t="str">
        <f aca="false">HYPERLINK("http://dbpedia.org/sparql?default-graph-uri=http%3A%2F%2Fdbpedia.org&amp;query=select+distinct+%3Fs+%3Fo+where+{%3Fs+%3Chttp%3A%2F%2Fdbpedia.org%2Fproperty%2Ftime%3E+%3Fo}+LIMIT+100&amp;format=text%2Fhtml&amp;timeout=30000&amp;debug=on", "View on DBPedia")</f>
        <v>View on DBPedia</v>
      </c>
    </row>
    <row collapsed="false" customFormat="false" customHeight="true" hidden="false" ht="12.1" outlineLevel="0" r="5767">
      <c r="A5767" s="0" t="str">
        <f aca="false">HYPERLINK("http://dbpedia.org/property/dvdFormat")</f>
        <v>http://dbpedia.org/property/dvdFormat</v>
      </c>
      <c r="B5767" s="2" t="n">
        <v>0</v>
      </c>
      <c r="C5767" s="0" t="str">
        <f aca="false">HYPERLINK("http://dbpedia.org/sparql?default-graph-uri=http%3A%2F%2Fdbpedia.org&amp;query=select+distinct+%3Fs+%3Fo+where+{%3Fs+%3Chttp%3A%2F%2Fdbpedia.org%2Fproperty%2FdvdFormat%3E+%3Fo}+LIMIT+100&amp;format=text%2Fhtml&amp;timeout=30000&amp;debug=on", "View on DBPedia")</f>
        <v>View on DBPedia</v>
      </c>
    </row>
    <row collapsed="false" customFormat="false" customHeight="true" hidden="false" ht="12.1" outlineLevel="0" r="5768">
      <c r="A5768" s="0" t="str">
        <f aca="false">HYPERLINK("http://dbpedia.org/ontology/endingTheme")</f>
        <v>http://dbpedia.org/ontology/endingTheme</v>
      </c>
      <c r="B5768" s="2" t="n">
        <v>0</v>
      </c>
      <c r="C5768" s="0" t="str">
        <f aca="false">HYPERLINK("http://dbpedia.org/sparql?default-graph-uri=http%3A%2F%2Fdbpedia.org&amp;query=select+distinct+%3Fs+%3Fo+where+{%3Fs+%3Chttp%3A%2F%2Fdbpedia.org%2Fontology%2FendingTheme%3E+%3Fo}+LIMIT+100&amp;format=text%2Fhtml&amp;timeout=30000&amp;debug=on", "View on DBPedia")</f>
        <v>View on DBPedia</v>
      </c>
    </row>
    <row collapsed="false" customFormat="false" customHeight="true" hidden="false" ht="12.1" outlineLevel="0" r="5769">
      <c r="A5769" s="0" t="str">
        <f aca="false">HYPERLINK("http://dbpedia.org/property/lastAlbum")</f>
        <v>http://dbpedia.org/property/lastAlbum</v>
      </c>
      <c r="B5769" s="2" t="n">
        <v>0</v>
      </c>
      <c r="C5769" s="0" t="str">
        <f aca="false">HYPERLINK("http://dbpedia.org/sparql?default-graph-uri=http%3A%2F%2Fdbpedia.org&amp;query=select+distinct+%3Fs+%3Fo+where+{%3Fs+%3Chttp%3A%2F%2Fdbpedia.org%2Fproperty%2FlastAlbum%3E+%3Fo}+LIMIT+100&amp;format=text%2Fhtml&amp;timeout=30000&amp;debug=on", "View on DBPedia")</f>
        <v>View on DBPedia</v>
      </c>
    </row>
    <row collapsed="false" customFormat="false" customHeight="true" hidden="false" ht="12.1" outlineLevel="0" r="5770">
      <c r="A5770" s="0" t="str">
        <f aca="false">HYPERLINK("http://dbpedia.org/property/hm24Exit")</f>
        <v>http://dbpedia.org/property/hm24Exit</v>
      </c>
      <c r="B5770" s="2" t="n">
        <v>0</v>
      </c>
      <c r="C5770" s="0" t="str">
        <f aca="false">HYPERLINK("http://dbpedia.org/sparql?default-graph-uri=http%3A%2F%2Fdbpedia.org&amp;query=select+distinct+%3Fs+%3Fo+where+{%3Fs+%3Chttp%3A%2F%2Fdbpedia.org%2Fproperty%2Fhm24Exit%3E+%3Fo}+LIMIT+100&amp;format=text%2Fhtml&amp;timeout=30000&amp;debug=on", "View on DBPedia")</f>
        <v>View on DBPedia</v>
      </c>
    </row>
    <row collapsed="false" customFormat="false" customHeight="true" hidden="false" ht="12.1" outlineLevel="0" r="5771">
      <c r="A5771" s="0" t="str">
        <f aca="false">HYPERLINK("http://dbpedia.org/property/finalVote")</f>
        <v>http://dbpedia.org/property/finalVote</v>
      </c>
      <c r="B5771" s="2" t="n">
        <v>0</v>
      </c>
      <c r="C5771" s="0" t="str">
        <f aca="false">HYPERLINK("http://dbpedia.org/sparql?default-graph-uri=http%3A%2F%2Fdbpedia.org&amp;query=select+distinct+%3Fs+%3Fo+where+{%3Fs+%3Chttp%3A%2F%2Fdbpedia.org%2Fproperty%2FfinalVote%3E+%3Fo}+LIMIT+100&amp;format=text%2Fhtml&amp;timeout=30000&amp;debug=on", "View on DBPedia")</f>
        <v>View on DBPedia</v>
      </c>
    </row>
    <row collapsed="false" customFormat="false" customHeight="true" hidden="false" ht="12.1" outlineLevel="0" r="5772">
      <c r="A5772" s="0" t="str">
        <f aca="false">HYPERLINK("http://dbpedia.org/property/score")</f>
        <v>http://dbpedia.org/property/score</v>
      </c>
      <c r="B5772" s="2" t="n">
        <v>0</v>
      </c>
      <c r="C5772" s="0" t="str">
        <f aca="false">HYPERLINK("http://dbpedia.org/sparql?default-graph-uri=http%3A%2F%2Fdbpedia.org&amp;query=select+distinct+%3Fs+%3Fo+where+{%3Fs+%3Chttp%3A%2F%2Fdbpedia.org%2Fproperty%2Fscore%3E+%3Fo}+LIMIT+100&amp;format=text%2Fhtml&amp;timeout=30000&amp;debug=on", "View on DBPedia")</f>
        <v>View on DBPedia</v>
      </c>
    </row>
    <row collapsed="false" customFormat="false" customHeight="true" hidden="false" ht="12.1" outlineLevel="0" r="5773">
      <c r="A5773" s="0" t="str">
        <f aca="false">HYPERLINK("http://dbpedia.org/property/formation")</f>
        <v>http://dbpedia.org/property/formation</v>
      </c>
      <c r="B5773" s="2" t="n">
        <v>0</v>
      </c>
      <c r="C5773" s="0" t="str">
        <f aca="false">HYPERLINK("http://dbpedia.org/sparql?default-graph-uri=http%3A%2F%2Fdbpedia.org&amp;query=select+distinct+%3Fs+%3Fo+where+{%3Fs+%3Chttp%3A%2F%2Fdbpedia.org%2Fproperty%2Fformation%3E+%3Fo}+LIMIT+100&amp;format=text%2Fhtml&amp;timeout=30000&amp;debug=on", "View on DBPedia")</f>
        <v>View on DBPedia</v>
      </c>
    </row>
    <row collapsed="false" customFormat="false" customHeight="true" hidden="false" ht="12.1" outlineLevel="0" r="5774">
      <c r="A5774" s="0" t="str">
        <f aca="false">HYPERLINK("http://dbpedia.org/property/duration")</f>
        <v>http://dbpedia.org/property/duration</v>
      </c>
      <c r="B5774" s="2" t="n">
        <v>0</v>
      </c>
      <c r="C5774" s="0" t="str">
        <f aca="false">HYPERLINK("http://dbpedia.org/sparql?default-graph-uri=http%3A%2F%2Fdbpedia.org&amp;query=select+distinct+%3Fs+%3Fo+where+{%3Fs+%3Chttp%3A%2F%2Fdbpedia.org%2Fproperty%2Fduration%3E+%3Fo}+LIMIT+100&amp;format=text%2Fhtml&amp;timeout=30000&amp;debug=on", "View on DBPedia")</f>
        <v>View on DBPedia</v>
      </c>
    </row>
    <row collapsed="false" customFormat="false" customHeight="true" hidden="false" ht="12.1" outlineLevel="0" r="5775">
      <c r="A5775" s="0" t="str">
        <f aca="false">HYPERLINK("http://dbpedia.org/property/productionCode")</f>
        <v>http://dbpedia.org/property/productionCode</v>
      </c>
      <c r="B5775" s="2" t="n">
        <v>0</v>
      </c>
      <c r="C5775" s="0" t="str">
        <f aca="false">HYPERLINK("http://dbpedia.org/sparql?default-graph-uri=http%3A%2F%2Fdbpedia.org&amp;query=select+distinct+%3Fs+%3Fo+where+{%3Fs+%3Chttp%3A%2F%2Fdbpedia.org%2Fproperty%2FproductionCode%3E+%3Fo}+LIMIT+100&amp;format=text%2Fhtml&amp;timeout=30000&amp;debug=on", "View on DBPedia")</f>
        <v>View on DBPedia</v>
      </c>
    </row>
    <row collapsed="false" customFormat="false" customHeight="true" hidden="false" ht="12.1" outlineLevel="0" r="5776">
      <c r="A5776" s="0" t="str">
        <f aca="false">HYPERLINK("http://dbpedia.org/property/latS")</f>
        <v>http://dbpedia.org/property/latS</v>
      </c>
      <c r="B5776" s="2" t="n">
        <v>0</v>
      </c>
      <c r="C5776" s="0" t="str">
        <f aca="false">HYPERLINK("http://dbpedia.org/sparql?default-graph-uri=http%3A%2F%2Fdbpedia.org&amp;query=select+distinct+%3Fs+%3Fo+where+{%3Fs+%3Chttp%3A%2F%2Fdbpedia.org%2Fproperty%2FlatS%3E+%3Fo}+LIMIT+100&amp;format=text%2Fhtml&amp;timeout=30000&amp;debug=on", "View on DBPedia")</f>
        <v>View on DBPedia</v>
      </c>
    </row>
    <row collapsed="false" customFormat="false" customHeight="true" hidden="false" ht="12.1" outlineLevel="0" r="5777">
      <c r="A5777" s="0" t="str">
        <f aca="false">HYPERLINK("http://dbpedia.org/property/nationalteam")</f>
        <v>http://dbpedia.org/property/nationalteam</v>
      </c>
      <c r="B5777" s="2" t="n">
        <v>0</v>
      </c>
      <c r="C5777" s="0" t="str">
        <f aca="false">HYPERLINK("http://dbpedia.org/sparql?default-graph-uri=http%3A%2F%2Fdbpedia.org&amp;query=select+distinct+%3Fs+%3Fo+where+{%3Fs+%3Chttp%3A%2F%2Fdbpedia.org%2Fproperty%2Fnationalteam%3E+%3Fo}+LIMIT+100&amp;format=text%2Fhtml&amp;timeout=30000&amp;debug=on", "View on DBPedia")</f>
        <v>View on DBPedia</v>
      </c>
    </row>
    <row collapsed="false" customFormat="false" customHeight="true" hidden="false" ht="12.1" outlineLevel="0" r="5778">
      <c r="A5778" s="0" t="str">
        <f aca="false">HYPERLINK("http://dbpedia.org/property/trackNo")</f>
        <v>http://dbpedia.org/property/trackNo</v>
      </c>
      <c r="B5778" s="2" t="n">
        <v>0</v>
      </c>
      <c r="C5778" s="0" t="str">
        <f aca="false">HYPERLINK("http://dbpedia.org/sparql?default-graph-uri=http%3A%2F%2Fdbpedia.org&amp;query=select+distinct+%3Fs+%3Fo+where+{%3Fs+%3Chttp%3A%2F%2Fdbpedia.org%2Fproperty%2FtrackNo%3E+%3Fo}+LIMIT+100&amp;format=text%2Fhtml&amp;timeout=30000&amp;debug=on", "View on DBPedia")</f>
        <v>View on DBPedia</v>
      </c>
    </row>
    <row collapsed="false" customFormat="false" customHeight="true" hidden="false" ht="12.1" outlineLevel="0" r="5779">
      <c r="A5779" s="0" t="str">
        <f aca="false">HYPERLINK("http://dbpedia.org/property/opened")</f>
        <v>http://dbpedia.org/property/opened</v>
      </c>
      <c r="B5779" s="2" t="n">
        <v>0</v>
      </c>
      <c r="C5779" s="0" t="str">
        <f aca="false">HYPERLINK("http://dbpedia.org/sparql?default-graph-uri=http%3A%2F%2Fdbpedia.org&amp;query=select+distinct+%3Fs+%3Fo+where+{%3Fs+%3Chttp%3A%2F%2Fdbpedia.org%2Fproperty%2Fopened%3E+%3Fo}+LIMIT+100&amp;format=text%2Fhtml&amp;timeout=30000&amp;debug=on", "View on DBPedia")</f>
        <v>View on DBPedia</v>
      </c>
    </row>
    <row collapsed="false" customFormat="false" customHeight="true" hidden="false" ht="12.1" outlineLevel="0" r="5780">
      <c r="A5780" s="0" t="str">
        <f aca="false">HYPERLINK("http://dbpedia.org/ontology/distributor")</f>
        <v>http://dbpedia.org/ontology/distributor</v>
      </c>
      <c r="B5780" s="2" t="n">
        <v>0</v>
      </c>
      <c r="C5780" s="0" t="str">
        <f aca="false">HYPERLINK("http://dbpedia.org/sparql?default-graph-uri=http%3A%2F%2Fdbpedia.org&amp;query=select+distinct+%3Fs+%3Fo+where+{%3Fs+%3Chttp%3A%2F%2Fdbpedia.org%2Fontology%2Fdistributor%3E+%3Fo}+LIMIT+100&amp;format=text%2Fhtml&amp;timeout=30000&amp;debug=on", "View on DBPedia")</f>
        <v>View on DBPedia</v>
      </c>
    </row>
    <row collapsed="false" customFormat="false" customHeight="true" hidden="false" ht="12.1" outlineLevel="0" r="5781">
      <c r="A5781" s="0" t="str">
        <f aca="false">HYPERLINK("http://dbpedia.org/property/certmonth")</f>
        <v>http://dbpedia.org/property/certmonth</v>
      </c>
      <c r="B5781" s="2" t="n">
        <v>0</v>
      </c>
      <c r="C5781" s="0" t="str">
        <f aca="false">HYPERLINK("http://dbpedia.org/sparql?default-graph-uri=http%3A%2F%2Fdbpedia.org&amp;query=select+distinct+%3Fs+%3Fo+where+{%3Fs+%3Chttp%3A%2F%2Fdbpedia.org%2Fproperty%2Fcertmonth%3E+%3Fo}+LIMIT+100&amp;format=text%2Fhtml&amp;timeout=30000&amp;debug=on", "View on DBPedia")</f>
        <v>View on DBPedia</v>
      </c>
    </row>
    <row collapsed="false" customFormat="false" customHeight="true" hidden="false" ht="12.1" outlineLevel="0" r="5782">
      <c r="A5782" s="0" t="str">
        <f aca="false">HYPERLINK("http://dbpedia.org/property/entries")</f>
        <v>http://dbpedia.org/property/entries</v>
      </c>
      <c r="B5782" s="2" t="n">
        <v>0</v>
      </c>
      <c r="C5782" s="0" t="str">
        <f aca="false">HYPERLINK("http://dbpedia.org/sparql?default-graph-uri=http%3A%2F%2Fdbpedia.org&amp;query=select+distinct+%3Fs+%3Fo+where+{%3Fs+%3Chttp%3A%2F%2Fdbpedia.org%2Fproperty%2Fentries%3E+%3Fo}+LIMIT+100&amp;format=text%2Fhtml&amp;timeout=30000&amp;debug=on", "View on DBPedia")</f>
        <v>View on DBPedia</v>
      </c>
    </row>
    <row collapsed="false" customFormat="false" customHeight="true" hidden="false" ht="12.1" outlineLevel="0" r="5783">
      <c r="A5783" s="0" t="str">
        <f aca="false">HYPERLINK("http://dbpedia.org/property/originalAirDate")</f>
        <v>http://dbpedia.org/property/originalAirDate</v>
      </c>
      <c r="B5783" s="2" t="n">
        <v>0</v>
      </c>
      <c r="C5783" s="0" t="str">
        <f aca="false">HYPERLINK("http://dbpedia.org/sparql?default-graph-uri=http%3A%2F%2Fdbpedia.org&amp;query=select+distinct+%3Fs+%3Fo+where+{%3Fs+%3Chttp%3A%2F%2Fdbpedia.org%2Fproperty%2ForiginalAirDate%3E+%3Fo}+LIMIT+100&amp;format=text%2Fhtml&amp;timeout=30000&amp;debug=on", "View on DBPedia")</f>
        <v>View on DBPedia</v>
      </c>
    </row>
    <row collapsed="false" customFormat="false" customHeight="true" hidden="false" ht="12.1" outlineLevel="0" r="5784">
      <c r="A5784" s="0" t="str">
        <f aca="false">HYPERLINK("http://dbpedia.org/property/rd4Score")</f>
        <v>http://dbpedia.org/property/rd4Score</v>
      </c>
      <c r="B5784" s="2" t="n">
        <v>0</v>
      </c>
      <c r="C5784" s="0" t="str">
        <f aca="false">HYPERLINK("http://dbpedia.org/sparql?default-graph-uri=http%3A%2F%2Fdbpedia.org&amp;query=select+distinct+%3Fs+%3Fo+where+{%3Fs+%3Chttp%3A%2F%2Fdbpedia.org%2Fproperty%2Frd4Score%3E+%3Fo}+LIMIT+100&amp;format=text%2Fhtml&amp;timeout=30000&amp;debug=on", "View on DBPedia")</f>
        <v>View on DBPedia</v>
      </c>
    </row>
    <row collapsed="false" customFormat="false" customHeight="true" hidden="false" ht="12.1" outlineLevel="0" r="5785">
      <c r="A5785" s="0" t="str">
        <f aca="false">HYPERLINK("http://dbpedia.org/ontology/creator")</f>
        <v>http://dbpedia.org/ontology/creator</v>
      </c>
      <c r="B5785" s="2" t="n">
        <v>0</v>
      </c>
      <c r="C5785" s="0" t="str">
        <f aca="false">HYPERLINK("http://dbpedia.org/sparql?default-graph-uri=http%3A%2F%2Fdbpedia.org&amp;query=select+distinct+%3Fs+%3Fo+where+{%3Fs+%3Chttp%3A%2F%2Fdbpedia.org%2Fontology%2Fcreator%3E+%3Fo}+LIMIT+100&amp;format=text%2Fhtml&amp;timeout=30000&amp;debug=on", "View on DBPedia")</f>
        <v>View on DBPedia</v>
      </c>
    </row>
    <row collapsed="false" customFormat="false" customHeight="true" hidden="false" ht="12.1" outlineLevel="0" r="5786">
      <c r="A5786" s="0" t="str">
        <f aca="false">HYPERLINK("http://dbpedia.org/property/100s/50s")</f>
        <v>http://dbpedia.org/property/100s/50s</v>
      </c>
      <c r="B5786" s="2" t="n">
        <v>0</v>
      </c>
      <c r="C5786" s="0" t="str">
        <f aca="false">HYPERLINK("http://dbpedia.org/sparql?default-graph-uri=http%3A%2F%2Fdbpedia.org&amp;query=select+distinct+%3Fs+%3Fo+where+{%3Fs+%3Chttp%3A%2F%2Fdbpedia.org%2Fproperty%2F100s%2F50s%3E+%3Fo}+LIMIT+100&amp;format=text%2Fhtml&amp;timeout=30000&amp;debug=on", "View on DBPedia")</f>
        <v>View on DBPedia</v>
      </c>
    </row>
    <row collapsed="false" customFormat="false" customHeight="true" hidden="false" ht="12.1" outlineLevel="0" r="5787">
      <c r="A5787" s="0" t="str">
        <f aca="false">HYPERLINK("http://dbpedia.org/property/premiered")</f>
        <v>http://dbpedia.org/property/premiered</v>
      </c>
      <c r="B5787" s="2" t="n">
        <v>0</v>
      </c>
      <c r="C5787" s="0" t="str">
        <f aca="false">HYPERLINK("http://dbpedia.org/sparql?default-graph-uri=http%3A%2F%2Fdbpedia.org&amp;query=select+distinct+%3Fs+%3Fo+where+{%3Fs+%3Chttp%3A%2F%2Fdbpedia.org%2Fproperty%2Fpremiered%3E+%3Fo}+LIMIT+100&amp;format=text%2Fhtml&amp;timeout=30000&amp;debug=on", "View on DBPedia")</f>
        <v>View on DBPedia</v>
      </c>
    </row>
    <row collapsed="false" customFormat="false" customHeight="true" hidden="false" ht="12.1" outlineLevel="0" r="5788">
      <c r="A5788" s="0" t="str">
        <f aca="false">HYPERLINK("http://dbpedia.org/property/pcupdate")</f>
        <v>http://dbpedia.org/property/pcupdate</v>
      </c>
      <c r="B5788" s="2" t="n">
        <v>0</v>
      </c>
      <c r="C5788" s="0" t="str">
        <f aca="false">HYPERLINK("http://dbpedia.org/sparql?default-graph-uri=http%3A%2F%2Fdbpedia.org&amp;query=select+distinct+%3Fs+%3Fo+where+{%3Fs+%3Chttp%3A%2F%2Fdbpedia.org%2Fproperty%2Fpcupdate%3E+%3Fo}+LIMIT+100&amp;format=text%2Fhtml&amp;timeout=30000&amp;debug=on", "View on DBPedia")</f>
        <v>View on DBPedia</v>
      </c>
    </row>
    <row collapsed="false" customFormat="false" customHeight="true" hidden="false" ht="12.1" outlineLevel="0" r="5789">
      <c r="A5789" s="0" t="str">
        <f aca="false">HYPERLINK("http://dbpedia.org/property/finaldate")</f>
        <v>http://dbpedia.org/property/finaldate</v>
      </c>
      <c r="B5789" s="2" t="n">
        <v>0</v>
      </c>
      <c r="C5789" s="0" t="str">
        <f aca="false">HYPERLINK("http://dbpedia.org/sparql?default-graph-uri=http%3A%2F%2Fdbpedia.org&amp;query=select+distinct+%3Fs+%3Fo+where+{%3Fs+%3Chttp%3A%2F%2Fdbpedia.org%2Fproperty%2Ffinaldate%3E+%3Fo}+LIMIT+100&amp;format=text%2Fhtml&amp;timeout=30000&amp;debug=on", "View on DBPedia")</f>
        <v>View on DBPedia</v>
      </c>
    </row>
    <row collapsed="false" customFormat="false" customHeight="true" hidden="false" ht="12.1" outlineLevel="0" r="5790">
      <c r="A5790" s="0" t="str">
        <f aca="false">HYPERLINK("http://dbpedia.org/property/firstdate")</f>
        <v>http://dbpedia.org/property/firstdate</v>
      </c>
      <c r="B5790" s="2" t="n">
        <v>0</v>
      </c>
      <c r="C5790" s="0" t="str">
        <f aca="false">HYPERLINK("http://dbpedia.org/sparql?default-graph-uri=http%3A%2F%2Fdbpedia.org&amp;query=select+distinct+%3Fs+%3Fo+where+{%3Fs+%3Chttp%3A%2F%2Fdbpedia.org%2Fproperty%2Ffirstdate%3E+%3Fo}+LIMIT+100&amp;format=text%2Fhtml&amp;timeout=30000&amp;debug=on", "View on DBPedia")</f>
        <v>View on DBPedia</v>
      </c>
    </row>
    <row collapsed="false" customFormat="false" customHeight="true" hidden="false" ht="12.1" outlineLevel="0" r="5791">
      <c r="A5791" s="0" t="str">
        <f aca="false">HYPERLINK("http://dbpedia.org/property/shoeSize")</f>
        <v>http://dbpedia.org/property/shoeSize</v>
      </c>
      <c r="B5791" s="2" t="n">
        <v>0</v>
      </c>
      <c r="C5791" s="0" t="str">
        <f aca="false">HYPERLINK("http://dbpedia.org/sparql?default-graph-uri=http%3A%2F%2Fdbpedia.org&amp;query=select+distinct+%3Fs+%3Fo+where+{%3Fs+%3Chttp%3A%2F%2Fdbpedia.org%2Fproperty%2FshoeSize%3E+%3Fo}+LIMIT+100&amp;format=text%2Fhtml&amp;timeout=30000&amp;debug=on", "View on DBPedia")</f>
        <v>View on DBPedia</v>
      </c>
    </row>
    <row collapsed="false" customFormat="false" customHeight="true" hidden="false" ht="12.1" outlineLevel="0" r="5792">
      <c r="A5792" s="0" t="str">
        <f aca="false">HYPERLINK("http://dbpedia.org/property/appeared")</f>
        <v>http://dbpedia.org/property/appeared</v>
      </c>
      <c r="B5792" s="2" t="n">
        <v>0</v>
      </c>
      <c r="C5792" s="0" t="str">
        <f aca="false">HYPERLINK("http://dbpedia.org/sparql?default-graph-uri=http%3A%2F%2Fdbpedia.org&amp;query=select+distinct+%3Fs+%3Fo+where+{%3Fs+%3Chttp%3A%2F%2Fdbpedia.org%2Fproperty%2Fappeared%3E+%3Fo}+LIMIT+100&amp;format=text%2Fhtml&amp;timeout=30000&amp;debug=on", "View on DBPedia")</f>
        <v>View on DBPedia</v>
      </c>
    </row>
    <row collapsed="false" customFormat="false" customHeight="true" hidden="false" ht="12.1" outlineLevel="0" r="5793">
      <c r="A5793" s="0" t="str">
        <f aca="false">HYPERLINK("http://dbpedia.org/property/country")</f>
        <v>http://dbpedia.org/property/country</v>
      </c>
      <c r="B5793" s="2" t="n">
        <v>0</v>
      </c>
      <c r="C5793" s="0" t="str">
        <f aca="false">HYPERLINK("http://dbpedia.org/sparql?default-graph-uri=http%3A%2F%2Fdbpedia.org&amp;query=select+distinct+%3Fs+%3Fo+where+{%3Fs+%3Chttp%3A%2F%2Fdbpedia.org%2Fproperty%2Fcountry%3E+%3Fo}+LIMIT+100&amp;format=text%2Fhtml&amp;timeout=30000&amp;debug=on", "View on DBPedia")</f>
        <v>View on DBPedia</v>
      </c>
    </row>
    <row collapsed="false" customFormat="false" customHeight="true" hidden="false" ht="12.1" outlineLevel="0" r="5794">
      <c r="A5794" s="0" t="str">
        <f aca="false">HYPERLINK("http://dbpedia.org/property/doublestitles")</f>
        <v>http://dbpedia.org/property/doublestitles</v>
      </c>
      <c r="B5794" s="2" t="n">
        <v>0</v>
      </c>
      <c r="C5794" s="0" t="str">
        <f aca="false">HYPERLINK("http://dbpedia.org/sparql?default-graph-uri=http%3A%2F%2Fdbpedia.org&amp;query=select+distinct+%3Fs+%3Fo+where+{%3Fs+%3Chttp%3A%2F%2Fdbpedia.org%2Fproperty%2Fdoublestitles%3E+%3Fo}+LIMIT+100&amp;format=text%2Fhtml&amp;timeout=30000&amp;debug=on", "View on DBPedia")</f>
        <v>View on DBPedia</v>
      </c>
    </row>
    <row collapsed="false" customFormat="false" customHeight="true" hidden="false" ht="12.1" outlineLevel="0" r="5795">
      <c r="A5795" s="0" t="str">
        <f aca="false">HYPERLINK("http://dbpedia.org/property/decWins")</f>
        <v>http://dbpedia.org/property/decWins</v>
      </c>
      <c r="B5795" s="2" t="n">
        <v>0</v>
      </c>
      <c r="C5795" s="0" t="str">
        <f aca="false">HYPERLINK("http://dbpedia.org/sparql?default-graph-uri=http%3A%2F%2Fdbpedia.org&amp;query=select+distinct+%3Fs+%3Fo+where+{%3Fs+%3Chttp%3A%2F%2Fdbpedia.org%2Fproperty%2FdecWins%3E+%3Fo}+LIMIT+100&amp;format=text%2Fhtml&amp;timeout=30000&amp;debug=on", "View on DBPedia")</f>
        <v>View on DBPedia</v>
      </c>
    </row>
    <row collapsed="false" customFormat="false" customHeight="true" hidden="false" ht="12.1" outlineLevel="0" r="5796">
      <c r="A5796" s="0" t="str">
        <f aca="false">HYPERLINK("http://dbpedia.org/ontology/award")</f>
        <v>http://dbpedia.org/ontology/award</v>
      </c>
      <c r="B5796" s="2" t="n">
        <v>0</v>
      </c>
      <c r="C5796" s="0" t="str">
        <f aca="false">HYPERLINK("http://dbpedia.org/sparql?default-graph-uri=http%3A%2F%2Fdbpedia.org&amp;query=select+distinct+%3Fs+%3Fo+where+{%3Fs+%3Chttp%3A%2F%2Fdbpedia.org%2Fontology%2Faward%3E+%3Fo}+LIMIT+100&amp;format=text%2Fhtml&amp;timeout=30000&amp;debug=on", "View on DBPedia")</f>
        <v>View on DBPedia</v>
      </c>
    </row>
    <row collapsed="false" customFormat="false" customHeight="true" hidden="false" ht="12.1" outlineLevel="0" r="5797">
      <c r="A5797" s="0" t="str">
        <f aca="false">HYPERLINK("http://dbpedia.org/ontology/openingDate")</f>
        <v>http://dbpedia.org/ontology/openingDate</v>
      </c>
      <c r="B5797" s="2" t="n">
        <v>0</v>
      </c>
      <c r="C5797" s="0" t="str">
        <f aca="false">HYPERLINK("http://dbpedia.org/sparql?default-graph-uri=http%3A%2F%2Fdbpedia.org&amp;query=select+distinct+%3Fs+%3Fo+where+{%3Fs+%3Chttp%3A%2F%2Fdbpedia.org%2Fontology%2FopeningDate%3E+%3Fo}+LIMIT+100&amp;format=text%2Fhtml&amp;timeout=30000&amp;debug=on", "View on DBPedia")</f>
        <v>View on DBPedia</v>
      </c>
    </row>
    <row collapsed="false" customFormat="false" customHeight="true" hidden="false" ht="12.1" outlineLevel="0" r="5798">
      <c r="A5798" s="0" t="str">
        <f aca="false">HYPERLINK("http://dbpedia.org/ontology/employer")</f>
        <v>http://dbpedia.org/ontology/employer</v>
      </c>
      <c r="B5798" s="2" t="n">
        <v>0</v>
      </c>
      <c r="C5798" s="0" t="str">
        <f aca="false">HYPERLINK("http://dbpedia.org/sparql?default-graph-uri=http%3A%2F%2Fdbpedia.org&amp;query=select+distinct+%3Fs+%3Fo+where+{%3Fs+%3Chttp%3A%2F%2Fdbpedia.org%2Fontology%2Femployer%3E+%3Fo}+LIMIT+100&amp;format=text%2Fhtml&amp;timeout=30000&amp;debug=on", "View on DBPedia")</f>
        <v>View on DBPedia</v>
      </c>
    </row>
    <row collapsed="false" customFormat="false" customHeight="true" hidden="false" ht="12.1" outlineLevel="0" r="5799">
      <c r="A5799" s="0" t="str">
        <f aca="false">HYPERLINK("http://dbpedia.org/property/websiteTitle")</f>
        <v>http://dbpedia.org/property/websiteTitle</v>
      </c>
      <c r="B5799" s="2" t="n">
        <v>0</v>
      </c>
      <c r="C5799" s="0" t="str">
        <f aca="false">HYPERLINK("http://dbpedia.org/sparql?default-graph-uri=http%3A%2F%2Fdbpedia.org&amp;query=select+distinct+%3Fs+%3Fo+where+{%3Fs+%3Chttp%3A%2F%2Fdbpedia.org%2Fproperty%2FwebsiteTitle%3E+%3Fo}+LIMIT+100&amp;format=text%2Fhtml&amp;timeout=30000&amp;debug=on", "View on DBPedia")</f>
        <v>View on DBPedia</v>
      </c>
    </row>
    <row collapsed="false" customFormat="false" customHeight="true" hidden="false" ht="12.1" outlineLevel="0" r="5800">
      <c r="A5800" s="0" t="str">
        <f aca="false">HYPERLINK("http://dbpedia.org/property/filename")</f>
        <v>http://dbpedia.org/property/filename</v>
      </c>
      <c r="B5800" s="2" t="n">
        <v>0</v>
      </c>
      <c r="C5800" s="0" t="str">
        <f aca="false">HYPERLINK("http://dbpedia.org/sparql?default-graph-uri=http%3A%2F%2Fdbpedia.org&amp;query=select+distinct+%3Fs+%3Fo+where+{%3Fs+%3Chttp%3A%2F%2Fdbpedia.org%2Fproperty%2Ffilename%3E+%3Fo}+LIMIT+100&amp;format=text%2Fhtml&amp;timeout=30000&amp;debug=on", "View on DBPedia")</f>
        <v>View on DBPedia</v>
      </c>
    </row>
    <row collapsed="false" customFormat="false" customHeight="true" hidden="false" ht="12.1" outlineLevel="0" r="5801">
      <c r="A5801" s="0" t="str">
        <f aca="false">HYPERLINK("http://dbpedia.org/property/onlineServ")</f>
        <v>http://dbpedia.org/property/onlineServ</v>
      </c>
      <c r="B5801" s="2" t="n">
        <v>0</v>
      </c>
      <c r="C5801" s="0" t="str">
        <f aca="false">HYPERLINK("http://dbpedia.org/sparql?default-graph-uri=http%3A%2F%2Fdbpedia.org&amp;query=select+distinct+%3Fs+%3Fo+where+{%3Fs+%3Chttp%3A%2F%2Fdbpedia.org%2Fproperty%2FonlineServ%3E+%3Fo}+LIMIT+100&amp;format=text%2Fhtml&amp;timeout=30000&amp;debug=on", "View on DBPedia")</f>
        <v>View on DBPedia</v>
      </c>
    </row>
    <row collapsed="false" customFormat="false" customHeight="true" hidden="false" ht="12.1" outlineLevel="0" r="5802">
      <c r="A5802" s="0" t="str">
        <f aca="false">HYPERLINK("http://dbpedia.org/property/shoesize")</f>
        <v>http://dbpedia.org/property/shoesize</v>
      </c>
      <c r="B5802" s="2" t="n">
        <v>0</v>
      </c>
      <c r="C5802" s="0" t="str">
        <f aca="false">HYPERLINK("http://dbpedia.org/sparql?default-graph-uri=http%3A%2F%2Fdbpedia.org&amp;query=select+distinct+%3Fs+%3Fo+where+{%3Fs+%3Chttp%3A%2F%2Fdbpedia.org%2Fproperty%2Fshoesize%3E+%3Fo}+LIMIT+100&amp;format=text%2Fhtml&amp;timeout=30000&amp;debug=on", "View on DBPedia")</f>
        <v>View on DBPedia</v>
      </c>
    </row>
    <row collapsed="false" customFormat="false" customHeight="true" hidden="false" ht="12.1" outlineLevel="0" r="5803">
      <c r="A5803" s="0" t="str">
        <f aca="false">HYPERLINK("http://dbpedia.org/property/draft")</f>
        <v>http://dbpedia.org/property/draft</v>
      </c>
      <c r="B5803" s="2" t="n">
        <v>0</v>
      </c>
      <c r="C5803" s="0" t="str">
        <f aca="false">HYPERLINK("http://dbpedia.org/sparql?default-graph-uri=http%3A%2F%2Fdbpedia.org&amp;query=select+distinct+%3Fs+%3Fo+where+{%3Fs+%3Chttp%3A%2F%2Fdbpedia.org%2Fproperty%2Fdraft%3E+%3Fo}+LIMIT+100&amp;format=text%2Fhtml&amp;timeout=30000&amp;debug=on", "View on DBPedia")</f>
        <v>View on DBPedia</v>
      </c>
    </row>
    <row collapsed="false" customFormat="false" customHeight="true" hidden="false" ht="12.1" outlineLevel="0" r="5804">
      <c r="A5804" s="0" t="str">
        <f aca="false">HYPERLINK("http://dbpedia.org/property/won")</f>
        <v>http://dbpedia.org/property/won</v>
      </c>
      <c r="B5804" s="2" t="n">
        <v>0</v>
      </c>
      <c r="C5804" s="0" t="str">
        <f aca="false">HYPERLINK("http://dbpedia.org/sparql?default-graph-uri=http%3A%2F%2Fdbpedia.org&amp;query=select+distinct+%3Fs+%3Fo+where+{%3Fs+%3Chttp%3A%2F%2Fdbpedia.org%2Fproperty%2Fwon%3E+%3Fo}+LIMIT+100&amp;format=text%2Fhtml&amp;timeout=30000&amp;debug=on", "View on DBPedia")</f>
        <v>View on DBPedia</v>
      </c>
    </row>
    <row collapsed="false" customFormat="false" customHeight="true" hidden="false" ht="12.1" outlineLevel="0" r="5805">
      <c r="A5805" s="0" t="str">
        <f aca="false">HYPERLINK("http://dbpedia.org/ontology/successor")</f>
        <v>http://dbpedia.org/ontology/successor</v>
      </c>
      <c r="B5805" s="2" t="n">
        <v>0</v>
      </c>
      <c r="C5805" s="0" t="str">
        <f aca="false">HYPERLINK("http://dbpedia.org/sparql?default-graph-uri=http%3A%2F%2Fdbpedia.org&amp;query=select+distinct+%3Fs+%3Fo+where+{%3Fs+%3Chttp%3A%2F%2Fdbpedia.org%2Fontology%2Fsuccessor%3E+%3Fo}+LIMIT+100&amp;format=text%2Fhtml&amp;timeout=30000&amp;debug=on", "View on DBPedia")</f>
        <v>View on DBPedia</v>
      </c>
    </row>
    <row collapsed="false" customFormat="false" customHeight="true" hidden="false" ht="12.1" outlineLevel="0" r="5806">
      <c r="A5806" s="0" t="str">
        <f aca="false">HYPERLINK("http://dbpedia.org/property/cpu")</f>
        <v>http://dbpedia.org/property/cpu</v>
      </c>
      <c r="B5806" s="2" t="n">
        <v>0</v>
      </c>
      <c r="C5806" s="0" t="str">
        <f aca="false">HYPERLINK("http://dbpedia.org/sparql?default-graph-uri=http%3A%2F%2Fdbpedia.org&amp;query=select+distinct+%3Fs+%3Fo+where+{%3Fs+%3Chttp%3A%2F%2Fdbpedia.org%2Fproperty%2Fcpu%3E+%3Fo}+LIMIT+100&amp;format=text%2Fhtml&amp;timeout=30000&amp;debug=on", "View on DBPedia")</f>
        <v>View on DBPedia</v>
      </c>
    </row>
    <row collapsed="false" customFormat="false" customHeight="true" hidden="false" ht="12.1" outlineLevel="0" r="5807">
      <c r="A5807" s="0" t="str">
        <f aca="false">HYPERLINK("http://dbpedia.org/property/col")</f>
        <v>http://dbpedia.org/property/col</v>
      </c>
      <c r="B5807" s="2" t="n">
        <v>0</v>
      </c>
      <c r="C5807" s="0" t="str">
        <f aca="false">HYPERLINK("http://dbpedia.org/sparql?default-graph-uri=http%3A%2F%2Fdbpedia.org&amp;query=select+distinct+%3Fs+%3Fo+where+{%3Fs+%3Chttp%3A%2F%2Fdbpedia.org%2Fproperty%2Fcol%3E+%3Fo}+LIMIT+100&amp;format=text%2Fhtml&amp;timeout=30000&amp;debug=on", "View on DBPedia")</f>
        <v>View on DBPedia</v>
      </c>
    </row>
    <row collapsed="false" customFormat="false" customHeight="true" hidden="false" ht="12.1" outlineLevel="0" r="5808">
      <c r="A5808" s="0" t="str">
        <f aca="false">HYPERLINK("http://dbpedia.org/property/compilation")</f>
        <v>http://dbpedia.org/property/compilation</v>
      </c>
      <c r="B5808" s="2" t="n">
        <v>0</v>
      </c>
      <c r="C5808" s="0" t="str">
        <f aca="false">HYPERLINK("http://dbpedia.org/sparql?default-graph-uri=http%3A%2F%2Fdbpedia.org&amp;query=select+distinct+%3Fs+%3Fo+where+{%3Fs+%3Chttp%3A%2F%2Fdbpedia.org%2Fproperty%2Fcompilation%3E+%3Fo}+LIMIT+100&amp;format=text%2Fhtml&amp;timeout=30000&amp;debug=on", "View on DBPedia")</f>
        <v>View on DBPedia</v>
      </c>
    </row>
    <row collapsed="false" customFormat="false" customHeight="true" hidden="false" ht="12.1" outlineLevel="0" r="5809">
      <c r="A5809" s="0" t="str">
        <f aca="false">HYPERLINK("http://dbpedia.org/property/mmaDecwin")</f>
        <v>http://dbpedia.org/property/mmaDecwin</v>
      </c>
      <c r="B5809" s="2" t="n">
        <v>0</v>
      </c>
      <c r="C5809" s="0" t="str">
        <f aca="false">HYPERLINK("http://dbpedia.org/sparql?default-graph-uri=http%3A%2F%2Fdbpedia.org&amp;query=select+distinct+%3Fs+%3Fo+where+{%3Fs+%3Chttp%3A%2F%2Fdbpedia.org%2Fproperty%2FmmaDecwin%3E+%3Fo}+LIMIT+100&amp;format=text%2Fhtml&amp;timeout=30000&amp;debug=on", "View on DBPedia")</f>
        <v>View on DBPedia</v>
      </c>
    </row>
    <row collapsed="false" customFormat="false" customHeight="true" hidden="false" ht="12.1" outlineLevel="0" r="5810">
      <c r="A5810" s="0" t="str">
        <f aca="false">HYPERLINK("http://dbpedia.org/property/placeOfBirth")</f>
        <v>http://dbpedia.org/property/placeOfBirth</v>
      </c>
      <c r="B5810" s="2" t="n">
        <v>0</v>
      </c>
      <c r="C5810" s="0" t="str">
        <f aca="false">HYPERLINK("http://dbpedia.org/sparql?default-graph-uri=http%3A%2F%2Fdbpedia.org&amp;query=select+distinct+%3Fs+%3Fo+where+{%3Fs+%3Chttp%3A%2F%2Fdbpedia.org%2Fproperty%2FplaceOfBirth%3E+%3Fo}+LIMIT+100&amp;format=text%2Fhtml&amp;timeout=30000&amp;debug=on", "View on DBPedia")</f>
        <v>View on DBPedia</v>
      </c>
    </row>
    <row collapsed="false" customFormat="false" customHeight="true" hidden="false" ht="12.1" outlineLevel="0" r="5811">
      <c r="A5811" s="0" t="str">
        <f aca="false">HYPERLINK("http://dbpedia.org/property/available")</f>
        <v>http://dbpedia.org/property/available</v>
      </c>
      <c r="B5811" s="2" t="n">
        <v>0</v>
      </c>
      <c r="C5811" s="0" t="str">
        <f aca="false">HYPERLINK("http://dbpedia.org/sparql?default-graph-uri=http%3A%2F%2Fdbpedia.org&amp;query=select+distinct+%3Fs+%3Fo+where+{%3Fs+%3Chttp%3A%2F%2Fdbpedia.org%2Fproperty%2Favailable%3E+%3Fo}+LIMIT+100&amp;format=text%2Fhtml&amp;timeout=30000&amp;debug=on", "View on DBPedia")</f>
        <v>View on DBPedia</v>
      </c>
    </row>
    <row collapsed="false" customFormat="false" customHeight="true" hidden="false" ht="12.1" outlineLevel="0" r="5812">
      <c r="A5812" s="0" t="str">
        <f aca="false">HYPERLINK("http://dbpedia.org/property/locations")</f>
        <v>http://dbpedia.org/property/locations</v>
      </c>
      <c r="B5812" s="2" t="n">
        <v>0</v>
      </c>
      <c r="C5812" s="0" t="str">
        <f aca="false">HYPERLINK("http://dbpedia.org/sparql?default-graph-uri=http%3A%2F%2Fdbpedia.org&amp;query=select+distinct+%3Fs+%3Fo+where+{%3Fs+%3Chttp%3A%2F%2Fdbpedia.org%2Fproperty%2Flocations%3E+%3Fo}+LIMIT+100&amp;format=text%2Fhtml&amp;timeout=30000&amp;debug=on", "View on DBPedia")</f>
        <v>View on DBPedia</v>
      </c>
    </row>
    <row collapsed="false" customFormat="false" customHeight="true" hidden="false" ht="12.1" outlineLevel="0" r="5813">
      <c r="A5813" s="0" t="str">
        <f aca="false">HYPERLINK("http://dbpedia.org/property/died")</f>
        <v>http://dbpedia.org/property/died</v>
      </c>
      <c r="B5813" s="2" t="n">
        <v>0</v>
      </c>
      <c r="C5813" s="0" t="str">
        <f aca="false">HYPERLINK("http://dbpedia.org/sparql?default-graph-uri=http%3A%2F%2Fdbpedia.org&amp;query=select+distinct+%3Fs+%3Fo+where+{%3Fs+%3Chttp%3A%2F%2Fdbpedia.org%2Fproperty%2Fdied%3E+%3Fo}+LIMIT+100&amp;format=text%2Fhtml&amp;timeout=30000&amp;debug=on", "View on DBPedia")</f>
        <v>View on DBPedia</v>
      </c>
    </row>
    <row collapsed="false" customFormat="false" customHeight="true" hidden="false" ht="12.1" outlineLevel="0" r="5814">
      <c r="A5814" s="0" t="str">
        <f aca="false">HYPERLINK("http://dbpedia.org/property/branding")</f>
        <v>http://dbpedia.org/property/branding</v>
      </c>
      <c r="B5814" s="2" t="n">
        <v>0</v>
      </c>
      <c r="C5814" s="0" t="str">
        <f aca="false">HYPERLINK("http://dbpedia.org/sparql?default-graph-uri=http%3A%2F%2Fdbpedia.org&amp;query=select+distinct+%3Fs+%3Fo+where+{%3Fs+%3Chttp%3A%2F%2Fdbpedia.org%2Fproperty%2Fbranding%3E+%3Fo}+LIMIT+100&amp;format=text%2Fhtml&amp;timeout=30000&amp;debug=on", "View on DBPedia")</f>
        <v>View on DBPedia</v>
      </c>
    </row>
    <row collapsed="false" customFormat="false" customHeight="true" hidden="false" ht="12.1" outlineLevel="0" r="5815">
      <c r="A5815" s="0" t="str">
        <f aca="false">HYPERLINK("http://dbpedia.org/property/dressSize")</f>
        <v>http://dbpedia.org/property/dressSize</v>
      </c>
      <c r="B5815" s="2" t="n">
        <v>0</v>
      </c>
      <c r="C5815" s="0" t="str">
        <f aca="false">HYPERLINK("http://dbpedia.org/sparql?default-graph-uri=http%3A%2F%2Fdbpedia.org&amp;query=select+distinct+%3Fs+%3Fo+where+{%3Fs+%3Chttp%3A%2F%2Fdbpedia.org%2Fproperty%2FdressSize%3E+%3Fo}+LIMIT+100&amp;format=text%2Fhtml&amp;timeout=30000&amp;debug=on", "View on DBPedia")</f>
        <v>View on DBPedia</v>
      </c>
    </row>
    <row collapsed="false" customFormat="false" customHeight="true" hidden="false" ht="12.1" outlineLevel="0" r="5816">
      <c r="A5816" s="0" t="str">
        <f aca="false">HYPERLINK("http://dbpedia.org/ontology/notableWork")</f>
        <v>http://dbpedia.org/ontology/notableWork</v>
      </c>
      <c r="B5816" s="2" t="n">
        <v>0</v>
      </c>
      <c r="C5816" s="0" t="str">
        <f aca="false">HYPERLINK("http://dbpedia.org/sparql?default-graph-uri=http%3A%2F%2Fdbpedia.org&amp;query=select+distinct+%3Fs+%3Fo+where+{%3Fs+%3Chttp%3A%2F%2Fdbpedia.org%2Fontology%2FnotableWork%3E+%3Fo}+LIMIT+100&amp;format=text%2Fhtml&amp;timeout=30000&amp;debug=on", "View on DBPedia")</f>
        <v>View on DBPedia</v>
      </c>
    </row>
    <row collapsed="false" customFormat="false" customHeight="true" hidden="false" ht="12.1" outlineLevel="0" r="5817">
      <c r="A5817" s="0" t="str">
        <f aca="false">HYPERLINK("http://dbpedia.org/property/koWins")</f>
        <v>http://dbpedia.org/property/koWins</v>
      </c>
      <c r="B5817" s="2" t="n">
        <v>0</v>
      </c>
      <c r="C5817" s="0" t="str">
        <f aca="false">HYPERLINK("http://dbpedia.org/sparql?default-graph-uri=http%3A%2F%2Fdbpedia.org&amp;query=select+distinct+%3Fs+%3Fo+where+{%3Fs+%3Chttp%3A%2F%2Fdbpedia.org%2Fproperty%2FkoWins%3E+%3Fo}+LIMIT+100&amp;format=text%2Fhtml&amp;timeout=30000&amp;debug=on", "View on DBPedia")</f>
        <v>View on DBPedia</v>
      </c>
    </row>
    <row collapsed="false" customFormat="false" customHeight="true" hidden="false" ht="12.1" outlineLevel="0" r="5818">
      <c r="A5818" s="0" t="str">
        <f aca="false">HYPERLINK("http://dbpedia.org/property/website")</f>
        <v>http://dbpedia.org/property/website</v>
      </c>
      <c r="B5818" s="2" t="n">
        <v>0</v>
      </c>
      <c r="C5818" s="0" t="str">
        <f aca="false">HYPERLINK("http://dbpedia.org/sparql?default-graph-uri=http%3A%2F%2Fdbpedia.org&amp;query=select+distinct+%3Fs+%3Fo+where+{%3Fs+%3Chttp%3A%2F%2Fdbpedia.org%2Fproperty%2Fwebsite%3E+%3Fo}+LIMIT+100&amp;format=text%2Fhtml&amp;timeout=30000&amp;debug=on", "View on DBPedia")</f>
        <v>View on DBPedia</v>
      </c>
    </row>
    <row collapsed="false" customFormat="false" customHeight="true" hidden="false" ht="12.1" outlineLevel="0" r="5819">
      <c r="A5819" s="0" t="str">
        <f aca="false">HYPERLINK("http://dbpedia.org/property/hm30Exit")</f>
        <v>http://dbpedia.org/property/hm30Exit</v>
      </c>
      <c r="B5819" s="2" t="n">
        <v>0</v>
      </c>
      <c r="C5819" s="0" t="str">
        <f aca="false">HYPERLINK("http://dbpedia.org/sparql?default-graph-uri=http%3A%2F%2Fdbpedia.org&amp;query=select+distinct+%3Fs+%3Fo+where+{%3Fs+%3Chttp%3A%2F%2Fdbpedia.org%2Fproperty%2Fhm30Exit%3E+%3Fo}+LIMIT+100&amp;format=text%2Fhtml&amp;timeout=30000&amp;debug=on", "View on DBPedia")</f>
        <v>View on DBPedia</v>
      </c>
    </row>
    <row collapsed="false" customFormat="false" customHeight="true" hidden="false" ht="12.1" outlineLevel="0" r="5820">
      <c r="A5820" s="0" t="str">
        <f aca="false">HYPERLINK("http://dbpedia.org/property/writer")</f>
        <v>http://dbpedia.org/property/writer</v>
      </c>
      <c r="B5820" s="2" t="n">
        <v>0</v>
      </c>
      <c r="C5820" s="0" t="str">
        <f aca="false">HYPERLINK("http://dbpedia.org/sparql?default-graph-uri=http%3A%2F%2Fdbpedia.org&amp;query=select+distinct+%3Fs+%3Fo+where+{%3Fs+%3Chttp%3A%2F%2Fdbpedia.org%2Fproperty%2Fwriter%3E+%3Fo}+LIMIT+100&amp;format=text%2Fhtml&amp;timeout=30000&amp;debug=on", "View on DBPedia")</f>
        <v>View on DBPedia</v>
      </c>
    </row>
    <row collapsed="false" customFormat="false" customHeight="true" hidden="false" ht="12.1" outlineLevel="0" r="5821">
      <c r="A5821" s="0" t="str">
        <f aca="false">HYPERLINK("http://dbpedia.org/property/station")</f>
        <v>http://dbpedia.org/property/station</v>
      </c>
      <c r="B5821" s="2" t="n">
        <v>0</v>
      </c>
      <c r="C5821" s="0" t="str">
        <f aca="false">HYPERLINK("http://dbpedia.org/sparql?default-graph-uri=http%3A%2F%2Fdbpedia.org&amp;query=select+distinct+%3Fs+%3Fo+where+{%3Fs+%3Chttp%3A%2F%2Fdbpedia.org%2Fproperty%2Fstation%3E+%3Fo}+LIMIT+100&amp;format=text%2Fhtml&amp;timeout=30000&amp;debug=on", "View on DBPedia")</f>
        <v>View on DBPedia</v>
      </c>
    </row>
    <row collapsed="false" customFormat="false" customHeight="true" hidden="false" ht="12.1" outlineLevel="0" r="5822">
      <c r="A5822" s="0" t="str">
        <f aca="false">HYPERLINK("http://dbpedia.org/property/seriesLink")</f>
        <v>http://dbpedia.org/property/seriesLink</v>
      </c>
      <c r="B5822" s="2" t="n">
        <v>0</v>
      </c>
      <c r="C5822" s="0" t="str">
        <f aca="false">HYPERLINK("http://dbpedia.org/sparql?default-graph-uri=http%3A%2F%2Fdbpedia.org&amp;query=select+distinct+%3Fs+%3Fo+where+{%3Fs+%3Chttp%3A%2F%2Fdbpedia.org%2Fproperty%2FseriesLink%3E+%3Fo}+LIMIT+100&amp;format=text%2Fhtml&amp;timeout=30000&amp;debug=on", "View on DBPedia")</f>
        <v>View on DBPedia</v>
      </c>
    </row>
    <row collapsed="false" customFormat="false" customHeight="true" hidden="false" ht="12.1" outlineLevel="0" r="5823">
      <c r="A5823" s="0" t="str">
        <f aca="false">HYPERLINK("http://dbpedia.org/ontology/numberOfLocations")</f>
        <v>http://dbpedia.org/ontology/numberOfLocations</v>
      </c>
      <c r="B5823" s="2" t="n">
        <v>0</v>
      </c>
      <c r="C5823" s="0" t="str">
        <f aca="false">HYPERLINK("http://dbpedia.org/sparql?default-graph-uri=http%3A%2F%2Fdbpedia.org&amp;query=select+distinct+%3Fs+%3Fo+where+{%3Fs+%3Chttp%3A%2F%2Fdbpedia.org%2Fontology%2FnumberOfLocations%3E+%3Fo}+LIMIT+100&amp;format=text%2Fhtml&amp;timeout=30000&amp;debug=on", "View on DBPedia")</f>
        <v>View on DBPedia</v>
      </c>
    </row>
    <row collapsed="false" customFormat="false" customHeight="true" hidden="false" ht="12.1" outlineLevel="0" r="5824">
      <c r="A5824" s="0" t="str">
        <f aca="false">HYPERLINK("http://dbpedia.org/property/executiveProducer")</f>
        <v>http://dbpedia.org/property/executiveProducer</v>
      </c>
      <c r="B5824" s="2" t="n">
        <v>0</v>
      </c>
      <c r="C5824" s="0" t="str">
        <f aca="false">HYPERLINK("http://dbpedia.org/sparql?default-graph-uri=http%3A%2F%2Fdbpedia.org&amp;query=select+distinct+%3Fs+%3Fo+where+{%3Fs+%3Chttp%3A%2F%2Fdbpedia.org%2Fproperty%2FexecutiveProducer%3E+%3Fo}+LIMIT+100&amp;format=text%2Fhtml&amp;timeout=30000&amp;debug=on", "View on DBPedia")</f>
        <v>View on DBPedia</v>
      </c>
    </row>
    <row collapsed="false" customFormat="false" customHeight="true" hidden="false" ht="12.1" outlineLevel="0" r="5825">
      <c r="A5825" s="0" t="str">
        <f aca="false">HYPERLINK("http://dbpedia.org/property/koLosses")</f>
        <v>http://dbpedia.org/property/koLosses</v>
      </c>
      <c r="B5825" s="2" t="n">
        <v>0</v>
      </c>
      <c r="C5825" s="0" t="str">
        <f aca="false">HYPERLINK("http://dbpedia.org/sparql?default-graph-uri=http%3A%2F%2Fdbpedia.org&amp;query=select+distinct+%3Fs+%3Fo+where+{%3Fs+%3Chttp%3A%2F%2Fdbpedia.org%2Fproperty%2FkoLosses%3E+%3Fo}+LIMIT+100&amp;format=text%2Fhtml&amp;timeout=30000&amp;debug=on", "View on DBPedia")</f>
        <v>View on DBPedia</v>
      </c>
    </row>
    <row collapsed="false" customFormat="false" customHeight="true" hidden="false" ht="12.1" outlineLevel="0" r="5826">
      <c r="A5826" s="0" t="str">
        <f aca="false">HYPERLINK("http://dbpedia.org/property/episodeName")</f>
        <v>http://dbpedia.org/property/episodeName</v>
      </c>
      <c r="B5826" s="2" t="n">
        <v>0</v>
      </c>
      <c r="C5826" s="0" t="str">
        <f aca="false">HYPERLINK("http://dbpedia.org/sparql?default-graph-uri=http%3A%2F%2Fdbpedia.org&amp;query=select+distinct+%3Fs+%3Fo+where+{%3Fs+%3Chttp%3A%2F%2Fdbpedia.org%2Fproperty%2FepisodeName%3E+%3Fo}+LIMIT+100&amp;format=text%2Fhtml&amp;timeout=30000&amp;debug=on", "View on DBPedia")</f>
        <v>View on DBPedia</v>
      </c>
    </row>
    <row collapsed="false" customFormat="false" customHeight="true" hidden="false" ht="12.1" outlineLevel="0" r="5827">
      <c r="A5827" s="0" t="str">
        <f aca="false">HYPERLINK("http://dbpedia.org/property/numSeason")</f>
        <v>http://dbpedia.org/property/numSeason</v>
      </c>
      <c r="B5827" s="2" t="n">
        <v>0.5</v>
      </c>
      <c r="C5827" s="0" t="str">
        <f aca="false">HYPERLINK("http://dbpedia.org/sparql?default-graph-uri=http%3A%2F%2Fdbpedia.org&amp;query=select+distinct+%3Fs+%3Fo+where+{%3Fs+%3Chttp%3A%2F%2Fdbpedia.org%2Fproperty%2FnumSeason%3E+%3Fo}+LIMIT+100&amp;format=text%2Fhtml&amp;timeout=30000&amp;debug=on", "View on DBPedia")</f>
        <v>View on DBPedia</v>
      </c>
    </row>
    <row collapsed="false" customFormat="false" customHeight="true" hidden="false" ht="12.1" outlineLevel="0" r="5828">
      <c r="A5828" s="0" t="str">
        <f aca="false">HYPERLINK("http://dbpedia.org/property/release")</f>
        <v>http://dbpedia.org/property/release</v>
      </c>
      <c r="B5828" s="2" t="n">
        <v>0</v>
      </c>
      <c r="C5828" s="0" t="str">
        <f aca="false">HYPERLINK("http://dbpedia.org/sparql?default-graph-uri=http%3A%2F%2Fdbpedia.org&amp;query=select+distinct+%3Fs+%3Fo+where+{%3Fs+%3Chttp%3A%2F%2Fdbpedia.org%2Fproperty%2Frelease%3E+%3Fo}+LIMIT+100&amp;format=text%2Fhtml&amp;timeout=30000&amp;debug=on", "View on DBPedia")</f>
        <v>View on DBPedia</v>
      </c>
    </row>
    <row collapsed="false" customFormat="false" customHeight="true" hidden="false" ht="12.1" outlineLevel="0" r="5829">
      <c r="A5829" s="0" t="str">
        <f aca="false">HYPERLINK("http://dbpedia.org/property/subWins")</f>
        <v>http://dbpedia.org/property/subWins</v>
      </c>
      <c r="B5829" s="2" t="n">
        <v>0</v>
      </c>
      <c r="C5829" s="0" t="str">
        <f aca="false">HYPERLINK("http://dbpedia.org/sparql?default-graph-uri=http%3A%2F%2Fdbpedia.org&amp;query=select+distinct+%3Fs+%3Fo+where+{%3Fs+%3Chttp%3A%2F%2Fdbpedia.org%2Fproperty%2FsubWins%3E+%3Fo}+LIMIT+100&amp;format=text%2Fhtml&amp;timeout=30000&amp;debug=on", "View on DBPedia")</f>
        <v>View on DBPedia</v>
      </c>
    </row>
    <row collapsed="false" customFormat="false" customHeight="true" hidden="false" ht="12.1" outlineLevel="0" r="5830">
      <c r="A5830" s="0" t="str">
        <f aca="false">HYPERLINK("http://dbpedia.org/property/ft")</f>
        <v>http://dbpedia.org/property/ft</v>
      </c>
      <c r="B5830" s="2" t="n">
        <v>0</v>
      </c>
      <c r="C5830" s="0" t="str">
        <f aca="false">HYPERLINK("http://dbpedia.org/sparql?default-graph-uri=http%3A%2F%2Fdbpedia.org&amp;query=select+distinct+%3Fs+%3Fo+where+{%3Fs+%3Chttp%3A%2F%2Fdbpedia.org%2Fproperty%2Fft%3E+%3Fo}+LIMIT+100&amp;format=text%2Fhtml&amp;timeout=30000&amp;debug=on", "View on DBPedia")</f>
        <v>View on DBPedia</v>
      </c>
    </row>
    <row collapsed="false" customFormat="false" customHeight="true" hidden="false" ht="12.1" outlineLevel="0" r="5831">
      <c r="A5831" s="0" t="str">
        <f aca="false">HYPERLINK("http://dbpedia.org/property/notableworks")</f>
        <v>http://dbpedia.org/property/notableworks</v>
      </c>
      <c r="B5831" s="2" t="n">
        <v>0</v>
      </c>
      <c r="C5831" s="0" t="str">
        <f aca="false">HYPERLINK("http://dbpedia.org/sparql?default-graph-uri=http%3A%2F%2Fdbpedia.org&amp;query=select+distinct+%3Fs+%3Fo+where+{%3Fs+%3Chttp%3A%2F%2Fdbpedia.org%2Fproperty%2Fnotableworks%3E+%3Fo}+LIMIT+100&amp;format=text%2Fhtml&amp;timeout=30000&amp;debug=on", "View on DBPedia")</f>
        <v>View on DBPedia</v>
      </c>
    </row>
    <row collapsed="false" customFormat="false" customHeight="true" hidden="false" ht="12.1" outlineLevel="0" r="5832">
      <c r="A5832" s="0" t="str">
        <f aca="false">HYPERLINK("http://dbpedia.org/property/continentsVisited")</f>
        <v>http://dbpedia.org/property/continentsVisited</v>
      </c>
      <c r="B5832" s="2" t="n">
        <v>0</v>
      </c>
      <c r="C5832" s="0" t="str">
        <f aca="false">HYPERLINK("http://dbpedia.org/sparql?default-graph-uri=http%3A%2F%2Fdbpedia.org&amp;query=select+distinct+%3Fs+%3Fo+where+{%3Fs+%3Chttp%3A%2F%2Fdbpedia.org%2Fproperty%2FcontinentsVisited%3E+%3Fo}+LIMIT+100&amp;format=text%2Fhtml&amp;timeout=30000&amp;debug=on", "View on DBPedia")</f>
        <v>View on DBPedia</v>
      </c>
    </row>
    <row collapsed="false" customFormat="false" customHeight="true" hidden="false" ht="12.1" outlineLevel="0" r="5833">
      <c r="A5833" s="0" t="str">
        <f aca="false">HYPERLINK("http://dbpedia.org/property/topScore")</f>
        <v>http://dbpedia.org/property/topScore</v>
      </c>
      <c r="B5833" s="2" t="n">
        <v>0</v>
      </c>
      <c r="C5833" s="0" t="str">
        <f aca="false">HYPERLINK("http://dbpedia.org/sparql?default-graph-uri=http%3A%2F%2Fdbpedia.org&amp;query=select+distinct+%3Fs+%3Fo+where+{%3Fs+%3Chttp%3A%2F%2Fdbpedia.org%2Fproperty%2FtopScore%3E+%3Fo}+LIMIT+100&amp;format=text%2Fhtml&amp;timeout=30000&amp;debug=on", "View on DBPedia")</f>
        <v>View on DBPedia</v>
      </c>
    </row>
    <row collapsed="false" customFormat="false" customHeight="true" hidden="false" ht="12.1" outlineLevel="0" r="5834">
      <c r="A5834" s="0" t="str">
        <f aca="false">HYPERLINK("http://dbpedia.org/property/wsopMainEventBestFinishRank")</f>
        <v>http://dbpedia.org/property/wsopMainEventBestFinishRank</v>
      </c>
      <c r="B5834" s="2" t="n">
        <v>0</v>
      </c>
      <c r="C5834" s="0" t="str">
        <f aca="false">HYPERLINK("http://dbpedia.org/sparql?default-graph-uri=http%3A%2F%2Fdbpedia.org&amp;query=select+distinct+%3Fs+%3Fo+where+{%3Fs+%3Chttp%3A%2F%2Fdbpedia.org%2Fproperty%2FwsopMainEventBestFinishRank%3E+%3Fo}+LIMIT+100&amp;format=text%2Fhtml&amp;timeout=30000&amp;debug=on", "View on DBPedia")</f>
        <v>View on DBPedia</v>
      </c>
    </row>
    <row collapsed="false" customFormat="false" customHeight="true" hidden="false" ht="12.1" outlineLevel="0" r="5835">
      <c r="A5835" s="0" t="str">
        <f aca="false">HYPERLINK("http://dbpedia.org/property/fivefor")</f>
        <v>http://dbpedia.org/property/fivefor</v>
      </c>
      <c r="B5835" s="2" t="n">
        <v>0</v>
      </c>
      <c r="C5835" s="0" t="str">
        <f aca="false">HYPERLINK("http://dbpedia.org/sparql?default-graph-uri=http%3A%2F%2Fdbpedia.org&amp;query=select+distinct+%3Fs+%3Fo+where+{%3Fs+%3Chttp%3A%2F%2Fdbpedia.org%2Fproperty%2Ffivefor%3E+%3Fo}+LIMIT+100&amp;format=text%2Fhtml&amp;timeout=30000&amp;debug=on", "View on DBPedia")</f>
        <v>View on DBPedia</v>
      </c>
    </row>
    <row collapsed="false" customFormat="false" customHeight="true" hidden="false" ht="12.1" outlineLevel="0" r="5836">
      <c r="A5836" s="0" t="str">
        <f aca="false">HYPERLINK("http://dbpedia.org/property/highestdoublesranking")</f>
        <v>http://dbpedia.org/property/highestdoublesranking</v>
      </c>
      <c r="B5836" s="2" t="n">
        <v>0</v>
      </c>
      <c r="C5836" s="0" t="str">
        <f aca="false">HYPERLINK("http://dbpedia.org/sparql?default-graph-uri=http%3A%2F%2Fdbpedia.org&amp;query=select+distinct+%3Fs+%3Fo+where+{%3Fs+%3Chttp%3A%2F%2Fdbpedia.org%2Fproperty%2Fhighestdoublesranking%3E+%3Fo}+LIMIT+100&amp;format=text%2Fhtml&amp;timeout=30000&amp;debug=on", "View on DBPedia")</f>
        <v>View on DBPedia</v>
      </c>
    </row>
    <row collapsed="false" customFormat="false" customHeight="true" hidden="false" ht="12.1" outlineLevel="0" r="5837">
      <c r="A5837" s="0" t="str">
        <f aca="false">HYPERLINK("http://dbpedia.org/property/broadcast")</f>
        <v>http://dbpedia.org/property/broadcast</v>
      </c>
      <c r="B5837" s="2" t="n">
        <v>0</v>
      </c>
      <c r="C5837" s="0" t="str">
        <f aca="false">HYPERLINK("http://dbpedia.org/sparql?default-graph-uri=http%3A%2F%2Fdbpedia.org&amp;query=select+distinct+%3Fs+%3Fo+where+{%3Fs+%3Chttp%3A%2F%2Fdbpedia.org%2Fproperty%2Fbroadcast%3E+%3Fo}+LIMIT+100&amp;format=text%2Fhtml&amp;timeout=30000&amp;debug=on", "View on DBPedia")</f>
        <v>View on DBPedia</v>
      </c>
    </row>
    <row collapsed="false" customFormat="false" customHeight="true" hidden="false" ht="12.1" outlineLevel="0" r="5838">
      <c r="A5838" s="0" t="str">
        <f aca="false">HYPERLINK("http://dbpedia.org/ontology/series")</f>
        <v>http://dbpedia.org/ontology/series</v>
      </c>
      <c r="B5838" s="2" t="n">
        <v>0</v>
      </c>
      <c r="C5838" s="0" t="str">
        <f aca="false">HYPERLINK("http://dbpedia.org/sparql?default-graph-uri=http%3A%2F%2Fdbpedia.org&amp;query=select+distinct+%3Fs+%3Fo+where+{%3Fs+%3Chttp%3A%2F%2Fdbpedia.org%2Fontology%2Fseries%3E+%3Fo}+LIMIT+100&amp;format=text%2Fhtml&amp;timeout=30000&amp;debug=on", "View on DBPedia")</f>
        <v>View on DBPedia</v>
      </c>
    </row>
    <row collapsed="false" customFormat="false" customHeight="true" hidden="false" ht="12.1" outlineLevel="0" r="5839">
      <c r="A5839" s="0" t="str">
        <f aca="false">HYPERLINK("http://dbpedia.org/ontology/premiereDate")</f>
        <v>http://dbpedia.org/ontology/premiereDate</v>
      </c>
      <c r="B5839" s="2" t="n">
        <v>0</v>
      </c>
      <c r="C5839" s="0" t="str">
        <f aca="false">HYPERLINK("http://dbpedia.org/sparql?default-graph-uri=http%3A%2F%2Fdbpedia.org&amp;query=select+distinct+%3Fs+%3Fo+where+{%3Fs+%3Chttp%3A%2F%2Fdbpedia.org%2Fontology%2FpremiereDate%3E+%3Fo}+LIMIT+100&amp;format=text%2Fhtml&amp;timeout=30000&amp;debug=on", "View on DBPedia")</f>
        <v>View on DBPedia</v>
      </c>
    </row>
    <row collapsed="false" customFormat="false" customHeight="true" hidden="false" ht="12.1" outlineLevel="0" r="5840">
      <c r="A5840" s="0" t="str">
        <f aca="false">HYPERLINK("http://dbpedia.org/property/text")</f>
        <v>http://dbpedia.org/property/text</v>
      </c>
      <c r="B5840" s="2" t="n">
        <v>0</v>
      </c>
      <c r="C5840" s="0" t="str">
        <f aca="false">HYPERLINK("http://dbpedia.org/sparql?default-graph-uri=http%3A%2F%2Fdbpedia.org&amp;query=select+distinct+%3Fs+%3Fo+where+{%3Fs+%3Chttp%3A%2F%2Fdbpedia.org%2Fproperty%2Ftext%3E+%3Fo}+LIMIT+100&amp;format=text%2Fhtml&amp;timeout=30000&amp;debug=on", "View on DBPedia")</f>
        <v>View on DBPedia</v>
      </c>
    </row>
    <row collapsed="false" customFormat="false" customHeight="true" hidden="false" ht="12.1" outlineLevel="0" r="5841">
      <c r="A5841" s="0" t="str">
        <f aca="false">HYPERLINK("http://dbpedia.org/ontology/lastAppearance")</f>
        <v>http://dbpedia.org/ontology/lastAppearance</v>
      </c>
      <c r="B5841" s="2" t="n">
        <v>0</v>
      </c>
      <c r="C5841" s="0" t="str">
        <f aca="false">HYPERLINK("http://dbpedia.org/sparql?default-graph-uri=http%3A%2F%2Fdbpedia.org&amp;query=select+distinct+%3Fs+%3Fo+where+{%3Fs+%3Chttp%3A%2F%2Fdbpedia.org%2Fontology%2FlastAppearance%3E+%3Fo}+LIMIT+100&amp;format=text%2Fhtml&amp;timeout=30000&amp;debug=on", "View on DBPedia")</f>
        <v>View on DBPedia</v>
      </c>
    </row>
    <row collapsed="false" customFormat="false" customHeight="true" hidden="false" ht="12.1" outlineLevel="0" r="5842">
      <c r="A5842" s="0" t="str">
        <f aca="false">HYPERLINK("http://dbpedia.org/property/rating")</f>
        <v>http://dbpedia.org/property/rating</v>
      </c>
      <c r="B5842" s="2" t="n">
        <v>0</v>
      </c>
      <c r="C5842" s="0" t="str">
        <f aca="false">HYPERLINK("http://dbpedia.org/sparql?default-graph-uri=http%3A%2F%2Fdbpedia.org&amp;query=select+distinct+%3Fs+%3Fo+where+{%3Fs+%3Chttp%3A%2F%2Fdbpedia.org%2Fproperty%2Frating%3E+%3Fo}+LIMIT+100&amp;format=text%2Fhtml&amp;timeout=30000&amp;debug=on", "View on DBPedia")</f>
        <v>View on DBPedia</v>
      </c>
    </row>
    <row collapsed="false" customFormat="false" customHeight="true" hidden="false" ht="12.1" outlineLevel="0" r="5843">
      <c r="A5843" s="0" t="str">
        <f aca="false">HYPERLINK("http://dbpedia.org/property/mmaKoloss")</f>
        <v>http://dbpedia.org/property/mmaKoloss</v>
      </c>
      <c r="B5843" s="2" t="n">
        <v>0</v>
      </c>
      <c r="C5843" s="0" t="str">
        <f aca="false">HYPERLINK("http://dbpedia.org/sparql?default-graph-uri=http%3A%2F%2Fdbpedia.org&amp;query=select+distinct+%3Fs+%3Fo+where+{%3Fs+%3Chttp%3A%2F%2Fdbpedia.org%2Fproperty%2FmmaKoloss%3E+%3Fo}+LIMIT+100&amp;format=text%2Fhtml&amp;timeout=30000&amp;debug=on", "View on DBPedia")</f>
        <v>View on DBPedia</v>
      </c>
    </row>
    <row collapsed="false" customFormat="false" customHeight="true" hidden="false" ht="12.1" outlineLevel="0" r="5844">
      <c r="A5844" s="0" t="str">
        <f aca="false">HYPERLINK("http://dbpedia.org/property/birthName")</f>
        <v>http://dbpedia.org/property/birthName</v>
      </c>
      <c r="B5844" s="2" t="n">
        <v>0</v>
      </c>
      <c r="C5844" s="0" t="str">
        <f aca="false">HYPERLINK("http://dbpedia.org/sparql?default-graph-uri=http%3A%2F%2Fdbpedia.org&amp;query=select+distinct+%3Fs+%3Fo+where+{%3Fs+%3Chttp%3A%2F%2Fdbpedia.org%2Fproperty%2FbirthName%3E+%3Fo}+LIMIT+100&amp;format=text%2Fhtml&amp;timeout=30000&amp;debug=on", "View on DBPedia")</f>
        <v>View on DBPedia</v>
      </c>
    </row>
    <row collapsed="false" customFormat="false" customHeight="true" hidden="false" ht="12.1" outlineLevel="0" r="5845">
      <c r="A5845" s="0" t="str">
        <f aca="false">HYPERLINK("http://dbpedia.org/ontology/computingPlatform")</f>
        <v>http://dbpedia.org/ontology/computingPlatform</v>
      </c>
      <c r="B5845" s="2" t="n">
        <v>0</v>
      </c>
      <c r="C5845" s="0" t="str">
        <f aca="false">HYPERLINK("http://dbpedia.org/sparql?default-graph-uri=http%3A%2F%2Fdbpedia.org&amp;query=select+distinct+%3Fs+%3Fo+where+{%3Fs+%3Chttp%3A%2F%2Fdbpedia.org%2Fontology%2FcomputingPlatform%3E+%3Fo}+LIMIT+100&amp;format=text%2Fhtml&amp;timeout=30000&amp;debug=on", "View on DBPedia")</f>
        <v>View on DBPedia</v>
      </c>
    </row>
    <row collapsed="false" customFormat="false" customHeight="true" hidden="false" ht="12.1" outlineLevel="0" r="5846">
      <c r="A5846" s="0" t="str">
        <f aca="false">HYPERLINK("http://dbpedia.org/ontology/requirement")</f>
        <v>http://dbpedia.org/ontology/requirement</v>
      </c>
      <c r="B5846" s="2" t="n">
        <v>0</v>
      </c>
      <c r="C5846" s="0" t="str">
        <f aca="false">HYPERLINK("http://dbpedia.org/sparql?default-graph-uri=http%3A%2F%2Fdbpedia.org&amp;query=select+distinct+%3Fs+%3Fo+where+{%3Fs+%3Chttp%3A%2F%2Fdbpedia.org%2Fontology%2Frequirement%3E+%3Fo}+LIMIT+100&amp;format=text%2Fhtml&amp;timeout=30000&amp;debug=on", "View on DBPedia")</f>
        <v>View on DBPedia</v>
      </c>
    </row>
    <row collapsed="false" customFormat="false" customHeight="true" hidden="false" ht="12.1" outlineLevel="0" r="5847">
      <c r="A5847" s="0" t="str">
        <f aca="false">HYPERLINK("http://dbpedia.org/property/wptMoneyFinishes")</f>
        <v>http://dbpedia.org/property/wptMoneyFinishes</v>
      </c>
      <c r="B5847" s="2" t="n">
        <v>0</v>
      </c>
      <c r="C5847" s="0" t="str">
        <f aca="false">HYPERLINK("http://dbpedia.org/sparql?default-graph-uri=http%3A%2F%2Fdbpedia.org&amp;query=select+distinct+%3Fs+%3Fo+where+{%3Fs+%3Chttp%3A%2F%2Fdbpedia.org%2Fproperty%2FwptMoneyFinishes%3E+%3Fo}+LIMIT+100&amp;format=text%2Fhtml&amp;timeout=30000&amp;debug=on", "View on DBPedia")</f>
        <v>View on DBPedia</v>
      </c>
    </row>
    <row collapsed="false" customFormat="false" customHeight="true" hidden="false" ht="12.1" outlineLevel="0" r="5848">
      <c r="A5848" s="0" t="str">
        <f aca="false">HYPERLINK("http://dbpedia.org/property/airTime")</f>
        <v>http://dbpedia.org/property/airTime</v>
      </c>
      <c r="B5848" s="2" t="n">
        <v>0</v>
      </c>
      <c r="C5848" s="0" t="str">
        <f aca="false">HYPERLINK("http://dbpedia.org/sparql?default-graph-uri=http%3A%2F%2Fdbpedia.org&amp;query=select+distinct+%3Fs+%3Fo+where+{%3Fs+%3Chttp%3A%2F%2Fdbpedia.org%2Fproperty%2FairTime%3E+%3Fo}+LIMIT+100&amp;format=text%2Fhtml&amp;timeout=30000&amp;debug=on", "View on DBPedia")</f>
        <v>View on DBPedia</v>
      </c>
    </row>
    <row collapsed="false" customFormat="false" customHeight="true" hidden="false" ht="12.1" outlineLevel="0" r="5849">
      <c r="A5849" s="0" t="str">
        <f aca="false">HYPERLINK("http://dbpedia.org/property/careerhighlights")</f>
        <v>http://dbpedia.org/property/careerhighlights</v>
      </c>
      <c r="B5849" s="2" t="n">
        <v>0</v>
      </c>
      <c r="C5849" s="0" t="str">
        <f aca="false">HYPERLINK("http://dbpedia.org/sparql?default-graph-uri=http%3A%2F%2Fdbpedia.org&amp;query=select+distinct+%3Fs+%3Fo+where+{%3Fs+%3Chttp%3A%2F%2Fdbpedia.org%2Fproperty%2Fcareerhighlights%3E+%3Fo}+LIMIT+100&amp;format=text%2Fhtml&amp;timeout=30000&amp;debug=on", "View on DBPedia")</f>
        <v>View on DBPedia</v>
      </c>
    </row>
    <row collapsed="false" customFormat="false" customHeight="true" hidden="false" ht="12.1" outlineLevel="0" r="5850">
      <c r="A5850" s="0" t="str">
        <f aca="false">HYPERLINK("http://dbpedia.org/property/neShow1Date")</f>
        <v>http://dbpedia.org/property/neShow1Date</v>
      </c>
      <c r="B5850" s="2" t="n">
        <v>0</v>
      </c>
      <c r="C5850" s="0" t="str">
        <f aca="false">HYPERLINK("http://dbpedia.org/sparql?default-graph-uri=http%3A%2F%2Fdbpedia.org&amp;query=select+distinct+%3Fs+%3Fo+where+{%3Fs+%3Chttp%3A%2F%2Fdbpedia.org%2Fproperty%2FneShow1Date%3E+%3Fo}+LIMIT+100&amp;format=text%2Fhtml&amp;timeout=30000&amp;debug=on", "View on DBPedia")</f>
        <v>View on DBPedia</v>
      </c>
    </row>
    <row collapsed="false" customFormat="false" customHeight="true" hidden="false" ht="12.1" outlineLevel="0" r="5851">
      <c r="A5851" s="0" t="str">
        <f aca="false">HYPERLINK("http://dbpedia.org/ontology/musicComposer")</f>
        <v>http://dbpedia.org/ontology/musicComposer</v>
      </c>
      <c r="B5851" s="2" t="n">
        <v>0</v>
      </c>
      <c r="C5851" s="0" t="str">
        <f aca="false">HYPERLINK("http://dbpedia.org/sparql?default-graph-uri=http%3A%2F%2Fdbpedia.org&amp;query=select+distinct+%3Fs+%3Fo+where+{%3Fs+%3Chttp%3A%2F%2Fdbpedia.org%2Fontology%2FmusicComposer%3E+%3Fo}+LIMIT+100&amp;format=text%2Fhtml&amp;timeout=30000&amp;debug=on", "View on DBPedia")</f>
        <v>View on DBPedia</v>
      </c>
    </row>
    <row collapsed="false" customFormat="false" customHeight="true" hidden="false" ht="12.1" outlineLevel="0" r="5852">
      <c r="A5852" s="0" t="str">
        <f aca="false">HYPERLINK("http://dbpedia.org/property/platform")</f>
        <v>http://dbpedia.org/property/platform</v>
      </c>
      <c r="B5852" s="2" t="n">
        <v>0</v>
      </c>
      <c r="C5852" s="0" t="str">
        <f aca="false">HYPERLINK("http://dbpedia.org/sparql?default-graph-uri=http%3A%2F%2Fdbpedia.org&amp;query=select+distinct+%3Fs+%3Fo+where+{%3Fs+%3Chttp%3A%2F%2Fdbpedia.org%2Fproperty%2Fplatform%3E+%3Fo}+LIMIT+100&amp;format=text%2Fhtml&amp;timeout=30000&amp;debug=on", "View on DBPedia")</f>
        <v>View on DBPedia</v>
      </c>
    </row>
    <row collapsed="false" customFormat="false" customHeight="true" hidden="false" ht="12.1" outlineLevel="0" r="5853">
      <c r="A5853" s="0" t="str">
        <f aca="false">HYPERLINK("http://dbpedia.org/property/latestReleaseDate")</f>
        <v>http://dbpedia.org/property/latestReleaseDate</v>
      </c>
      <c r="B5853" s="2" t="n">
        <v>0</v>
      </c>
      <c r="C5853" s="0" t="str">
        <f aca="false">HYPERLINK("http://dbpedia.org/sparql?default-graph-uri=http%3A%2F%2Fdbpedia.org&amp;query=select+distinct+%3Fs+%3Fo+where+{%3Fs+%3Chttp%3A%2F%2Fdbpedia.org%2Fproperty%2FlatestReleaseDate%3E+%3Fo}+LIMIT+100&amp;format=text%2Fhtml&amp;timeout=30000&amp;debug=on", "View on DBPedia")</f>
        <v>View on DBPedia</v>
      </c>
    </row>
    <row collapsed="false" customFormat="false" customHeight="true" hidden="false" ht="12.1" outlineLevel="0" r="5854">
      <c r="A5854" s="0" t="str">
        <f aca="false">HYPERLINK("http://dbpedia.org/ontology/latestReleaseDate")</f>
        <v>http://dbpedia.org/ontology/latestReleaseDate</v>
      </c>
      <c r="B5854" s="2" t="n">
        <v>0</v>
      </c>
      <c r="C5854" s="0" t="str">
        <f aca="false">HYPERLINK("http://dbpedia.org/sparql?default-graph-uri=http%3A%2F%2Fdbpedia.org&amp;query=select+distinct+%3Fs+%3Fo+where+{%3Fs+%3Chttp%3A%2F%2Fdbpedia.org%2Fontology%2FlatestReleaseDate%3E+%3Fo}+LIMIT+100&amp;format=text%2Fhtml&amp;timeout=30000&amp;debug=on", "View on DBPedia")</f>
        <v>View on DBPedia</v>
      </c>
    </row>
    <row collapsed="false" customFormat="false" customHeight="true" hidden="false" ht="12.1" outlineLevel="0" r="5855">
      <c r="A5855" s="0" t="str">
        <f aca="false">HYPERLINK("http://dbpedia.org/ontology/firstAppearance")</f>
        <v>http://dbpedia.org/ontology/firstAppearance</v>
      </c>
      <c r="B5855" s="2" t="n">
        <v>0</v>
      </c>
      <c r="C5855" s="0" t="str">
        <f aca="false">HYPERLINK("http://dbpedia.org/sparql?default-graph-uri=http%3A%2F%2Fdbpedia.org&amp;query=select+distinct+%3Fs+%3Fo+where+{%3Fs+%3Chttp%3A%2F%2Fdbpedia.org%2Fontology%2FfirstAppearance%3E+%3Fo}+LIMIT+100&amp;format=text%2Fhtml&amp;timeout=30000&amp;debug=on", "View on DBPedia")</f>
        <v>View on DBPedia</v>
      </c>
    </row>
    <row collapsed="false" customFormat="false" customHeight="true" hidden="false" ht="12.1" outlineLevel="0" r="5856">
      <c r="A5856" s="0" t="str">
        <f aca="false">HYPERLINK("http://dbpedia.org/ontology/developer")</f>
        <v>http://dbpedia.org/ontology/developer</v>
      </c>
      <c r="B5856" s="2" t="n">
        <v>0</v>
      </c>
      <c r="C5856" s="0" t="str">
        <f aca="false">HYPERLINK("http://dbpedia.org/sparql?default-graph-uri=http%3A%2F%2Fdbpedia.org&amp;query=select+distinct+%3Fs+%3Fo+where+{%3Fs+%3Chttp%3A%2F%2Fdbpedia.org%2Fontology%2Fdeveloper%3E+%3Fo}+LIMIT+100&amp;format=text%2Fhtml&amp;timeout=30000&amp;debug=on", "View on DBPedia")</f>
        <v>View on DBPedia</v>
      </c>
    </row>
    <row collapsed="false" customFormat="false" customHeight="true" hidden="false" ht="12.1" outlineLevel="0" r="5857">
      <c r="A5857" s="0" t="str">
        <f aca="false">HYPERLINK("http://dbpedia.org/property/began")</f>
        <v>http://dbpedia.org/property/began</v>
      </c>
      <c r="B5857" s="2" t="n">
        <v>0</v>
      </c>
      <c r="C5857" s="0" t="str">
        <f aca="false">HYPERLINK("http://dbpedia.org/sparql?default-graph-uri=http%3A%2F%2Fdbpedia.org&amp;query=select+distinct+%3Fs+%3Fo+where+{%3Fs+%3Chttp%3A%2F%2Fdbpedia.org%2Fproperty%2Fbegan%3E+%3Fo}+LIMIT+100&amp;format=text%2Fhtml&amp;timeout=30000&amp;debug=on", "View on DBPedia")</f>
        <v>View on DBPedia</v>
      </c>
    </row>
    <row collapsed="false" customFormat="false" customHeight="true" hidden="false" ht="12.1" outlineLevel="0" r="5858">
      <c r="A5858" s="0" t="str">
        <f aca="false">HYPERLINK("http://dbpedia.org/property/replacedBy")</f>
        <v>http://dbpedia.org/property/replacedBy</v>
      </c>
      <c r="B5858" s="2" t="n">
        <v>0</v>
      </c>
      <c r="C5858" s="0" t="str">
        <f aca="false">HYPERLINK("http://dbpedia.org/sparql?default-graph-uri=http%3A%2F%2Fdbpedia.org&amp;query=select+distinct+%3Fs+%3Fo+where+{%3Fs+%3Chttp%3A%2F%2Fdbpedia.org%2Fproperty%2FreplacedBy%3E+%3Fo}+LIMIT+100&amp;format=text%2Fhtml&amp;timeout=30000&amp;debug=on", "View on DBPedia")</f>
        <v>View on DBPedia</v>
      </c>
    </row>
    <row collapsed="false" customFormat="false" customHeight="true" hidden="false" ht="12.1" outlineLevel="0" r="5859">
      <c r="A5859" s="0" t="str">
        <f aca="false">HYPERLINK("http://dbpedia.org/property/rr")</f>
        <v>http://dbpedia.org/property/rr</v>
      </c>
      <c r="B5859" s="2" t="n">
        <v>0</v>
      </c>
      <c r="C5859" s="0" t="str">
        <f aca="false">HYPERLINK("http://dbpedia.org/sparql?default-graph-uri=http%3A%2F%2Fdbpedia.org&amp;query=select+distinct+%3Fs+%3Fo+where+{%3Fs+%3Chttp%3A%2F%2Fdbpedia.org%2Fproperty%2Frr%3E+%3Fo}+LIMIT+100&amp;format=text%2Fhtml&amp;timeout=30000&amp;debug=on", "View on DBPedia")</f>
        <v>View on DBPedia</v>
      </c>
    </row>
    <row collapsed="false" customFormat="false" customHeight="true" hidden="false" ht="12.1" outlineLevel="0" r="5860">
      <c r="A5860" s="0" t="str">
        <f aca="false">HYPERLINK("http://dbpedia.org/property/kickboxWin")</f>
        <v>http://dbpedia.org/property/kickboxWin</v>
      </c>
      <c r="B5860" s="2" t="n">
        <v>0</v>
      </c>
      <c r="C5860" s="0" t="str">
        <f aca="false">HYPERLINK("http://dbpedia.org/sparql?default-graph-uri=http%3A%2F%2Fdbpedia.org&amp;query=select+distinct+%3Fs+%3Fo+where+{%3Fs+%3Chttp%3A%2F%2Fdbpedia.org%2Fproperty%2FkickboxWin%3E+%3Fo}+LIMIT+100&amp;format=text%2Fhtml&amp;timeout=30000&amp;debug=on", "View on DBPedia")</f>
        <v>View on DBPedia</v>
      </c>
    </row>
    <row collapsed="false" customFormat="false" customHeight="true" hidden="false" ht="12.1" outlineLevel="0" r="5861">
      <c r="A5861" s="0" t="str">
        <f aca="false">HYPERLINK("http://dbpedia.org/property/camera")</f>
        <v>http://dbpedia.org/property/camera</v>
      </c>
      <c r="B5861" s="2" t="n">
        <v>0</v>
      </c>
      <c r="C5861" s="0" t="str">
        <f aca="false">HYPERLINK("http://dbpedia.org/sparql?default-graph-uri=http%3A%2F%2Fdbpedia.org&amp;query=select+distinct+%3Fs+%3Fo+where+{%3Fs+%3Chttp%3A%2F%2Fdbpedia.org%2Fproperty%2Fcamera%3E+%3Fo}+LIMIT+100&amp;format=text%2Fhtml&amp;timeout=30000&amp;debug=on", "View on DBPedia")</f>
        <v>View on DBPedia</v>
      </c>
    </row>
    <row collapsed="false" customFormat="false" customHeight="true" hidden="false" ht="12.1" outlineLevel="0" r="5862">
      <c r="A5862" s="0" t="str">
        <f aca="false">HYPERLINK("http://dbpedia.org/property/platforms")</f>
        <v>http://dbpedia.org/property/platforms</v>
      </c>
      <c r="B5862" s="2" t="n">
        <v>0</v>
      </c>
      <c r="C5862" s="0" t="str">
        <f aca="false">HYPERLINK("http://dbpedia.org/sparql?default-graph-uri=http%3A%2F%2Fdbpedia.org&amp;query=select+distinct+%3Fs+%3Fo+where+{%3Fs+%3Chttp%3A%2F%2Fdbpedia.org%2Fproperty%2Fplatforms%3E+%3Fo}+LIMIT+100&amp;format=text%2Fhtml&amp;timeout=30000&amp;debug=on", "View on DBPedia")</f>
        <v>View on DBPedia</v>
      </c>
    </row>
    <row collapsed="false" customFormat="false" customHeight="true" hidden="false" ht="12.1" outlineLevel="0" r="5863">
      <c r="A5863" s="0" t="str">
        <f aca="false">HYPERLINK("http://dbpedia.org/property/products")</f>
        <v>http://dbpedia.org/property/products</v>
      </c>
      <c r="B5863" s="2" t="n">
        <v>0</v>
      </c>
      <c r="C5863" s="0" t="str">
        <f aca="false">HYPERLINK("http://dbpedia.org/sparql?default-graph-uri=http%3A%2F%2Fdbpedia.org&amp;query=select+distinct+%3Fs+%3Fo+where+{%3Fs+%3Chttp%3A%2F%2Fdbpedia.org%2Fproperty%2Fproducts%3E+%3Fo}+LIMIT+100&amp;format=text%2Fhtml&amp;timeout=30000&amp;debug=on", "View on DBPedia")</f>
        <v>View on DBPedia</v>
      </c>
    </row>
    <row collapsed="false" customFormat="false" customHeight="true" hidden="false" ht="12.1" outlineLevel="0" r="5864">
      <c r="A5864" s="0" t="str">
        <f aca="false">HYPERLINK("http://dbpedia.org/ontology/product")</f>
        <v>http://dbpedia.org/ontology/product</v>
      </c>
      <c r="B5864" s="2" t="n">
        <v>0</v>
      </c>
      <c r="C5864" s="0" t="str">
        <f aca="false">HYPERLINK("http://dbpedia.org/sparql?default-graph-uri=http%3A%2F%2Fdbpedia.org&amp;query=select+distinct+%3Fs+%3Fo+where+{%3Fs+%3Chttp%3A%2F%2Fdbpedia.org%2Fontology%2Fproduct%3E+%3Fo}+LIMIT+100&amp;format=text%2Fhtml&amp;timeout=30000&amp;debug=on", "View on DBPedia")</f>
        <v>View on DBPedia</v>
      </c>
    </row>
    <row collapsed="false" customFormat="false" customHeight="true" hidden="false" ht="12.1" outlineLevel="0" r="5865">
      <c r="A5865" s="0" t="str">
        <f aca="false">HYPERLINK("http://dbpedia.org/property/soogames(goals)_")</f>
        <v>http://dbpedia.org/property/soogames(goals)_</v>
      </c>
      <c r="B5865" s="2" t="n">
        <v>0</v>
      </c>
      <c r="C5865" s="0" t="str">
        <f aca="false">HYPERLINK("http://dbpedia.org/sparql?default-graph-uri=http%3A%2F%2Fdbpedia.org&amp;query=select+distinct+%3Fs+%3Fo+where+{%3Fs+%3Chttp%3A%2F%2Fdbpedia.org%2Fproperty%2Fsoogames%28goals%29_%3E+%3Fo}+LIMIT+100&amp;format=text%2Fhtml&amp;timeout=30000&amp;debug=on", "View on DBPedia")</f>
        <v>View on DBPedia</v>
      </c>
    </row>
    <row collapsed="false" customFormat="false" customHeight="true" hidden="false" ht="12.1" outlineLevel="0" r="5866">
      <c r="A5866" s="0" t="str">
        <f aca="false">HYPERLINK("http://dbpedia.org/ontology/presenter")</f>
        <v>http://dbpedia.org/ontology/presenter</v>
      </c>
      <c r="B5866" s="2" t="n">
        <v>0</v>
      </c>
      <c r="C5866" s="0" t="str">
        <f aca="false">HYPERLINK("http://dbpedia.org/sparql?default-graph-uri=http%3A%2F%2Fdbpedia.org&amp;query=select+distinct+%3Fs+%3Fo+where+{%3Fs+%3Chttp%3A%2F%2Fdbpedia.org%2Fontology%2Fpresenter%3E+%3Fo}+LIMIT+100&amp;format=text%2Fhtml&amp;timeout=30000&amp;debug=on", "View on DBPedia")</f>
        <v>View on DBPedia</v>
      </c>
    </row>
    <row collapsed="false" customFormat="false" customHeight="true" hidden="false" ht="12.1" outlineLevel="0" r="5867">
      <c r="A5867" s="0" t="str">
        <f aca="false">HYPERLINK("http://dbpedia.org/property/seriesname")</f>
        <v>http://dbpedia.org/property/seriesname</v>
      </c>
      <c r="B5867" s="2" t="n">
        <v>0</v>
      </c>
      <c r="C5867" s="0" t="str">
        <f aca="false">HYPERLINK("http://dbpedia.org/sparql?default-graph-uri=http%3A%2F%2Fdbpedia.org&amp;query=select+distinct+%3Fs+%3Fo+where+{%3Fs+%3Chttp%3A%2F%2Fdbpedia.org%2Fproperty%2Fseriesname%3E+%3Fo}+LIMIT+100&amp;format=text%2Fhtml&amp;timeout=30000&amp;debug=on", "View on DBPedia")</f>
        <v>View on DBPedia</v>
      </c>
    </row>
    <row collapsed="false" customFormat="false" customHeight="true" hidden="false" ht="12.1" outlineLevel="0" r="5868">
      <c r="A5868" s="0" t="str">
        <f aca="false">HYPERLINK("http://dbpedia.org/property/closeddate")</f>
        <v>http://dbpedia.org/property/closeddate</v>
      </c>
      <c r="B5868" s="2" t="n">
        <v>0</v>
      </c>
      <c r="C5868" s="0" t="str">
        <f aca="false">HYPERLINK("http://dbpedia.org/sparql?default-graph-uri=http%3A%2F%2Fdbpedia.org&amp;query=select+distinct+%3Fs+%3Fo+where+{%3Fs+%3Chttp%3A%2F%2Fdbpedia.org%2Fproperty%2Fcloseddate%3E+%3Fo}+LIMIT+100&amp;format=text%2Fhtml&amp;timeout=30000&amp;debug=on", "View on DBPedia")</f>
        <v>View on DBPedia</v>
      </c>
    </row>
    <row collapsed="false" customFormat="false" customHeight="true" hidden="false" ht="12.1" outlineLevel="0" r="5869">
      <c r="A5869" s="0" t="str">
        <f aca="false">HYPERLINK("http://dbpedia.org/property/summary")</f>
        <v>http://dbpedia.org/property/summary</v>
      </c>
      <c r="B5869" s="2" t="n">
        <v>0</v>
      </c>
      <c r="C5869" s="0" t="str">
        <f aca="false">HYPERLINK("http://dbpedia.org/sparql?default-graph-uri=http%3A%2F%2Fdbpedia.org&amp;query=select+distinct+%3Fs+%3Fo+where+{%3Fs+%3Chttp%3A%2F%2Fdbpedia.org%2Fproperty%2Fsummary%3E+%3Fo}+LIMIT+100&amp;format=text%2Fhtml&amp;timeout=30000&amp;debug=on", "View on DBPedia")</f>
        <v>View on DBPedia</v>
      </c>
    </row>
    <row collapsed="false" customFormat="false" customHeight="true" hidden="false" ht="12.1" outlineLevel="0" r="5870">
      <c r="A5870" s="0" t="str">
        <f aca="false">HYPERLINK("http://dbpedia.org/property/extra")</f>
        <v>http://dbpedia.org/property/extra</v>
      </c>
      <c r="B5870" s="2" t="n">
        <v>0</v>
      </c>
      <c r="C5870" s="0" t="str">
        <f aca="false">HYPERLINK("http://dbpedia.org/sparql?default-graph-uri=http%3A%2F%2Fdbpedia.org&amp;query=select+distinct+%3Fs+%3Fo+where+{%3Fs+%3Chttp%3A%2F%2Fdbpedia.org%2Fproperty%2Fextra%3E+%3Fo}+LIMIT+100&amp;format=text%2Fhtml&amp;timeout=30000&amp;debug=on", "View on DBPedia")</f>
        <v>View on DBPedia</v>
      </c>
    </row>
    <row collapsed="false" customFormat="false" customHeight="true" hidden="false" ht="12.1" outlineLevel="0" r="5871">
      <c r="A5871" s="0" t="str">
        <f aca="false">HYPERLINK("http://dbpedia.org/property/homeStation")</f>
        <v>http://dbpedia.org/property/homeStation</v>
      </c>
      <c r="B5871" s="2" t="n">
        <v>0</v>
      </c>
      <c r="C5871" s="0" t="str">
        <f aca="false">HYPERLINK("http://dbpedia.org/sparql?default-graph-uri=http%3A%2F%2Fdbpedia.org&amp;query=select+distinct+%3Fs+%3Fo+where+{%3Fs+%3Chttp%3A%2F%2Fdbpedia.org%2Fproperty%2FhomeStation%3E+%3Fo}+LIMIT+100&amp;format=text%2Fhtml&amp;timeout=30000&amp;debug=on", "View on DBPedia")</f>
        <v>View on DBPedia</v>
      </c>
    </row>
    <row collapsed="false" customFormat="false" customHeight="true" hidden="false" ht="12.1" outlineLevel="0" r="5872">
      <c r="A5872" s="0" t="str">
        <f aca="false">HYPERLINK("http://dbpedia.org/property/startDate")</f>
        <v>http://dbpedia.org/property/startDate</v>
      </c>
      <c r="B5872" s="2" t="n">
        <v>0</v>
      </c>
      <c r="C5872" s="0" t="str">
        <f aca="false">HYPERLINK("http://dbpedia.org/sparql?default-graph-uri=http%3A%2F%2Fdbpedia.org&amp;query=select+distinct+%3Fs+%3Fo+where+{%3Fs+%3Chttp%3A%2F%2Fdbpedia.org%2Fproperty%2FstartDate%3E+%3Fo}+LIMIT+100&amp;format=text%2Fhtml&amp;timeout=30000&amp;debug=on", "View on DBPedia")</f>
        <v>View on DBPedia</v>
      </c>
    </row>
    <row collapsed="false" customFormat="false" customHeight="true" hidden="false" ht="12.1" outlineLevel="0" r="5873">
      <c r="A5873" s="0" t="str">
        <f aca="false">HYPERLINK("http://dbpedia.org/property/chartPosition")</f>
        <v>http://dbpedia.org/property/chartPosition</v>
      </c>
      <c r="B5873" s="2" t="n">
        <v>0</v>
      </c>
      <c r="C5873" s="0" t="str">
        <f aca="false">HYPERLINK("http://dbpedia.org/sparql?default-graph-uri=http%3A%2F%2Fdbpedia.org&amp;query=select+distinct+%3Fs+%3Fo+where+{%3Fs+%3Chttp%3A%2F%2Fdbpedia.org%2Fproperty%2FchartPosition%3E+%3Fo}+LIMIT+100&amp;format=text%2Fhtml&amp;timeout=30000&amp;debug=on", "View on DBPedia")</f>
        <v>View on DBPedia</v>
      </c>
    </row>
    <row collapsed="false" customFormat="false" customHeight="true" hidden="false" ht="12.1" outlineLevel="0" r="5874">
      <c r="A5874" s="0" t="str">
        <f aca="false">HYPERLINK("http://dbpedia.org/property/currentSeason")</f>
        <v>http://dbpedia.org/property/currentSeason</v>
      </c>
      <c r="B5874" s="2" t="n">
        <v>0</v>
      </c>
      <c r="C5874" s="0" t="str">
        <f aca="false">HYPERLINK("http://dbpedia.org/sparql?default-graph-uri=http%3A%2F%2Fdbpedia.org&amp;query=select+distinct+%3Fs+%3Fo+where+{%3Fs+%3Chttp%3A%2F%2Fdbpedia.org%2Fproperty%2FcurrentSeason%3E+%3Fo}+LIMIT+100&amp;format=text%2Fhtml&amp;timeout=30000&amp;debug=on", "View on DBPedia")</f>
        <v>View on DBPedia</v>
      </c>
    </row>
    <row collapsed="false" customFormat="false" customHeight="true" hidden="false" ht="12.1" outlineLevel="0" r="5875">
      <c r="A5875" s="0" t="str">
        <f aca="false">HYPERLINK("http://dbpedia.org/property/filmStart")</f>
        <v>http://dbpedia.org/property/filmStart</v>
      </c>
      <c r="B5875" s="2" t="n">
        <v>0</v>
      </c>
      <c r="C5875" s="0" t="str">
        <f aca="false">HYPERLINK("http://dbpedia.org/sparql?default-graph-uri=http%3A%2F%2Fdbpedia.org&amp;query=select+distinct+%3Fs+%3Fo+where+{%3Fs+%3Chttp%3A%2F%2Fdbpedia.org%2Fproperty%2FfilmStart%3E+%3Fo}+LIMIT+100&amp;format=text%2Fhtml&amp;timeout=30000&amp;debug=on", "View on DBPedia")</f>
        <v>View on DBPedia</v>
      </c>
    </row>
    <row collapsed="false" customFormat="false" customHeight="true" hidden="false" ht="12.1" outlineLevel="0" r="5876">
      <c r="A5876" s="0" t="str">
        <f aca="false">HYPERLINK("http://dbpedia.org/property/closureDate")</f>
        <v>http://dbpedia.org/property/closureDate</v>
      </c>
      <c r="B5876" s="2" t="n">
        <v>0</v>
      </c>
      <c r="C5876" s="0" t="str">
        <f aca="false">HYPERLINK("http://dbpedia.org/sparql?default-graph-uri=http%3A%2F%2Fdbpedia.org&amp;query=select+distinct+%3Fs+%3Fo+where+{%3Fs+%3Chttp%3A%2F%2Fdbpedia.org%2Fproperty%2FclosureDate%3E+%3Fo}+LIMIT+100&amp;format=text%2Fhtml&amp;timeout=30000&amp;debug=on", "View on DBPedia")</f>
        <v>View on DBPedia</v>
      </c>
    </row>
    <row collapsed="false" customFormat="false" customHeight="true" hidden="false" ht="12.1" outlineLevel="0" r="5877">
      <c r="A5877" s="0" t="str">
        <f aca="false">HYPERLINK("http://dbpedia.org/property/eptMoneyFinishes")</f>
        <v>http://dbpedia.org/property/eptMoneyFinishes</v>
      </c>
      <c r="B5877" s="2" t="n">
        <v>0</v>
      </c>
      <c r="C5877" s="0" t="str">
        <f aca="false">HYPERLINK("http://dbpedia.org/sparql?default-graph-uri=http%3A%2F%2Fdbpedia.org&amp;query=select+distinct+%3Fs+%3Fo+where+{%3Fs+%3Chttp%3A%2F%2Fdbpedia.org%2Fproperty%2FeptMoneyFinishes%3E+%3Fo}+LIMIT+100&amp;format=text%2Fhtml&amp;timeout=30000&amp;debug=on", "View on DBPedia")</f>
        <v>View on DBPedia</v>
      </c>
    </row>
    <row collapsed="false" customFormat="false" customHeight="true" hidden="false" ht="12.1" outlineLevel="0" r="5878">
      <c r="A5878" s="0" t="str">
        <f aca="false">HYPERLINK("http://dbpedia.org/property/terrServ")</f>
        <v>http://dbpedia.org/property/terrServ</v>
      </c>
      <c r="B5878" s="2" t="n">
        <v>0</v>
      </c>
      <c r="C5878" s="0" t="str">
        <f aca="false">HYPERLINK("http://dbpedia.org/sparql?default-graph-uri=http%3A%2F%2Fdbpedia.org&amp;query=select+distinct+%3Fs+%3Fo+where+{%3Fs+%3Chttp%3A%2F%2Fdbpedia.org%2Fproperty%2FterrServ%3E+%3Fo}+LIMIT+100&amp;format=text%2Fhtml&amp;timeout=30000&amp;debug=on", "View on DBPedia")</f>
        <v>View on DBPedia</v>
      </c>
    </row>
    <row collapsed="false" customFormat="false" customHeight="true" hidden="false" ht="12.1" outlineLevel="0" r="5879">
      <c r="A5879" s="0" t="str">
        <f aca="false">HYPERLINK("http://dbpedia.org/property/publisher")</f>
        <v>http://dbpedia.org/property/publisher</v>
      </c>
      <c r="B5879" s="2" t="n">
        <v>0</v>
      </c>
      <c r="C5879" s="0" t="str">
        <f aca="false">HYPERLINK("http://dbpedia.org/sparql?default-graph-uri=http%3A%2F%2Fdbpedia.org&amp;query=select+distinct+%3Fs+%3Fo+where+{%3Fs+%3Chttp%3A%2F%2Fdbpedia.org%2Fproperty%2Fpublisher%3E+%3Fo}+LIMIT+100&amp;format=text%2Fhtml&amp;timeout=30000&amp;debug=on", "View on DBPedia")</f>
        <v>View on DBPedia</v>
      </c>
    </row>
    <row collapsed="false" customFormat="false" customHeight="true" hidden="false" ht="12.1" outlineLevel="0" r="5880">
      <c r="A5880" s="0" t="str">
        <f aca="false">HYPERLINK("http://dbpedia.org/property/storyArc")</f>
        <v>http://dbpedia.org/property/storyArc</v>
      </c>
      <c r="B5880" s="2" t="n">
        <v>0</v>
      </c>
      <c r="C5880" s="0" t="str">
        <f aca="false">HYPERLINK("http://dbpedia.org/sparql?default-graph-uri=http%3A%2F%2Fdbpedia.org&amp;query=select+distinct+%3Fs+%3Fo+where+{%3Fs+%3Chttp%3A%2F%2Fdbpedia.org%2Fproperty%2FstoryArc%3E+%3Fo}+LIMIT+100&amp;format=text%2Fhtml&amp;timeout=30000&amp;debug=on", "View on DBPedia")</f>
        <v>View on DBPedia</v>
      </c>
    </row>
    <row collapsed="false" customFormat="false" customHeight="true" hidden="false" ht="12.1" outlineLevel="0" r="5881">
      <c r="A5881" s="0" t="str">
        <f aca="false">HYPERLINK("http://dbpedia.org/property/latMinutes")</f>
        <v>http://dbpedia.org/property/latMinutes</v>
      </c>
      <c r="B5881" s="2" t="n">
        <v>0</v>
      </c>
      <c r="C5881" s="0" t="str">
        <f aca="false">HYPERLINK("http://dbpedia.org/sparql?default-graph-uri=http%3A%2F%2Fdbpedia.org&amp;query=select+distinct+%3Fs+%3Fo+where+{%3Fs+%3Chttp%3A%2F%2Fdbpedia.org%2Fproperty%2FlatMinutes%3E+%3Fo}+LIMIT+100&amp;format=text%2Fhtml&amp;timeout=30000&amp;debug=on", "View on DBPedia")</f>
        <v>View on DBPedia</v>
      </c>
    </row>
    <row collapsed="false" customFormat="false" customHeight="true" hidden="false" ht="12.1" outlineLevel="0" r="5882">
      <c r="A5882" s="0" t="str">
        <f aca="false">HYPERLINK("http://dbpedia.org/property/1stishhead")</f>
        <v>http://dbpedia.org/property/1stishhead</v>
      </c>
      <c r="B5882" s="2" t="n">
        <v>0</v>
      </c>
      <c r="C5882" s="0" t="str">
        <f aca="false">HYPERLINK("http://dbpedia.org/sparql?default-graph-uri=http%3A%2F%2Fdbpedia.org&amp;query=select+distinct+%3Fs+%3Fo+where+{%3Fs+%3Chttp%3A%2F%2Fdbpedia.org%2Fproperty%2F1stishhead%3E+%3Fo}+LIMIT+100&amp;format=text%2Fhtml&amp;timeout=30000&amp;debug=on", "View on DBPedia")</f>
        <v>View on DBPedia</v>
      </c>
    </row>
    <row collapsed="false" customFormat="false" customHeight="true" hidden="false" ht="12.1" outlineLevel="0" r="5883">
      <c r="A5883" s="0" t="str">
        <f aca="false">HYPERLINK("http://dbpedia.org/property/hm25Enter")</f>
        <v>http://dbpedia.org/property/hm25Enter</v>
      </c>
      <c r="B5883" s="2" t="n">
        <v>0</v>
      </c>
      <c r="C5883" s="0" t="str">
        <f aca="false">HYPERLINK("http://dbpedia.org/sparql?default-graph-uri=http%3A%2F%2Fdbpedia.org&amp;query=select+distinct+%3Fs+%3Fo+where+{%3Fs+%3Chttp%3A%2F%2Fdbpedia.org%2Fproperty%2Fhm25Enter%3E+%3Fo}+LIMIT+100&amp;format=text%2Fhtml&amp;timeout=30000&amp;debug=on", "View on DBPedia")</f>
        <v>View on DBPedia</v>
      </c>
    </row>
    <row collapsed="false" customFormat="false" customHeight="true" hidden="false" ht="12.1" outlineLevel="0" r="5884">
      <c r="A5884" s="0" t="str">
        <f aca="false">HYPERLINK("http://dbpedia.org/property/rows")</f>
        <v>http://dbpedia.org/property/rows</v>
      </c>
      <c r="B5884" s="2" t="n">
        <v>0</v>
      </c>
      <c r="C5884" s="0" t="str">
        <f aca="false">HYPERLINK("http://dbpedia.org/sparql?default-graph-uri=http%3A%2F%2Fdbpedia.org&amp;query=select+distinct+%3Fs+%3Fo+where+{%3Fs+%3Chttp%3A%2F%2Fdbpedia.org%2Fproperty%2Frows%3E+%3Fo}+LIMIT+100&amp;format=text%2Fhtml&amp;timeout=30000&amp;debug=on", "View on DBPedia")</f>
        <v>View on DBPedia</v>
      </c>
    </row>
    <row collapsed="false" customFormat="false" customHeight="true" hidden="false" ht="12.1" outlineLevel="0" r="5885">
      <c r="A5885" s="0" t="str">
        <f aca="false">HYPERLINK("http://dbpedia.org/property/option")</f>
        <v>http://dbpedia.org/property/option</v>
      </c>
      <c r="B5885" s="2" t="n">
        <v>0</v>
      </c>
      <c r="C5885" s="0" t="str">
        <f aca="false">HYPERLINK("http://dbpedia.org/sparql?default-graph-uri=http%3A%2F%2Fdbpedia.org&amp;query=select+distinct+%3Fs+%3Fo+where+{%3Fs+%3Chttp%3A%2F%2Fdbpedia.org%2Fproperty%2Foption%3E+%3Fo}+LIMIT+100&amp;format=text%2Fhtml&amp;timeout=30000&amp;debug=on", "View on DBPedia")</f>
        <v>View on DBPedia</v>
      </c>
    </row>
    <row collapsed="false" customFormat="false" customHeight="true" hidden="false" ht="12.1" outlineLevel="0" r="5886">
      <c r="A5886" s="0" t="str">
        <f aca="false">HYPERLINK("http://dbpedia.org/property/heightFt")</f>
        <v>http://dbpedia.org/property/heightFt</v>
      </c>
      <c r="B5886" s="2" t="n">
        <v>0</v>
      </c>
      <c r="C5886" s="0" t="str">
        <f aca="false">HYPERLINK("http://dbpedia.org/sparql?default-graph-uri=http%3A%2F%2Fdbpedia.org&amp;query=select+distinct+%3Fs+%3Fo+where+{%3Fs+%3Chttp%3A%2F%2Fdbpedia.org%2Fproperty%2FheightFt%3E+%3Fo}+LIMIT+100&amp;format=text%2Fhtml&amp;timeout=30000&amp;debug=on", "View on DBPedia")</f>
        <v>View on DBPedia</v>
      </c>
    </row>
    <row collapsed="false" customFormat="false" customHeight="true" hidden="false" ht="12.1" outlineLevel="0" r="5887">
      <c r="A5887" s="0" t="str">
        <f aca="false">HYPERLINK("http://dbpedia.org/property/mmaSubwin")</f>
        <v>http://dbpedia.org/property/mmaSubwin</v>
      </c>
      <c r="B5887" s="2" t="n">
        <v>0</v>
      </c>
      <c r="C5887" s="0" t="str">
        <f aca="false">HYPERLINK("http://dbpedia.org/sparql?default-graph-uri=http%3A%2F%2Fdbpedia.org&amp;query=select+distinct+%3Fs+%3Fo+where+{%3Fs+%3Chttp%3A%2F%2Fdbpedia.org%2Fproperty%2FmmaSubwin%3E+%3Fo}+LIMIT+100&amp;format=text%2Fhtml&amp;timeout=30000&amp;debug=on", "View on DBPedia")</f>
        <v>View on DBPedia</v>
      </c>
    </row>
    <row collapsed="false" customFormat="false" customHeight="true" hidden="false" ht="12.1" outlineLevel="0" r="5888">
      <c r="A5888" s="0" t="str">
        <f aca="false">HYPERLINK("http://dbpedia.org/property/mr")</f>
        <v>http://dbpedia.org/property/mr</v>
      </c>
      <c r="B5888" s="2" t="n">
        <v>0</v>
      </c>
      <c r="C5888" s="0" t="str">
        <f aca="false">HYPERLINK("http://dbpedia.org/sparql?default-graph-uri=http%3A%2F%2Fdbpedia.org&amp;query=select+distinct+%3Fs+%3Fo+where+{%3Fs+%3Chttp%3A%2F%2Fdbpedia.org%2Fproperty%2Fmr%3E+%3Fo}+LIMIT+100&amp;format=text%2Fhtml&amp;timeout=30000&amp;debug=on", "View on DBPedia")</f>
        <v>View on DBPedia</v>
      </c>
    </row>
    <row collapsed="false" customFormat="false" customHeight="true" hidden="false" ht="12.1" outlineLevel="0" r="5889">
      <c r="A5889" s="0" t="str">
        <f aca="false">HYPERLINK("http://dbpedia.org/property/odds")</f>
        <v>http://dbpedia.org/property/odds</v>
      </c>
      <c r="B5889" s="2" t="n">
        <v>0</v>
      </c>
      <c r="C5889" s="0" t="str">
        <f aca="false">HYPERLINK("http://dbpedia.org/sparql?default-graph-uri=http%3A%2F%2Fdbpedia.org&amp;query=select+distinct+%3Fs+%3Fo+where+{%3Fs+%3Chttp%3A%2F%2Fdbpedia.org%2Fproperty%2Fodds%3E+%3Fo}+LIMIT+100&amp;format=text%2Fhtml&amp;timeout=30000&amp;debug=on", "View on DBPedia")</f>
        <v>View on DBPedia</v>
      </c>
    </row>
    <row collapsed="false" customFormat="false" customHeight="true" hidden="false" ht="12.1" outlineLevel="0" r="5890">
      <c r="A5890" s="0" t="str">
        <f aca="false">HYPERLINK("http://dbpedia.org/property/dateAired")</f>
        <v>http://dbpedia.org/property/dateAired</v>
      </c>
      <c r="B5890" s="2" t="n">
        <v>0</v>
      </c>
      <c r="C5890" s="0" t="str">
        <f aca="false">HYPERLINK("http://dbpedia.org/sparql?default-graph-uri=http%3A%2F%2Fdbpedia.org&amp;query=select+distinct+%3Fs+%3Fo+where+{%3Fs+%3Chttp%3A%2F%2Fdbpedia.org%2Fproperty%2FdateAired%3E+%3Fo}+LIMIT+100&amp;format=text%2Fhtml&amp;timeout=30000&amp;debug=on", "View on DBPedia")</f>
        <v>View on DBPedia</v>
      </c>
    </row>
    <row collapsed="false" customFormat="false" customHeight="true" hidden="false" ht="12.1" outlineLevel="0" r="5891">
      <c r="A5891" s="0" t="str">
        <f aca="false">HYPERLINK("http://dbpedia.org/property/numCycles")</f>
        <v>http://dbpedia.org/property/numCycles</v>
      </c>
      <c r="B5891" s="2" t="n">
        <v>0</v>
      </c>
      <c r="C5891" s="0" t="str">
        <f aca="false">HYPERLINK("http://dbpedia.org/sparql?default-graph-uri=http%3A%2F%2Fdbpedia.org&amp;query=select+distinct+%3Fs+%3Fo+where+{%3Fs+%3Chttp%3A%2F%2Fdbpedia.org%2Fproperty%2FnumCycles%3E+%3Fo}+LIMIT+100&amp;format=text%2Fhtml&amp;timeout=30000&amp;debug=on", "View on DBPedia")</f>
        <v>View on DBPedia</v>
      </c>
    </row>
    <row collapsed="false" customFormat="false" customHeight="true" hidden="false" ht="12.1" outlineLevel="0" r="5892">
      <c r="A5892" s="0" t="str">
        <f aca="false">HYPERLINK("http://dbpedia.org/property/can10Week")</f>
        <v>http://dbpedia.org/property/can10Week</v>
      </c>
      <c r="B5892" s="2" t="n">
        <v>0</v>
      </c>
      <c r="C5892" s="0" t="str">
        <f aca="false">HYPERLINK("http://dbpedia.org/sparql?default-graph-uri=http%3A%2F%2Fdbpedia.org&amp;query=select+distinct+%3Fs+%3Fo+where+{%3Fs+%3Chttp%3A%2F%2Fdbpedia.org%2Fproperty%2Fcan10Week%3E+%3Fo}+LIMIT+100&amp;format=text%2Fhtml&amp;timeout=30000&amp;debug=on", "View on DBPedia")</f>
        <v>View on DBPedia</v>
      </c>
    </row>
    <row collapsed="false" customFormat="false" customHeight="true" hidden="false" ht="12.1" outlineLevel="0" r="5893">
      <c r="A5893" s="0" t="str">
        <f aca="false">HYPERLINK("http://dbpedia.org/property/broadcaster")</f>
        <v>http://dbpedia.org/property/broadcaster</v>
      </c>
      <c r="B5893" s="2" t="n">
        <v>0</v>
      </c>
      <c r="C5893" s="0" t="str">
        <f aca="false">HYPERLINK("http://dbpedia.org/sparql?default-graph-uri=http%3A%2F%2Fdbpedia.org&amp;query=select+distinct+%3Fs+%3Fo+where+{%3Fs+%3Chttp%3A%2F%2Fdbpedia.org%2Fproperty%2Fbroadcaster%3E+%3Fo}+LIMIT+100&amp;format=text%2Fhtml&amp;timeout=30000&amp;debug=on", "View on DBPedia")</f>
        <v>View on DBPedia</v>
      </c>
    </row>
    <row collapsed="false" customFormat="false" customHeight="true" hidden="false" ht="12.1" outlineLevel="0" r="5894">
      <c r="A5894" s="0" t="str">
        <f aca="false">HYPERLINK("http://dbpedia.org/property/originalRun")</f>
        <v>http://dbpedia.org/property/originalRun</v>
      </c>
      <c r="B5894" s="2" t="n">
        <v>0</v>
      </c>
      <c r="C5894" s="0" t="str">
        <f aca="false">HYPERLINK("http://dbpedia.org/sparql?default-graph-uri=http%3A%2F%2Fdbpedia.org&amp;query=select+distinct+%3Fs+%3Fo+where+{%3Fs+%3Chttp%3A%2F%2Fdbpedia.org%2Fproperty%2ForiginalRun%3E+%3Fo}+LIMIT+100&amp;format=text%2Fhtml&amp;timeout=30000&amp;debug=on", "View on DBPedia")</f>
        <v>View on DBPedia</v>
      </c>
    </row>
    <row collapsed="false" customFormat="false" customHeight="true" hidden="false" ht="12.1" outlineLevel="0" r="5895">
      <c r="A5895" s="0" t="str">
        <f aca="false">HYPERLINK("http://dbpedia.org/property/hm28Exit")</f>
        <v>http://dbpedia.org/property/hm28Exit</v>
      </c>
      <c r="B5895" s="2" t="n">
        <v>0</v>
      </c>
      <c r="C5895" s="0" t="str">
        <f aca="false">HYPERLINK("http://dbpedia.org/sparql?default-graph-uri=http%3A%2F%2Fdbpedia.org&amp;query=select+distinct+%3Fs+%3Fo+where+{%3Fs+%3Chttp%3A%2F%2Fdbpedia.org%2Fproperty%2Fhm28Exit%3E+%3Fo}+LIMIT+100&amp;format=text%2Fhtml&amp;timeout=30000&amp;debug=on", "View on DBPedia")</f>
        <v>View on DBPedia</v>
      </c>
    </row>
    <row collapsed="false" customFormat="false" customHeight="true" hidden="false" ht="12.1" outlineLevel="0" r="5896">
      <c r="A5896" s="0" t="str">
        <f aca="false">HYPERLINK("http://dbpedia.org/ontology/trackNumber")</f>
        <v>http://dbpedia.org/ontology/trackNumber</v>
      </c>
      <c r="B5896" s="2" t="n">
        <v>0</v>
      </c>
      <c r="C5896" s="0" t="str">
        <f aca="false">HYPERLINK("http://dbpedia.org/sparql?default-graph-uri=http%3A%2F%2Fdbpedia.org&amp;query=select+distinct+%3Fs+%3Fo+where+{%3Fs+%3Chttp%3A%2F%2Fdbpedia.org%2Fontology%2FtrackNumber%3E+%3Fo}+LIMIT+100&amp;format=text%2Fhtml&amp;timeout=30000&amp;debug=on", "View on DBPedia")</f>
        <v>View on DBPedia</v>
      </c>
    </row>
    <row collapsed="false" customFormat="false" customHeight="true" hidden="false" ht="12.1" outlineLevel="0" r="5897">
      <c r="A5897" s="0" t="str">
        <f aca="false">HYPERLINK("http://dbpedia.org/property/total")</f>
        <v>http://dbpedia.org/property/total</v>
      </c>
      <c r="B5897" s="2" t="n">
        <v>0</v>
      </c>
      <c r="C5897" s="0" t="str">
        <f aca="false">HYPERLINK("http://dbpedia.org/sparql?default-graph-uri=http%3A%2F%2Fdbpedia.org&amp;query=select+distinct+%3Fs+%3Fo+where+{%3Fs+%3Chttp%3A%2F%2Fdbpedia.org%2Fproperty%2Ftotal%3E+%3Fo}+LIMIT+100&amp;format=text%2Fhtml&amp;timeout=30000&amp;debug=on", "View on DBPedia")</f>
        <v>View on DBPedia</v>
      </c>
    </row>
    <row collapsed="false" customFormat="false" customHeight="true" hidden="false" ht="12.1" outlineLevel="0" r="5898">
      <c r="A5898" s="0" t="str">
        <f aca="false">HYPERLINK("http://dbpedia.org/property/currentnumber")</f>
        <v>http://dbpedia.org/property/currentnumber</v>
      </c>
      <c r="B5898" s="2" t="n">
        <v>0</v>
      </c>
      <c r="C5898" s="0" t="str">
        <f aca="false">HYPERLINK("http://dbpedia.org/sparql?default-graph-uri=http%3A%2F%2Fdbpedia.org&amp;query=select+distinct+%3Fs+%3Fo+where+{%3Fs+%3Chttp%3A%2F%2Fdbpedia.org%2Fproperty%2Fcurrentnumber%3E+%3Fo}+LIMIT+100&amp;format=text%2Fhtml&amp;timeout=30000&amp;debug=on", "View on DBPedia")</f>
        <v>View on DBPedia</v>
      </c>
    </row>
    <row collapsed="false" customFormat="false" customHeight="true" hidden="false" ht="12.1" outlineLevel="0" r="5899">
      <c r="A5899" s="0" t="str">
        <f aca="false">HYPERLINK("http://dbpedia.org/property/imageCaption")</f>
        <v>http://dbpedia.org/property/imageCaption</v>
      </c>
      <c r="B5899" s="2" t="n">
        <v>0</v>
      </c>
      <c r="C5899" s="0" t="str">
        <f aca="false">HYPERLINK("http://dbpedia.org/sparql?default-graph-uri=http%3A%2F%2Fdbpedia.org&amp;query=select+distinct+%3Fs+%3Fo+where+{%3Fs+%3Chttp%3A%2F%2Fdbpedia.org%2Fproperty%2FimageCaption%3E+%3Fo}+LIMIT+100&amp;format=text%2Fhtml&amp;timeout=30000&amp;debug=on", "View on DBPedia")</f>
        <v>View on DBPedia</v>
      </c>
    </row>
    <row collapsed="false" customFormat="false" customHeight="true" hidden="false" ht="12.1" outlineLevel="0" r="5900">
      <c r="A5900" s="0" t="str">
        <f aca="false">HYPERLINK("http://dbpedia.org/property/mmaSubloss")</f>
        <v>http://dbpedia.org/property/mmaSubloss</v>
      </c>
      <c r="B5900" s="2" t="n">
        <v>0</v>
      </c>
      <c r="C5900" s="0" t="str">
        <f aca="false">HYPERLINK("http://dbpedia.org/sparql?default-graph-uri=http%3A%2F%2Fdbpedia.org&amp;query=select+distinct+%3Fs+%3Fo+where+{%3Fs+%3Chttp%3A%2F%2Fdbpedia.org%2Fproperty%2FmmaSubloss%3E+%3Fo}+LIMIT+100&amp;format=text%2Fhtml&amp;timeout=30000&amp;debug=on", "View on DBPedia")</f>
        <v>View on DBPedia</v>
      </c>
    </row>
    <row collapsed="false" customFormat="false" customHeight="true" hidden="false" ht="12.1" outlineLevel="0" r="5901">
      <c r="A5901" s="0" t="str">
        <f aca="false">HYPERLINK("http://dbpedia.org/property/longs")</f>
        <v>http://dbpedia.org/property/longs</v>
      </c>
      <c r="B5901" s="2" t="n">
        <v>0</v>
      </c>
      <c r="C5901" s="0" t="str">
        <f aca="false">HYPERLINK("http://dbpedia.org/sparql?default-graph-uri=http%3A%2F%2Fdbpedia.org&amp;query=select+distinct+%3Fs+%3Fo+where+{%3Fs+%3Chttp%3A%2F%2Fdbpedia.org%2Fproperty%2Flongs%3E+%3Fo}+LIMIT+100&amp;format=text%2Fhtml&amp;timeout=30000&amp;debug=on", "View on DBPedia")</f>
        <v>View on DBPedia</v>
      </c>
    </row>
    <row collapsed="false" customFormat="false" customHeight="true" hidden="false" ht="12.1" outlineLevel="0" r="5902">
      <c r="A5902" s="0" t="str">
        <f aca="false">HYPERLINK("http://dbpedia.org/property/completionDate")</f>
        <v>http://dbpedia.org/property/completionDate</v>
      </c>
      <c r="B5902" s="2" t="n">
        <v>0</v>
      </c>
      <c r="C5902" s="0" t="str">
        <f aca="false">HYPERLINK("http://dbpedia.org/sparql?default-graph-uri=http%3A%2F%2Fdbpedia.org&amp;query=select+distinct+%3Fs+%3Fo+where+{%3Fs+%3Chttp%3A%2F%2Fdbpedia.org%2Fproperty%2FcompletionDate%3E+%3Fo}+LIMIT+100&amp;format=text%2Fhtml&amp;timeout=30000&amp;debug=on", "View on DBPedia")</f>
        <v>View on DBPedia</v>
      </c>
    </row>
    <row collapsed="false" customFormat="false" customHeight="true" hidden="false" ht="12.1" outlineLevel="0" r="5903">
      <c r="A5903" s="0" t="str">
        <f aca="false">HYPERLINK("http://dbpedia.org/property/weight")</f>
        <v>http://dbpedia.org/property/weight</v>
      </c>
      <c r="B5903" s="2" t="n">
        <v>0</v>
      </c>
      <c r="C5903" s="0" t="str">
        <f aca="false">HYPERLINK("http://dbpedia.org/sparql?default-graph-uri=http%3A%2F%2Fdbpedia.org&amp;query=select+distinct+%3Fs+%3Fo+where+{%3Fs+%3Chttp%3A%2F%2Fdbpedia.org%2Fproperty%2Fweight%3E+%3Fo}+LIMIT+100&amp;format=text%2Fhtml&amp;timeout=30000&amp;debug=on", "View on DBPedia")</f>
        <v>View on DBPedia</v>
      </c>
    </row>
    <row collapsed="false" customFormat="false" customHeight="true" hidden="false" ht="12.1" outlineLevel="0" r="5904">
      <c r="A5904" s="0" t="str">
        <f aca="false">HYPERLINK("http://dbpedia.org/property/birthname")</f>
        <v>http://dbpedia.org/property/birthname</v>
      </c>
      <c r="B5904" s="2" t="n">
        <v>0</v>
      </c>
      <c r="C5904" s="0" t="str">
        <f aca="false">HYPERLINK("http://dbpedia.org/sparql?default-graph-uri=http%3A%2F%2Fdbpedia.org&amp;query=select+distinct+%3Fs+%3Fo+where+{%3Fs+%3Chttp%3A%2F%2Fdbpedia.org%2Fproperty%2Fbirthname%3E+%3Fo}+LIMIT+100&amp;format=text%2Fhtml&amp;timeout=30000&amp;debug=on", "View on DBPedia")</f>
        <v>View on DBPedia</v>
      </c>
    </row>
    <row collapsed="false" customFormat="false" customHeight="true" hidden="false" ht="12.1" outlineLevel="0" r="5905">
      <c r="A5905" s="0" t="str">
        <f aca="false">HYPERLINK("http://dbpedia.org/property/session")</f>
        <v>http://dbpedia.org/property/session</v>
      </c>
      <c r="B5905" s="2" t="n">
        <v>0</v>
      </c>
      <c r="C5905" s="0" t="str">
        <f aca="false">HYPERLINK("http://dbpedia.org/sparql?default-graph-uri=http%3A%2F%2Fdbpedia.org&amp;query=select+distinct+%3Fs+%3Fo+where+{%3Fs+%3Chttp%3A%2F%2Fdbpedia.org%2Fproperty%2Fsession%3E+%3Fo}+LIMIT+100&amp;format=text%2Fhtml&amp;timeout=30000&amp;debug=on", "View on DBPedia")</f>
        <v>View on DBPedia</v>
      </c>
    </row>
    <row collapsed="false" customFormat="false" customHeight="true" hidden="false" ht="12.1" outlineLevel="0" r="5906">
      <c r="A5906" s="0" t="str">
        <f aca="false">HYPERLINK("http://dbpedia.org/ontology/format")</f>
        <v>http://dbpedia.org/ontology/format</v>
      </c>
      <c r="B5906" s="2" t="n">
        <v>0</v>
      </c>
      <c r="C5906" s="0" t="str">
        <f aca="false">HYPERLINK("http://dbpedia.org/sparql?default-graph-uri=http%3A%2F%2Fdbpedia.org&amp;query=select+distinct+%3Fs+%3Fo+where+{%3Fs+%3Chttp%3A%2F%2Fdbpedia.org%2Fontology%2Fformat%3E+%3Fo}+LIMIT+100&amp;format=text%2Fhtml&amp;timeout=30000&amp;debug=on", "View on DBPedia")</f>
        <v>View on DBPedia</v>
      </c>
    </row>
    <row collapsed="false" customFormat="false" customHeight="true" hidden="false" ht="12.1" outlineLevel="0" r="5907">
      <c r="A5907" s="0" t="str">
        <f aca="false">HYPERLINK("http://dbpedia.org/property/hm29Exit")</f>
        <v>http://dbpedia.org/property/hm29Exit</v>
      </c>
      <c r="B5907" s="2" t="n">
        <v>0</v>
      </c>
      <c r="C5907" s="0" t="str">
        <f aca="false">HYPERLINK("http://dbpedia.org/sparql?default-graph-uri=http%3A%2F%2Fdbpedia.org&amp;query=select+distinct+%3Fs+%3Fo+where+{%3Fs+%3Chttp%3A%2F%2Fdbpedia.org%2Fproperty%2Fhm29Exit%3E+%3Fo}+LIMIT+100&amp;format=text%2Fhtml&amp;timeout=30000&amp;debug=on", "View on DBPedia")</f>
        <v>View on DBPedia</v>
      </c>
    </row>
    <row collapsed="false" customFormat="false" customHeight="true" hidden="false" ht="12.1" outlineLevel="0" r="5908">
      <c r="A5908" s="0" t="str">
        <f aca="false">HYPERLINK("http://dbpedia.org/property/can7Week")</f>
        <v>http://dbpedia.org/property/can7Week</v>
      </c>
      <c r="B5908" s="2" t="n">
        <v>0</v>
      </c>
      <c r="C5908" s="0" t="str">
        <f aca="false">HYPERLINK("http://dbpedia.org/sparql?default-graph-uri=http%3A%2F%2Fdbpedia.org&amp;query=select+distinct+%3Fs+%3Fo+where+{%3Fs+%3Chttp%3A%2F%2Fdbpedia.org%2Fproperty%2Fcan7Week%3E+%3Fo}+LIMIT+100&amp;format=text%2Fhtml&amp;timeout=30000&amp;debug=on", "View on DBPedia")</f>
        <v>View on DBPedia</v>
      </c>
    </row>
    <row collapsed="false" customFormat="false" customHeight="true" hidden="false" ht="12.1" outlineLevel="0" r="5909">
      <c r="A5909" s="0" t="str">
        <f aca="false">HYPERLINK("http://dbpedia.org/property/composer")</f>
        <v>http://dbpedia.org/property/composer</v>
      </c>
      <c r="B5909" s="2" t="n">
        <v>0</v>
      </c>
      <c r="C5909" s="0" t="str">
        <f aca="false">HYPERLINK("http://dbpedia.org/sparql?default-graph-uri=http%3A%2F%2Fdbpedia.org&amp;query=select+distinct+%3Fs+%3Fo+where+{%3Fs+%3Chttp%3A%2F%2Fdbpedia.org%2Fproperty%2Fcomposer%3E+%3Fo}+LIMIT+100&amp;format=text%2Fhtml&amp;timeout=30000&amp;debug=on", "View on DBPedia")</f>
        <v>View on DBPedia</v>
      </c>
    </row>
    <row collapsed="false" customFormat="false" customHeight="true" hidden="false" ht="12.1" outlineLevel="0" r="5910">
      <c r="A5910" s="0" t="str">
        <f aca="false">HYPERLINK("http://dbpedia.org/property/subLosses")</f>
        <v>http://dbpedia.org/property/subLosses</v>
      </c>
      <c r="B5910" s="2" t="n">
        <v>0</v>
      </c>
      <c r="C5910" s="0" t="str">
        <f aca="false">HYPERLINK("http://dbpedia.org/sparql?default-graph-uri=http%3A%2F%2Fdbpedia.org&amp;query=select+distinct+%3Fs+%3Fo+where+{%3Fs+%3Chttp%3A%2F%2Fdbpedia.org%2Fproperty%2FsubLosses%3E+%3Fo}+LIMIT+100&amp;format=text%2Fhtml&amp;timeout=30000&amp;debug=on", "View on DBPedia")</f>
        <v>View on DBPedia</v>
      </c>
    </row>
    <row collapsed="false" customFormat="false" customHeight="true" hidden="false" ht="12.1" outlineLevel="0" r="5911">
      <c r="A5911" s="0" t="str">
        <f aca="false">HYPERLINK("http://dbpedia.org/ontology/formerBroadcastNetwork")</f>
        <v>http://dbpedia.org/ontology/formerBroadcastNetwork</v>
      </c>
      <c r="B5911" s="2" t="n">
        <v>0</v>
      </c>
      <c r="C5911" s="0" t="str">
        <f aca="false">HYPERLINK("http://dbpedia.org/sparql?default-graph-uri=http%3A%2F%2Fdbpedia.org&amp;query=select+distinct+%3Fs+%3Fo+where+{%3Fs+%3Chttp%3A%2F%2Fdbpedia.org%2Fontology%2FformerBroadcastNetwork%3E+%3Fo}+LIMIT+100&amp;format=text%2Fhtml&amp;timeout=30000&amp;debug=on", "View on DBPedia")</f>
        <v>View on DBPedia</v>
      </c>
    </row>
    <row collapsed="false" customFormat="false" customHeight="true" hidden="false" ht="12.1" outlineLevel="0" r="5912">
      <c r="A5912" s="0" t="str">
        <f aca="false">HYPERLINK("http://dbpedia.org/property/can9Week")</f>
        <v>http://dbpedia.org/property/can9Week</v>
      </c>
      <c r="B5912" s="2" t="n">
        <v>0</v>
      </c>
      <c r="C5912" s="0" t="str">
        <f aca="false">HYPERLINK("http://dbpedia.org/sparql?default-graph-uri=http%3A%2F%2Fdbpedia.org&amp;query=select+distinct+%3Fs+%3Fo+where+{%3Fs+%3Chttp%3A%2F%2Fdbpedia.org%2Fproperty%2Fcan9Week%3E+%3Fo}+LIMIT+100&amp;format=text%2Fhtml&amp;timeout=30000&amp;debug=on", "View on DBPedia")</f>
        <v>View on DBPedia</v>
      </c>
    </row>
    <row collapsed="false" customFormat="false" customHeight="true" hidden="false" ht="12.1" outlineLevel="0" r="5913">
      <c r="A5913" s="0" t="str">
        <f aca="false">HYPERLINK("http://dbpedia.org/property/voices")</f>
        <v>http://dbpedia.org/property/voices</v>
      </c>
      <c r="B5913" s="2" t="n">
        <v>0</v>
      </c>
      <c r="C5913" s="0" t="str">
        <f aca="false">HYPERLINK("http://dbpedia.org/sparql?default-graph-uri=http%3A%2F%2Fdbpedia.org&amp;query=select+distinct+%3Fs+%3Fo+where+{%3Fs+%3Chttp%3A%2F%2Fdbpedia.org%2Fproperty%2Fvoices%3E+%3Fo}+LIMIT+100&amp;format=text%2Fhtml&amp;timeout=30000&amp;debug=on", "View on DBPedia")</f>
        <v>View on DBPedia</v>
      </c>
    </row>
    <row collapsed="false" customFormat="false" customHeight="true" hidden="false" ht="12.1" outlineLevel="0" r="5914">
      <c r="A5914" s="0" t="str">
        <f aca="false">HYPERLINK("http://dbpedia.org/property/numberOfFilms")</f>
        <v>http://dbpedia.org/property/numberOfFilms</v>
      </c>
      <c r="B5914" s="2" t="n">
        <v>0</v>
      </c>
      <c r="C5914" s="0" t="str">
        <f aca="false">HYPERLINK("http://dbpedia.org/sparql?default-graph-uri=http%3A%2F%2Fdbpedia.org&amp;query=select+distinct+%3Fs+%3Fo+where+{%3Fs+%3Chttp%3A%2F%2Fdbpedia.org%2Fproperty%2FnumberOfFilms%3E+%3Fo}+LIMIT+100&amp;format=text%2Fhtml&amp;timeout=30000&amp;debug=on", "View on DBPedia")</f>
        <v>View on DBPedia</v>
      </c>
    </row>
    <row collapsed="false" customFormat="false" customHeight="true" hidden="false" ht="12.1" outlineLevel="0" r="5915">
      <c r="A5915" s="0" t="str">
        <f aca="false">HYPERLINK("http://dbpedia.org/property/can8Week")</f>
        <v>http://dbpedia.org/property/can8Week</v>
      </c>
      <c r="B5915" s="2" t="n">
        <v>0</v>
      </c>
      <c r="C5915" s="0" t="str">
        <f aca="false">HYPERLINK("http://dbpedia.org/sparql?default-graph-uri=http%3A%2F%2Fdbpedia.org&amp;query=select+distinct+%3Fs+%3Fo+where+{%3Fs+%3Chttp%3A%2F%2Fdbpedia.org%2Fproperty%2Fcan8Week%3E+%3Fo}+LIMIT+100&amp;format=text%2Fhtml&amp;timeout=30000&amp;debug=on", "View on DBPedia")</f>
        <v>View on DBPedia</v>
      </c>
    </row>
    <row collapsed="false" customFormat="false" customHeight="true" hidden="false" ht="12.1" outlineLevel="0" r="5916">
      <c r="A5916" s="0" t="str">
        <f aca="false">HYPERLINK("http://dbpedia.org/property/networkEn")</f>
        <v>http://dbpedia.org/property/networkEn</v>
      </c>
      <c r="B5916" s="2" t="n">
        <v>0</v>
      </c>
      <c r="C5916" s="0" t="str">
        <f aca="false">HYPERLINK("http://dbpedia.org/sparql?default-graph-uri=http%3A%2F%2Fdbpedia.org&amp;query=select+distinct+%3Fs+%3Fo+where+{%3Fs+%3Chttp%3A%2F%2Fdbpedia.org%2Fproperty%2FnetworkEn%3E+%3Fo}+LIMIT+100&amp;format=text%2Fhtml&amp;timeout=30000&amp;debug=on", "View on DBPedia")</f>
        <v>View on DBPedia</v>
      </c>
    </row>
    <row collapsed="false" customFormat="false" customHeight="true" hidden="false" ht="12.1" outlineLevel="0" r="5917">
      <c r="A5917" s="0" t="str">
        <f aca="false">HYPERLINK("http://dbpedia.org/property/fatalities")</f>
        <v>http://dbpedia.org/property/fatalities</v>
      </c>
      <c r="B5917" s="2" t="n">
        <v>0</v>
      </c>
      <c r="C5917" s="0" t="str">
        <f aca="false">HYPERLINK("http://dbpedia.org/sparql?default-graph-uri=http%3A%2F%2Fdbpedia.org&amp;query=select+distinct+%3Fs+%3Fo+where+{%3Fs+%3Chttp%3A%2F%2Fdbpedia.org%2Fproperty%2Ffatalities%3E+%3Fo}+LIMIT+100&amp;format=text%2Fhtml&amp;timeout=30000&amp;debug=on", "View on DBPedia")</f>
        <v>View on DBPedia</v>
      </c>
    </row>
    <row collapsed="false" customFormat="false" customHeight="true" hidden="false" ht="12.1" outlineLevel="0" r="5918">
      <c r="A5918" s="0" t="str">
        <f aca="false">HYPERLINK("http://dbpedia.org/property/subchannels")</f>
        <v>http://dbpedia.org/property/subchannels</v>
      </c>
      <c r="B5918" s="2" t="n">
        <v>0</v>
      </c>
      <c r="C5918" s="0" t="str">
        <f aca="false">HYPERLINK("http://dbpedia.org/sparql?default-graph-uri=http%3A%2F%2Fdbpedia.org&amp;query=select+distinct+%3Fs+%3Fo+where+{%3Fs+%3Chttp%3A%2F%2Fdbpedia.org%2Fproperty%2Fsubchannels%3E+%3Fo}+LIMIT+100&amp;format=text%2Fhtml&amp;timeout=30000&amp;debug=on", "View on DBPedia")</f>
        <v>View on DBPedia</v>
      </c>
    </row>
    <row collapsed="false" customFormat="false" customHeight="true" hidden="false" ht="12.1" outlineLevel="0" r="5919">
      <c r="A5919" s="0" t="str">
        <f aca="false">HYPERLINK("http://dbpedia.org/ontology/occupation")</f>
        <v>http://dbpedia.org/ontology/occupation</v>
      </c>
      <c r="B5919" s="2" t="n">
        <v>0</v>
      </c>
      <c r="C5919" s="0" t="str">
        <f aca="false">HYPERLINK("http://dbpedia.org/sparql?default-graph-uri=http%3A%2F%2Fdbpedia.org&amp;query=select+distinct+%3Fs+%3Fo+where+{%3Fs+%3Chttp%3A%2F%2Fdbpedia.org%2Fontology%2Foccupation%3E+%3Fo}+LIMIT+100&amp;format=text%2Fhtml&amp;timeout=30000&amp;debug=on", "View on DBPedia")</f>
        <v>View on DBPedia</v>
      </c>
    </row>
    <row collapsed="false" customFormat="false" customHeight="true" hidden="false" ht="12.1" outlineLevel="0" r="5920">
      <c r="A5920" s="0" t="str">
        <f aca="false">HYPERLINK("http://dbpedia.org/property/rev1score")</f>
        <v>http://dbpedia.org/property/rev1score</v>
      </c>
      <c r="B5920" s="2" t="n">
        <v>0</v>
      </c>
      <c r="C5920" s="0" t="str">
        <f aca="false">HYPERLINK("http://dbpedia.org/sparql?default-graph-uri=http%3A%2F%2Fdbpedia.org&amp;query=select+distinct+%3Fs+%3Fo+where+{%3Fs+%3Chttp%3A%2F%2Fdbpedia.org%2Fproperty%2Frev1score%3E+%3Fo}+LIMIT+100&amp;format=text%2Fhtml&amp;timeout=30000&amp;debug=on", "View on DBPedia")</f>
        <v>View on DBPedia</v>
      </c>
    </row>
    <row collapsed="false" customFormat="false" customHeight="true" hidden="false" ht="12.1" outlineLevel="0" r="5921">
      <c r="A5921" s="0" t="str">
        <f aca="false">HYPERLINK("http://dbpedia.org/property/neShow2Date")</f>
        <v>http://dbpedia.org/property/neShow2Date</v>
      </c>
      <c r="B5921" s="2" t="n">
        <v>0</v>
      </c>
      <c r="C5921" s="0" t="str">
        <f aca="false">HYPERLINK("http://dbpedia.org/sparql?default-graph-uri=http%3A%2F%2Fdbpedia.org&amp;query=select+distinct+%3Fs+%3Fo+where+{%3Fs+%3Chttp%3A%2F%2Fdbpedia.org%2Fproperty%2FneShow2Date%3E+%3Fo}+LIMIT+100&amp;format=text%2Fhtml&amp;timeout=30000&amp;debug=on", "View on DBPedia")</f>
        <v>View on DBPedia</v>
      </c>
    </row>
    <row collapsed="false" customFormat="false" customHeight="true" hidden="false" ht="12.1" outlineLevel="0" r="5922">
      <c r="A5922" s="0" t="str">
        <f aca="false">HYPERLINK("http://dbpedia.org/property/cableServ")</f>
        <v>http://dbpedia.org/property/cableServ</v>
      </c>
      <c r="B5922" s="2" t="n">
        <v>0</v>
      </c>
      <c r="C5922" s="0" t="str">
        <f aca="false">HYPERLINK("http://dbpedia.org/sparql?default-graph-uri=http%3A%2F%2Fdbpedia.org&amp;query=select+distinct+%3Fs+%3Fo+where+{%3Fs+%3Chttp%3A%2F%2Fdbpedia.org%2Fproperty%2FcableServ%3E+%3Fo}+LIMIT+100&amp;format=text%2Fhtml&amp;timeout=30000&amp;debug=on", "View on DBPedia")</f>
        <v>View on DBPedia</v>
      </c>
    </row>
    <row collapsed="false" customFormat="false" customHeight="true" hidden="false" ht="12.1" outlineLevel="0" r="5923">
      <c r="A5923" s="0" t="str">
        <f aca="false">HYPERLINK("http://dbpedia.org/property/catnum")</f>
        <v>http://dbpedia.org/property/catnum</v>
      </c>
      <c r="B5923" s="2" t="n">
        <v>0</v>
      </c>
      <c r="C5923" s="0" t="str">
        <f aca="false">HYPERLINK("http://dbpedia.org/sparql?default-graph-uri=http%3A%2F%2Fdbpedia.org&amp;query=select+distinct+%3Fs+%3Fo+where+{%3Fs+%3Chttp%3A%2F%2Fdbpedia.org%2Fproperty%2Fcatnum%3E+%3Fo}+LIMIT+100&amp;format=text%2Fhtml&amp;timeout=30000&amp;debug=on", "View on DBPedia")</f>
        <v>View on DBPedia</v>
      </c>
    </row>
    <row collapsed="false" customFormat="false" customHeight="true" hidden="false" ht="12.1" outlineLevel="0" r="5924">
      <c r="A5924" s="0" t="str">
        <f aca="false">HYPERLINK("http://dbpedia.org/property/inaugurationDate")</f>
        <v>http://dbpedia.org/property/inaugurationDate</v>
      </c>
      <c r="B5924" s="2" t="n">
        <v>0</v>
      </c>
      <c r="C5924" s="0" t="str">
        <f aca="false">HYPERLINK("http://dbpedia.org/sparql?default-graph-uri=http%3A%2F%2Fdbpedia.org&amp;query=select+distinct+%3Fs+%3Fo+where+{%3Fs+%3Chttp%3A%2F%2Fdbpedia.org%2Fproperty%2FinaugurationDate%3E+%3Fo}+LIMIT+100&amp;format=text%2Fhtml&amp;timeout=30000&amp;debug=on", "View on DBPedia")</f>
        <v>View on DBPedia</v>
      </c>
    </row>
    <row collapsed="false" customFormat="false" customHeight="true" hidden="false" ht="12.1" outlineLevel="0" r="5925">
      <c r="A5925" s="0" t="str">
        <f aca="false">HYPERLINK("http://dbpedia.org/property/wcfResult")</f>
        <v>http://dbpedia.org/property/wcfResult</v>
      </c>
      <c r="B5925" s="2" t="n">
        <v>0</v>
      </c>
      <c r="C5925" s="0" t="str">
        <f aca="false">HYPERLINK("http://dbpedia.org/sparql?default-graph-uri=http%3A%2F%2Fdbpedia.org&amp;query=select+distinct+%3Fs+%3Fo+where+{%3Fs+%3Chttp%3A%2F%2Fdbpedia.org%2Fproperty%2FwcfResult%3E+%3Fo}+LIMIT+100&amp;format=text%2Fhtml&amp;timeout=30000&amp;debug=on", "View on DBPedia")</f>
        <v>View on DBPedia</v>
      </c>
    </row>
    <row collapsed="false" customFormat="false" customHeight="true" hidden="false" ht="12.1" outlineLevel="0" r="5926">
      <c r="A5926" s="0" t="str">
        <f aca="false">HYPERLINK("http://dbpedia.org/property/access")</f>
        <v>http://dbpedia.org/property/access</v>
      </c>
      <c r="B5926" s="2" t="n">
        <v>0</v>
      </c>
      <c r="C5926" s="0" t="str">
        <f aca="false">HYPERLINK("http://dbpedia.org/sparql?default-graph-uri=http%3A%2F%2Fdbpedia.org&amp;query=select+distinct+%3Fs+%3Fo+where+{%3Fs+%3Chttp%3A%2F%2Fdbpedia.org%2Fproperty%2Faccess%3E+%3Fo}+LIMIT+100&amp;format=text%2Fhtml&amp;timeout=30000&amp;debug=on", "View on DBPedia")</f>
        <v>View on DBPedia</v>
      </c>
    </row>
    <row collapsed="false" customFormat="false" customHeight="true" hidden="false" ht="12.1" outlineLevel="0" r="5927">
      <c r="A5927" s="0" t="str">
        <f aca="false">HYPERLINK("http://dbpedia.org/property/no.OfSeasons")</f>
        <v>http://dbpedia.org/property/no.OfSeasons</v>
      </c>
      <c r="B5927" s="2" t="n">
        <v>0</v>
      </c>
      <c r="C5927" s="0" t="str">
        <f aca="false">HYPERLINK("http://dbpedia.org/sparql?default-graph-uri=http%3A%2F%2Fdbpedia.org&amp;query=select+distinct+%3Fs+%3Fo+where+{%3Fs+%3Chttp%3A%2F%2Fdbpedia.org%2Fproperty%2Fno.OfSeasons%3E+%3Fo}+LIMIT+100&amp;format=text%2Fhtml&amp;timeout=30000&amp;debug=on", "View on DBPedia")</f>
        <v>View on DBPedia</v>
      </c>
    </row>
    <row collapsed="false" customFormat="false" customHeight="true" hidden="false" ht="12.1" outlineLevel="0" r="5928">
      <c r="A5928" s="0" t="str">
        <f aca="false">HYPERLINK("http://dbpedia.org/property/input")</f>
        <v>http://dbpedia.org/property/input</v>
      </c>
      <c r="B5928" s="2" t="n">
        <v>0</v>
      </c>
      <c r="C5928" s="0" t="str">
        <f aca="false">HYPERLINK("http://dbpedia.org/sparql?default-graph-uri=http%3A%2F%2Fdbpedia.org&amp;query=select+distinct+%3Fs+%3Fo+where+{%3Fs+%3Chttp%3A%2F%2Fdbpedia.org%2Fproperty%2Finput%3E+%3Fo}+LIMIT+100&amp;format=text%2Fhtml&amp;timeout=30000&amp;debug=on", "View on DBPedia")</f>
        <v>View on DBPedia</v>
      </c>
    </row>
    <row collapsed="false" customFormat="false" customHeight="true" hidden="false" ht="12.1" outlineLevel="0" r="5929">
      <c r="A5929" s="0" t="str">
        <f aca="false">HYPERLINK("http://dbpedia.org/property/director")</f>
        <v>http://dbpedia.org/property/director</v>
      </c>
      <c r="B5929" s="2" t="n">
        <v>0</v>
      </c>
      <c r="C5929" s="0" t="str">
        <f aca="false">HYPERLINK("http://dbpedia.org/sparql?default-graph-uri=http%3A%2F%2Fdbpedia.org&amp;query=select+distinct+%3Fs+%3Fo+where+{%3Fs+%3Chttp%3A%2F%2Fdbpedia.org%2Fproperty%2Fdirector%3E+%3Fo}+LIMIT+100&amp;format=text%2Fhtml&amp;timeout=30000&amp;debug=on", "View on DBPedia")</f>
        <v>View on DBPedia</v>
      </c>
    </row>
    <row collapsed="false" customFormat="false" customHeight="true" hidden="false" ht="12.1" outlineLevel="0" r="5930">
      <c r="A5930" s="0" t="str">
        <f aca="false">HYPERLINK("http://dbpedia.org/property/can6Week")</f>
        <v>http://dbpedia.org/property/can6Week</v>
      </c>
      <c r="B5930" s="2" t="n">
        <v>0</v>
      </c>
      <c r="C5930" s="0" t="str">
        <f aca="false">HYPERLINK("http://dbpedia.org/sparql?default-graph-uri=http%3A%2F%2Fdbpedia.org&amp;query=select+distinct+%3Fs+%3Fo+where+{%3Fs+%3Chttp%3A%2F%2Fdbpedia.org%2Fproperty%2Fcan6Week%3E+%3Fo}+LIMIT+100&amp;format=text%2Fhtml&amp;timeout=30000&amp;debug=on", "View on DBPedia")</f>
        <v>View on DBPedia</v>
      </c>
    </row>
    <row collapsed="false" customFormat="false" customHeight="true" hidden="false" ht="12.1" outlineLevel="0" r="5931">
      <c r="A5931" s="0" t="str">
        <f aca="false">HYPERLINK("http://dbpedia.org/property/numSpecials")</f>
        <v>http://dbpedia.org/property/numSpecials</v>
      </c>
      <c r="B5931" s="2" t="n">
        <v>0</v>
      </c>
      <c r="C5931" s="0" t="str">
        <f aca="false">HYPERLINK("http://dbpedia.org/sparql?default-graph-uri=http%3A%2F%2Fdbpedia.org&amp;query=select+distinct+%3Fs+%3Fo+where+{%3Fs+%3Chttp%3A%2F%2Fdbpedia.org%2Fproperty%2FnumSpecials%3E+%3Fo}+LIMIT+100&amp;format=text%2Fhtml&amp;timeout=30000&amp;debug=on", "View on DBPedia")</f>
        <v>View on DBPedia</v>
      </c>
    </row>
    <row collapsed="false" customFormat="false" customHeight="true" hidden="false" ht="12.1" outlineLevel="0" r="5932">
      <c r="A5932" s="0" t="str">
        <f aca="false">HYPERLINK("http://dbpedia.org/property/song")</f>
        <v>http://dbpedia.org/property/song</v>
      </c>
      <c r="B5932" s="2" t="n">
        <v>0</v>
      </c>
      <c r="C5932" s="0" t="str">
        <f aca="false">HYPERLINK("http://dbpedia.org/sparql?default-graph-uri=http%3A%2F%2Fdbpedia.org&amp;query=select+distinct+%3Fs+%3Fo+where+{%3Fs+%3Chttp%3A%2F%2Fdbpedia.org%2Fproperty%2Fsong%3E+%3Fo}+LIMIT+100&amp;format=text%2Fhtml&amp;timeout=30000&amp;debug=on", "View on DBPedia")</f>
        <v>View on DBPedia</v>
      </c>
    </row>
    <row collapsed="false" customFormat="false" customHeight="true" hidden="false" ht="12.1" outlineLevel="0" r="5933">
      <c r="A5933" s="0" t="str">
        <f aca="false">HYPERLINK("http://dbpedia.org/property/volumeList")</f>
        <v>http://dbpedia.org/property/volumeList</v>
      </c>
      <c r="B5933" s="2" t="n">
        <v>0</v>
      </c>
      <c r="C5933" s="0" t="str">
        <f aca="false">HYPERLINK("http://dbpedia.org/sparql?default-graph-uri=http%3A%2F%2Fdbpedia.org&amp;query=select+distinct+%3Fs+%3Fo+where+{%3Fs+%3Chttp%3A%2F%2Fdbpedia.org%2Fproperty%2FvolumeList%3E+%3Fo}+LIMIT+100&amp;format=text%2Fhtml&amp;timeout=30000&amp;debug=on", "View on DBPedia")</f>
        <v>View on DBPedia</v>
      </c>
    </row>
    <row collapsed="false" customFormat="false" customHeight="true" hidden="false" ht="12.1" outlineLevel="0" r="5934">
      <c r="A5934" s="0" t="str">
        <f aca="false">HYPERLINK("http://dbpedia.org/property/quarter")</f>
        <v>http://dbpedia.org/property/quarter</v>
      </c>
      <c r="B5934" s="2" t="n">
        <v>0</v>
      </c>
      <c r="C5934" s="0" t="str">
        <f aca="false">HYPERLINK("http://dbpedia.org/sparql?default-graph-uri=http%3A%2F%2Fdbpedia.org&amp;query=select+distinct+%3Fs+%3Fo+where+{%3Fs+%3Chttp%3A%2F%2Fdbpedia.org%2Fproperty%2Fquarter%3E+%3Fo}+LIMIT+100&amp;format=text%2Fhtml&amp;timeout=30000&amp;debug=on", "View on DBPedia")</f>
        <v>View on DBPedia</v>
      </c>
    </row>
    <row collapsed="false" customFormat="false" customHeight="true" hidden="false" ht="12.1" outlineLevel="0" r="5935">
      <c r="A5935" s="0" t="str">
        <f aca="false">HYPERLINK("http://dbpedia.org/property/colwidth")</f>
        <v>http://dbpedia.org/property/colwidth</v>
      </c>
      <c r="B5935" s="2" t="n">
        <v>0</v>
      </c>
      <c r="C5935" s="0" t="str">
        <f aca="false">HYPERLINK("http://dbpedia.org/sparql?default-graph-uri=http%3A%2F%2Fdbpedia.org&amp;query=select+distinct+%3Fs+%3Fo+where+{%3Fs+%3Chttp%3A%2F%2Fdbpedia.org%2Fproperty%2Fcolwidth%3E+%3Fo}+LIMIT+100&amp;format=text%2Fhtml&amp;timeout=30000&amp;debug=on", "View on DBPedia")</f>
        <v>View on DBPedia</v>
      </c>
    </row>
    <row collapsed="false" customFormat="false" customHeight="true" hidden="false" ht="12.1" outlineLevel="0" r="5936">
      <c r="A5936" s="0" t="str">
        <f aca="false">HYPERLINK("http://dbpedia.org/property/totalgoals")</f>
        <v>http://dbpedia.org/property/totalgoals</v>
      </c>
      <c r="B5936" s="2" t="n">
        <v>0</v>
      </c>
      <c r="C5936" s="0" t="str">
        <f aca="false">HYPERLINK("http://dbpedia.org/sparql?default-graph-uri=http%3A%2F%2Fdbpedia.org&amp;query=select+distinct+%3Fs+%3Fo+where+{%3Fs+%3Chttp%3A%2F%2Fdbpedia.org%2Fproperty%2Ftotalgoals%3E+%3Fo}+LIMIT+100&amp;format=text%2Fhtml&amp;timeout=30000&amp;debug=on", "View on DBPedia")</f>
        <v>View on DBPedia</v>
      </c>
    </row>
    <row collapsed="false" customFormat="false" customHeight="true" hidden="false" ht="12.1" outlineLevel="0" r="5937">
      <c r="A5937" s="0" t="str">
        <f aca="false">HYPERLINK("http://dbpedia.org/property/certification")</f>
        <v>http://dbpedia.org/property/certification</v>
      </c>
      <c r="B5937" s="2" t="n">
        <v>0</v>
      </c>
      <c r="C5937" s="0" t="str">
        <f aca="false">HYPERLINK("http://dbpedia.org/sparql?default-graph-uri=http%3A%2F%2Fdbpedia.org&amp;query=select+distinct+%3Fs+%3Fo+where+{%3Fs+%3Chttp%3A%2F%2Fdbpedia.org%2Fproperty%2Fcertification%3E+%3Fo}+LIMIT+100&amp;format=text%2Fhtml&amp;timeout=30000&amp;debug=on", "View on DBPedia")</f>
        <v>View on DBPedia</v>
      </c>
    </row>
    <row collapsed="false" customFormat="false" customHeight="true" hidden="false" ht="12.1" outlineLevel="0" r="5938">
      <c r="A5938" s="0" t="str">
        <f aca="false">HYPERLINK("http://dbpedia.org/property/requirements")</f>
        <v>http://dbpedia.org/property/requirements</v>
      </c>
      <c r="B5938" s="2" t="n">
        <v>0</v>
      </c>
      <c r="C5938" s="0" t="str">
        <f aca="false">HYPERLINK("http://dbpedia.org/sparql?default-graph-uri=http%3A%2F%2Fdbpedia.org&amp;query=select+distinct+%3Fs+%3Fo+where+{%3Fs+%3Chttp%3A%2F%2Fdbpedia.org%2Fproperty%2Frequirements%3E+%3Fo}+LIMIT+100&amp;format=text%2Fhtml&amp;timeout=30000&amp;debug=on", "View on DBPedia")</f>
        <v>View on DBPedia</v>
      </c>
    </row>
    <row collapsed="false" customFormat="false" customHeight="true" hidden="false" ht="12.1" outlineLevel="0" r="5939">
      <c r="A5939" s="0" t="str">
        <f aca="false">HYPERLINK("http://dbpedia.org/property/ecfResult")</f>
        <v>http://dbpedia.org/property/ecfResult</v>
      </c>
      <c r="B5939" s="2" t="n">
        <v>0</v>
      </c>
      <c r="C5939" s="0" t="str">
        <f aca="false">HYPERLINK("http://dbpedia.org/sparql?default-graph-uri=http%3A%2F%2Fdbpedia.org&amp;query=select+distinct+%3Fs+%3Fo+where+{%3Fs+%3Chttp%3A%2F%2Fdbpedia.org%2Fproperty%2FecfResult%3E+%3Fo}+LIMIT+100&amp;format=text%2Fhtml&amp;timeout=30000&amp;debug=on", "View on DBPedia")</f>
        <v>View on DBPedia</v>
      </c>
    </row>
    <row collapsed="false" customFormat="false" customHeight="true" hidden="false" ht="12.1" outlineLevel="0" r="5940">
      <c r="A5940" s="0" t="str">
        <f aca="false">HYPERLINK("http://dbpedia.org/property/hm28Enter")</f>
        <v>http://dbpedia.org/property/hm28Enter</v>
      </c>
      <c r="B5940" s="2" t="n">
        <v>0</v>
      </c>
      <c r="C5940" s="0" t="str">
        <f aca="false">HYPERLINK("http://dbpedia.org/sparql?default-graph-uri=http%3A%2F%2Fdbpedia.org&amp;query=select+distinct+%3Fs+%3Fo+where+{%3Fs+%3Chttp%3A%2F%2Fdbpedia.org%2Fproperty%2Fhm28Enter%3E+%3Fo}+LIMIT+100&amp;format=text%2Fhtml&amp;timeout=30000&amp;debug=on", "View on DBPedia")</f>
        <v>View on DBPedia</v>
      </c>
    </row>
    <row collapsed="false" customFormat="false" customHeight="true" hidden="false" ht="12.1" outlineLevel="0" r="5941">
      <c r="A5941" s="0" t="str">
        <f aca="false">HYPERLINK("http://dbpedia.org/property/hm31Exit")</f>
        <v>http://dbpedia.org/property/hm31Exit</v>
      </c>
      <c r="B5941" s="2" t="n">
        <v>0</v>
      </c>
      <c r="C5941" s="0" t="str">
        <f aca="false">HYPERLINK("http://dbpedia.org/sparql?default-graph-uri=http%3A%2F%2Fdbpedia.org&amp;query=select+distinct+%3Fs+%3Fo+where+{%3Fs+%3Chttp%3A%2F%2Fdbpedia.org%2Fproperty%2Fhm31Exit%3E+%3Fo}+LIMIT+100&amp;format=text%2Fhtml&amp;timeout=30000&amp;debug=on", "View on DBPedia")</f>
        <v>View on DBPedia</v>
      </c>
    </row>
    <row collapsed="false" customFormat="false" customHeight="true" hidden="false" ht="12.1" outlineLevel="0" r="5942">
      <c r="A5942" s="0" t="str">
        <f aca="false">HYPERLINK("http://dbpedia.org/property/residence")</f>
        <v>http://dbpedia.org/property/residence</v>
      </c>
      <c r="B5942" s="2" t="n">
        <v>0</v>
      </c>
      <c r="C5942" s="0" t="str">
        <f aca="false">HYPERLINK("http://dbpedia.org/sparql?default-graph-uri=http%3A%2F%2Fdbpedia.org&amp;query=select+distinct+%3Fs+%3Fo+where+{%3Fs+%3Chttp%3A%2F%2Fdbpedia.org%2Fproperty%2Fresidence%3E+%3Fo}+LIMIT+100&amp;format=text%2Fhtml&amp;timeout=30000&amp;debug=on", "View on DBPedia")</f>
        <v>View on DBPedia</v>
      </c>
    </row>
    <row collapsed="false" customFormat="false" customHeight="true" hidden="false" ht="12.1" outlineLevel="0" r="5943">
      <c r="A5943" s="0" t="str">
        <f aca="false">HYPERLINK("http://dbpedia.org/property/award")</f>
        <v>http://dbpedia.org/property/award</v>
      </c>
      <c r="B5943" s="2" t="n">
        <v>0</v>
      </c>
      <c r="C5943" s="0" t="str">
        <f aca="false">HYPERLINK("http://dbpedia.org/sparql?default-graph-uri=http%3A%2F%2Fdbpedia.org&amp;query=select+distinct+%3Fs+%3Fo+where+{%3Fs+%3Chttp%3A%2F%2Fdbpedia.org%2Fproperty%2Faward%3E+%3Fo}+LIMIT+100&amp;format=text%2Fhtml&amp;timeout=30000&amp;debug=on", "View on DBPedia")</f>
        <v>View on DBPedia</v>
      </c>
    </row>
    <row collapsed="false" customFormat="false" customHeight="true" hidden="false" ht="12.1" outlineLevel="0" r="5944">
      <c r="A5944" s="0" t="str">
        <f aca="false">HYPERLINK("http://dbpedia.org/property/notes")</f>
        <v>http://dbpedia.org/property/notes</v>
      </c>
      <c r="B5944" s="2" t="n">
        <v>0</v>
      </c>
      <c r="C5944" s="0" t="str">
        <f aca="false">HYPERLINK("http://dbpedia.org/sparql?default-graph-uri=http%3A%2F%2Fdbpedia.org&amp;query=select+distinct+%3Fs+%3Fo+where+{%3Fs+%3Chttp%3A%2F%2Fdbpedia.org%2Fproperty%2Fnotes%3E+%3Fo}+LIMIT+100&amp;format=text%2Fhtml&amp;timeout=30000&amp;debug=on", "View on DBPedia")</f>
        <v>View on DBPedia</v>
      </c>
    </row>
    <row collapsed="false" customFormat="false" customHeight="true" hidden="false" ht="12.1" outlineLevel="0" r="5945">
      <c r="A5945" s="0" t="str">
        <f aca="false">HYPERLINK("http://dbpedia.org/property/launched")</f>
        <v>http://dbpedia.org/property/launched</v>
      </c>
      <c r="B5945" s="2" t="n">
        <v>0</v>
      </c>
      <c r="C5945" s="0" t="str">
        <f aca="false">HYPERLINK("http://dbpedia.org/sparql?default-graph-uri=http%3A%2F%2Fdbpedia.org&amp;query=select+distinct+%3Fs+%3Fo+where+{%3Fs+%3Chttp%3A%2F%2Fdbpedia.org%2Fproperty%2Flaunched%3E+%3Fo}+LIMIT+100&amp;format=text%2Fhtml&amp;timeout=30000&amp;debug=on", "View on DBPedia")</f>
        <v>View on DBPedia</v>
      </c>
    </row>
    <row collapsed="false" customFormat="false" customHeight="true" hidden="false" ht="12.1" outlineLevel="0" r="5946">
      <c r="A5946" s="0" t="str">
        <f aca="false">HYPERLINK("http://dbpedia.org/property/rd2Team")</f>
        <v>http://dbpedia.org/property/rd2Team</v>
      </c>
      <c r="B5946" s="2" t="n">
        <v>0</v>
      </c>
      <c r="C5946" s="0" t="str">
        <f aca="false">HYPERLINK("http://dbpedia.org/sparql?default-graph-uri=http%3A%2F%2Fdbpedia.org&amp;query=select+distinct+%3Fs+%3Fo+where+{%3Fs+%3Chttp%3A%2F%2Fdbpedia.org%2Fproperty%2Frd2Team%3E+%3Fo}+LIMIT+100&amp;format=text%2Fhtml&amp;timeout=30000&amp;debug=on", "View on DBPedia")</f>
        <v>View on DBPedia</v>
      </c>
    </row>
    <row collapsed="false" customFormat="false" customHeight="true" hidden="false" ht="12.1" outlineLevel="0" r="5947">
      <c r="A5947" s="0" t="str">
        <f aca="false">HYPERLINK("http://dbpedia.org/ontology/owner")</f>
        <v>http://dbpedia.org/ontology/owner</v>
      </c>
      <c r="B5947" s="2" t="n">
        <v>0</v>
      </c>
      <c r="C5947" s="0" t="str">
        <f aca="false">HYPERLINK("http://dbpedia.org/sparql?default-graph-uri=http%3A%2F%2Fdbpedia.org&amp;query=select+distinct+%3Fs+%3Fo+where+{%3Fs+%3Chttp%3A%2F%2Fdbpedia.org%2Fontology%2Fowner%3E+%3Fo}+LIMIT+100&amp;format=text%2Fhtml&amp;timeout=30000&amp;debug=on", "View on DBPedia")</f>
        <v>View on DBPedia</v>
      </c>
    </row>
    <row collapsed="false" customFormat="false" customHeight="true" hidden="false" ht="12.1" outlineLevel="0" r="5948">
      <c r="A5948" s="0" t="str">
        <f aca="false">HYPERLINK("http://dbpedia.org/property/airtime")</f>
        <v>http://dbpedia.org/property/airtime</v>
      </c>
      <c r="B5948" s="2" t="n">
        <v>0</v>
      </c>
      <c r="C5948" s="0" t="str">
        <f aca="false">HYPERLINK("http://dbpedia.org/sparql?default-graph-uri=http%3A%2F%2Fdbpedia.org&amp;query=select+distinct+%3Fs+%3Fo+where+{%3Fs+%3Chttp%3A%2F%2Fdbpedia.org%2Fproperty%2Fairtime%3E+%3Fo}+LIMIT+100&amp;format=text%2Fhtml&amp;timeout=30000&amp;debug=on", "View on DBPedia")</f>
        <v>View on DBPedia</v>
      </c>
    </row>
    <row collapsed="false" customFormat="false" customHeight="true" hidden="false" ht="12.1" outlineLevel="0" r="5949">
      <c r="A5949" s="0" t="str">
        <f aca="false">HYPERLINK("http://dbpedia.org/property/longSeconds")</f>
        <v>http://dbpedia.org/property/longSeconds</v>
      </c>
      <c r="B5949" s="2" t="n">
        <v>0</v>
      </c>
      <c r="C5949" s="0" t="str">
        <f aca="false">HYPERLINK("http://dbpedia.org/sparql?default-graph-uri=http%3A%2F%2Fdbpedia.org&amp;query=select+distinct+%3Fs+%3Fo+where+{%3Fs+%3Chttp%3A%2F%2Fdbpedia.org%2Fproperty%2FlongSeconds%3E+%3Fo}+LIMIT+100&amp;format=text%2Fhtml&amp;timeout=30000&amp;debug=on", "View on DBPedia")</f>
        <v>View on DBPedia</v>
      </c>
    </row>
    <row collapsed="false" customFormat="false" customHeight="true" hidden="false" ht="12.1" outlineLevel="0" r="5950">
      <c r="A5950" s="0" t="str">
        <f aca="false">HYPERLINK("http://dbpedia.org/property/progression")</f>
        <v>http://dbpedia.org/property/progression</v>
      </c>
      <c r="B5950" s="2" t="n">
        <v>0</v>
      </c>
      <c r="C5950" s="0" t="str">
        <f aca="false">HYPERLINK("http://dbpedia.org/sparql?default-graph-uri=http%3A%2F%2Fdbpedia.org&amp;query=select+distinct+%3Fs+%3Fo+where+{%3Fs+%3Chttp%3A%2F%2Fdbpedia.org%2Fproperty%2Fprogression%3E+%3Fo}+LIMIT+100&amp;format=text%2Fhtml&amp;timeout=30000&amp;debug=on", "View on DBPedia")</f>
        <v>View on DBPedia</v>
      </c>
    </row>
    <row collapsed="false" customFormat="false" customHeight="true" hidden="false" ht="12.1" outlineLevel="0" r="5951">
      <c r="A5951" s="0" t="str">
        <f aca="false">HYPERLINK("http://dbpedia.org/property/can11Week")</f>
        <v>http://dbpedia.org/property/can11Week</v>
      </c>
      <c r="B5951" s="2" t="n">
        <v>0</v>
      </c>
      <c r="C5951" s="0" t="str">
        <f aca="false">HYPERLINK("http://dbpedia.org/sparql?default-graph-uri=http%3A%2F%2Fdbpedia.org&amp;query=select+distinct+%3Fs+%3Fo+where+{%3Fs+%3Chttp%3A%2F%2Fdbpedia.org%2Fproperty%2Fcan11Week%3E+%3Fo}+LIMIT+100&amp;format=text%2Fhtml&amp;timeout=30000&amp;debug=on", "View on DBPedia")</f>
        <v>View on DBPedia</v>
      </c>
    </row>
    <row collapsed="false" customFormat="false" customHeight="true" hidden="false" ht="12.1" outlineLevel="0" r="5952">
      <c r="A5952" s="0" t="str">
        <f aca="false">HYPERLINK("http://dbpedia.org/property/hm27Enter")</f>
        <v>http://dbpedia.org/property/hm27Enter</v>
      </c>
      <c r="B5952" s="2" t="n">
        <v>0</v>
      </c>
      <c r="C5952" s="0" t="str">
        <f aca="false">HYPERLINK("http://dbpedia.org/sparql?default-graph-uri=http%3A%2F%2Fdbpedia.org&amp;query=select+distinct+%3Fs+%3Fo+where+{%3Fs+%3Chttp%3A%2F%2Fdbpedia.org%2Fproperty%2Fhm27Enter%3E+%3Fo}+LIMIT+100&amp;format=text%2Fhtml&amp;timeout=30000&amp;debug=on", "View on DBPedia")</f>
        <v>View on DBPedia</v>
      </c>
    </row>
    <row collapsed="false" customFormat="false" customHeight="true" hidden="false" ht="12.1" outlineLevel="0" r="5953">
      <c r="A5953" s="0" t="str">
        <f aca="false">HYPERLINK("http://dbpedia.org/property/writtenby")</f>
        <v>http://dbpedia.org/property/writtenby</v>
      </c>
      <c r="B5953" s="2" t="n">
        <v>0</v>
      </c>
      <c r="C5953" s="0" t="str">
        <f aca="false">HYPERLINK("http://dbpedia.org/sparql?default-graph-uri=http%3A%2F%2Fdbpedia.org&amp;query=select+distinct+%3Fs+%3Fo+where+{%3Fs+%3Chttp%3A%2F%2Fdbpedia.org%2Fproperty%2Fwrittenby%3E+%3Fo}+LIMIT+100&amp;format=text%2Fhtml&amp;timeout=30000&amp;debug=on", "View on DBPedia")</f>
        <v>View on DBPedia</v>
      </c>
    </row>
    <row collapsed="false" customFormat="false" customHeight="true" hidden="false" ht="12.1" outlineLevel="0" r="5954">
      <c r="A5954" s="0" t="str">
        <f aca="false">HYPERLINK("http://dbpedia.org/property/publishDate")</f>
        <v>http://dbpedia.org/property/publishDate</v>
      </c>
      <c r="B5954" s="2" t="n">
        <v>0</v>
      </c>
      <c r="C5954" s="0" t="str">
        <f aca="false">HYPERLINK("http://dbpedia.org/sparql?default-graph-uri=http%3A%2F%2Fdbpedia.org&amp;query=select+distinct+%3Fs+%3Fo+where+{%3Fs+%3Chttp%3A%2F%2Fdbpedia.org%2Fproperty%2FpublishDate%3E+%3Fo}+LIMIT+100&amp;format=text%2Fhtml&amp;timeout=30000&amp;debug=on", "View on DBPedia")</f>
        <v>View on DBPedia</v>
      </c>
    </row>
    <row collapsed="false" customFormat="false" customHeight="true" hidden="false" ht="12.1" outlineLevel="0" r="5955">
      <c r="A5955" s="0" t="str">
        <f aca="false">HYPERLINK("http://dbpedia.org/ontology/pictureFormat")</f>
        <v>http://dbpedia.org/ontology/pictureFormat</v>
      </c>
      <c r="B5955" s="2" t="n">
        <v>0</v>
      </c>
      <c r="C5955" s="0" t="str">
        <f aca="false">HYPERLINK("http://dbpedia.org/sparql?default-graph-uri=http%3A%2F%2Fdbpedia.org&amp;query=select+distinct+%3Fs+%3Fo+where+{%3Fs+%3Chttp%3A%2F%2Fdbpedia.org%2Fontology%2FpictureFormat%3E+%3Fo}+LIMIT+100&amp;format=text%2Fhtml&amp;timeout=30000&amp;debug=on", "View on DBPedia")</f>
        <v>View on DBPedia</v>
      </c>
    </row>
    <row collapsed="false" customFormat="false" customHeight="true" hidden="false" ht="12.1" outlineLevel="0" r="5956">
      <c r="A5956" s="0" t="str">
        <f aca="false">HYPERLINK("http://dbpedia.org/property/bestFinish")</f>
        <v>http://dbpedia.org/property/bestFinish</v>
      </c>
      <c r="B5956" s="2" t="n">
        <v>0</v>
      </c>
      <c r="C5956" s="0" t="str">
        <f aca="false">HYPERLINK("http://dbpedia.org/sparql?default-graph-uri=http%3A%2F%2Fdbpedia.org&amp;query=select+distinct+%3Fs+%3Fo+where+{%3Fs+%3Chttp%3A%2F%2Fdbpedia.org%2Fproperty%2FbestFinish%3E+%3Fo}+LIMIT+100&amp;format=text%2Fhtml&amp;timeout=30000&amp;debug=on", "View on DBPedia")</f>
        <v>View on DBPedia</v>
      </c>
    </row>
    <row collapsed="false" customFormat="false" customHeight="true" hidden="false" ht="12.1" outlineLevel="0" r="5957">
      <c r="A5957" s="0" t="str">
        <f aca="false">HYPERLINK("http://dbpedia.org/property/audioFormat")</f>
        <v>http://dbpedia.org/property/audioFormat</v>
      </c>
      <c r="B5957" s="2" t="n">
        <v>0</v>
      </c>
      <c r="C5957" s="0" t="str">
        <f aca="false">HYPERLINK("http://dbpedia.org/sparql?default-graph-uri=http%3A%2F%2Fdbpedia.org&amp;query=select+distinct+%3Fs+%3Fo+where+{%3Fs+%3Chttp%3A%2F%2Fdbpedia.org%2Fproperty%2FaudioFormat%3E+%3Fo}+LIMIT+100&amp;format=text%2Fhtml&amp;timeout=30000&amp;debug=on", "View on DBPedia")</f>
        <v>View on DBPedia</v>
      </c>
    </row>
    <row collapsed="false" customFormat="false" customHeight="true" hidden="false" ht="12.1" outlineLevel="0" r="5958">
      <c r="A5958" s="0" t="str">
        <f aca="false">HYPERLINK("http://dbpedia.org/ontology/buildingStartDate")</f>
        <v>http://dbpedia.org/ontology/buildingStartDate</v>
      </c>
      <c r="B5958" s="2" t="n">
        <v>0</v>
      </c>
      <c r="C5958" s="0" t="str">
        <f aca="false">HYPERLINK("http://dbpedia.org/sparql?default-graph-uri=http%3A%2F%2Fdbpedia.org&amp;query=select+distinct+%3Fs+%3Fo+where+{%3Fs+%3Chttp%3A%2F%2Fdbpedia.org%2Fontology%2FbuildingStartDate%3E+%3Fo}+LIMIT+100&amp;format=text%2Fhtml&amp;timeout=30000&amp;debug=on", "View on DBPedia")</f>
        <v>View on DBPedia</v>
      </c>
    </row>
    <row collapsed="false" customFormat="false" customHeight="true" hidden="false" ht="12.1" outlineLevel="0" r="5959">
      <c r="A5959" s="0" t="str">
        <f aca="false">HYPERLINK("http://dbpedia.org/property/rd4Seed")</f>
        <v>http://dbpedia.org/property/rd4Seed</v>
      </c>
      <c r="B5959" s="2" t="n">
        <v>0</v>
      </c>
      <c r="C5959" s="0" t="str">
        <f aca="false">HYPERLINK("http://dbpedia.org/sparql?default-graph-uri=http%3A%2F%2Fdbpedia.org&amp;query=select+distinct+%3Fs+%3Fo+where+{%3Fs+%3Chttp%3A%2F%2Fdbpedia.org%2Fproperty%2Frd4Seed%3E+%3Fo}+LIMIT+100&amp;format=text%2Fhtml&amp;timeout=30000&amp;debug=on", "View on DBPedia")</f>
        <v>View on DBPedia</v>
      </c>
    </row>
    <row collapsed="false" customFormat="false" customHeight="true" hidden="false" ht="12.1" outlineLevel="0" r="5960">
      <c r="A5960" s="0" t="str">
        <f aca="false">HYPERLINK("http://dbpedia.org/property/latm")</f>
        <v>http://dbpedia.org/property/latm</v>
      </c>
      <c r="B5960" s="2" t="n">
        <v>0</v>
      </c>
      <c r="C5960" s="0" t="str">
        <f aca="false">HYPERLINK("http://dbpedia.org/sparql?default-graph-uri=http%3A%2F%2Fdbpedia.org&amp;query=select+distinct+%3Fs+%3Fo+where+{%3Fs+%3Chttp%3A%2F%2Fdbpedia.org%2Fproperty%2Flatm%3E+%3Fo}+LIMIT+100&amp;format=text%2Fhtml&amp;timeout=30000&amp;debug=on", "View on DBPedia")</f>
        <v>View on DBPedia</v>
      </c>
    </row>
    <row collapsed="false" customFormat="false" customHeight="true" hidden="false" ht="12.1" outlineLevel="0" r="5961">
      <c r="A5961" s="0" t="str">
        <f aca="false">HYPERLINK("http://dbpedia.org/property/numberLegs")</f>
        <v>http://dbpedia.org/property/numberLegs</v>
      </c>
      <c r="B5961" s="2" t="n">
        <v>0</v>
      </c>
      <c r="C5961" s="0" t="str">
        <f aca="false">HYPERLINK("http://dbpedia.org/sparql?default-graph-uri=http%3A%2F%2Fdbpedia.org&amp;query=select+distinct+%3Fs+%3Fo+where+{%3Fs+%3Chttp%3A%2F%2Fdbpedia.org%2Fproperty%2FnumberLegs%3E+%3Fo}+LIMIT+100&amp;format=text%2Fhtml&amp;timeout=30000&amp;debug=on", "View on DBPedia")</f>
        <v>View on DBPedia</v>
      </c>
    </row>
    <row collapsed="false" customFormat="false" customHeight="true" hidden="false" ht="12.1" outlineLevel="0" r="5962">
      <c r="A5962" s="0" t="str">
        <f aca="false">HYPERLINK("http://dbpedia.org/property/s")</f>
        <v>http://dbpedia.org/property/s</v>
      </c>
      <c r="B5962" s="2" t="n">
        <v>0</v>
      </c>
      <c r="C5962" s="0" t="str">
        <f aca="false">HYPERLINK("http://dbpedia.org/sparql?default-graph-uri=http%3A%2F%2Fdbpedia.org&amp;query=select+distinct+%3Fs+%3Fo+where+{%3Fs+%3Chttp%3A%2F%2Fdbpedia.org%2Fproperty%2Fs%3E+%3Fo}+LIMIT+100&amp;format=text%2Fhtml&amp;timeout=30000&amp;debug=on", "View on DBPedia")</f>
        <v>View on DBPedia</v>
      </c>
    </row>
    <row collapsed="false" customFormat="false" customHeight="true" hidden="false" ht="12.1" outlineLevel="0" r="5963">
      <c r="A5963" s="0" t="str">
        <f aca="false">HYPERLINK("http://dbpedia.org/property/t")</f>
        <v>http://dbpedia.org/property/t</v>
      </c>
      <c r="B5963" s="2" t="n">
        <v>0</v>
      </c>
      <c r="C5963" s="0" t="str">
        <f aca="false">HYPERLINK("http://dbpedia.org/sparql?default-graph-uri=http%3A%2F%2Fdbpedia.org&amp;query=select+distinct+%3Fs+%3Fo+where+{%3Fs+%3Chttp%3A%2F%2Fdbpedia.org%2Fproperty%2Ft%3E+%3Fo}+LIMIT+100&amp;format=text%2Fhtml&amp;timeout=30000&amp;debug=on", "View on DBPedia")</f>
        <v>View on DBPedia</v>
      </c>
    </row>
    <row collapsed="false" customFormat="false" customHeight="true" hidden="false" ht="12.1" outlineLevel="0" r="5964">
      <c r="A5964" s="0" t="str">
        <f aca="false">HYPERLINK("http://dbpedia.org/property/n")</f>
        <v>http://dbpedia.org/property/n</v>
      </c>
      <c r="B5964" s="2" t="n">
        <v>0</v>
      </c>
      <c r="C5964" s="0" t="str">
        <f aca="false">HYPERLINK("http://dbpedia.org/sparql?default-graph-uri=http%3A%2F%2Fdbpedia.org&amp;query=select+distinct+%3Fs+%3Fo+where+{%3Fs+%3Chttp%3A%2F%2Fdbpedia.org%2Fproperty%2Fn%3E+%3Fo}+LIMIT+100&amp;format=text%2Fhtml&amp;timeout=30000&amp;debug=on", "View on DBPedia")</f>
        <v>View on DBPedia</v>
      </c>
    </row>
    <row collapsed="false" customFormat="false" customHeight="true" hidden="false" ht="12.1" outlineLevel="0" r="5965">
      <c r="A5965" s="0" t="str">
        <f aca="false">HYPERLINK("http://dbpedia.org/property/d")</f>
        <v>http://dbpedia.org/property/d</v>
      </c>
      <c r="B5965" s="2" t="n">
        <v>0</v>
      </c>
      <c r="C5965" s="0" t="str">
        <f aca="false">HYPERLINK("http://dbpedia.org/sparql?default-graph-uri=http%3A%2F%2Fdbpedia.org&amp;query=select+distinct+%3Fs+%3Fo+where+{%3Fs+%3Chttp%3A%2F%2Fdbpedia.org%2Fproperty%2Fd%3E+%3Fo}+LIMIT+100&amp;format=text%2Fhtml&amp;timeout=30000&amp;debug=on", "View on DBPedia")</f>
        <v>View on DBPedia</v>
      </c>
    </row>
    <row collapsed="false" customFormat="false" customHeight="true" hidden="false" ht="12.1" outlineLevel="0" r="5966">
      <c r="A5966" s="0" t="str">
        <f aca="false">HYPERLINK("http://dbpedia.org/property/numberOfEpisodes")</f>
        <v>http://dbpedia.org/property/numberOfEpisodes</v>
      </c>
      <c r="B5966" s="2" t="n">
        <v>1</v>
      </c>
      <c r="C5966" s="0" t="str">
        <f aca="false">HYPERLINK("http://dbpedia.org/sparql?default-graph-uri=http%3A%2F%2Fdbpedia.org&amp;query=select+distinct+%3Fs+%3Fo+where+{%3Fs+%3Chttp%3A%2F%2Fdbpedia.org%2Fproperty%2FnumberOfEpisodes%3E+%3Fo}+LIMIT+100&amp;format=text%2Fhtml&amp;timeout=30000&amp;debug=on", "View on DBPedia")</f>
        <v>View on DBPedia</v>
      </c>
    </row>
    <row collapsed="false" customFormat="false" customHeight="true" hidden="false" ht="12.1" outlineLevel="0" r="5967">
      <c r="A5967" s="0" t="str">
        <f aca="false">HYPERLINK("http://dbpedia.org/property/judges")</f>
        <v>http://dbpedia.org/property/judges</v>
      </c>
      <c r="B5967" s="2" t="n">
        <v>0</v>
      </c>
      <c r="C5967" s="0" t="str">
        <f aca="false">HYPERLINK("http://dbpedia.org/sparql?default-graph-uri=http%3A%2F%2Fdbpedia.org&amp;query=select+distinct+%3Fs+%3Fo+where+{%3Fs+%3Chttp%3A%2F%2Fdbpedia.org%2Fproperty%2Fjudges%3E+%3Fo}+LIMIT+100&amp;format=text%2Fhtml&amp;timeout=30000&amp;debug=on", "View on DBPedia")</f>
        <v>View on DBPedia</v>
      </c>
    </row>
    <row collapsed="false" customFormat="false" customHeight="true" hidden="false" ht="12.1" outlineLevel="0" r="5968">
      <c r="A5968" s="0" t="str">
        <f aca="false">HYPERLINK("http://dbpedia.org/property/waist")</f>
        <v>http://dbpedia.org/property/waist</v>
      </c>
      <c r="B5968" s="2" t="n">
        <v>0</v>
      </c>
      <c r="C5968" s="0" t="str">
        <f aca="false">HYPERLINK("http://dbpedia.org/sparql?default-graph-uri=http%3A%2F%2Fdbpedia.org&amp;query=select+distinct+%3Fs+%3Fo+where+{%3Fs+%3Chttp%3A%2F%2Fdbpedia.org%2Fproperty%2Fwaist%3E+%3Fo}+LIMIT+100&amp;format=text%2Fhtml&amp;timeout=30000&amp;debug=on", "View on DBPedia")</f>
        <v>View on DBPedia</v>
      </c>
    </row>
    <row collapsed="false" customFormat="false" customHeight="true" hidden="false" ht="12.1" outlineLevel="0" r="5969">
      <c r="A5969" s="0" t="str">
        <f aca="false">HYPERLINK("http://dbpedia.org/property/cast")</f>
        <v>http://dbpedia.org/property/cast</v>
      </c>
      <c r="B5969" s="2" t="n">
        <v>0</v>
      </c>
      <c r="C5969" s="0" t="str">
        <f aca="false">HYPERLINK("http://dbpedia.org/sparql?default-graph-uri=http%3A%2F%2Fdbpedia.org&amp;query=select+distinct+%3Fs+%3Fo+where+{%3Fs+%3Chttp%3A%2F%2Fdbpedia.org%2Fproperty%2Fcast%3E+%3Fo}+LIMIT+100&amp;format=text%2Fhtml&amp;timeout=30000&amp;debug=on", "View on DBPedia")</f>
        <v>View on DBPedia</v>
      </c>
    </row>
    <row collapsed="false" customFormat="false" customHeight="true" hidden="false" ht="12.1" outlineLevel="0" r="5970">
      <c r="A5970" s="0" t="str">
        <f aca="false">HYPERLINK("http://dbpedia.org/property/birth")</f>
        <v>http://dbpedia.org/property/birth</v>
      </c>
      <c r="B5970" s="2" t="n">
        <v>0</v>
      </c>
      <c r="C5970" s="0" t="str">
        <f aca="false">HYPERLINK("http://dbpedia.org/sparql?default-graph-uri=http%3A%2F%2Fdbpedia.org&amp;query=select+distinct+%3Fs+%3Fo+where+{%3Fs+%3Chttp%3A%2F%2Fdbpedia.org%2Fproperty%2Fbirth%3E+%3Fo}+LIMIT+100&amp;format=text%2Fhtml&amp;timeout=30000&amp;debug=on", "View on DBPedia")</f>
        <v>View on DBPedia</v>
      </c>
    </row>
    <row collapsed="false" customFormat="false" customHeight="true" hidden="false" ht="12.1" outlineLevel="0" r="5971">
      <c r="A5971" s="0" t="str">
        <f aca="false">HYPERLINK("http://dbpedia.org/ontology/composer")</f>
        <v>http://dbpedia.org/ontology/composer</v>
      </c>
      <c r="B5971" s="2" t="n">
        <v>0</v>
      </c>
      <c r="C5971" s="0" t="str">
        <f aca="false">HYPERLINK("http://dbpedia.org/sparql?default-graph-uri=http%3A%2F%2Fdbpedia.org&amp;query=select+distinct+%3Fs+%3Fo+where+{%3Fs+%3Chttp%3A%2F%2Fdbpedia.org%2Fontology%2Fcomposer%3E+%3Fo}+LIMIT+100&amp;format=text%2Fhtml&amp;timeout=30000&amp;debug=on", "View on DBPedia")</f>
        <v>View on DBPedia</v>
      </c>
    </row>
    <row collapsed="false" customFormat="false" customHeight="true" hidden="false" ht="12.1" outlineLevel="0" r="5972">
      <c r="A5972" s="0" t="str">
        <f aca="false">HYPERLINK("http://dbpedia.org/property/hm29Enter")</f>
        <v>http://dbpedia.org/property/hm29Enter</v>
      </c>
      <c r="B5972" s="2" t="n">
        <v>0</v>
      </c>
      <c r="C5972" s="0" t="str">
        <f aca="false">HYPERLINK("http://dbpedia.org/sparql?default-graph-uri=http%3A%2F%2Fdbpedia.org&amp;query=select+distinct+%3Fs+%3Fo+where+{%3Fs+%3Chttp%3A%2F%2Fdbpedia.org%2Fproperty%2Fhm29Enter%3E+%3Fo}+LIMIT+100&amp;format=text%2Fhtml&amp;timeout=30000&amp;debug=on", "View on DBPedia")</f>
        <v>View on DBPedia</v>
      </c>
    </row>
    <row collapsed="false" customFormat="false" customHeight="true" hidden="false" ht="12.1" outlineLevel="0" r="5973">
      <c r="A5973" s="0" t="str">
        <f aca="false">HYPERLINK("http://dbpedia.org/property/cfldraftedpick")</f>
        <v>http://dbpedia.org/property/cfldraftedpick</v>
      </c>
      <c r="B5973" s="2" t="n">
        <v>0</v>
      </c>
      <c r="C5973" s="0" t="str">
        <f aca="false">HYPERLINK("http://dbpedia.org/sparql?default-graph-uri=http%3A%2F%2Fdbpedia.org&amp;query=select+distinct+%3Fs+%3Fo+where+{%3Fs+%3Chttp%3A%2F%2Fdbpedia.org%2Fproperty%2Fcfldraftedpick%3E+%3Fo}+LIMIT+100&amp;format=text%2Fhtml&amp;timeout=30000&amp;debug=on", "View on DBPedia")</f>
        <v>View on DBPedia</v>
      </c>
    </row>
    <row collapsed="false" customFormat="false" customHeight="true" hidden="false" ht="12.1" outlineLevel="0" r="5974">
      <c r="A5974" s="0" t="str">
        <f aca="false">HYPERLINK("http://dbpedia.org/property/album")</f>
        <v>http://dbpedia.org/property/album</v>
      </c>
      <c r="B5974" s="2" t="n">
        <v>0</v>
      </c>
      <c r="C5974" s="0" t="str">
        <f aca="false">HYPERLINK("http://dbpedia.org/sparql?default-graph-uri=http%3A%2F%2Fdbpedia.org&amp;query=select+distinct+%3Fs+%3Fo+where+{%3Fs+%3Chttp%3A%2F%2Fdbpedia.org%2Fproperty%2Falbum%3E+%3Fo}+LIMIT+100&amp;format=text%2Fhtml&amp;timeout=30000&amp;debug=on", "View on DBPedia")</f>
        <v>View on DBPedia</v>
      </c>
    </row>
    <row collapsed="false" customFormat="false" customHeight="true" hidden="false" ht="12.1" outlineLevel="0" r="5975">
      <c r="A5975" s="0" t="str">
        <f aca="false">HYPERLINK("http://dbpedia.org/property/moviequotes")</f>
        <v>http://dbpedia.org/property/moviequotes</v>
      </c>
      <c r="B5975" s="2" t="n">
        <v>0</v>
      </c>
      <c r="C5975" s="0" t="str">
        <f aca="false">HYPERLINK("http://dbpedia.org/sparql?default-graph-uri=http%3A%2F%2Fdbpedia.org&amp;query=select+distinct+%3Fs+%3Fo+where+{%3Fs+%3Chttp%3A%2F%2Fdbpedia.org%2Fproperty%2Fmoviequotes%3E+%3Fo}+LIMIT+100&amp;format=text%2Fhtml&amp;timeout=30000&amp;debug=on", "View on DBPedia")</f>
        <v>View on DBPedia</v>
      </c>
    </row>
    <row collapsed="false" customFormat="false" customHeight="true" hidden="false" ht="12.1" outlineLevel="0" r="5976">
      <c r="A5976" s="0" t="str">
        <f aca="false">HYPERLINK("http://dbpedia.org/property/ruClubcaps")</f>
        <v>http://dbpedia.org/property/ruClubcaps</v>
      </c>
      <c r="B5976" s="2" t="n">
        <v>0</v>
      </c>
      <c r="C5976" s="0" t="str">
        <f aca="false">HYPERLINK("http://dbpedia.org/sparql?default-graph-uri=http%3A%2F%2Fdbpedia.org&amp;query=select+distinct+%3Fs+%3Fo+where+{%3Fs+%3Chttp%3A%2F%2Fdbpedia.org%2Fproperty%2FruClubcaps%3E+%3Fo}+LIMIT+100&amp;format=text%2Fhtml&amp;timeout=30000&amp;debug=on", "View on DBPedia")</f>
        <v>View on DBPedia</v>
      </c>
    </row>
    <row collapsed="false" customFormat="false" customHeight="true" hidden="false" ht="12.1" outlineLevel="0" r="5977">
      <c r="A5977" s="0" t="str">
        <f aca="false">HYPERLINK("http://dbpedia.org/property/players")</f>
        <v>http://dbpedia.org/property/players</v>
      </c>
      <c r="B5977" s="2" t="n">
        <v>0</v>
      </c>
      <c r="C5977" s="0" t="str">
        <f aca="false">HYPERLINK("http://dbpedia.org/sparql?default-graph-uri=http%3A%2F%2Fdbpedia.org&amp;query=select+distinct+%3Fs+%3Fo+where+{%3Fs+%3Chttp%3A%2F%2Fdbpedia.org%2Fproperty%2Fplayers%3E+%3Fo}+LIMIT+100&amp;format=text%2Fhtml&amp;timeout=30000&amp;debug=on", "View on DBPedia")</f>
        <v>View on DBPedia</v>
      </c>
    </row>
    <row collapsed="false" customFormat="false" customHeight="true" hidden="false" ht="12.1" outlineLevel="0" r="5978">
      <c r="A5978" s="0" t="str">
        <f aca="false">HYPERLINK("http://dbpedia.org/property/salary")</f>
        <v>http://dbpedia.org/property/salary</v>
      </c>
      <c r="B5978" s="2" t="n">
        <v>0</v>
      </c>
      <c r="C5978" s="0" t="str">
        <f aca="false">HYPERLINK("http://dbpedia.org/sparql?default-graph-uri=http%3A%2F%2Fdbpedia.org&amp;query=select+distinct+%3Fs+%3Fo+where+{%3Fs+%3Chttp%3A%2F%2Fdbpedia.org%2Fproperty%2Fsalary%3E+%3Fo}+LIMIT+100&amp;format=text%2Fhtml&amp;timeout=30000&amp;debug=on", "View on DBPedia")</f>
        <v>View on DBPedia</v>
      </c>
    </row>
    <row collapsed="false" customFormat="false" customHeight="true" hidden="false" ht="12.1" outlineLevel="0" r="5979">
      <c r="A5979" s="0" t="str">
        <f aca="false">HYPERLINK("http://dbpedia.org/property/measurements")</f>
        <v>http://dbpedia.org/property/measurements</v>
      </c>
      <c r="B5979" s="2" t="n">
        <v>0</v>
      </c>
      <c r="C5979" s="0" t="str">
        <f aca="false">HYPERLINK("http://dbpedia.org/sparql?default-graph-uri=http%3A%2F%2Fdbpedia.org&amp;query=select+distinct+%3Fs+%3Fo+where+{%3Fs+%3Chttp%3A%2F%2Fdbpedia.org%2Fproperty%2Fmeasurements%3E+%3Fo}+LIMIT+100&amp;format=text%2Fhtml&amp;timeout=30000&amp;debug=on", "View on DBPedia")</f>
        <v>View on DBPedia</v>
      </c>
    </row>
    <row collapsed="false" customFormat="false" customHeight="true" hidden="false" ht="12.1" outlineLevel="0" r="5980">
      <c r="A5980" s="0" t="str">
        <f aca="false">HYPERLINK("http://dbpedia.org/property/english")</f>
        <v>http://dbpedia.org/property/english</v>
      </c>
      <c r="B5980" s="2" t="n">
        <v>0</v>
      </c>
      <c r="C5980" s="0" t="str">
        <f aca="false">HYPERLINK("http://dbpedia.org/sparql?default-graph-uri=http%3A%2F%2Fdbpedia.org&amp;query=select+distinct+%3Fs+%3Fo+where+{%3Fs+%3Chttp%3A%2F%2Fdbpedia.org%2Fproperty%2Fenglish%3E+%3Fo}+LIMIT+100&amp;format=text%2Fhtml&amp;timeout=30000&amp;debug=on", "View on DBPedia")</f>
        <v>View on DBPedia</v>
      </c>
    </row>
    <row collapsed="false" customFormat="false" customHeight="true" hidden="false" ht="12.1" outlineLevel="0" r="5981">
      <c r="A5981" s="0" t="str">
        <f aca="false">HYPERLINK("http://dbpedia.org/property/longMinutes")</f>
        <v>http://dbpedia.org/property/longMinutes</v>
      </c>
      <c r="B5981" s="2" t="n">
        <v>0</v>
      </c>
      <c r="C5981" s="0" t="str">
        <f aca="false">HYPERLINK("http://dbpedia.org/sparql?default-graph-uri=http%3A%2F%2Fdbpedia.org&amp;query=select+distinct+%3Fs+%3Fo+where+{%3Fs+%3Chttp%3A%2F%2Fdbpedia.org%2Fproperty%2FlongMinutes%3E+%3Fo}+LIMIT+100&amp;format=text%2Fhtml&amp;timeout=30000&amp;debug=on", "View on DBPedia")</f>
        <v>View on DBPedia</v>
      </c>
    </row>
    <row collapsed="false" customFormat="false" customHeight="true" hidden="false" ht="12.1" outlineLevel="0" r="5982">
      <c r="A5982" s="0" t="str">
        <f aca="false">HYPERLINK("http://dbpedia.org/property/dateConc")</f>
        <v>http://dbpedia.org/property/dateConc</v>
      </c>
      <c r="B5982" s="2" t="n">
        <v>0</v>
      </c>
      <c r="C5982" s="0" t="str">
        <f aca="false">HYPERLINK("http://dbpedia.org/sparql?default-graph-uri=http%3A%2F%2Fdbpedia.org&amp;query=select+distinct+%3Fs+%3Fo+where+{%3Fs+%3Chttp%3A%2F%2Fdbpedia.org%2Fproperty%2FdateConc%3E+%3Fo}+LIMIT+100&amp;format=text%2Fhtml&amp;timeout=30000&amp;debug=on", "View on DBPedia")</f>
        <v>View on DBPedia</v>
      </c>
    </row>
    <row collapsed="false" customFormat="false" customHeight="true" hidden="false" ht="12.1" outlineLevel="0" r="5983">
      <c r="A5983" s="0" t="str">
        <f aca="false">HYPERLINK("http://dbpedia.org/property/host")</f>
        <v>http://dbpedia.org/property/host</v>
      </c>
      <c r="B5983" s="2" t="n">
        <v>0</v>
      </c>
      <c r="C5983" s="0" t="str">
        <f aca="false">HYPERLINK("http://dbpedia.org/sparql?default-graph-uri=http%3A%2F%2Fdbpedia.org&amp;query=select+distinct+%3Fs+%3Fo+where+{%3Fs+%3Chttp%3A%2F%2Fdbpedia.org%2Fproperty%2Fhost%3E+%3Fo}+LIMIT+100&amp;format=text%2Fhtml&amp;timeout=30000&amp;debug=on", "View on DBPedia")</f>
        <v>View on DBPedia</v>
      </c>
    </row>
    <row collapsed="false" customFormat="false" customHeight="true" hidden="false" ht="12.1" outlineLevel="0" r="5984">
      <c r="A5984" s="0" t="str">
        <f aca="false">HYPERLINK("http://dbpedia.org/property/fieldgoals")</f>
        <v>http://dbpedia.org/property/fieldgoals</v>
      </c>
      <c r="B5984" s="2" t="n">
        <v>0</v>
      </c>
      <c r="C5984" s="0" t="str">
        <f aca="false">HYPERLINK("http://dbpedia.org/sparql?default-graph-uri=http%3A%2F%2Fdbpedia.org&amp;query=select+distinct+%3Fs+%3Fo+where+{%3Fs+%3Chttp%3A%2F%2Fdbpedia.org%2Fproperty%2Ffieldgoals%3E+%3Fo}+LIMIT+100&amp;format=text%2Fhtml&amp;timeout=30000&amp;debug=on", "View on DBPedia")</f>
        <v>View on DBPedia</v>
      </c>
    </row>
    <row collapsed="false" customFormat="false" customHeight="true" hidden="false" ht="12.1" outlineLevel="0" r="5985">
      <c r="A5985" s="0" t="str">
        <f aca="false">HYPERLINK("http://dbpedia.org/property/opening")</f>
        <v>http://dbpedia.org/property/opening</v>
      </c>
      <c r="B5985" s="2" t="n">
        <v>0</v>
      </c>
      <c r="C5985" s="0" t="str">
        <f aca="false">HYPERLINK("http://dbpedia.org/sparql?default-graph-uri=http%3A%2F%2Fdbpedia.org&amp;query=select+distinct+%3Fs+%3Fo+where+{%3Fs+%3Chttp%3A%2F%2Fdbpedia.org%2Fproperty%2Fopening%3E+%3Fo}+LIMIT+100&amp;format=text%2Fhtml&amp;timeout=30000&amp;debug=on", "View on DBPedia")</f>
        <v>View on DBPedia</v>
      </c>
    </row>
    <row collapsed="false" customFormat="false" customHeight="true" hidden="false" ht="12.1" outlineLevel="0" r="5986">
      <c r="A5986" s="0" t="str">
        <f aca="false">HYPERLINK("http://dbpedia.org/ontology/album")</f>
        <v>http://dbpedia.org/ontology/album</v>
      </c>
      <c r="B5986" s="2" t="n">
        <v>0</v>
      </c>
      <c r="C5986" s="0" t="str">
        <f aca="false">HYPERLINK("http://dbpedia.org/sparql?default-graph-uri=http%3A%2F%2Fdbpedia.org&amp;query=select+distinct+%3Fs+%3Fo+where+{%3Fs+%3Chttp%3A%2F%2Fdbpedia.org%2Fontology%2Falbum%3E+%3Fo}+LIMIT+100&amp;format=text%2Fhtml&amp;timeout=30000&amp;debug=on", "View on DBPedia")</f>
        <v>View on DBPedia</v>
      </c>
    </row>
    <row collapsed="false" customFormat="false" customHeight="true" hidden="false" ht="12.1" outlineLevel="0" r="5987">
      <c r="A5987" s="0" t="str">
        <f aca="false">HYPERLINK("http://dbpedia.org/property/longd")</f>
        <v>http://dbpedia.org/property/longd</v>
      </c>
      <c r="B5987" s="2" t="n">
        <v>0</v>
      </c>
      <c r="C5987" s="0" t="str">
        <f aca="false">HYPERLINK("http://dbpedia.org/sparql?default-graph-uri=http%3A%2F%2Fdbpedia.org&amp;query=select+distinct+%3Fs+%3Fo+where+{%3Fs+%3Chttp%3A%2F%2Fdbpedia.org%2Fproperty%2Flongd%3E+%3Fo}+LIMIT+100&amp;format=text%2Fhtml&amp;timeout=30000&amp;debug=on", "View on DBPedia")</f>
        <v>View on DBPedia</v>
      </c>
    </row>
    <row collapsed="false" customFormat="false" customHeight="true" hidden="false" ht="12.1" outlineLevel="0" r="5988">
      <c r="A5988" s="0" t="str">
        <f aca="false">HYPERLINK("http://dbpedia.org/property/longm")</f>
        <v>http://dbpedia.org/property/longm</v>
      </c>
      <c r="B5988" s="2" t="n">
        <v>0</v>
      </c>
      <c r="C5988" s="0" t="str">
        <f aca="false">HYPERLINK("http://dbpedia.org/sparql?default-graph-uri=http%3A%2F%2Fdbpedia.org&amp;query=select+distinct+%3Fs+%3Fo+where+{%3Fs+%3Chttp%3A%2F%2Fdbpedia.org%2Fproperty%2Flongm%3E+%3Fo}+LIMIT+100&amp;format=text%2Fhtml&amp;timeout=30000&amp;debug=on", "View on DBPedia")</f>
        <v>View on DBPedia</v>
      </c>
    </row>
    <row collapsed="false" customFormat="false" customHeight="true" hidden="false" ht="12.1" outlineLevel="0" r="5989">
      <c r="A5989" s="0" t="str">
        <f aca="false">HYPERLINK("http://dbpedia.org/property/numMovies")</f>
        <v>http://dbpedia.org/property/numMovies</v>
      </c>
      <c r="B5989" s="2" t="n">
        <v>0</v>
      </c>
      <c r="C5989" s="0" t="str">
        <f aca="false">HYPERLINK("http://dbpedia.org/sparql?default-graph-uri=http%3A%2F%2Fdbpedia.org&amp;query=select+distinct+%3Fs+%3Fo+where+{%3Fs+%3Chttp%3A%2F%2Fdbpedia.org%2Fproperty%2FnumMovies%3E+%3Fo}+LIMIT+100&amp;format=text%2Fhtml&amp;timeout=30000&amp;debug=on", "View on DBPedia")</f>
        <v>View on DBPedia</v>
      </c>
    </row>
    <row collapsed="false" customFormat="false" customHeight="true" hidden="false" ht="12.1" outlineLevel="0" r="5990">
      <c r="A5990" s="0" t="str">
        <f aca="false">HYPERLINK("http://dbpedia.org/property/latestReleaseVersion")</f>
        <v>http://dbpedia.org/property/latestReleaseVersion</v>
      </c>
      <c r="B5990" s="2" t="n">
        <v>0</v>
      </c>
      <c r="C5990" s="0" t="str">
        <f aca="false">HYPERLINK("http://dbpedia.org/sparql?default-graph-uri=http%3A%2F%2Fdbpedia.org&amp;query=select+distinct+%3Fs+%3Fo+where+{%3Fs+%3Chttp%3A%2F%2Fdbpedia.org%2Fproperty%2FlatestReleaseVersion%3E+%3Fo}+LIMIT+100&amp;format=text%2Fhtml&amp;timeout=30000&amp;debug=on", "View on DBPedia")</f>
        <v>View on DBPedia</v>
      </c>
    </row>
    <row collapsed="false" customFormat="false" customHeight="true" hidden="false" ht="12.1" outlineLevel="0" r="5991">
      <c r="A5991" s="0" t="str">
        <f aca="false">HYPERLINK("http://dbpedia.org/property/clubnumber")</f>
        <v>http://dbpedia.org/property/clubnumber</v>
      </c>
      <c r="B5991" s="2" t="n">
        <v>0</v>
      </c>
      <c r="C5991" s="0" t="str">
        <f aca="false">HYPERLINK("http://dbpedia.org/sparql?default-graph-uri=http%3A%2F%2Fdbpedia.org&amp;query=select+distinct+%3Fs+%3Fo+where+{%3Fs+%3Chttp%3A%2F%2Fdbpedia.org%2Fproperty%2Fclubnumber%3E+%3Fo}+LIMIT+100&amp;format=text%2Fhtml&amp;timeout=30000&amp;debug=on", "View on DBPedia")</f>
        <v>View on DBPedia</v>
      </c>
    </row>
    <row collapsed="false" customFormat="false" customHeight="true" hidden="false" ht="12.1" outlineLevel="0" r="5992">
      <c r="A5992" s="0" t="str">
        <f aca="false">HYPERLINK("http://dbpedia.org/property/group")</f>
        <v>http://dbpedia.org/property/group</v>
      </c>
      <c r="B5992" s="2" t="n">
        <v>0</v>
      </c>
      <c r="C5992" s="0" t="str">
        <f aca="false">HYPERLINK("http://dbpedia.org/sparql?default-graph-uri=http%3A%2F%2Fdbpedia.org&amp;query=select+distinct+%3Fs+%3Fo+where+{%3Fs+%3Chttp%3A%2F%2Fdbpedia.org%2Fproperty%2Fgroup%3E+%3Fo}+LIMIT+100&amp;format=text%2Fhtml&amp;timeout=30000&amp;debug=on", "View on DBPedia")</f>
        <v>View on DBPedia</v>
      </c>
    </row>
    <row collapsed="false" customFormat="false" customHeight="true" hidden="false" ht="12.1" outlineLevel="0" r="5993">
      <c r="A5993" s="0" t="str">
        <f aca="false">HYPERLINK("http://dbpedia.org/property/placeOfDeath")</f>
        <v>http://dbpedia.org/property/placeOfDeath</v>
      </c>
      <c r="B5993" s="2" t="n">
        <v>0</v>
      </c>
      <c r="C5993" s="0" t="str">
        <f aca="false">HYPERLINK("http://dbpedia.org/sparql?default-graph-uri=http%3A%2F%2Fdbpedia.org&amp;query=select+distinct+%3Fs+%3Fo+where+{%3Fs+%3Chttp%3A%2F%2Fdbpedia.org%2Fproperty%2FplaceOfDeath%3E+%3Fo}+LIMIT+100&amp;format=text%2Fhtml&amp;timeout=30000&amp;debug=on", "View on DBPedia")</f>
        <v>View on DBPedia</v>
      </c>
    </row>
    <row collapsed="false" customFormat="false" customHeight="true" hidden="false" ht="12.1" outlineLevel="0" r="5994">
      <c r="A5994" s="0" t="str">
        <f aca="false">HYPERLINK("http://dbpedia.org/property/prevNo")</f>
        <v>http://dbpedia.org/property/prevNo</v>
      </c>
      <c r="B5994" s="2" t="n">
        <v>0</v>
      </c>
      <c r="C5994" s="0" t="str">
        <f aca="false">HYPERLINK("http://dbpedia.org/sparql?default-graph-uri=http%3A%2F%2Fdbpedia.org&amp;query=select+distinct+%3Fs+%3Fo+where+{%3Fs+%3Chttp%3A%2F%2Fdbpedia.org%2Fproperty%2FprevNo%3E+%3Fo}+LIMIT+100&amp;format=text%2Fhtml&amp;timeout=30000&amp;debug=on", "View on DBPedia")</f>
        <v>View on DBPedia</v>
      </c>
    </row>
    <row collapsed="false" customFormat="false" customHeight="true" hidden="false" ht="12.1" outlineLevel="0" r="5995">
      <c r="A5995" s="0" t="str">
        <f aca="false">HYPERLINK("http://dbpedia.org/ontology/recordLabel")</f>
        <v>http://dbpedia.org/ontology/recordLabel</v>
      </c>
      <c r="B5995" s="2" t="n">
        <v>0</v>
      </c>
      <c r="C5995" s="0" t="str">
        <f aca="false">HYPERLINK("http://dbpedia.org/sparql?default-graph-uri=http%3A%2F%2Fdbpedia.org&amp;query=select+distinct+%3Fs+%3Fo+where+{%3Fs+%3Chttp%3A%2F%2Fdbpedia.org%2Fontology%2FrecordLabel%3E+%3Fo}+LIMIT+100&amp;format=text%2Fhtml&amp;timeout=30000&amp;debug=on", "View on DBPedia")</f>
        <v>View on DBPedia</v>
      </c>
    </row>
    <row collapsed="false" customFormat="false" customHeight="true" hidden="false" ht="12.1" outlineLevel="0" r="5996">
      <c r="A5996" s="0" t="str">
        <f aca="false">HYPERLINK("http://dbpedia.org/property/entranceCount")</f>
        <v>http://dbpedia.org/property/entranceCount</v>
      </c>
      <c r="B5996" s="2" t="n">
        <v>0</v>
      </c>
      <c r="C5996" s="0" t="str">
        <f aca="false">HYPERLINK("http://dbpedia.org/sparql?default-graph-uri=http%3A%2F%2Fdbpedia.org&amp;query=select+distinct+%3Fs+%3Fo+where+{%3Fs+%3Chttp%3A%2F%2Fdbpedia.org%2Fproperty%2FentranceCount%3E+%3Fo}+LIMIT+100&amp;format=text%2Fhtml&amp;timeout=30000&amp;debug=on", "View on DBPedia")</f>
        <v>View on DBPedia</v>
      </c>
    </row>
    <row collapsed="false" customFormat="false" customHeight="true" hidden="false" ht="12.1" outlineLevel="0" r="5997">
      <c r="A5997" s="0" t="str">
        <f aca="false">HYPERLINK("http://dbpedia.org/property/transponders")</f>
        <v>http://dbpedia.org/property/transponders</v>
      </c>
      <c r="B5997" s="2" t="n">
        <v>0</v>
      </c>
      <c r="C5997" s="0" t="str">
        <f aca="false">HYPERLINK("http://dbpedia.org/sparql?default-graph-uri=http%3A%2F%2Fdbpedia.org&amp;query=select+distinct+%3Fs+%3Fo+where+{%3Fs+%3Chttp%3A%2F%2Fdbpedia.org%2Fproperty%2Ftransponders%3E+%3Fo}+LIMIT+100&amp;format=text%2Fhtml&amp;timeout=30000&amp;debug=on", "View on DBPedia")</f>
        <v>View on DBPedia</v>
      </c>
    </row>
    <row collapsed="false" customFormat="false" customHeight="true" hidden="false" ht="12.1" outlineLevel="0" r="5998">
      <c r="A5998" s="0" t="str">
        <f aca="false">HYPERLINK("http://dbpedia.org/property/lasttestdate")</f>
        <v>http://dbpedia.org/property/lasttestdate</v>
      </c>
      <c r="B5998" s="2" t="n">
        <v>0</v>
      </c>
      <c r="C5998" s="0" t="str">
        <f aca="false">HYPERLINK("http://dbpedia.org/sparql?default-graph-uri=http%3A%2F%2Fdbpedia.org&amp;query=select+distinct+%3Fs+%3Fo+where+{%3Fs+%3Chttp%3A%2F%2Fdbpedia.org%2Fproperty%2Flasttestdate%3E+%3Fo}+LIMIT+100&amp;format=text%2Fhtml&amp;timeout=30000&amp;debug=on", "View on DBPedia")</f>
        <v>View on DBPedia</v>
      </c>
    </row>
    <row collapsed="false" customFormat="false" customHeight="true" hidden="false" ht="12.1" outlineLevel="0" r="5999">
      <c r="A5999" s="0" t="str">
        <f aca="false">HYPERLINK("http://dbpedia.org/property/footnotes")</f>
        <v>http://dbpedia.org/property/footnotes</v>
      </c>
      <c r="B5999" s="2" t="n">
        <v>0</v>
      </c>
      <c r="C5999" s="0" t="str">
        <f aca="false">HYPERLINK("http://dbpedia.org/sparql?default-graph-uri=http%3A%2F%2Fdbpedia.org&amp;query=select+distinct+%3Fs+%3Fo+where+{%3Fs+%3Chttp%3A%2F%2Fdbpedia.org%2Fproperty%2Ffootnotes%3E+%3Fo}+LIMIT+100&amp;format=text%2Fhtml&amp;timeout=30000&amp;debug=on", "View on DBPedia")</f>
        <v>View on DBPedia</v>
      </c>
    </row>
    <row collapsed="false" customFormat="false" customHeight="true" hidden="false" ht="12.1" outlineLevel="0" r="6000">
      <c r="A6000" s="0" t="str">
        <f aca="false">HYPERLINK("http://dbpedia.org/property/tvChanels")</f>
        <v>http://dbpedia.org/property/tvChanels</v>
      </c>
      <c r="B6000" s="2" t="n">
        <v>0</v>
      </c>
      <c r="C6000" s="0" t="str">
        <f aca="false">HYPERLINK("http://dbpedia.org/sparql?default-graph-uri=http%3A%2F%2Fdbpedia.org&amp;query=select+distinct+%3Fs+%3Fo+where+{%3Fs+%3Chttp%3A%2F%2Fdbpedia.org%2Fproperty%2FtvChanels%3E+%3Fo}+LIMIT+100&amp;format=text%2Fhtml&amp;timeout=30000&amp;debug=on", "View on DBPedia")</f>
        <v>View on DBPedia</v>
      </c>
    </row>
    <row collapsed="false" customFormat="false" customHeight="true" hidden="false" ht="12.1" outlineLevel="0" r="6001">
      <c r="A6001" s="0" t="str">
        <f aca="false">HYPERLINK("http://dbpedia.org/property/teams")</f>
        <v>http://dbpedia.org/property/teams</v>
      </c>
      <c r="B6001" s="2" t="n">
        <v>0</v>
      </c>
      <c r="C6001" s="0" t="str">
        <f aca="false">HYPERLINK("http://dbpedia.org/sparql?default-graph-uri=http%3A%2F%2Fdbpedia.org&amp;query=select+distinct+%3Fs+%3Fo+where+{%3Fs+%3Chttp%3A%2F%2Fdbpedia.org%2Fproperty%2Fteams%3E+%3Fo}+LIMIT+100&amp;format=text%2Fhtml&amp;timeout=30000&amp;debug=on", "View on DBPedia")</f>
        <v>View on DBPedia</v>
      </c>
    </row>
    <row collapsed="false" customFormat="false" customHeight="true" hidden="false" ht="12.1" outlineLevel="0" r="6002">
      <c r="A6002" s="0" t="str">
        <f aca="false">HYPERLINK("http://dbpedia.org/property/pbrankings")</f>
        <v>http://dbpedia.org/property/pbrankings</v>
      </c>
      <c r="B6002" s="2" t="n">
        <v>0</v>
      </c>
      <c r="C6002" s="0" t="str">
        <f aca="false">HYPERLINK("http://dbpedia.org/sparql?default-graph-uri=http%3A%2F%2Fdbpedia.org&amp;query=select+distinct+%3Fs+%3Fo+where+{%3Fs+%3Chttp%3A%2F%2Fdbpedia.org%2Fproperty%2Fpbrankings%3E+%3Fo}+LIMIT+100&amp;format=text%2Fhtml&amp;timeout=30000&amp;debug=on", "View on DBPedia")</f>
        <v>View on DBPedia</v>
      </c>
    </row>
    <row collapsed="false" customFormat="false" customHeight="true" hidden="false" ht="12.1" outlineLevel="0" r="6003">
      <c r="A6003" s="0" t="str">
        <f aca="false">HYPERLINK("http://dbpedia.org/property/tenfor")</f>
        <v>http://dbpedia.org/property/tenfor</v>
      </c>
      <c r="B6003" s="2" t="n">
        <v>0</v>
      </c>
      <c r="C6003" s="0" t="str">
        <f aca="false">HYPERLINK("http://dbpedia.org/sparql?default-graph-uri=http%3A%2F%2Fdbpedia.org&amp;query=select+distinct+%3Fs+%3Fo+where+{%3Fs+%3Chttp%3A%2F%2Fdbpedia.org%2Fproperty%2Ftenfor%3E+%3Fo}+LIMIT+100&amp;format=text%2Fhtml&amp;timeout=30000&amp;debug=on", "View on DBPedia")</f>
        <v>View on DBPedia</v>
      </c>
    </row>
    <row collapsed="false" customFormat="false" customHeight="true" hidden="false" ht="12.1" outlineLevel="0" r="6004">
      <c r="A6004" s="0" t="str">
        <f aca="false">HYPERLINK("http://dbpedia.org/property/ethnicity")</f>
        <v>http://dbpedia.org/property/ethnicity</v>
      </c>
      <c r="B6004" s="2" t="n">
        <v>0</v>
      </c>
      <c r="C6004" s="0" t="str">
        <f aca="false">HYPERLINK("http://dbpedia.org/sparql?default-graph-uri=http%3A%2F%2Fdbpedia.org&amp;query=select+distinct+%3Fs+%3Fo+where+{%3Fs+%3Chttp%3A%2F%2Fdbpedia.org%2Fproperty%2Fethnicity%3E+%3Fo}+LIMIT+100&amp;format=text%2Fhtml&amp;timeout=30000&amp;debug=on", "View on DBPedia")</f>
        <v>View on DBPedia</v>
      </c>
    </row>
    <row collapsed="false" customFormat="false" customHeight="true" hidden="false" ht="12.1" outlineLevel="0" r="6005">
      <c r="A6005" s="0" t="str">
        <f aca="false">HYPERLINK("http://dbpedia.org/property/broadcastArea")</f>
        <v>http://dbpedia.org/property/broadcastArea</v>
      </c>
      <c r="B6005" s="2" t="n">
        <v>0</v>
      </c>
      <c r="C6005" s="0" t="str">
        <f aca="false">HYPERLINK("http://dbpedia.org/sparql?default-graph-uri=http%3A%2F%2Fdbpedia.org&amp;query=select+distinct+%3Fs+%3Fo+where+{%3Fs+%3Chttp%3A%2F%2Fdbpedia.org%2Fproperty%2FbroadcastArea%3E+%3Fo}+LIMIT+100&amp;format=text%2Fhtml&amp;timeout=30000&amp;debug=on", "View on DBPedia")</f>
        <v>View on DBPedia</v>
      </c>
    </row>
    <row collapsed="false" customFormat="false" customHeight="true" hidden="false" ht="12.1" outlineLevel="0" r="6006">
      <c r="A6006" s="0" t="str">
        <f aca="false">HYPERLINK("http://dbpedia.org/property/gspy")</f>
        <v>http://dbpedia.org/property/gspy</v>
      </c>
      <c r="B6006" s="2" t="n">
        <v>0</v>
      </c>
      <c r="C6006" s="0" t="str">
        <f aca="false">HYPERLINK("http://dbpedia.org/sparql?default-graph-uri=http%3A%2F%2Fdbpedia.org&amp;query=select+distinct+%3Fs+%3Fo+where+{%3Fs+%3Chttp%3A%2F%2Fdbpedia.org%2Fproperty%2Fgspy%3E+%3Fo}+LIMIT+100&amp;format=text%2Fhtml&amp;timeout=30000&amp;debug=on", "View on DBPedia")</f>
        <v>View on DBPedia</v>
      </c>
    </row>
    <row collapsed="false" customFormat="false" customHeight="true" hidden="false" ht="12.1" outlineLevel="0" r="6007">
      <c r="A6007" s="0" t="str">
        <f aca="false">HYPERLINK("http://dbpedia.org/property/education")</f>
        <v>http://dbpedia.org/property/education</v>
      </c>
      <c r="B6007" s="2" t="n">
        <v>0</v>
      </c>
      <c r="C6007" s="0" t="str">
        <f aca="false">HYPERLINK("http://dbpedia.org/sparql?default-graph-uri=http%3A%2F%2Fdbpedia.org&amp;query=select+distinct+%3Fs+%3Fo+where+{%3Fs+%3Chttp%3A%2F%2Fdbpedia.org%2Fproperty%2Feducation%3E+%3Fo}+LIMIT+100&amp;format=text%2Fhtml&amp;timeout=30000&amp;debug=on", "View on DBPedia")</f>
        <v>View on DBPedia</v>
      </c>
    </row>
    <row collapsed="false" customFormat="false" customHeight="true" hidden="false" ht="12.1" outlineLevel="0" r="6008">
      <c r="A6008" s="0" t="str">
        <f aca="false">HYPERLINK("http://dbpedia.org/property/hm34Enter")</f>
        <v>http://dbpedia.org/property/hm34Enter</v>
      </c>
      <c r="B6008" s="2" t="n">
        <v>0</v>
      </c>
      <c r="C6008" s="0" t="str">
        <f aca="false">HYPERLINK("http://dbpedia.org/sparql?default-graph-uri=http%3A%2F%2Fdbpedia.org&amp;query=select+distinct+%3Fs+%3Fo+where+{%3Fs+%3Chttp%3A%2F%2Fdbpedia.org%2Fproperty%2Fhm34Enter%3E+%3Fo}+LIMIT+100&amp;format=text%2Fhtml&amp;timeout=30000&amp;debug=on", "View on DBPedia")</f>
        <v>View on DBPedia</v>
      </c>
    </row>
    <row collapsed="false" customFormat="false" customHeight="true" hidden="false" ht="12.1" outlineLevel="0" r="6009">
      <c r="A6009" s="0" t="str">
        <f aca="false">HYPERLINK("http://dbpedia.org/property/affiliates")</f>
        <v>http://dbpedia.org/property/affiliates</v>
      </c>
      <c r="B6009" s="2" t="n">
        <v>0</v>
      </c>
      <c r="C6009" s="0" t="str">
        <f aca="false">HYPERLINK("http://dbpedia.org/sparql?default-graph-uri=http%3A%2F%2Fdbpedia.org&amp;query=select+distinct+%3Fs+%3Fo+where+{%3Fs+%3Chttp%3A%2F%2Fdbpedia.org%2Fproperty%2Faffiliates%3E+%3Fo}+LIMIT+100&amp;format=text%2Fhtml&amp;timeout=30000&amp;debug=on", "View on DBPedia")</f>
        <v>View on DBPedia</v>
      </c>
    </row>
    <row collapsed="false" customFormat="false" customHeight="true" hidden="false" ht="12.1" outlineLevel="0" r="6010">
      <c r="A6010" s="0" t="str">
        <f aca="false">HYPERLINK("http://dbpedia.org/ontology/voice")</f>
        <v>http://dbpedia.org/ontology/voice</v>
      </c>
      <c r="B6010" s="2" t="n">
        <v>0</v>
      </c>
      <c r="C6010" s="0" t="str">
        <f aca="false">HYPERLINK("http://dbpedia.org/sparql?default-graph-uri=http%3A%2F%2Fdbpedia.org&amp;query=select+distinct+%3Fs+%3Fo+where+{%3Fs+%3Chttp%3A%2F%2Fdbpedia.org%2Fontology%2Fvoice%3E+%3Fo}+LIMIT+100&amp;format=text%2Fhtml&amp;timeout=30000&amp;debug=on", "View on DBPedia")</f>
        <v>View on DBPedia</v>
      </c>
    </row>
    <row collapsed="false" customFormat="false" customHeight="true" hidden="false" ht="12.1" outlineLevel="0" r="6011">
      <c r="A6011" s="0" t="str">
        <f aca="false">HYPERLINK("http://dbpedia.org/ontology/buildingEndDate")</f>
        <v>http://dbpedia.org/ontology/buildingEndDate</v>
      </c>
      <c r="B6011" s="2" t="n">
        <v>0</v>
      </c>
      <c r="C6011" s="0" t="str">
        <f aca="false">HYPERLINK("http://dbpedia.org/sparql?default-graph-uri=http%3A%2F%2Fdbpedia.org&amp;query=select+distinct+%3Fs+%3Fo+where+{%3Fs+%3Chttp%3A%2F%2Fdbpedia.org%2Fontology%2FbuildingEndDate%3E+%3Fo}+LIMIT+100&amp;format=text%2Fhtml&amp;timeout=30000&amp;debug=on", "View on DBPedia")</f>
        <v>View on DBPedia</v>
      </c>
    </row>
    <row collapsed="false" customFormat="false" customHeight="true" hidden="false" ht="12.1" outlineLevel="0" r="6012">
      <c r="A6012" s="0" t="str">
        <f aca="false">HYPERLINK("http://dbpedia.org/property/numparts")</f>
        <v>http://dbpedia.org/property/numparts</v>
      </c>
      <c r="B6012" s="2" t="n">
        <v>0</v>
      </c>
      <c r="C6012" s="0" t="str">
        <f aca="false">HYPERLINK("http://dbpedia.org/sparql?default-graph-uri=http%3A%2F%2Fdbpedia.org&amp;query=select+distinct+%3Fs+%3Fo+where+{%3Fs+%3Chttp%3A%2F%2Fdbpedia.org%2Fproperty%2Fnumparts%3E+%3Fo}+LIMIT+100&amp;format=text%2Fhtml&amp;timeout=30000&amp;debug=on", "View on DBPedia")</f>
        <v>View on DBPedia</v>
      </c>
    </row>
    <row collapsed="false" customFormat="false" customHeight="true" hidden="false" ht="12.1" outlineLevel="0" r="6013">
      <c r="A6013" s="0" t="str">
        <f aca="false">HYPERLINK("http://dbpedia.org/property/product")</f>
        <v>http://dbpedia.org/property/product</v>
      </c>
      <c r="B6013" s="2" t="n">
        <v>0</v>
      </c>
      <c r="C6013" s="0" t="str">
        <f aca="false">HYPERLINK("http://dbpedia.org/sparql?default-graph-uri=http%3A%2F%2Fdbpedia.org&amp;query=select+distinct+%3Fs+%3Fo+where+{%3Fs+%3Chttp%3A%2F%2Fdbpedia.org%2Fproperty%2Fproduct%3E+%3Fo}+LIMIT+100&amp;format=text%2Fhtml&amp;timeout=30000&amp;debug=on", "View on DBPedia")</f>
        <v>View on DBPedia</v>
      </c>
    </row>
    <row collapsed="false" customFormat="false" customHeight="true" hidden="false" ht="12.1" outlineLevel="0" r="6014">
      <c r="A6014" s="0" t="str">
        <f aca="false">HYPERLINK("http://dbpedia.org/property/%E6%AC%A1%E7%95%AA%E7%B5%84_")</f>
        <v>http://dbpedia.org/property/%E6%AC%A1%E7%95%AA%E7%B5%84_</v>
      </c>
      <c r="B6014" s="2" t="n">
        <v>0</v>
      </c>
      <c r="C6014" s="0" t="str">
        <f aca="false">HYPERLINK("http://dbpedia.org/sparql?default-graph-uri=http%3A%2F%2Fdbpedia.org&amp;query=select+distinct+%3Fs+%3Fo+where+{%3Fs+%3Chttp%3A%2F%2Fdbpedia.org%2Fproperty%2F%25E6%25AC%25A1%25E7%2595%25AA%25E7%25B5%2584_%3E+%3Fo}+LIMIT+100&amp;format=text%2Fhtml&amp;timeout=30000&amp;debug=on", "View on DBPedia")</f>
        <v>View on DBPedia</v>
      </c>
    </row>
    <row collapsed="false" customFormat="false" customHeight="true" hidden="false" ht="12.1" outlineLevel="0" r="6015">
      <c r="A6015" s="0" t="str">
        <f aca="false">HYPERLINK("http://dbpedia.org/property/can13Week")</f>
        <v>http://dbpedia.org/property/can13Week</v>
      </c>
      <c r="B6015" s="2" t="n">
        <v>0</v>
      </c>
      <c r="C6015" s="0" t="str">
        <f aca="false">HYPERLINK("http://dbpedia.org/sparql?default-graph-uri=http%3A%2F%2Fdbpedia.org&amp;query=select+distinct+%3Fs+%3Fo+where+{%3Fs+%3Chttp%3A%2F%2Fdbpedia.org%2Fproperty%2Fcan13Week%3E+%3Fo}+LIMIT+100&amp;format=text%2Fhtml&amp;timeout=30000&amp;debug=on", "View on DBPedia")</f>
        <v>View on DBPedia</v>
      </c>
    </row>
    <row collapsed="false" customFormat="false" customHeight="true" hidden="false" ht="12.1" outlineLevel="0" r="6016">
      <c r="A6016" s="0" t="str">
        <f aca="false">HYPERLINK("http://dbpedia.org/property/neShow3Date")</f>
        <v>http://dbpedia.org/property/neShow3Date</v>
      </c>
      <c r="B6016" s="2" t="n">
        <v>0</v>
      </c>
      <c r="C6016" s="0" t="str">
        <f aca="false">HYPERLINK("http://dbpedia.org/sparql?default-graph-uri=http%3A%2F%2Fdbpedia.org&amp;query=select+distinct+%3Fs+%3Fo+where+{%3Fs+%3Chttp%3A%2F%2Fdbpedia.org%2Fproperty%2FneShow3Date%3E+%3Fo}+LIMIT+100&amp;format=text%2Fhtml&amp;timeout=30000&amp;debug=on", "View on DBPedia")</f>
        <v>View on DBPedia</v>
      </c>
    </row>
    <row collapsed="false" customFormat="false" customHeight="true" hidden="false" ht="12.1" outlineLevel="0" r="6017">
      <c r="A6017" s="0" t="str">
        <f aca="false">HYPERLINK("http://dbpedia.org/property/photo")</f>
        <v>http://dbpedia.org/property/photo</v>
      </c>
      <c r="B6017" s="2" t="n">
        <v>0</v>
      </c>
      <c r="C6017" s="0" t="str">
        <f aca="false">HYPERLINK("http://dbpedia.org/sparql?default-graph-uri=http%3A%2F%2Fdbpedia.org&amp;query=select+distinct+%3Fs+%3Fo+where+{%3Fs+%3Chttp%3A%2F%2Fdbpedia.org%2Fproperty%2Fphoto%3E+%3Fo}+LIMIT+100&amp;format=text%2Fhtml&amp;timeout=30000&amp;debug=on", "View on DBPedia")</f>
        <v>View on DBPedia</v>
      </c>
    </row>
    <row collapsed="false" customFormat="false" customHeight="true" hidden="false" ht="12.1" outlineLevel="0" r="6018">
      <c r="A6018" s="0" t="str">
        <f aca="false">HYPERLINK("http://dbpedia.org/ontology/showJudge")</f>
        <v>http://dbpedia.org/ontology/showJudge</v>
      </c>
      <c r="B6018" s="2" t="n">
        <v>0</v>
      </c>
      <c r="C6018" s="0" t="str">
        <f aca="false">HYPERLINK("http://dbpedia.org/sparql?default-graph-uri=http%3A%2F%2Fdbpedia.org&amp;query=select+distinct+%3Fs+%3Fo+where+{%3Fs+%3Chttp%3A%2F%2Fdbpedia.org%2Fontology%2FshowJudge%3E+%3Fo}+LIMIT+100&amp;format=text%2Fhtml&amp;timeout=30000&amp;debug=on", "View on DBPedia")</f>
        <v>View on DBPedia</v>
      </c>
    </row>
    <row collapsed="false" customFormat="false" customHeight="true" hidden="false" ht="12.1" outlineLevel="0" r="6019">
      <c r="A6019" s="0" t="str">
        <f aca="false">HYPERLINK("http://dbpedia.org/property/footer")</f>
        <v>http://dbpedia.org/property/footer</v>
      </c>
      <c r="B6019" s="2" t="n">
        <v>0</v>
      </c>
      <c r="C6019" s="0" t="str">
        <f aca="false">HYPERLINK("http://dbpedia.org/sparql?default-graph-uri=http%3A%2F%2Fdbpedia.org&amp;query=select+distinct+%3Fs+%3Fo+where+{%3Fs+%3Chttp%3A%2F%2Fdbpedia.org%2Fproperty%2Ffooter%3E+%3Fo}+LIMIT+100&amp;format=text%2Fhtml&amp;timeout=30000&amp;debug=on", "View on DBPedia")</f>
        <v>View on DBPedia</v>
      </c>
    </row>
    <row collapsed="false" customFormat="false" customHeight="true" hidden="false" ht="12.1" outlineLevel="0" r="6020">
      <c r="A6020" s="0" t="str">
        <f aca="false">HYPERLINK("http://dbpedia.org/property/partner")</f>
        <v>http://dbpedia.org/property/partner</v>
      </c>
      <c r="B6020" s="2" t="n">
        <v>0</v>
      </c>
      <c r="C6020" s="0" t="str">
        <f aca="false">HYPERLINK("http://dbpedia.org/sparql?default-graph-uri=http%3A%2F%2Fdbpedia.org&amp;query=select+distinct+%3Fs+%3Fo+where+{%3Fs+%3Chttp%3A%2F%2Fdbpedia.org%2Fproperty%2Fpartner%3E+%3Fo}+LIMIT+100&amp;format=text%2Fhtml&amp;timeout=30000&amp;debug=on", "View on DBPedia")</f>
        <v>View on DBPedia</v>
      </c>
    </row>
    <row collapsed="false" customFormat="false" customHeight="true" hidden="false" ht="12.1" outlineLevel="0" r="6021">
      <c r="A6021" s="0" t="str">
        <f aca="false">HYPERLINK("http://dbpedia.org/property/timeFrame")</f>
        <v>http://dbpedia.org/property/timeFrame</v>
      </c>
      <c r="B6021" s="2" t="n">
        <v>0</v>
      </c>
      <c r="C6021" s="0" t="str">
        <f aca="false">HYPERLINK("http://dbpedia.org/sparql?default-graph-uri=http%3A%2F%2Fdbpedia.org&amp;query=select+distinct+%3Fs+%3Fo+where+{%3Fs+%3Chttp%3A%2F%2Fdbpedia.org%2Fproperty%2FtimeFrame%3E+%3Fo}+LIMIT+100&amp;format=text%2Fhtml&amp;timeout=30000&amp;debug=on", "View on DBPedia")</f>
        <v>View on DBPedia</v>
      </c>
    </row>
    <row collapsed="false" customFormat="false" customHeight="true" hidden="false" ht="12.1" outlineLevel="0" r="6022">
      <c r="A6022" s="0" t="str">
        <f aca="false">HYPERLINK("http://dbpedia.org/property/kanjititleb")</f>
        <v>http://dbpedia.org/property/kanjititleb</v>
      </c>
      <c r="B6022" s="2" t="n">
        <v>0</v>
      </c>
      <c r="C6022" s="0" t="str">
        <f aca="false">HYPERLINK("http://dbpedia.org/sparql?default-graph-uri=http%3A%2F%2Fdbpedia.org&amp;query=select+distinct+%3Fs+%3Fo+where+{%3Fs+%3Chttp%3A%2F%2Fdbpedia.org%2Fproperty%2Fkanjititleb%3E+%3Fo}+LIMIT+100&amp;format=text%2Fhtml&amp;timeout=30000&amp;debug=on", "View on DBPedia")</f>
        <v>View on DBPedia</v>
      </c>
    </row>
    <row collapsed="false" customFormat="false" customHeight="true" hidden="false" ht="12.1" outlineLevel="0" r="6023">
      <c r="A6023" s="0" t="str">
        <f aca="false">HYPERLINK("http://dbpedia.org/property/cable")</f>
        <v>http://dbpedia.org/property/cable</v>
      </c>
      <c r="B6023" s="2" t="n">
        <v>0</v>
      </c>
      <c r="C6023" s="0" t="str">
        <f aca="false">HYPERLINK("http://dbpedia.org/sparql?default-graph-uri=http%3A%2F%2Fdbpedia.org&amp;query=select+distinct+%3Fs+%3Fo+where+{%3Fs+%3Chttp%3A%2F%2Fdbpedia.org%2Fproperty%2Fcable%3E+%3Fo}+LIMIT+100&amp;format=text%2Fhtml&amp;timeout=30000&amp;debug=on", "View on DBPedia")</f>
        <v>View on DBPedia</v>
      </c>
    </row>
    <row collapsed="false" customFormat="false" customHeight="true" hidden="false" ht="12.1" outlineLevel="0" r="6024">
      <c r="A6024" s="0" t="str">
        <f aca="false">HYPERLINK("http://dbpedia.org/property/films")</f>
        <v>http://dbpedia.org/property/films</v>
      </c>
      <c r="B6024" s="2" t="n">
        <v>0</v>
      </c>
      <c r="C6024" s="0" t="str">
        <f aca="false">HYPERLINK("http://dbpedia.org/sparql?default-graph-uri=http%3A%2F%2Fdbpedia.org&amp;query=select+distinct+%3Fs+%3Fo+where+{%3Fs+%3Chttp%3A%2F%2Fdbpedia.org%2Fproperty%2Ffilms%3E+%3Fo}+LIMIT+100&amp;format=text%2Fhtml&amp;timeout=30000&amp;debug=on", "View on DBPedia")</f>
        <v>View on DBPedia</v>
      </c>
    </row>
    <row collapsed="false" customFormat="false" customHeight="true" hidden="false" ht="12.1" outlineLevel="0" r="6025">
      <c r="A6025" s="0" t="str">
        <f aca="false">HYPERLINK("http://dbpedia.org/property/lastSingle")</f>
        <v>http://dbpedia.org/property/lastSingle</v>
      </c>
      <c r="B6025" s="2" t="n">
        <v>0</v>
      </c>
      <c r="C6025" s="0" t="str">
        <f aca="false">HYPERLINK("http://dbpedia.org/sparql?default-graph-uri=http%3A%2F%2Fdbpedia.org&amp;query=select+distinct+%3Fs+%3Fo+where+{%3Fs+%3Chttp%3A%2F%2Fdbpedia.org%2Fproperty%2FlastSingle%3E+%3Fo}+LIMIT+100&amp;format=text%2Fhtml&amp;timeout=30000&amp;debug=on", "View on DBPedia")</f>
        <v>View on DBPedia</v>
      </c>
    </row>
    <row collapsed="false" customFormat="false" customHeight="true" hidden="false" ht="12.1" outlineLevel="0" r="6026">
      <c r="A6026" s="0" t="str">
        <f aca="false">HYPERLINK("http://dbpedia.org/property/homeRecord")</f>
        <v>http://dbpedia.org/property/homeRecord</v>
      </c>
      <c r="B6026" s="2" t="n">
        <v>0</v>
      </c>
      <c r="C6026" s="0" t="str">
        <f aca="false">HYPERLINK("http://dbpedia.org/sparql?default-graph-uri=http%3A%2F%2Fdbpedia.org&amp;query=select+distinct+%3Fs+%3Fo+where+{%3Fs+%3Chttp%3A%2F%2Fdbpedia.org%2Fproperty%2FhomeRecord%3E+%3Fo}+LIMIT+100&amp;format=text%2Fhtml&amp;timeout=30000&amp;debug=on", "View on DBPedia")</f>
        <v>View on DBPedia</v>
      </c>
    </row>
    <row collapsed="false" customFormat="false" customHeight="true" hidden="false" ht="12.1" outlineLevel="0" r="6027">
      <c r="A6027" s="0" t="str">
        <f aca="false">HYPERLINK("http://dbpedia.org/ontology/fate")</f>
        <v>http://dbpedia.org/ontology/fate</v>
      </c>
      <c r="B6027" s="2" t="n">
        <v>0</v>
      </c>
      <c r="C6027" s="0" t="str">
        <f aca="false">HYPERLINK("http://dbpedia.org/sparql?default-graph-uri=http%3A%2F%2Fdbpedia.org&amp;query=select+distinct+%3Fs+%3Fo+where+{%3Fs+%3Chttp%3A%2F%2Fdbpedia.org%2Fontology%2Ffate%3E+%3Fo}+LIMIT+100&amp;format=text%2Fhtml&amp;timeout=30000&amp;debug=on", "View on DBPedia")</f>
        <v>View on DBPedia</v>
      </c>
    </row>
    <row collapsed="false" customFormat="false" customHeight="true" hidden="false" ht="12.1" outlineLevel="0" r="6028">
      <c r="A6028" s="0" t="str">
        <f aca="false">HYPERLINK("http://dbpedia.org/property/os")</f>
        <v>http://dbpedia.org/property/os</v>
      </c>
      <c r="B6028" s="2" t="n">
        <v>0</v>
      </c>
      <c r="C6028" s="0" t="str">
        <f aca="false">HYPERLINK("http://dbpedia.org/sparql?default-graph-uri=http%3A%2F%2Fdbpedia.org&amp;query=select+distinct+%3Fs+%3Fo+where+{%3Fs+%3Chttp%3A%2F%2Fdbpedia.org%2Fproperty%2Fos%3E+%3Fo}+LIMIT+100&amp;format=text%2Fhtml&amp;timeout=30000&amp;debug=on", "View on DBPedia")</f>
        <v>View on DBPedia</v>
      </c>
    </row>
    <row collapsed="false" customFormat="false" customHeight="true" hidden="false" ht="12.1" outlineLevel="0" r="6029">
      <c r="A6029" s="0" t="str">
        <f aca="false">HYPERLINK("http://dbpedia.org/property/onAirringTime")</f>
        <v>http://dbpedia.org/property/onAirringTime</v>
      </c>
      <c r="B6029" s="2" t="n">
        <v>0</v>
      </c>
      <c r="C6029" s="0" t="str">
        <f aca="false">HYPERLINK("http://dbpedia.org/sparql?default-graph-uri=http%3A%2F%2Fdbpedia.org&amp;query=select+distinct+%3Fs+%3Fo+where+{%3Fs+%3Chttp%3A%2F%2Fdbpedia.org%2Fproperty%2FonAirringTime%3E+%3Fo}+LIMIT+100&amp;format=text%2Fhtml&amp;timeout=30000&amp;debug=on", "View on DBPedia")</f>
        <v>View on DBPedia</v>
      </c>
    </row>
    <row collapsed="false" customFormat="false" customHeight="true" hidden="false" ht="12.1" outlineLevel="0" r="6030">
      <c r="A6030" s="0" t="str">
        <f aca="false">HYPERLINK("http://dbpedia.org/property/hanja")</f>
        <v>http://dbpedia.org/property/hanja</v>
      </c>
      <c r="B6030" s="2" t="n">
        <v>0</v>
      </c>
      <c r="C6030" s="0" t="str">
        <f aca="false">HYPERLINK("http://dbpedia.org/sparql?default-graph-uri=http%3A%2F%2Fdbpedia.org&amp;query=select+distinct+%3Fs+%3Fo+where+{%3Fs+%3Chttp%3A%2F%2Fdbpedia.org%2Fproperty%2Fhanja%3E+%3Fo}+LIMIT+100&amp;format=text%2Fhtml&amp;timeout=30000&amp;debug=on", "View on DBPedia")</f>
        <v>View on DBPedia</v>
      </c>
    </row>
    <row collapsed="false" customFormat="false" customHeight="true" hidden="false" ht="12.1" outlineLevel="0" r="6031">
      <c r="A6031" s="0" t="str">
        <f aca="false">HYPERLINK("http://dbpedia.org/property/kickboxKowin")</f>
        <v>http://dbpedia.org/property/kickboxKowin</v>
      </c>
      <c r="B6031" s="2" t="n">
        <v>0</v>
      </c>
      <c r="C6031" s="0" t="str">
        <f aca="false">HYPERLINK("http://dbpedia.org/sparql?default-graph-uri=http%3A%2F%2Fdbpedia.org&amp;query=select+distinct+%3Fs+%3Fo+where+{%3Fs+%3Chttp%3A%2F%2Fdbpedia.org%2Fproperty%2FkickboxKowin%3E+%3Fo}+LIMIT+100&amp;format=text%2Fhtml&amp;timeout=30000&amp;debug=on", "View on DBPedia")</f>
        <v>View on DBPedia</v>
      </c>
    </row>
    <row collapsed="false" customFormat="false" customHeight="true" hidden="false" ht="12.1" outlineLevel="0" r="6032">
      <c r="A6032" s="0" t="str">
        <f aca="false">HYPERLINK("http://dbpedia.org/property/hm32Exit")</f>
        <v>http://dbpedia.org/property/hm32Exit</v>
      </c>
      <c r="B6032" s="2" t="n">
        <v>0</v>
      </c>
      <c r="C6032" s="0" t="str">
        <f aca="false">HYPERLINK("http://dbpedia.org/sparql?default-graph-uri=http%3A%2F%2Fdbpedia.org&amp;query=select+distinct+%3Fs+%3Fo+where+{%3Fs+%3Chttp%3A%2F%2Fdbpedia.org%2Fproperty%2Fhm32Exit%3E+%3Fo}+LIMIT+100&amp;format=text%2Fhtml&amp;timeout=30000&amp;debug=on", "View on DBPedia")</f>
        <v>View on DBPedia</v>
      </c>
    </row>
    <row collapsed="false" customFormat="false" customHeight="true" hidden="false" ht="12.1" outlineLevel="0" r="6033">
      <c r="A6033" s="0" t="str">
        <f aca="false">HYPERLINK("http://dbpedia.org/property/fate")</f>
        <v>http://dbpedia.org/property/fate</v>
      </c>
      <c r="B6033" s="2" t="n">
        <v>0</v>
      </c>
      <c r="C6033" s="0" t="str">
        <f aca="false">HYPERLINK("http://dbpedia.org/sparql?default-graph-uri=http%3A%2F%2Fdbpedia.org&amp;query=select+distinct+%3Fs+%3Fo+where+{%3Fs+%3Chttp%3A%2F%2Fdbpedia.org%2Fproperty%2Ffate%3E+%3Fo}+LIMIT+100&amp;format=text%2Fhtml&amp;timeout=30000&amp;debug=on", "View on DBPedia")</f>
        <v>View on DBPedia</v>
      </c>
    </row>
    <row collapsed="false" customFormat="false" customHeight="true" hidden="false" ht="12.1" outlineLevel="0" r="6034">
      <c r="A6034" s="0" t="str">
        <f aca="false">HYPERLINK("http://dbpedia.org/property/dateOfPremiere")</f>
        <v>http://dbpedia.org/property/dateOfPremiere</v>
      </c>
      <c r="B6034" s="2" t="n">
        <v>0</v>
      </c>
      <c r="C6034" s="0" t="str">
        <f aca="false">HYPERLINK("http://dbpedia.org/sparql?default-graph-uri=http%3A%2F%2Fdbpedia.org&amp;query=select+distinct+%3Fs+%3Fo+where+{%3Fs+%3Chttp%3A%2F%2Fdbpedia.org%2Fproperty%2FdateOfPremiere%3E+%3Fo}+LIMIT+100&amp;format=text%2Fhtml&amp;timeout=30000&amp;debug=on", "View on DBPedia")</f>
        <v>View on DBPedia</v>
      </c>
    </row>
    <row collapsed="false" customFormat="false" customHeight="true" hidden="false" ht="12.1" outlineLevel="0" r="6035">
      <c r="A6035" s="0" t="str">
        <f aca="false">HYPERLINK("http://dbpedia.org/property/runnerupGames")</f>
        <v>http://dbpedia.org/property/runnerupGames</v>
      </c>
      <c r="B6035" s="2" t="n">
        <v>0</v>
      </c>
      <c r="C6035" s="0" t="str">
        <f aca="false">HYPERLINK("http://dbpedia.org/sparql?default-graph-uri=http%3A%2F%2Fdbpedia.org&amp;query=select+distinct+%3Fs+%3Fo+where+{%3Fs+%3Chttp%3A%2F%2Fdbpedia.org%2Fproperty%2FrunnerupGames%3E+%3Fo}+LIMIT+100&amp;format=text%2Fhtml&amp;timeout=30000&amp;debug=on", "View on DBPedia")</f>
        <v>View on DBPedia</v>
      </c>
    </row>
    <row collapsed="false" customFormat="false" customHeight="true" hidden="false" ht="12.1" outlineLevel="0" r="6036">
      <c r="A6036" s="0" t="str">
        <f aca="false">HYPERLINK("http://dbpedia.org/property/columns")</f>
        <v>http://dbpedia.org/property/columns</v>
      </c>
      <c r="B6036" s="2" t="n">
        <v>0</v>
      </c>
      <c r="C6036" s="0" t="str">
        <f aca="false">HYPERLINK("http://dbpedia.org/sparql?default-graph-uri=http%3A%2F%2Fdbpedia.org&amp;query=select+distinct+%3Fs+%3Fo+where+{%3Fs+%3Chttp%3A%2F%2Fdbpedia.org%2Fproperty%2Fcolumns%3E+%3Fo}+LIMIT+100&amp;format=text%2Fhtml&amp;timeout=30000&amp;debug=on", "View on DBPedia")</f>
        <v>View on DBPedia</v>
      </c>
    </row>
    <row collapsed="false" customFormat="false" customHeight="true" hidden="false" ht="12.1" outlineLevel="0" r="6037">
      <c r="A6037" s="0" t="str">
        <f aca="false">HYPERLINK("http://dbpedia.org/ontology/utcOffset")</f>
        <v>http://dbpedia.org/ontology/utcOffset</v>
      </c>
      <c r="B6037" s="2" t="n">
        <v>0</v>
      </c>
      <c r="C6037" s="0" t="str">
        <f aca="false">HYPERLINK("http://dbpedia.org/sparql?default-graph-uri=http%3A%2F%2Fdbpedia.org&amp;query=select+distinct+%3Fs+%3Fo+where+{%3Fs+%3Chttp%3A%2F%2Fdbpedia.org%2Fontology%2FutcOffset%3E+%3Fo}+LIMIT+100&amp;format=text%2Fhtml&amp;timeout=30000&amp;debug=on", "View on DBPedia")</f>
        <v>View on DBPedia</v>
      </c>
    </row>
    <row collapsed="false" customFormat="false" customHeight="true" hidden="false" ht="12.1" outlineLevel="0" r="6038">
      <c r="A6038" s="0" t="str">
        <f aca="false">HYPERLINK("http://dbpedia.org/property/hm31Enter")</f>
        <v>http://dbpedia.org/property/hm31Enter</v>
      </c>
      <c r="B6038" s="2" t="n">
        <v>0</v>
      </c>
      <c r="C6038" s="0" t="str">
        <f aca="false">HYPERLINK("http://dbpedia.org/sparql?default-graph-uri=http%3A%2F%2Fdbpedia.org&amp;query=select+distinct+%3Fs+%3Fo+where+{%3Fs+%3Chttp%3A%2F%2Fdbpedia.org%2Fproperty%2Fhm31Enter%3E+%3Fo}+LIMIT+100&amp;format=text%2Fhtml&amp;timeout=30000&amp;debug=on", "View on DBPedia")</f>
        <v>View on DBPedia</v>
      </c>
    </row>
    <row collapsed="false" customFormat="false" customHeight="true" hidden="false" ht="12.1" outlineLevel="0" r="6039">
      <c r="A6039" s="0" t="str">
        <f aca="false">HYPERLINK("http://dbpedia.org/property/discs")</f>
        <v>http://dbpedia.org/property/discs</v>
      </c>
      <c r="B6039" s="2" t="n">
        <v>0</v>
      </c>
      <c r="C6039" s="0" t="str">
        <f aca="false">HYPERLINK("http://dbpedia.org/sparql?default-graph-uri=http%3A%2F%2Fdbpedia.org&amp;query=select+distinct+%3Fs+%3Fo+where+{%3Fs+%3Chttp%3A%2F%2Fdbpedia.org%2Fproperty%2Fdiscs%3E+%3Fo}+LIMIT+100&amp;format=text%2Fhtml&amp;timeout=30000&amp;debug=on", "View on DBPedia")</f>
        <v>View on DBPedia</v>
      </c>
    </row>
    <row collapsed="false" customFormat="false" customHeight="true" hidden="false" ht="12.1" outlineLevel="0" r="6040">
      <c r="A6040" s="0" t="str">
        <f aca="false">HYPERLINK("http://dbpedia.org/property/draws")</f>
        <v>http://dbpedia.org/property/draws</v>
      </c>
      <c r="B6040" s="2" t="n">
        <v>0</v>
      </c>
      <c r="C6040" s="0" t="str">
        <f aca="false">HYPERLINK("http://dbpedia.org/sparql?default-graph-uri=http%3A%2F%2Fdbpedia.org&amp;query=select+distinct+%3Fs+%3Fo+where+{%3Fs+%3Chttp%3A%2F%2Fdbpedia.org%2Fproperty%2Fdraws%3E+%3Fo}+LIMIT+100&amp;format=text%2Fhtml&amp;timeout=30000&amp;debug=on", "View on DBPedia")</f>
        <v>View on DBPedia</v>
      </c>
    </row>
    <row collapsed="false" customFormat="false" customHeight="true" hidden="false" ht="12.1" outlineLevel="0" r="6041">
      <c r="A6041" s="0" t="str">
        <f aca="false">HYPERLINK("http://dbpedia.org/property/can3Week")</f>
        <v>http://dbpedia.org/property/can3Week</v>
      </c>
      <c r="B6041" s="2" t="n">
        <v>0</v>
      </c>
      <c r="C6041" s="0" t="str">
        <f aca="false">HYPERLINK("http://dbpedia.org/sparql?default-graph-uri=http%3A%2F%2Fdbpedia.org&amp;query=select+distinct+%3Fs+%3Fo+where+{%3Fs+%3Chttp%3A%2F%2Fdbpedia.org%2Fproperty%2Fcan3Week%3E+%3Fo}+LIMIT+100&amp;format=text%2Fhtml&amp;timeout=30000&amp;debug=on", "View on DBPedia")</f>
        <v>View on DBPedia</v>
      </c>
    </row>
    <row collapsed="false" customFormat="false" customHeight="true" hidden="false" ht="12.1" outlineLevel="0" r="6042">
      <c r="A6042" s="0" t="str">
        <f aca="false">HYPERLINK("http://dbpedia.org/property/divisions")</f>
        <v>http://dbpedia.org/property/divisions</v>
      </c>
      <c r="B6042" s="2" t="n">
        <v>0</v>
      </c>
      <c r="C6042" s="0" t="str">
        <f aca="false">HYPERLINK("http://dbpedia.org/sparql?default-graph-uri=http%3A%2F%2Fdbpedia.org&amp;query=select+distinct+%3Fs+%3Fo+where+{%3Fs+%3Chttp%3A%2F%2Fdbpedia.org%2Fproperty%2Fdivisions%3E+%3Fo}+LIMIT+100&amp;format=text%2Fhtml&amp;timeout=30000&amp;debug=on", "View on DBPedia")</f>
        <v>View on DBPedia</v>
      </c>
    </row>
    <row collapsed="false" customFormat="false" customHeight="true" hidden="false" ht="12.1" outlineLevel="0" r="6043">
      <c r="A6043" s="0" t="str">
        <f aca="false">HYPERLINK("http://dbpedia.org/property/noSeason")</f>
        <v>http://dbpedia.org/property/noSeason</v>
      </c>
      <c r="B6043" s="2" t="n">
        <v>0</v>
      </c>
      <c r="C6043" s="0" t="str">
        <f aca="false">HYPERLINK("http://dbpedia.org/sparql?default-graph-uri=http%3A%2F%2Fdbpedia.org&amp;query=select+distinct+%3Fs+%3Fo+where+{%3Fs+%3Chttp%3A%2F%2Fdbpedia.org%2Fproperty%2FnoSeason%3E+%3Fo}+LIMIT+100&amp;format=text%2Fhtml&amp;timeout=30000&amp;debug=on", "View on DBPedia")</f>
        <v>View on DBPedia</v>
      </c>
    </row>
    <row collapsed="false" customFormat="false" customHeight="true" hidden="false" ht="12.1" outlineLevel="0" r="6044">
      <c r="A6044" s="0" t="str">
        <f aca="false">HYPERLINK("http://dbpedia.org/property/video")</f>
        <v>http://dbpedia.org/property/video</v>
      </c>
      <c r="B6044" s="2" t="n">
        <v>0</v>
      </c>
      <c r="C6044" s="0" t="str">
        <f aca="false">HYPERLINK("http://dbpedia.org/sparql?default-graph-uri=http%3A%2F%2Fdbpedia.org&amp;query=select+distinct+%3Fs+%3Fo+where+{%3Fs+%3Chttp%3A%2F%2Fdbpedia.org%2Fproperty%2Fvideo%3E+%3Fo}+LIMIT+100&amp;format=text%2Fhtml&amp;timeout=30000&amp;debug=on", "View on DBPedia")</f>
        <v>View on DBPedia</v>
      </c>
    </row>
    <row collapsed="false" customFormat="false" customHeight="true" hidden="false" ht="12.1" outlineLevel="0" r="6045">
      <c r="A6045" s="0" t="str">
        <f aca="false">HYPERLINK("http://dbpedia.org/property/hangul")</f>
        <v>http://dbpedia.org/property/hangul</v>
      </c>
      <c r="B6045" s="2" t="n">
        <v>0</v>
      </c>
      <c r="C6045" s="0" t="str">
        <f aca="false">HYPERLINK("http://dbpedia.org/sparql?default-graph-uri=http%3A%2F%2Fdbpedia.org&amp;query=select+distinct+%3Fs+%3Fo+where+{%3Fs+%3Chttp%3A%2F%2Fdbpedia.org%2Fproperty%2Fhangul%3E+%3Fo}+LIMIT+100&amp;format=text%2Fhtml&amp;timeout=30000&amp;debug=on", "View on DBPedia")</f>
        <v>View on DBPedia</v>
      </c>
    </row>
    <row collapsed="false" customFormat="false" customHeight="true" hidden="false" ht="12.1" outlineLevel="0" r="6046">
      <c r="A6046" s="0" t="str">
        <f aca="false">HYPERLINK("http://dbpedia.org/property/triesa")</f>
        <v>http://dbpedia.org/property/triesa</v>
      </c>
      <c r="B6046" s="2" t="n">
        <v>0</v>
      </c>
      <c r="C6046" s="0" t="str">
        <f aca="false">HYPERLINK("http://dbpedia.org/sparql?default-graph-uri=http%3A%2F%2Fdbpedia.org&amp;query=select+distinct+%3Fs+%3Fo+where+{%3Fs+%3Chttp%3A%2F%2Fdbpedia.org%2Fproperty%2Ftriesa%3E+%3Fo}+LIMIT+100&amp;format=text%2Fhtml&amp;timeout=30000&amp;debug=on", "View on DBPedia")</f>
        <v>View on DBPedia</v>
      </c>
    </row>
    <row collapsed="false" customFormat="false" customHeight="true" hidden="false" ht="12.1" outlineLevel="0" r="6047">
      <c r="A6047" s="0" t="str">
        <f aca="false">HYPERLINK("http://dbpedia.org/property/update")</f>
        <v>http://dbpedia.org/property/update</v>
      </c>
      <c r="B6047" s="2" t="n">
        <v>0</v>
      </c>
      <c r="C6047" s="0" t="str">
        <f aca="false">HYPERLINK("http://dbpedia.org/sparql?default-graph-uri=http%3A%2F%2Fdbpedia.org&amp;query=select+distinct+%3Fs+%3Fo+where+{%3Fs+%3Chttp%3A%2F%2Fdbpedia.org%2Fproperty%2Fupdate%3E+%3Fo}+LIMIT+100&amp;format=text%2Fhtml&amp;timeout=30000&amp;debug=on", "View on DBPedia")</f>
        <v>View on DBPedia</v>
      </c>
    </row>
    <row collapsed="false" customFormat="false" customHeight="true" hidden="false" ht="12.1" outlineLevel="0" r="6048">
      <c r="A6048" s="0" t="str">
        <f aca="false">HYPERLINK("http://dbpedia.org/ontology/shareDate")</f>
        <v>http://dbpedia.org/ontology/shareDate</v>
      </c>
      <c r="B6048" s="2" t="n">
        <v>0</v>
      </c>
      <c r="C6048" s="0" t="str">
        <f aca="false">HYPERLINK("http://dbpedia.org/sparql?default-graph-uri=http%3A%2F%2Fdbpedia.org&amp;query=select+distinct+%3Fs+%3Fo+where+{%3Fs+%3Chttp%3A%2F%2Fdbpedia.org%2Fontology%2FshareDate%3E+%3Fo}+LIMIT+100&amp;format=text%2Fhtml&amp;timeout=30000&amp;debug=on", "View on DBPedia")</f>
        <v>View on DBPedia</v>
      </c>
    </row>
    <row collapsed="false" customFormat="false" customHeight="true" hidden="false" ht="12.1" outlineLevel="0" r="6049">
      <c r="A6049" s="0" t="str">
        <f aca="false">HYPERLINK("http://dbpedia.org/property/appearancesa")</f>
        <v>http://dbpedia.org/property/appearancesa</v>
      </c>
      <c r="B6049" s="2" t="n">
        <v>0</v>
      </c>
      <c r="C6049" s="0" t="str">
        <f aca="false">HYPERLINK("http://dbpedia.org/sparql?default-graph-uri=http%3A%2F%2Fdbpedia.org&amp;query=select+distinct+%3Fs+%3Fo+where+{%3Fs+%3Chttp%3A%2F%2Fdbpedia.org%2Fproperty%2Fappearancesa%3E+%3Fo}+LIMIT+100&amp;format=text%2Fhtml&amp;timeout=30000&amp;debug=on", "View on DBPedia")</f>
        <v>View on DBPedia</v>
      </c>
    </row>
    <row collapsed="false" customFormat="false" customHeight="true" hidden="false" ht="12.1" outlineLevel="0" r="6050">
      <c r="A6050" s="0" t="str">
        <f aca="false">HYPERLINK("http://dbpedia.org/property/appearancesb")</f>
        <v>http://dbpedia.org/property/appearancesb</v>
      </c>
      <c r="B6050" s="2" t="n">
        <v>0</v>
      </c>
      <c r="C6050" s="0" t="str">
        <f aca="false">HYPERLINK("http://dbpedia.org/sparql?default-graph-uri=http%3A%2F%2Fdbpedia.org&amp;query=select+distinct+%3Fs+%3Fo+where+{%3Fs+%3Chttp%3A%2F%2Fdbpedia.org%2Fproperty%2Fappearancesb%3E+%3Fo}+LIMIT+100&amp;format=text%2Fhtml&amp;timeout=30000&amp;debug=on", "View on DBPedia")</f>
        <v>View on DBPedia</v>
      </c>
    </row>
    <row collapsed="false" customFormat="false" customHeight="true" hidden="false" ht="12.1" outlineLevel="0" r="6051">
      <c r="A6051" s="0" t="str">
        <f aca="false">HYPERLINK("http://dbpedia.org/property/formerChannels")</f>
        <v>http://dbpedia.org/property/formerChannels</v>
      </c>
      <c r="B6051" s="2" t="n">
        <v>0</v>
      </c>
      <c r="C6051" s="0" t="str">
        <f aca="false">HYPERLINK("http://dbpedia.org/sparql?default-graph-uri=http%3A%2F%2Fdbpedia.org&amp;query=select+distinct+%3Fs+%3Fo+where+{%3Fs+%3Chttp%3A%2F%2Fdbpedia.org%2Fproperty%2FformerChannels%3E+%3Fo}+LIMIT+100&amp;format=text%2Fhtml&amp;timeout=30000&amp;debug=on", "View on DBPedia")</f>
        <v>View on DBPedia</v>
      </c>
    </row>
    <row collapsed="false" customFormat="false" customHeight="true" hidden="false" ht="12.1" outlineLevel="0" r="6052">
      <c r="A6052" s="0" t="str">
        <f aca="false">HYPERLINK("http://dbpedia.org/property/can12Week")</f>
        <v>http://dbpedia.org/property/can12Week</v>
      </c>
      <c r="B6052" s="2" t="n">
        <v>0</v>
      </c>
      <c r="C6052" s="0" t="str">
        <f aca="false">HYPERLINK("http://dbpedia.org/sparql?default-graph-uri=http%3A%2F%2Fdbpedia.org&amp;query=select+distinct+%3Fs+%3Fo+where+{%3Fs+%3Chttp%3A%2F%2Fdbpedia.org%2Fproperty%2Fcan12Week%3E+%3Fo}+LIMIT+100&amp;format=text%2Fhtml&amp;timeout=30000&amp;debug=on", "View on DBPedia")</f>
        <v>View on DBPedia</v>
      </c>
    </row>
    <row collapsed="false" customFormat="false" customHeight="true" hidden="false" ht="12.1" outlineLevel="0" r="6053">
      <c r="A6053" s="0" t="str">
        <f aca="false">HYPERLINK("http://dbpedia.org/property/designatedNrhpType")</f>
        <v>http://dbpedia.org/property/designatedNrhpType</v>
      </c>
      <c r="B6053" s="2" t="n">
        <v>0</v>
      </c>
      <c r="C6053" s="0" t="str">
        <f aca="false">HYPERLINK("http://dbpedia.org/sparql?default-graph-uri=http%3A%2F%2Fdbpedia.org&amp;query=select+distinct+%3Fs+%3Fo+where+{%3Fs+%3Chttp%3A%2F%2Fdbpedia.org%2Fproperty%2FdesignatedNrhpType%3E+%3Fo}+LIMIT+100&amp;format=text%2Fhtml&amp;timeout=30000&amp;debug=on", "View on DBPedia")</f>
        <v>View on DBPedia</v>
      </c>
    </row>
    <row collapsed="false" customFormat="false" customHeight="true" hidden="false" ht="12.1" outlineLevel="0" r="6054">
      <c r="A6054" s="0" t="str">
        <f aca="false">HYPERLINK("http://dbpedia.org/property/kanji")</f>
        <v>http://dbpedia.org/property/kanji</v>
      </c>
      <c r="B6054" s="2" t="n">
        <v>0</v>
      </c>
      <c r="C6054" s="0" t="str">
        <f aca="false">HYPERLINK("http://dbpedia.org/sparql?default-graph-uri=http%3A%2F%2Fdbpedia.org&amp;query=select+distinct+%3Fs+%3Fo+where+{%3Fs+%3Chttp%3A%2F%2Fdbpedia.org%2Fproperty%2Fkanji%3E+%3Fo}+LIMIT+100&amp;format=text%2Fhtml&amp;timeout=30000&amp;debug=on", "View on DBPedia")</f>
        <v>View on DBPedia</v>
      </c>
    </row>
    <row collapsed="false" customFormat="false" customHeight="true" hidden="false" ht="12.1" outlineLevel="0" r="6055">
      <c r="A6055" s="0" t="str">
        <f aca="false">HYPERLINK("http://dbpedia.org/property/capacity")</f>
        <v>http://dbpedia.org/property/capacity</v>
      </c>
      <c r="B6055" s="2" t="n">
        <v>0</v>
      </c>
      <c r="C6055" s="0" t="str">
        <f aca="false">HYPERLINK("http://dbpedia.org/sparql?default-graph-uri=http%3A%2F%2Fdbpedia.org&amp;query=select+distinct+%3Fs+%3Fo+where+{%3Fs+%3Chttp%3A%2F%2Fdbpedia.org%2Fproperty%2Fcapacity%3E+%3Fo}+LIMIT+100&amp;format=text%2Fhtml&amp;timeout=30000&amp;debug=on", "View on DBPedia")</f>
        <v>View on DBPedia</v>
      </c>
    </row>
    <row collapsed="false" customFormat="false" customHeight="true" hidden="false" ht="12.1" outlineLevel="0" r="6056">
      <c r="A6056" s="0" t="str">
        <f aca="false">HYPERLINK("http://dbpedia.org/property/fec")</f>
        <v>http://dbpedia.org/property/fec</v>
      </c>
      <c r="B6056" s="2" t="n">
        <v>0</v>
      </c>
      <c r="C6056" s="0" t="str">
        <f aca="false">HYPERLINK("http://dbpedia.org/sparql?default-graph-uri=http%3A%2F%2Fdbpedia.org&amp;query=select+distinct+%3Fs+%3Fo+where+{%3Fs+%3Chttp%3A%2F%2Fdbpedia.org%2Fproperty%2Ffec%3E+%3Fo}+LIMIT+100&amp;format=text%2Fhtml&amp;timeout=30000&amp;debug=on", "View on DBPedia")</f>
        <v>View on DBPedia</v>
      </c>
    </row>
    <row collapsed="false" customFormat="false" customHeight="true" hidden="false" ht="12.1" outlineLevel="0" r="6057">
      <c r="A6057" s="0" t="str">
        <f aca="false">HYPERLINK("http://dbpedia.org/property/tpb")</f>
        <v>http://dbpedia.org/property/tpb</v>
      </c>
      <c r="B6057" s="2" t="n">
        <v>0</v>
      </c>
      <c r="C6057" s="0" t="str">
        <f aca="false">HYPERLINK("http://dbpedia.org/sparql?default-graph-uri=http%3A%2F%2Fdbpedia.org&amp;query=select+distinct+%3Fs+%3Fo+where+{%3Fs+%3Chttp%3A%2F%2Fdbpedia.org%2Fproperty%2Ftpb%3E+%3Fo}+LIMIT+100&amp;format=text%2Fhtml&amp;timeout=30000&amp;debug=on", "View on DBPedia")</f>
        <v>View on DBPedia</v>
      </c>
    </row>
    <row collapsed="false" customFormat="false" customHeight="true" hidden="false" ht="12.1" outlineLevel="0" r="6058">
      <c r="A6058" s="0" t="str">
        <f aca="false">HYPERLINK("http://dbpedia.org/property/managerclubs")</f>
        <v>http://dbpedia.org/property/managerclubs</v>
      </c>
      <c r="B6058" s="2" t="n">
        <v>0</v>
      </c>
      <c r="C6058" s="0" t="str">
        <f aca="false">HYPERLINK("http://dbpedia.org/sparql?default-graph-uri=http%3A%2F%2Fdbpedia.org&amp;query=select+distinct+%3Fs+%3Fo+where+{%3Fs+%3Chttp%3A%2F%2Fdbpedia.org%2Fproperty%2Fmanagerclubs%3E+%3Fo}+LIMIT+100&amp;format=text%2Fhtml&amp;timeout=30000&amp;debug=on", "View on DBPedia")</f>
        <v>View on DBPedia</v>
      </c>
    </row>
    <row collapsed="false" customFormat="false" customHeight="true" hidden="false" ht="12.1" outlineLevel="0" r="6059">
      <c r="A6059" s="0" t="str">
        <f aca="false">HYPERLINK("http://dbpedia.org/property/position")</f>
        <v>http://dbpedia.org/property/position</v>
      </c>
      <c r="B6059" s="2" t="n">
        <v>0</v>
      </c>
      <c r="C6059" s="0" t="str">
        <f aca="false">HYPERLINK("http://dbpedia.org/sparql?default-graph-uri=http%3A%2F%2Fdbpedia.org&amp;query=select+distinct+%3Fs+%3Fo+where+{%3Fs+%3Chttp%3A%2F%2Fdbpedia.org%2Fproperty%2Fposition%3E+%3Fo}+LIMIT+100&amp;format=text%2Fhtml&amp;timeout=30000&amp;debug=on", "View on DBPedia")</f>
        <v>View on DBPedia</v>
      </c>
    </row>
    <row collapsed="false" customFormat="false" customHeight="true" hidden="false" ht="12.1" outlineLevel="0" r="6060">
      <c r="A6060" s="0" t="str">
        <f aca="false">HYPERLINK("http://dbpedia.org/property/homeTotal")</f>
        <v>http://dbpedia.org/property/homeTotal</v>
      </c>
      <c r="B6060" s="2" t="n">
        <v>0</v>
      </c>
      <c r="C6060" s="0" t="str">
        <f aca="false">HYPERLINK("http://dbpedia.org/sparql?default-graph-uri=http%3A%2F%2Fdbpedia.org&amp;query=select+distinct+%3Fs+%3Fo+where+{%3Fs+%3Chttp%3A%2F%2Fdbpedia.org%2Fproperty%2FhomeTotal%3E+%3Fo}+LIMIT+100&amp;format=text%2Fhtml&amp;timeout=30000&amp;debug=on", "View on DBPedia")</f>
        <v>View on DBPedia</v>
      </c>
    </row>
    <row collapsed="false" customFormat="false" customHeight="true" hidden="false" ht="12.1" outlineLevel="0" r="6061">
      <c r="A6061" s="0" t="str">
        <f aca="false">HYPERLINK("http://dbpedia.org/property/revenue")</f>
        <v>http://dbpedia.org/property/revenue</v>
      </c>
      <c r="B6061" s="2" t="n">
        <v>0</v>
      </c>
      <c r="C6061" s="0" t="str">
        <f aca="false">HYPERLINK("http://dbpedia.org/sparql?default-graph-uri=http%3A%2F%2Fdbpedia.org&amp;query=select+distinct+%3Fs+%3Fo+where+{%3Fs+%3Chttp%3A%2F%2Fdbpedia.org%2Fproperty%2Frevenue%3E+%3Fo}+LIMIT+100&amp;format=text%2Fhtml&amp;timeout=30000&amp;debug=on", "View on DBPedia")</f>
        <v>View on DBPedia</v>
      </c>
    </row>
    <row collapsed="false" customFormat="false" customHeight="true" hidden="false" ht="12.1" outlineLevel="0" r="6062">
      <c r="A6062" s="0" t="str">
        <f aca="false">HYPERLINK("http://dbpedia.org/ontology/motto")</f>
        <v>http://dbpedia.org/ontology/motto</v>
      </c>
      <c r="B6062" s="2" t="n">
        <v>0</v>
      </c>
      <c r="C6062" s="0" t="str">
        <f aca="false">HYPERLINK("http://dbpedia.org/sparql?default-graph-uri=http%3A%2F%2Fdbpedia.org&amp;query=select+distinct+%3Fs+%3Fo+where+{%3Fs+%3Chttp%3A%2F%2Fdbpedia.org%2Fontology%2Fmotto%3E+%3Fo}+LIMIT+100&amp;format=text%2Fhtml&amp;timeout=30000&amp;debug=on", "View on DBPedia")</f>
        <v>View on DBPedia</v>
      </c>
    </row>
    <row collapsed="false" customFormat="false" customHeight="true" hidden="false" ht="12.1" outlineLevel="0" r="6063">
      <c r="A6063" s="0" t="str">
        <f aca="false">HYPERLINK("http://dbpedia.org/property/seasonList")</f>
        <v>http://dbpedia.org/property/seasonList</v>
      </c>
      <c r="B6063" s="2" t="n">
        <v>0</v>
      </c>
      <c r="C6063" s="0" t="str">
        <f aca="false">HYPERLINK("http://dbpedia.org/sparql?default-graph-uri=http%3A%2F%2Fdbpedia.org&amp;query=select+distinct+%3Fs+%3Fo+where+{%3Fs+%3Chttp%3A%2F%2Fdbpedia.org%2Fproperty%2FseasonList%3E+%3Fo}+LIMIT+100&amp;format=text%2Fhtml&amp;timeout=30000&amp;debug=on", "View on DBPedia")</f>
        <v>View on DBPedia</v>
      </c>
    </row>
    <row collapsed="false" customFormat="false" customHeight="true" hidden="false" ht="12.1" outlineLevel="0" r="6064">
      <c r="A6064" s="0" t="str">
        <f aca="false">HYPERLINK("http://dbpedia.org/property/launchSite")</f>
        <v>http://dbpedia.org/property/launchSite</v>
      </c>
      <c r="B6064" s="2" t="n">
        <v>0</v>
      </c>
      <c r="C6064" s="0" t="str">
        <f aca="false">HYPERLINK("http://dbpedia.org/sparql?default-graph-uri=http%3A%2F%2Fdbpedia.org&amp;query=select+distinct+%3Fs+%3Fo+where+{%3Fs+%3Chttp%3A%2F%2Fdbpedia.org%2Fproperty%2FlaunchSite%3E+%3Fo}+LIMIT+100&amp;format=text%2Fhtml&amp;timeout=30000&amp;debug=on", "View on DBPedia")</f>
        <v>View on DBPedia</v>
      </c>
    </row>
    <row collapsed="false" customFormat="false" customHeight="true" hidden="false" ht="12.1" outlineLevel="0" r="6065">
      <c r="A6065" s="0" t="str">
        <f aca="false">HYPERLINK("http://dbpedia.org/property/openingSubtitle")</f>
        <v>http://dbpedia.org/property/openingSubtitle</v>
      </c>
      <c r="B6065" s="2" t="n">
        <v>0</v>
      </c>
      <c r="C6065" s="0" t="str">
        <f aca="false">HYPERLINK("http://dbpedia.org/sparql?default-graph-uri=http%3A%2F%2Fdbpedia.org&amp;query=select+distinct+%3Fs+%3Fo+where+{%3Fs+%3Chttp%3A%2F%2Fdbpedia.org%2Fproperty%2FopeningSubtitle%3E+%3Fo}+LIMIT+100&amp;format=text%2Fhtml&amp;timeout=30000&amp;debug=on", "View on DBPedia")</f>
        <v>View on DBPedia</v>
      </c>
    </row>
    <row collapsed="false" customFormat="false" customHeight="true" hidden="false" ht="12.1" outlineLevel="0" r="6066">
      <c r="A6066" s="0" t="str">
        <f aca="false">HYPERLINK("http://dbpedia.org/property/can4Week")</f>
        <v>http://dbpedia.org/property/can4Week</v>
      </c>
      <c r="B6066" s="2" t="n">
        <v>0</v>
      </c>
      <c r="C6066" s="0" t="str">
        <f aca="false">HYPERLINK("http://dbpedia.org/sparql?default-graph-uri=http%3A%2F%2Fdbpedia.org&amp;query=select+distinct+%3Fs+%3Fo+where+{%3Fs+%3Chttp%3A%2F%2Fdbpedia.org%2Fproperty%2Fcan4Week%3E+%3Fo}+LIMIT+100&amp;format=text%2Fhtml&amp;timeout=30000&amp;debug=on", "View on DBPedia")</f>
        <v>View on DBPedia</v>
      </c>
    </row>
    <row collapsed="false" customFormat="false" customHeight="true" hidden="false" ht="12.1" outlineLevel="0" r="6067">
      <c r="A6067" s="0" t="str">
        <f aca="false">HYPERLINK("http://dbpedia.org/property/reference")</f>
        <v>http://dbpedia.org/property/reference</v>
      </c>
      <c r="B6067" s="2" t="n">
        <v>0</v>
      </c>
      <c r="C6067" s="0" t="str">
        <f aca="false">HYPERLINK("http://dbpedia.org/sparql?default-graph-uri=http%3A%2F%2Fdbpedia.org&amp;query=select+distinct+%3Fs+%3Fo+where+{%3Fs+%3Chttp%3A%2F%2Fdbpedia.org%2Fproperty%2Freference%3E+%3Fo}+LIMIT+100&amp;format=text%2Fhtml&amp;timeout=30000&amp;debug=on", "View on DBPedia")</f>
        <v>View on DBPedia</v>
      </c>
    </row>
    <row collapsed="false" customFormat="false" customHeight="true" hidden="false" ht="12.1" outlineLevel="0" r="6068">
      <c r="A6068" s="0" t="str">
        <f aca="false">HYPERLINK("http://dbpedia.org/property/arguedate")</f>
        <v>http://dbpedia.org/property/arguedate</v>
      </c>
      <c r="B6068" s="2" t="n">
        <v>0</v>
      </c>
      <c r="C6068" s="0" t="str">
        <f aca="false">HYPERLINK("http://dbpedia.org/sparql?default-graph-uri=http%3A%2F%2Fdbpedia.org&amp;query=select+distinct+%3Fs+%3Fo+where+{%3Fs+%3Chttp%3A%2F%2Fdbpedia.org%2Fproperty%2Farguedate%3E+%3Fo}+LIMIT+100&amp;format=text%2Fhtml&amp;timeout=30000&amp;debug=on", "View on DBPedia")</f>
        <v>View on DBPedia</v>
      </c>
    </row>
    <row collapsed="false" customFormat="false" customHeight="true" hidden="false" ht="12.1" outlineLevel="0" r="6069">
      <c r="A6069" s="0" t="str">
        <f aca="false">HYPERLINK("http://dbpedia.org/property/modes")</f>
        <v>http://dbpedia.org/property/modes</v>
      </c>
      <c r="B6069" s="2" t="n">
        <v>0</v>
      </c>
      <c r="C6069" s="0" t="str">
        <f aca="false">HYPERLINK("http://dbpedia.org/sparql?default-graph-uri=http%3A%2F%2Fdbpedia.org&amp;query=select+distinct+%3Fs+%3Fo+where+{%3Fs+%3Chttp%3A%2F%2Fdbpedia.org%2Fproperty%2Fmodes%3E+%3Fo}+LIMIT+100&amp;format=text%2Fhtml&amp;timeout=30000&amp;debug=on", "View on DBPedia")</f>
        <v>View on DBPedia</v>
      </c>
    </row>
    <row collapsed="false" customFormat="false" customHeight="true" hidden="false" ht="12.1" outlineLevel="0" r="6070">
      <c r="A6070" s="0" t="str">
        <f aca="false">HYPERLINK("http://dbpedia.org/property/decLosses")</f>
        <v>http://dbpedia.org/property/decLosses</v>
      </c>
      <c r="B6070" s="2" t="n">
        <v>0</v>
      </c>
      <c r="C6070" s="0" t="str">
        <f aca="false">HYPERLINK("http://dbpedia.org/sparql?default-graph-uri=http%3A%2F%2Fdbpedia.org&amp;query=select+distinct+%3Fs+%3Fo+where+{%3Fs+%3Chttp%3A%2F%2Fdbpedia.org%2Fproperty%2FdecLosses%3E+%3Fo}+LIMIT+100&amp;format=text%2Fhtml&amp;timeout=30000&amp;debug=on", "View on DBPedia")</f>
        <v>View on DBPedia</v>
      </c>
    </row>
    <row collapsed="false" customFormat="false" customHeight="true" hidden="false" ht="12.1" outlineLevel="0" r="6071">
      <c r="A6071" s="0" t="str">
        <f aca="false">HYPERLINK("http://dbpedia.org/property/ages")</f>
        <v>http://dbpedia.org/property/ages</v>
      </c>
      <c r="B6071" s="2" t="n">
        <v>0</v>
      </c>
      <c r="C6071" s="0" t="str">
        <f aca="false">HYPERLINK("http://dbpedia.org/sparql?default-graph-uri=http%3A%2F%2Fdbpedia.org&amp;query=select+distinct+%3Fs+%3Fo+where+{%3Fs+%3Chttp%3A%2F%2Fdbpedia.org%2Fproperty%2Fages%3E+%3Fo}+LIMIT+100&amp;format=text%2Fhtml&amp;timeout=30000&amp;debug=on", "View on DBPedia")</f>
        <v>View on DBPedia</v>
      </c>
    </row>
    <row collapsed="false" customFormat="false" customHeight="true" hidden="false" ht="12.1" outlineLevel="0" r="6072">
      <c r="A6072" s="0" t="str">
        <f aca="false">HYPERLINK("http://dbpedia.org/property/satellte")</f>
        <v>http://dbpedia.org/property/satellte</v>
      </c>
      <c r="B6072" s="2" t="n">
        <v>0</v>
      </c>
      <c r="C6072" s="0" t="str">
        <f aca="false">HYPERLINK("http://dbpedia.org/sparql?default-graph-uri=http%3A%2F%2Fdbpedia.org&amp;query=select+distinct+%3Fs+%3Fo+where+{%3Fs+%3Chttp%3A%2F%2Fdbpedia.org%2Fproperty%2Fsatellte%3E+%3Fo}+LIMIT+100&amp;format=text%2Fhtml&amp;timeout=30000&amp;debug=on", "View on DBPedia")</f>
        <v>View on DBPedia</v>
      </c>
    </row>
    <row collapsed="false" customFormat="false" customHeight="true" hidden="false" ht="12.1" outlineLevel="0" r="6073">
      <c r="A6073" s="0" t="str">
        <f aca="false">HYPERLINK("http://dbpedia.org/property/dimensions")</f>
        <v>http://dbpedia.org/property/dimensions</v>
      </c>
      <c r="B6073" s="2" t="n">
        <v>0</v>
      </c>
      <c r="C6073" s="0" t="str">
        <f aca="false">HYPERLINK("http://dbpedia.org/sparql?default-graph-uri=http%3A%2F%2Fdbpedia.org&amp;query=select+distinct+%3Fs+%3Fo+where+{%3Fs+%3Chttp%3A%2F%2Fdbpedia.org%2Fproperty%2Fdimensions%3E+%3Fo}+LIMIT+100&amp;format=text%2Fhtml&amp;timeout=30000&amp;debug=on", "View on DBPedia")</f>
        <v>View on DBPedia</v>
      </c>
    </row>
    <row collapsed="false" customFormat="false" customHeight="true" hidden="false" ht="12.1" outlineLevel="0" r="6074">
      <c r="A6074" s="0" t="str">
        <f aca="false">HYPERLINK("http://dbpedia.org/property/lats")</f>
        <v>http://dbpedia.org/property/lats</v>
      </c>
      <c r="B6074" s="2" t="n">
        <v>0</v>
      </c>
      <c r="C6074" s="0" t="str">
        <f aca="false">HYPERLINK("http://dbpedia.org/sparql?default-graph-uri=http%3A%2F%2Fdbpedia.org&amp;query=select+distinct+%3Fs+%3Fo+where+{%3Fs+%3Chttp%3A%2F%2Fdbpedia.org%2Fproperty%2Flats%3E+%3Fo}+LIMIT+100&amp;format=text%2Fhtml&amp;timeout=30000&amp;debug=on", "View on DBPedia")</f>
        <v>View on DBPedia</v>
      </c>
    </row>
    <row collapsed="false" customFormat="false" customHeight="true" hidden="false" ht="12.1" outlineLevel="0" r="6075">
      <c r="A6075" s="0" t="str">
        <f aca="false">HYPERLINK("http://dbpedia.org/property/associatedact")</f>
        <v>http://dbpedia.org/property/associatedact</v>
      </c>
      <c r="B6075" s="2" t="n">
        <v>0</v>
      </c>
      <c r="C6075" s="0" t="str">
        <f aca="false">HYPERLINK("http://dbpedia.org/sparql?default-graph-uri=http%3A%2F%2Fdbpedia.org&amp;query=select+distinct+%3Fs+%3Fo+where+{%3Fs+%3Chttp%3A%2F%2Fdbpedia.org%2Fproperty%2Fassociatedact%3E+%3Fo}+LIMIT+100&amp;format=text%2Fhtml&amp;timeout=30000&amp;debug=on", "View on DBPedia")</f>
        <v>View on DBPedia</v>
      </c>
    </row>
    <row collapsed="false" customFormat="false" customHeight="true" hidden="false" ht="12.1" outlineLevel="0" r="6076">
      <c r="A6076" s="0" t="str">
        <f aca="false">HYPERLINK("http://dbpedia.org/property/relatives")</f>
        <v>http://dbpedia.org/property/relatives</v>
      </c>
      <c r="B6076" s="2" t="n">
        <v>0</v>
      </c>
      <c r="C6076" s="0" t="str">
        <f aca="false">HYPERLINK("http://dbpedia.org/sparql?default-graph-uri=http%3A%2F%2Fdbpedia.org&amp;query=select+distinct+%3Fs+%3Fo+where+{%3Fs+%3Chttp%3A%2F%2Fdbpedia.org%2Fproperty%2Frelatives%3E+%3Fo}+LIMIT+100&amp;format=text%2Fhtml&amp;timeout=30000&amp;debug=on", "View on DBPedia")</f>
        <v>View on DBPedia</v>
      </c>
    </row>
    <row collapsed="false" customFormat="false" customHeight="true" hidden="false" ht="12.1" outlineLevel="0" r="6077">
      <c r="A6077" s="0" t="str">
        <f aca="false">HYPERLINK("http://dbpedia.org/property/otros")</f>
        <v>http://dbpedia.org/property/otros</v>
      </c>
      <c r="B6077" s="2" t="n">
        <v>0</v>
      </c>
      <c r="C6077" s="0" t="str">
        <f aca="false">HYPERLINK("http://dbpedia.org/sparql?default-graph-uri=http%3A%2F%2Fdbpedia.org&amp;query=select+distinct+%3Fs+%3Fo+where+{%3Fs+%3Chttp%3A%2F%2Fdbpedia.org%2Fproperty%2Fotros%3E+%3Fo}+LIMIT+100&amp;format=text%2Fhtml&amp;timeout=30000&amp;debug=on", "View on DBPedia")</f>
        <v>View on DBPedia</v>
      </c>
    </row>
    <row collapsed="false" customFormat="false" customHeight="true" hidden="false" ht="12.1" outlineLevel="0" r="6078">
      <c r="A6078" s="0" t="str">
        <f aca="false">HYPERLINK("http://dbpedia.org/property/border")</f>
        <v>http://dbpedia.org/property/border</v>
      </c>
      <c r="B6078" s="2" t="n">
        <v>0</v>
      </c>
      <c r="C6078" s="0" t="str">
        <f aca="false">HYPERLINK("http://dbpedia.org/sparql?default-graph-uri=http%3A%2F%2Fdbpedia.org&amp;query=select+distinct+%3Fs+%3Fo+where+{%3Fs+%3Chttp%3A%2F%2Fdbpedia.org%2Fproperty%2Fborder%3E+%3Fo}+LIMIT+100&amp;format=text%2Fhtml&amp;timeout=30000&amp;debug=on", "View on DBPedia")</f>
        <v>View on DBPedia</v>
      </c>
    </row>
    <row collapsed="false" customFormat="false" customHeight="true" hidden="false" ht="12.1" outlineLevel="0" r="6079">
      <c r="A6079" s="0" t="str">
        <f aca="false">HYPERLINK("http://dbpedia.org/property/vehicles")</f>
        <v>http://dbpedia.org/property/vehicles</v>
      </c>
      <c r="B6079" s="2" t="n">
        <v>0</v>
      </c>
      <c r="C6079" s="0" t="str">
        <f aca="false">HYPERLINK("http://dbpedia.org/sparql?default-graph-uri=http%3A%2F%2Fdbpedia.org&amp;query=select+distinct+%3Fs+%3Fo+where+{%3Fs+%3Chttp%3A%2F%2Fdbpedia.org%2Fproperty%2Fvehicles%3E+%3Fo}+LIMIT+100&amp;format=text%2Fhtml&amp;timeout=30000&amp;debug=on", "View on DBPedia")</f>
        <v>View on DBPedia</v>
      </c>
    </row>
    <row collapsed="false" customFormat="false" customHeight="true" hidden="false" ht="12.1" outlineLevel="0" r="6080">
      <c r="A6080" s="0" t="str">
        <f aca="false">HYPERLINK("http://dbpedia.org/property/kickboxLoss")</f>
        <v>http://dbpedia.org/property/kickboxLoss</v>
      </c>
      <c r="B6080" s="2" t="n">
        <v>0</v>
      </c>
      <c r="C6080" s="0" t="str">
        <f aca="false">HYPERLINK("http://dbpedia.org/sparql?default-graph-uri=http%3A%2F%2Fdbpedia.org&amp;query=select+distinct+%3Fs+%3Fo+where+{%3Fs+%3Chttp%3A%2F%2Fdbpedia.org%2Fproperty%2FkickboxLoss%3E+%3Fo}+LIMIT+100&amp;format=text%2Fhtml&amp;timeout=30000&amp;debug=on", "View on DBPedia")</f>
        <v>View on DBPedia</v>
      </c>
    </row>
    <row collapsed="false" customFormat="false" customHeight="true" hidden="false" ht="12.1" outlineLevel="0" r="6081">
      <c r="A6081" s="0" t="str">
        <f aca="false">HYPERLINK("http://dbpedia.org/property/crew")</f>
        <v>http://dbpedia.org/property/crew</v>
      </c>
      <c r="B6081" s="2" t="n">
        <v>0</v>
      </c>
      <c r="C6081" s="0" t="str">
        <f aca="false">HYPERLINK("http://dbpedia.org/sparql?default-graph-uri=http%3A%2F%2Fdbpedia.org&amp;query=select+distinct+%3Fs+%3Fo+where+{%3Fs+%3Chttp%3A%2F%2Fdbpedia.org%2Fproperty%2Fcrew%3E+%3Fo}+LIMIT+100&amp;format=text%2Fhtml&amp;timeout=30000&amp;debug=on", "View on DBPedia")</f>
        <v>View on DBPedia</v>
      </c>
    </row>
    <row collapsed="false" customFormat="false" customHeight="true" hidden="false" ht="12.1" outlineLevel="0" r="6082">
      <c r="A6082" s="0" t="str">
        <f aca="false">HYPERLINK("http://dbpedia.org/property/preceding")</f>
        <v>http://dbpedia.org/property/preceding</v>
      </c>
      <c r="B6082" s="2" t="n">
        <v>0</v>
      </c>
      <c r="C6082" s="0" t="str">
        <f aca="false">HYPERLINK("http://dbpedia.org/sparql?default-graph-uri=http%3A%2F%2Fdbpedia.org&amp;query=select+distinct+%3Fs+%3Fo+where+{%3Fs+%3Chttp%3A%2F%2Fdbpedia.org%2Fproperty%2Fpreceding%3E+%3Fo}+LIMIT+100&amp;format=text%2Fhtml&amp;timeout=30000&amp;debug=on", "View on DBPedia")</f>
        <v>View on DBPedia</v>
      </c>
    </row>
    <row collapsed="false" customFormat="false" customHeight="true" hidden="false" ht="12.1" outlineLevel="0" r="6083">
      <c r="A6083" s="0" t="str">
        <f aca="false">HYPERLINK("http://dbpedia.org/property/racerecord")</f>
        <v>http://dbpedia.org/property/racerecord</v>
      </c>
      <c r="B6083" s="2" t="n">
        <v>0</v>
      </c>
      <c r="C6083" s="0" t="str">
        <f aca="false">HYPERLINK("http://dbpedia.org/sparql?default-graph-uri=http%3A%2F%2Fdbpedia.org&amp;query=select+distinct+%3Fs+%3Fo+where+{%3Fs+%3Chttp%3A%2F%2Fdbpedia.org%2Fproperty%2Fracerecord%3E+%3Fo}+LIMIT+100&amp;format=text%2Fhtml&amp;timeout=30000&amp;debug=on", "View on DBPedia")</f>
        <v>View on DBPedia</v>
      </c>
    </row>
    <row collapsed="false" customFormat="false" customHeight="true" hidden="false" ht="12.1" outlineLevel="0" r="6084">
      <c r="A6084" s="0" t="str">
        <f aca="false">HYPERLINK("http://dbpedia.org/property/j")</f>
        <v>http://dbpedia.org/property/j</v>
      </c>
      <c r="B6084" s="2" t="n">
        <v>0</v>
      </c>
      <c r="C6084" s="0" t="str">
        <f aca="false">HYPERLINK("http://dbpedia.org/sparql?default-graph-uri=http%3A%2F%2Fdbpedia.org&amp;query=select+distinct+%3Fs+%3Fo+where+{%3Fs+%3Chttp%3A%2F%2Fdbpedia.org%2Fproperty%2Fj%3E+%3Fo}+LIMIT+100&amp;format=text%2Fhtml&amp;timeout=30000&amp;debug=on", "View on DBPedia")</f>
        <v>View on DBPedia</v>
      </c>
    </row>
    <row collapsed="false" customFormat="false" customHeight="true" hidden="false" ht="12.1" outlineLevel="0" r="6085">
      <c r="A6085" s="0" t="str">
        <f aca="false">HYPERLINK("http://dbpedia.org/property/l")</f>
        <v>http://dbpedia.org/property/l</v>
      </c>
      <c r="B6085" s="2" t="n">
        <v>0</v>
      </c>
      <c r="C6085" s="0" t="str">
        <f aca="false">HYPERLINK("http://dbpedia.org/sparql?default-graph-uri=http%3A%2F%2Fdbpedia.org&amp;query=select+distinct+%3Fs+%3Fo+where+{%3Fs+%3Chttp%3A%2F%2Fdbpedia.org%2Fproperty%2Fl%3E+%3Fo}+LIMIT+100&amp;format=text%2Fhtml&amp;timeout=30000&amp;debug=on", "View on DBPedia")</f>
        <v>View on DBPedia</v>
      </c>
    </row>
    <row collapsed="false" customFormat="false" customHeight="true" hidden="false" ht="12.1" outlineLevel="0" r="6086">
      <c r="A6086" s="0" t="str">
        <f aca="false">HYPERLINK("http://dbpedia.org/property/icprovince")</f>
        <v>http://dbpedia.org/property/icprovince</v>
      </c>
      <c r="B6086" s="2" t="n">
        <v>0</v>
      </c>
      <c r="C6086" s="0" t="str">
        <f aca="false">HYPERLINK("http://dbpedia.org/sparql?default-graph-uri=http%3A%2F%2Fdbpedia.org&amp;query=select+distinct+%3Fs+%3Fo+where+{%3Fs+%3Chttp%3A%2F%2Fdbpedia.org%2Fproperty%2Ficprovince%3E+%3Fo}+LIMIT+100&amp;format=text%2Fhtml&amp;timeout=30000&amp;debug=on", "View on DBPedia")</f>
        <v>View on DBPedia</v>
      </c>
    </row>
    <row collapsed="false" customFormat="false" customHeight="true" hidden="false" ht="12.1" outlineLevel="0" r="6087">
      <c r="A6087" s="0" t="str">
        <f aca="false">HYPERLINK("http://dbpedia.org/property/englishtitleb")</f>
        <v>http://dbpedia.org/property/englishtitleb</v>
      </c>
      <c r="B6087" s="2" t="n">
        <v>0</v>
      </c>
      <c r="C6087" s="0" t="str">
        <f aca="false">HYPERLINK("http://dbpedia.org/sparql?default-graph-uri=http%3A%2F%2Fdbpedia.org&amp;query=select+distinct+%3Fs+%3Fo+where+{%3Fs+%3Chttp%3A%2F%2Fdbpedia.org%2Fproperty%2Fenglishtitleb%3E+%3Fo}+LIMIT+100&amp;format=text%2Fhtml&amp;timeout=30000&amp;debug=on", "View on DBPedia")</f>
        <v>View on DBPedia</v>
      </c>
    </row>
    <row collapsed="false" customFormat="false" customHeight="true" hidden="false" ht="12.1" outlineLevel="0" r="6088">
      <c r="A6088" s="0" t="str">
        <f aca="false">HYPERLINK("http://dbpedia.org/property/ep")</f>
        <v>http://dbpedia.org/property/ep</v>
      </c>
      <c r="B6088" s="2" t="n">
        <v>0</v>
      </c>
      <c r="C6088" s="0" t="str">
        <f aca="false">HYPERLINK("http://dbpedia.org/sparql?default-graph-uri=http%3A%2F%2Fdbpedia.org&amp;query=select+distinct+%3Fs+%3Fo+where+{%3Fs+%3Chttp%3A%2F%2Fdbpedia.org%2Fproperty%2Fep%3E+%3Fo}+LIMIT+100&amp;format=text%2Fhtml&amp;timeout=30000&amp;debug=on", "View on DBPedia")</f>
        <v>View on DBPedia</v>
      </c>
    </row>
    <row collapsed="false" customFormat="false" customHeight="true" hidden="false" ht="12.1" outlineLevel="0" r="6089">
      <c r="A6089" s="0" t="str">
        <f aca="false">HYPERLINK("http://dbpedia.org/property/rd5Score")</f>
        <v>http://dbpedia.org/property/rd5Score</v>
      </c>
      <c r="B6089" s="2" t="n">
        <v>0</v>
      </c>
      <c r="C6089" s="0" t="str">
        <f aca="false">HYPERLINK("http://dbpedia.org/sparql?default-graph-uri=http%3A%2F%2Fdbpedia.org&amp;query=select+distinct+%3Fs+%3Fo+where+{%3Fs+%3Chttp%3A%2F%2Fdbpedia.org%2Fproperty%2Frd5Score%3E+%3Fo}+LIMIT+100&amp;format=text%2Fhtml&amp;timeout=30000&amp;debug=on", "View on DBPedia")</f>
        <v>View on DBPedia</v>
      </c>
    </row>
    <row collapsed="false" customFormat="false" customHeight="true" hidden="false" ht="12.1" outlineLevel="0" r="6090">
      <c r="A6090" s="0" t="str">
        <f aca="false">HYPERLINK("http://dbpedia.org/property/custLabel")</f>
        <v>http://dbpedia.org/property/custLabel</v>
      </c>
      <c r="B6090" s="2" t="n">
        <v>0</v>
      </c>
      <c r="C6090" s="0" t="str">
        <f aca="false">HYPERLINK("http://dbpedia.org/sparql?default-graph-uri=http%3A%2F%2Fdbpedia.org&amp;query=select+distinct+%3Fs+%3Fo+where+{%3Fs+%3Chttp%3A%2F%2Fdbpedia.org%2Fproperty%2FcustLabel%3E+%3Fo}+LIMIT+100&amp;format=text%2Fhtml&amp;timeout=30000&amp;debug=on", "View on DBPedia")</f>
        <v>View on DBPedia</v>
      </c>
    </row>
    <row collapsed="false" customFormat="false" customHeight="true" hidden="false" ht="12.1" outlineLevel="0" r="6091">
      <c r="A6091" s="0" t="str">
        <f aca="false">HYPERLINK("http://dbpedia.org/property/mixedtitles")</f>
        <v>http://dbpedia.org/property/mixedtitles</v>
      </c>
      <c r="B6091" s="2" t="n">
        <v>0</v>
      </c>
      <c r="C6091" s="0" t="str">
        <f aca="false">HYPERLINK("http://dbpedia.org/sparql?default-graph-uri=http%3A%2F%2Fdbpedia.org&amp;query=select+distinct+%3Fs+%3Fo+where+{%3Fs+%3Chttp%3A%2F%2Fdbpedia.org%2Fproperty%2Fmixedtitles%3E+%3Fo}+LIMIT+100&amp;format=text%2Fhtml&amp;timeout=30000&amp;debug=on", "View on DBPedia")</f>
        <v>View on DBPedia</v>
      </c>
    </row>
    <row collapsed="false" customFormat="false" customHeight="true" hidden="false" ht="12.1" outlineLevel="0" r="6092">
      <c r="A6092" s="0" t="str">
        <f aca="false">HYPERLINK("http://dbpedia.org/property/rd3Team")</f>
        <v>http://dbpedia.org/property/rd3Team</v>
      </c>
      <c r="B6092" s="2" t="n">
        <v>0</v>
      </c>
      <c r="C6092" s="0" t="str">
        <f aca="false">HYPERLINK("http://dbpedia.org/sparql?default-graph-uri=http%3A%2F%2Fdbpedia.org&amp;query=select+distinct+%3Fs+%3Fo+where+{%3Fs+%3Chttp%3A%2F%2Fdbpedia.org%2Fproperty%2Frd3Team%3E+%3Fo}+LIMIT+100&amp;format=text%2Fhtml&amp;timeout=30000&amp;debug=on", "View on DBPedia")</f>
        <v>View on DBPedia</v>
      </c>
    </row>
    <row collapsed="false" customFormat="false" customHeight="true" hidden="false" ht="12.1" outlineLevel="0" r="6093">
      <c r="A6093" s="0" t="str">
        <f aca="false">HYPERLINK("http://dbpedia.org/property/cont")</f>
        <v>http://dbpedia.org/property/cont</v>
      </c>
      <c r="B6093" s="2" t="n">
        <v>0</v>
      </c>
      <c r="C6093" s="0" t="str">
        <f aca="false">HYPERLINK("http://dbpedia.org/sparql?default-graph-uri=http%3A%2F%2Fdbpedia.org&amp;query=select+distinct+%3Fs+%3Fo+where+{%3Fs+%3Chttp%3A%2F%2Fdbpedia.org%2Fproperty%2Fcont%3E+%3Fo}+LIMIT+100&amp;format=text%2Fhtml&amp;timeout=30000&amp;debug=on", "View on DBPedia")</f>
        <v>View on DBPedia</v>
      </c>
    </row>
    <row collapsed="false" customFormat="false" customHeight="true" hidden="false" ht="12.1" outlineLevel="0" r="6094">
      <c r="A6094" s="0" t="str">
        <f aca="false">HYPERLINK("http://dbpedia.org/property/recordLocation")</f>
        <v>http://dbpedia.org/property/recordLocation</v>
      </c>
      <c r="B6094" s="2" t="n">
        <v>0</v>
      </c>
      <c r="C6094" s="0" t="str">
        <f aca="false">HYPERLINK("http://dbpedia.org/sparql?default-graph-uri=http%3A%2F%2Fdbpedia.org&amp;query=select+distinct+%3Fs+%3Fo+where+{%3Fs+%3Chttp%3A%2F%2Fdbpedia.org%2Fproperty%2FrecordLocation%3E+%3Fo}+LIMIT+100&amp;format=text%2Fhtml&amp;timeout=30000&amp;debug=on", "View on DBPedia")</f>
        <v>View on DBPedia</v>
      </c>
    </row>
    <row collapsed="false" customFormat="false" customHeight="true" hidden="false" ht="12.1" outlineLevel="0" r="6095">
      <c r="A6095" s="0" t="str">
        <f aca="false">HYPERLINK("http://dbpedia.org/property/labelX")</f>
        <v>http://dbpedia.org/property/labelX</v>
      </c>
      <c r="B6095" s="2" t="n">
        <v>0</v>
      </c>
      <c r="C6095" s="0" t="str">
        <f aca="false">HYPERLINK("http://dbpedia.org/sparql?default-graph-uri=http%3A%2F%2Fdbpedia.org&amp;query=select+distinct+%3Fs+%3Fo+where+{%3Fs+%3Chttp%3A%2F%2Fdbpedia.org%2Fproperty%2FlabelX%3E+%3Fo}+LIMIT+100&amp;format=text%2Fhtml&amp;timeout=30000&amp;debug=on", "View on DBPedia")</f>
        <v>View on DBPedia</v>
      </c>
    </row>
    <row collapsed="false" customFormat="false" customHeight="true" hidden="false" ht="12.1" outlineLevel="0" r="6096">
      <c r="A6096" s="0" t="str">
        <f aca="false">HYPERLINK("http://dbpedia.org/property/subsid")</f>
        <v>http://dbpedia.org/property/subsid</v>
      </c>
      <c r="B6096" s="2" t="n">
        <v>0</v>
      </c>
      <c r="C6096" s="0" t="str">
        <f aca="false">HYPERLINK("http://dbpedia.org/sparql?default-graph-uri=http%3A%2F%2Fdbpedia.org&amp;query=select+distinct+%3Fs+%3Fo+where+{%3Fs+%3Chttp%3A%2F%2Fdbpedia.org%2Fproperty%2Fsubsid%3E+%3Fo}+LIMIT+100&amp;format=text%2Fhtml&amp;timeout=30000&amp;debug=on", "View on DBPedia")</f>
        <v>View on DBPedia</v>
      </c>
    </row>
    <row collapsed="false" customFormat="false" customHeight="true" hidden="false" ht="12.1" outlineLevel="0" r="6097">
      <c r="A6097" s="0" t="str">
        <f aca="false">HYPERLINK("http://dbpedia.org/property/draftRound")</f>
        <v>http://dbpedia.org/property/draftRound</v>
      </c>
      <c r="B6097" s="2" t="n">
        <v>0</v>
      </c>
      <c r="C6097" s="0" t="str">
        <f aca="false">HYPERLINK("http://dbpedia.org/sparql?default-graph-uri=http%3A%2F%2Fdbpedia.org&amp;query=select+distinct+%3Fs+%3Fo+where+{%3Fs+%3Chttp%3A%2F%2Fdbpedia.org%2Fproperty%2FdraftRound%3E+%3Fo}+LIMIT+100&amp;format=text%2Fhtml&amp;timeout=30000&amp;debug=on", "View on DBPedia")</f>
        <v>View on DBPedia</v>
      </c>
    </row>
    <row collapsed="false" customFormat="false" customHeight="true" hidden="false" ht="12.1" outlineLevel="0" r="6098">
      <c r="A6098" s="0" t="str">
        <f aca="false">HYPERLINK("http://dbpedia.org/property/odidebutdate")</f>
        <v>http://dbpedia.org/property/odidebutdate</v>
      </c>
      <c r="B6098" s="2" t="n">
        <v>0</v>
      </c>
      <c r="C6098" s="0" t="str">
        <f aca="false">HYPERLINK("http://dbpedia.org/sparql?default-graph-uri=http%3A%2F%2Fdbpedia.org&amp;query=select+distinct+%3Fs+%3Fo+where+{%3Fs+%3Chttp%3A%2F%2Fdbpedia.org%2Fproperty%2Fodidebutdate%3E+%3Fo}+LIMIT+100&amp;format=text%2Fhtml&amp;timeout=30000&amp;debug=on", "View on DBPedia")</f>
        <v>View on DBPedia</v>
      </c>
    </row>
    <row collapsed="false" customFormat="false" customHeight="true" hidden="false" ht="12.1" outlineLevel="0" r="6099">
      <c r="A6099" s="0" t="str">
        <f aca="false">HYPERLINK("http://dbpedia.org/property/topcolor")</f>
        <v>http://dbpedia.org/property/topcolor</v>
      </c>
      <c r="B6099" s="2" t="n">
        <v>0</v>
      </c>
      <c r="C6099" s="0" t="str">
        <f aca="false">HYPERLINK("http://dbpedia.org/sparql?default-graph-uri=http%3A%2F%2Fdbpedia.org&amp;query=select+distinct+%3Fs+%3Fo+where+{%3Fs+%3Chttp%3A%2F%2Fdbpedia.org%2Fproperty%2Ftopcolor%3E+%3Fo}+LIMIT+100&amp;format=text%2Fhtml&amp;timeout=30000&amp;debug=on", "View on DBPedia")</f>
        <v>View on DBPedia</v>
      </c>
    </row>
    <row collapsed="false" customFormat="false" customHeight="true" hidden="false" ht="12.1" outlineLevel="0" r="6100">
      <c r="A6100" s="0" t="str">
        <f aca="false">HYPERLINK("http://dbpedia.org/property/majorwins")</f>
        <v>http://dbpedia.org/property/majorwins</v>
      </c>
      <c r="B6100" s="2" t="n">
        <v>0</v>
      </c>
      <c r="C6100" s="0" t="str">
        <f aca="false">HYPERLINK("http://dbpedia.org/sparql?default-graph-uri=http%3A%2F%2Fdbpedia.org&amp;query=select+distinct+%3Fs+%3Fo+where+{%3Fs+%3Chttp%3A%2F%2Fdbpedia.org%2Fproperty%2Fmajorwins%3E+%3Fo}+LIMIT+100&amp;format=text%2Fhtml&amp;timeout=30000&amp;debug=on", "View on DBPedia")</f>
        <v>View on DBPedia</v>
      </c>
    </row>
    <row collapsed="false" customFormat="false" customHeight="true" hidden="false" ht="12.1" outlineLevel="0" r="6101">
      <c r="A6101" s="0" t="str">
        <f aca="false">HYPERLINK("http://dbpedia.org/property/fr")</f>
        <v>http://dbpedia.org/property/fr</v>
      </c>
      <c r="B6101" s="2" t="n">
        <v>0</v>
      </c>
      <c r="C6101" s="0" t="str">
        <f aca="false">HYPERLINK("http://dbpedia.org/sparql?default-graph-uri=http%3A%2F%2Fdbpedia.org&amp;query=select+distinct+%3Fs+%3Fo+where+{%3Fs+%3Chttp%3A%2F%2Fdbpedia.org%2Fproperty%2Ffr%3E+%3Fo}+LIMIT+100&amp;format=text%2Fhtml&amp;timeout=30000&amp;debug=on", "View on DBPedia")</f>
        <v>View on DBPedia</v>
      </c>
    </row>
    <row collapsed="false" customFormat="false" customHeight="true" hidden="false" ht="12.1" outlineLevel="0" r="6102">
      <c r="A6102" s="0" t="str">
        <f aca="false">HYPERLINK("http://dbpedia.org/property/originalAiring")</f>
        <v>http://dbpedia.org/property/originalAiring</v>
      </c>
      <c r="B6102" s="2" t="n">
        <v>0</v>
      </c>
      <c r="C6102" s="0" t="str">
        <f aca="false">HYPERLINK("http://dbpedia.org/sparql?default-graph-uri=http%3A%2F%2Fdbpedia.org&amp;query=select+distinct+%3Fs+%3Fo+where+{%3Fs+%3Chttp%3A%2F%2Fdbpedia.org%2Fproperty%2ForiginalAiring%3E+%3Fo}+LIMIT+100&amp;format=text%2Fhtml&amp;timeout=30000&amp;debug=on", "View on DBPedia")</f>
        <v>View on DBPedia</v>
      </c>
    </row>
    <row collapsed="false" customFormat="false" customHeight="true" hidden="false" ht="12.1" outlineLevel="0" r="6103">
      <c r="A6103" s="0" t="str">
        <f aca="false">HYPERLINK("http://dbpedia.org/property/romaji")</f>
        <v>http://dbpedia.org/property/romaji</v>
      </c>
      <c r="B6103" s="2" t="n">
        <v>0</v>
      </c>
      <c r="C6103" s="0" t="str">
        <f aca="false">HYPERLINK("http://dbpedia.org/sparql?default-graph-uri=http%3A%2F%2Fdbpedia.org&amp;query=select+distinct+%3Fs+%3Fo+where+{%3Fs+%3Chttp%3A%2F%2Fdbpedia.org%2Fproperty%2Fromaji%3E+%3Fo}+LIMIT+100&amp;format=text%2Fhtml&amp;timeout=30000&amp;debug=on", "View on DBPedia")</f>
        <v>View on DBPedia</v>
      </c>
    </row>
    <row collapsed="false" customFormat="false" customHeight="true" hidden="false" ht="12.1" outlineLevel="0" r="6104">
      <c r="A6104" s="0" t="str">
        <f aca="false">HYPERLINK("http://dbpedia.org/property/editor")</f>
        <v>http://dbpedia.org/property/editor</v>
      </c>
      <c r="B6104" s="2" t="n">
        <v>0</v>
      </c>
      <c r="C6104" s="0" t="str">
        <f aca="false">HYPERLINK("http://dbpedia.org/sparql?default-graph-uri=http%3A%2F%2Fdbpedia.org&amp;query=select+distinct+%3Fs+%3Fo+where+{%3Fs+%3Chttp%3A%2F%2Fdbpedia.org%2Fproperty%2Feditor%3E+%3Fo}+LIMIT+100&amp;format=text%2Fhtml&amp;timeout=30000&amp;debug=on", "View on DBPedia")</f>
        <v>View on DBPedia</v>
      </c>
    </row>
    <row collapsed="false" customFormat="false" customHeight="true" hidden="false" ht="12.1" outlineLevel="0" r="6105">
      <c r="A6105" s="0" t="str">
        <f aca="false">HYPERLINK("http://dbpedia.org/property/encoding")</f>
        <v>http://dbpedia.org/property/encoding</v>
      </c>
      <c r="B6105" s="2" t="n">
        <v>0</v>
      </c>
      <c r="C6105" s="0" t="str">
        <f aca="false">HYPERLINK("http://dbpedia.org/sparql?default-graph-uri=http%3A%2F%2Fdbpedia.org&amp;query=select+distinct+%3Fs+%3Fo+where+{%3Fs+%3Chttp%3A%2F%2Fdbpedia.org%2Fproperty%2Fencoding%3E+%3Fo}+LIMIT+100&amp;format=text%2Fhtml&amp;timeout=30000&amp;debug=on", "View on DBPedia")</f>
        <v>View on DBPedia</v>
      </c>
    </row>
    <row collapsed="false" customFormat="false" customHeight="true" hidden="false" ht="12.1" outlineLevel="0" r="6106">
      <c r="A6106" s="0" t="str">
        <f aca="false">HYPERLINK("http://dbpedia.org/property/hm34Exit")</f>
        <v>http://dbpedia.org/property/hm34Exit</v>
      </c>
      <c r="B6106" s="2" t="n">
        <v>0</v>
      </c>
      <c r="C6106" s="0" t="str">
        <f aca="false">HYPERLINK("http://dbpedia.org/sparql?default-graph-uri=http%3A%2F%2Fdbpedia.org&amp;query=select+distinct+%3Fs+%3Fo+where+{%3Fs+%3Chttp%3A%2F%2Fdbpedia.org%2Fproperty%2Fhm34Exit%3E+%3Fo}+LIMIT+100&amp;format=text%2Fhtml&amp;timeout=30000&amp;debug=on", "View on DBPedia")</f>
        <v>View on DBPedia</v>
      </c>
    </row>
    <row collapsed="false" customFormat="false" customHeight="true" hidden="false" ht="12.1" outlineLevel="0" r="6107">
      <c r="A6107" s="0" t="str">
        <f aca="false">HYPERLINK("http://dbpedia.org/property/agent")</f>
        <v>http://dbpedia.org/property/agent</v>
      </c>
      <c r="B6107" s="2" t="n">
        <v>0</v>
      </c>
      <c r="C6107" s="0" t="str">
        <f aca="false">HYPERLINK("http://dbpedia.org/sparql?default-graph-uri=http%3A%2F%2Fdbpedia.org&amp;query=select+distinct+%3Fs+%3Fo+where+{%3Fs+%3Chttp%3A%2F%2Fdbpedia.org%2Fproperty%2Fagent%3E+%3Fo}+LIMIT+100&amp;format=text%2Fhtml&amp;timeout=30000&amp;debug=on", "View on DBPedia")</f>
        <v>View on DBPedia</v>
      </c>
    </row>
    <row collapsed="false" customFormat="false" customHeight="true" hidden="false" ht="12.1" outlineLevel="0" r="6108">
      <c r="A6108" s="0" t="str">
        <f aca="false">HYPERLINK("http://dbpedia.org/property/timing")</f>
        <v>http://dbpedia.org/property/timing</v>
      </c>
      <c r="B6108" s="2" t="n">
        <v>0</v>
      </c>
      <c r="C6108" s="0" t="str">
        <f aca="false">HYPERLINK("http://dbpedia.org/sparql?default-graph-uri=http%3A%2F%2Fdbpedia.org&amp;query=select+distinct+%3Fs+%3Fo+where+{%3Fs+%3Chttp%3A%2F%2Fdbpedia.org%2Fproperty%2Ftiming%3E+%3Fo}+LIMIT+100&amp;format=text%2Fhtml&amp;timeout=30000&amp;debug=on", "View on DBPedia")</f>
        <v>View on DBPedia</v>
      </c>
    </row>
    <row collapsed="false" customFormat="false" customHeight="true" hidden="false" ht="12.1" outlineLevel="0" r="6109">
      <c r="A6109" s="0" t="str">
        <f aca="false">HYPERLINK("http://dbpedia.org/property/hm30Enter")</f>
        <v>http://dbpedia.org/property/hm30Enter</v>
      </c>
      <c r="B6109" s="2" t="n">
        <v>0</v>
      </c>
      <c r="C6109" s="0" t="str">
        <f aca="false">HYPERLINK("http://dbpedia.org/sparql?default-graph-uri=http%3A%2F%2Fdbpedia.org&amp;query=select+distinct+%3Fs+%3Fo+where+{%3Fs+%3Chttp%3A%2F%2Fdbpedia.org%2Fproperty%2Fhm30Enter%3E+%3Fo}+LIMIT+100&amp;format=text%2Fhtml&amp;timeout=30000&amp;debug=on", "View on DBPedia")</f>
        <v>View on DBPedia</v>
      </c>
    </row>
    <row collapsed="false" customFormat="false" customHeight="true" hidden="false" ht="12.1" outlineLevel="0" r="6110">
      <c r="A6110" s="0" t="str">
        <f aca="false">HYPERLINK("http://dbpedia.org/property/can14Week")</f>
        <v>http://dbpedia.org/property/can14Week</v>
      </c>
      <c r="B6110" s="2" t="n">
        <v>0</v>
      </c>
      <c r="C6110" s="0" t="str">
        <f aca="false">HYPERLINK("http://dbpedia.org/sparql?default-graph-uri=http%3A%2F%2Fdbpedia.org&amp;query=select+distinct+%3Fs+%3Fo+where+{%3Fs+%3Chttp%3A%2F%2Fdbpedia.org%2Fproperty%2Fcan14Week%3E+%3Fo}+LIMIT+100&amp;format=text%2Fhtml&amp;timeout=30000&amp;debug=on", "View on DBPedia")</f>
        <v>View on DBPedia</v>
      </c>
    </row>
    <row collapsed="false" customFormat="false" customHeight="true" hidden="false" ht="12.1" outlineLevel="0" r="6111">
      <c r="A6111" s="0" t="str">
        <f aca="false">HYPERLINK("http://dbpedia.org/property/ntupdate")</f>
        <v>http://dbpedia.org/property/ntupdate</v>
      </c>
      <c r="B6111" s="2" t="n">
        <v>0</v>
      </c>
      <c r="C6111" s="0" t="str">
        <f aca="false">HYPERLINK("http://dbpedia.org/sparql?default-graph-uri=http%3A%2F%2Fdbpedia.org&amp;query=select+distinct+%3Fs+%3Fo+where+{%3Fs+%3Chttp%3A%2F%2Fdbpedia.org%2Fproperty%2Fntupdate%3E+%3Fo}+LIMIT+100&amp;format=text%2Fhtml&amp;timeout=30000&amp;debug=on", "View on DBPedia")</f>
        <v>View on DBPedia</v>
      </c>
    </row>
    <row collapsed="false" customFormat="false" customHeight="true" hidden="false" ht="12.1" outlineLevel="0" r="6112">
      <c r="A6112" s="0" t="str">
        <f aca="false">HYPERLINK("http://dbpedia.org/property/testOfTransmission")</f>
        <v>http://dbpedia.org/property/testOfTransmission</v>
      </c>
      <c r="B6112" s="2" t="n">
        <v>0</v>
      </c>
      <c r="C6112" s="0" t="str">
        <f aca="false">HYPERLINK("http://dbpedia.org/sparql?default-graph-uri=http%3A%2F%2Fdbpedia.org&amp;query=select+distinct+%3Fs+%3Fo+where+{%3Fs+%3Chttp%3A%2F%2Fdbpedia.org%2Fproperty%2FtestOfTransmission%3E+%3Fo}+LIMIT+100&amp;format=text%2Fhtml&amp;timeout=30000&amp;debug=on", "View on DBPedia")</f>
        <v>View on DBPedia</v>
      </c>
    </row>
    <row collapsed="false" customFormat="false" customHeight="true" hidden="false" ht="12.1" outlineLevel="0" r="6113">
      <c r="A6113" s="0" t="str">
        <f aca="false">HYPERLINK("http://dbpedia.org/property/contactInfo")</f>
        <v>http://dbpedia.org/property/contactInfo</v>
      </c>
      <c r="B6113" s="2" t="n">
        <v>0</v>
      </c>
      <c r="C6113" s="0" t="str">
        <f aca="false">HYPERLINK("http://dbpedia.org/sparql?default-graph-uri=http%3A%2F%2Fdbpedia.org&amp;query=select+distinct+%3Fs+%3Fo+where+{%3Fs+%3Chttp%3A%2F%2Fdbpedia.org%2Fproperty%2FcontactInfo%3E+%3Fo}+LIMIT+100&amp;format=text%2Fhtml&amp;timeout=30000&amp;debug=on", "View on DBPedia")</f>
        <v>View on DBPedia</v>
      </c>
    </row>
    <row collapsed="false" customFormat="false" customHeight="true" hidden="false" ht="12.1" outlineLevel="0" r="6114">
      <c r="A6114" s="0" t="str">
        <f aca="false">HYPERLINK("http://dbpedia.org/property/yearspan")</f>
        <v>http://dbpedia.org/property/yearspan</v>
      </c>
      <c r="B6114" s="2" t="n">
        <v>0</v>
      </c>
      <c r="C6114" s="0" t="str">
        <f aca="false">HYPERLINK("http://dbpedia.org/sparql?default-graph-uri=http%3A%2F%2Fdbpedia.org&amp;query=select+distinct+%3Fs+%3Fo+where+{%3Fs+%3Chttp%3A%2F%2Fdbpedia.org%2Fproperty%2Fyearspan%3E+%3Fo}+LIMIT+100&amp;format=text%2Fhtml&amp;timeout=30000&amp;debug=on", "View on DBPedia")</f>
        <v>View on DBPedia</v>
      </c>
    </row>
    <row collapsed="false" customFormat="false" customHeight="true" hidden="false" ht="12.1" outlineLevel="0" r="6115">
      <c r="A6115" s="0" t="str">
        <f aca="false">HYPERLINK("http://dbpedia.org/ontology/musicalBand")</f>
        <v>http://dbpedia.org/ontology/musicalBand</v>
      </c>
      <c r="B6115" s="2" t="n">
        <v>0</v>
      </c>
      <c r="C6115" s="0" t="str">
        <f aca="false">HYPERLINK("http://dbpedia.org/sparql?default-graph-uri=http%3A%2F%2Fdbpedia.org&amp;query=select+distinct+%3Fs+%3Fo+where+{%3Fs+%3Chttp%3A%2F%2Fdbpedia.org%2Fontology%2FmusicalBand%3E+%3Fo}+LIMIT+100&amp;format=text%2Fhtml&amp;timeout=30000&amp;debug=on", "View on DBPedia")</f>
        <v>View on DBPedia</v>
      </c>
    </row>
    <row collapsed="false" customFormat="false" customHeight="true" hidden="false" ht="12.1" outlineLevel="0" r="6116">
      <c r="A6116" s="0" t="str">
        <f aca="false">HYPERLINK("http://dbpedia.org/property/nextNo")</f>
        <v>http://dbpedia.org/property/nextNo</v>
      </c>
      <c r="B6116" s="2" t="n">
        <v>0</v>
      </c>
      <c r="C6116" s="0" t="str">
        <f aca="false">HYPERLINK("http://dbpedia.org/sparql?default-graph-uri=http%3A%2F%2Fdbpedia.org&amp;query=select+distinct+%3Fs+%3Fo+where+{%3Fs+%3Chttp%3A%2F%2Fdbpedia.org%2Fproperty%2FnextNo%3E+%3Fo}+LIMIT+100&amp;format=text%2Fhtml&amp;timeout=30000&amp;debug=on", "View on DBPedia")</f>
        <v>View on DBPedia</v>
      </c>
    </row>
    <row collapsed="false" customFormat="false" customHeight="true" hidden="false" ht="12.1" outlineLevel="0" r="6117">
      <c r="A6117" s="0" t="str">
        <f aca="false">HYPERLINK("http://dbpedia.org/property/branch")</f>
        <v>http://dbpedia.org/property/branch</v>
      </c>
      <c r="B6117" s="2" t="n">
        <v>0</v>
      </c>
      <c r="C6117" s="0" t="str">
        <f aca="false">HYPERLINK("http://dbpedia.org/sparql?default-graph-uri=http%3A%2F%2Fdbpedia.org&amp;query=select+distinct+%3Fs+%3Fo+where+{%3Fs+%3Chttp%3A%2F%2Fdbpedia.org%2Fproperty%2Fbranch%3E+%3Fo}+LIMIT+100&amp;format=text%2Fhtml&amp;timeout=30000&amp;debug=on", "View on DBPedia")</f>
        <v>View on DBPedia</v>
      </c>
    </row>
    <row collapsed="false" customFormat="false" customHeight="true" hidden="false" ht="12.1" outlineLevel="0" r="6118">
      <c r="A6118" s="0" t="str">
        <f aca="false">HYPERLINK("http://dbpedia.org/property/hm26Enter")</f>
        <v>http://dbpedia.org/property/hm26Enter</v>
      </c>
      <c r="B6118" s="2" t="n">
        <v>0</v>
      </c>
      <c r="C6118" s="0" t="str">
        <f aca="false">HYPERLINK("http://dbpedia.org/sparql?default-graph-uri=http%3A%2F%2Fdbpedia.org&amp;query=select+distinct+%3Fs+%3Fo+where+{%3Fs+%3Chttp%3A%2F%2Fdbpedia.org%2Fproperty%2Fhm26Enter%3E+%3Fo}+LIMIT+100&amp;format=text%2Fhtml&amp;timeout=30000&amp;debug=on", "View on DBPedia")</f>
        <v>View on DBPedia</v>
      </c>
    </row>
    <row collapsed="false" customFormat="false" customHeight="true" hidden="false" ht="12.1" outlineLevel="0" r="6119">
      <c r="A6119" s="0" t="str">
        <f aca="false">HYPERLINK("http://dbpedia.org/property/prevshow")</f>
        <v>http://dbpedia.org/property/prevshow</v>
      </c>
      <c r="B6119" s="2" t="n">
        <v>0</v>
      </c>
      <c r="C6119" s="0" t="str">
        <f aca="false">HYPERLINK("http://dbpedia.org/sparql?default-graph-uri=http%3A%2F%2Fdbpedia.org&amp;query=select+distinct+%3Fs+%3Fo+where+{%3Fs+%3Chttp%3A%2F%2Fdbpedia.org%2Fproperty%2Fprevshow%3E+%3Fo}+LIMIT+100&amp;format=text%2Fhtml&amp;timeout=30000&amp;debug=on", "View on DBPedia")</f>
        <v>View on DBPedia</v>
      </c>
    </row>
    <row collapsed="false" customFormat="false" customHeight="true" hidden="false" ht="12.1" outlineLevel="0" r="6120">
      <c r="A6120" s="0" t="str">
        <f aca="false">HYPERLINK("http://dbpedia.org/property/professionalWinner")</f>
        <v>http://dbpedia.org/property/professionalWinner</v>
      </c>
      <c r="B6120" s="2" t="n">
        <v>0</v>
      </c>
      <c r="C6120" s="0" t="str">
        <f aca="false">HYPERLINK("http://dbpedia.org/sparql?default-graph-uri=http%3A%2F%2Fdbpedia.org&amp;query=select+distinct+%3Fs+%3Fo+where+{%3Fs+%3Chttp%3A%2F%2Fdbpedia.org%2Fproperty%2FprofessionalWinner%3E+%3Fo}+LIMIT+100&amp;format=text%2Fhtml&amp;timeout=30000&amp;debug=on", "View on DBPedia")</f>
        <v>View on DBPedia</v>
      </c>
    </row>
    <row collapsed="false" customFormat="false" customHeight="true" hidden="false" ht="12.1" outlineLevel="0" r="6121">
      <c r="A6121" s="0" t="str">
        <f aca="false">HYPERLINK("http://dbpedia.org/property/otherTitles")</f>
        <v>http://dbpedia.org/property/otherTitles</v>
      </c>
      <c r="B6121" s="2" t="n">
        <v>0</v>
      </c>
      <c r="C6121" s="0" t="str">
        <f aca="false">HYPERLINK("http://dbpedia.org/sparql?default-graph-uri=http%3A%2F%2Fdbpedia.org&amp;query=select+distinct+%3Fs+%3Fo+where+{%3Fs+%3Chttp%3A%2F%2Fdbpedia.org%2Fproperty%2FotherTitles%3E+%3Fo}+LIMIT+100&amp;format=text%2Fhtml&amp;timeout=30000&amp;debug=on", "View on DBPedia")</f>
        <v>View on DBPedia</v>
      </c>
    </row>
    <row collapsed="false" customFormat="false" customHeight="true" hidden="false" ht="12.1" outlineLevel="0" r="6122">
      <c r="A6122" s="0" t="str">
        <f aca="false">HYPERLINK("http://dbpedia.org/property/firstAirDate")</f>
        <v>http://dbpedia.org/property/firstAirDate</v>
      </c>
      <c r="B6122" s="2" t="n">
        <v>0</v>
      </c>
      <c r="C6122" s="0" t="str">
        <f aca="false">HYPERLINK("http://dbpedia.org/sparql?default-graph-uri=http%3A%2F%2Fdbpedia.org&amp;query=select+distinct+%3Fs+%3Fo+where+{%3Fs+%3Chttp%3A%2F%2Fdbpedia.org%2Fproperty%2FfirstAirDate%3E+%3Fo}+LIMIT+100&amp;format=text%2Fhtml&amp;timeout=30000&amp;debug=on", "View on DBPedia")</f>
        <v>View on DBPedia</v>
      </c>
    </row>
    <row collapsed="false" customFormat="false" customHeight="true" hidden="false" ht="12.1" outlineLevel="0" r="6123">
      <c r="A6123" s="0" t="str">
        <f aca="false">HYPERLINK("http://dbpedia.org/ontology/overallRecord")</f>
        <v>http://dbpedia.org/ontology/overallRecord</v>
      </c>
      <c r="B6123" s="2" t="n">
        <v>0</v>
      </c>
      <c r="C6123" s="0" t="str">
        <f aca="false">HYPERLINK("http://dbpedia.org/sparql?default-graph-uri=http%3A%2F%2Fdbpedia.org&amp;query=select+distinct+%3Fs+%3Fo+where+{%3Fs+%3Chttp%3A%2F%2Fdbpedia.org%2Fontology%2FoverallRecord%3E+%3Fo}+LIMIT+100&amp;format=text%2Fhtml&amp;timeout=30000&amp;debug=on", "View on DBPedia")</f>
        <v>View on DBPedia</v>
      </c>
    </row>
    <row collapsed="false" customFormat="false" customHeight="true" hidden="false" ht="12.1" outlineLevel="0" r="6124">
      <c r="A6124" s="0" t="str">
        <f aca="false">HYPERLINK("http://dbpedia.org/property/magazine")</f>
        <v>http://dbpedia.org/property/magazine</v>
      </c>
      <c r="B6124" s="2" t="n">
        <v>0</v>
      </c>
      <c r="C6124" s="0" t="str">
        <f aca="false">HYPERLINK("http://dbpedia.org/sparql?default-graph-uri=http%3A%2F%2Fdbpedia.org&amp;query=select+distinct+%3Fs+%3Fo+where+{%3Fs+%3Chttp%3A%2F%2Fdbpedia.org%2Fproperty%2Fmagazine%3E+%3Fo}+LIMIT+100&amp;format=text%2Fhtml&amp;timeout=30000&amp;debug=on", "View on DBPedia")</f>
        <v>View on DBPedia</v>
      </c>
    </row>
    <row collapsed="false" customFormat="false" customHeight="true" hidden="false" ht="12.1" outlineLevel="0" r="6125">
      <c r="A6125" s="0" t="str">
        <f aca="false">HYPERLINK("http://dbpedia.org/property/language")</f>
        <v>http://dbpedia.org/property/language</v>
      </c>
      <c r="B6125" s="2" t="n">
        <v>0</v>
      </c>
      <c r="C6125" s="0" t="str">
        <f aca="false">HYPERLINK("http://dbpedia.org/sparql?default-graph-uri=http%3A%2F%2Fdbpedia.org&amp;query=select+distinct+%3Fs+%3Fo+where+{%3Fs+%3Chttp%3A%2F%2Fdbpedia.org%2Fproperty%2Flanguage%3E+%3Fo}+LIMIT+100&amp;format=text%2Fhtml&amp;timeout=30000&amp;debug=on", "View on DBPedia")</f>
        <v>View on DBPedia</v>
      </c>
    </row>
    <row collapsed="false" customFormat="false" customHeight="true" hidden="false" ht="12.1" outlineLevel="0" r="6126">
      <c r="A6126" s="0" t="str">
        <f aca="false">HYPERLINK("http://dbpedia.org/property/batAvg")</f>
        <v>http://dbpedia.org/property/batAvg</v>
      </c>
      <c r="B6126" s="2" t="n">
        <v>0</v>
      </c>
      <c r="C6126" s="0" t="str">
        <f aca="false">HYPERLINK("http://dbpedia.org/sparql?default-graph-uri=http%3A%2F%2Fdbpedia.org&amp;query=select+distinct+%3Fs+%3Fo+where+{%3Fs+%3Chttp%3A%2F%2Fdbpedia.org%2Fproperty%2FbatAvg%3E+%3Fo}+LIMIT+100&amp;format=text%2Fhtml&amp;timeout=30000&amp;debug=on", "View on DBPedia")</f>
        <v>View on DBPedia</v>
      </c>
    </row>
    <row collapsed="false" customFormat="false" customHeight="true" hidden="false" ht="12.1" outlineLevel="0" r="6127">
      <c r="A6127" s="0" t="str">
        <f aca="false">HYPERLINK("http://dbpedia.org/property/cfldraftedround")</f>
        <v>http://dbpedia.org/property/cfldraftedround</v>
      </c>
      <c r="B6127" s="2" t="n">
        <v>0</v>
      </c>
      <c r="C6127" s="0" t="str">
        <f aca="false">HYPERLINK("http://dbpedia.org/sparql?default-graph-uri=http%3A%2F%2Fdbpedia.org&amp;query=select+distinct+%3Fs+%3Fo+where+{%3Fs+%3Chttp%3A%2F%2Fdbpedia.org%2Fproperty%2Fcfldraftedround%3E+%3Fo}+LIMIT+100&amp;format=text%2Fhtml&amp;timeout=30000&amp;debug=on", "View on DBPedia")</f>
        <v>View on DBPedia</v>
      </c>
    </row>
    <row collapsed="false" customFormat="false" customHeight="true" hidden="false" ht="12.1" outlineLevel="0" r="6128">
      <c r="A6128" s="0" t="str">
        <f aca="false">HYPERLINK("http://dbpedia.org/property/mmaDecloss")</f>
        <v>http://dbpedia.org/property/mmaDecloss</v>
      </c>
      <c r="B6128" s="2" t="n">
        <v>0</v>
      </c>
      <c r="C6128" s="0" t="str">
        <f aca="false">HYPERLINK("http://dbpedia.org/sparql?default-graph-uri=http%3A%2F%2Fdbpedia.org&amp;query=select+distinct+%3Fs+%3Fo+where+{%3Fs+%3Chttp%3A%2F%2Fdbpedia.org%2Fproperty%2FmmaDecloss%3E+%3Fo}+LIMIT+100&amp;format=text%2Fhtml&amp;timeout=30000&amp;debug=on", "View on DBPedia")</f>
        <v>View on DBPedia</v>
      </c>
    </row>
    <row collapsed="false" customFormat="false" customHeight="true" hidden="false" ht="12.1" outlineLevel="0" r="6129">
      <c r="A6129" s="0" t="str">
        <f aca="false">HYPERLINK("http://dbpedia.org/ontology/operatingSystem")</f>
        <v>http://dbpedia.org/ontology/operatingSystem</v>
      </c>
      <c r="B6129" s="2" t="n">
        <v>0</v>
      </c>
      <c r="C6129" s="0" t="str">
        <f aca="false">HYPERLINK("http://dbpedia.org/sparql?default-graph-uri=http%3A%2F%2Fdbpedia.org&amp;query=select+distinct+%3Fs+%3Fo+where+{%3Fs+%3Chttp%3A%2F%2Fdbpedia.org%2Fontology%2FoperatingSystem%3E+%3Fo}+LIMIT+100&amp;format=text%2Fhtml&amp;timeout=30000&amp;debug=on", "View on DBPedia")</f>
        <v>View on DBPedia</v>
      </c>
    </row>
    <row collapsed="false" customFormat="false" customHeight="true" hidden="false" ht="12.1" outlineLevel="0" r="6130">
      <c r="A6130" s="0" t="str">
        <f aca="false">HYPERLINK("http://dbpedia.org/property/releasedate")</f>
        <v>http://dbpedia.org/property/releasedate</v>
      </c>
      <c r="B6130" s="2" t="n">
        <v>0</v>
      </c>
      <c r="C6130" s="0" t="str">
        <f aca="false">HYPERLINK("http://dbpedia.org/sparql?default-graph-uri=http%3A%2F%2Fdbpedia.org&amp;query=select+distinct+%3Fs+%3Fo+where+{%3Fs+%3Chttp%3A%2F%2Fdbpedia.org%2Fproperty%2Freleasedate%3E+%3Fo}+LIMIT+100&amp;format=text%2Fhtml&amp;timeout=30000&amp;debug=on", "View on DBPedia")</f>
        <v>View on DBPedia</v>
      </c>
    </row>
    <row collapsed="false" customFormat="false" customHeight="true" hidden="false" ht="12.1" outlineLevel="0" r="6131">
      <c r="A6131" s="0" t="str">
        <f aca="false">HYPERLINK("http://dbpedia.org/property/no.OfEpisodes")</f>
        <v>http://dbpedia.org/property/no.OfEpisodes</v>
      </c>
      <c r="B6131" s="2" t="n">
        <v>1</v>
      </c>
      <c r="C6131" s="0" t="str">
        <f aca="false">HYPERLINK("http://dbpedia.org/sparql?default-graph-uri=http%3A%2F%2Fdbpedia.org&amp;query=select+distinct+%3Fs+%3Fo+where+{%3Fs+%3Chttp%3A%2F%2Fdbpedia.org%2Fproperty%2Fno.OfEpisodes%3E+%3Fo}+LIMIT+100&amp;format=text%2Fhtml&amp;timeout=30000&amp;debug=on", "View on DBPedia")</f>
        <v>View on DBPedia</v>
      </c>
    </row>
    <row collapsed="false" customFormat="false" customHeight="true" hidden="false" ht="12.1" outlineLevel="0" r="6132">
      <c r="A6132" s="0" t="str">
        <f aca="false">HYPERLINK("http://dbpedia.org/property/statesVisited")</f>
        <v>http://dbpedia.org/property/statesVisited</v>
      </c>
      <c r="B6132" s="2" t="n">
        <v>0</v>
      </c>
      <c r="C6132" s="0" t="str">
        <f aca="false">HYPERLINK("http://dbpedia.org/sparql?default-graph-uri=http%3A%2F%2Fdbpedia.org&amp;query=select+distinct+%3Fs+%3Fo+where+{%3Fs+%3Chttp%3A%2F%2Fdbpedia.org%2Fproperty%2FstatesVisited%3E+%3Fo}+LIMIT+100&amp;format=text%2Fhtml&amp;timeout=30000&amp;debug=on", "View on DBPedia")</f>
        <v>View on DBPedia</v>
      </c>
    </row>
    <row collapsed="false" customFormat="false" customHeight="true" hidden="false" ht="12.1" outlineLevel="0" r="6133">
      <c r="A6133" s="0" t="str">
        <f aca="false">HYPERLINK("http://dbpedia.org/property/numGlad")</f>
        <v>http://dbpedia.org/property/numGlad</v>
      </c>
      <c r="B6133" s="2" t="n">
        <v>0</v>
      </c>
      <c r="C6133" s="0" t="str">
        <f aca="false">HYPERLINK("http://dbpedia.org/sparql?default-graph-uri=http%3A%2F%2Fdbpedia.org&amp;query=select+distinct+%3Fs+%3Fo+where+{%3Fs+%3Chttp%3A%2F%2Fdbpedia.org%2Fproperty%2FnumGlad%3E+%3Fo}+LIMIT+100&amp;format=text%2Fhtml&amp;timeout=30000&amp;debug=on", "View on DBPedia")</f>
        <v>View on DBPedia</v>
      </c>
    </row>
    <row collapsed="false" customFormat="false" customHeight="true" hidden="false" ht="12.1" outlineLevel="0" r="6134">
      <c r="A6134" s="0" t="str">
        <f aca="false">HYPERLINK("http://dbpedia.org/property/draftPickPba")</f>
        <v>http://dbpedia.org/property/draftPickPba</v>
      </c>
      <c r="B6134" s="2" t="n">
        <v>0</v>
      </c>
      <c r="C6134" s="0" t="str">
        <f aca="false">HYPERLINK("http://dbpedia.org/sparql?default-graph-uri=http%3A%2F%2Fdbpedia.org&amp;query=select+distinct+%3Fs+%3Fo+where+{%3Fs+%3Chttp%3A%2F%2Fdbpedia.org%2Fproperty%2FdraftPickPba%3E+%3Fo}+LIMIT+100&amp;format=text%2Fhtml&amp;timeout=30000&amp;debug=on", "View on DBPedia")</f>
        <v>View on DBPedia</v>
      </c>
    </row>
    <row collapsed="false" customFormat="false" customHeight="true" hidden="false" ht="12.1" outlineLevel="0" r="6135">
      <c r="A6135" s="0" t="str">
        <f aca="false">HYPERLINK("http://dbpedia.org/ontology/musicalArtist")</f>
        <v>http://dbpedia.org/ontology/musicalArtist</v>
      </c>
      <c r="B6135" s="2" t="n">
        <v>0</v>
      </c>
      <c r="C6135" s="0" t="str">
        <f aca="false">HYPERLINK("http://dbpedia.org/sparql?default-graph-uri=http%3A%2F%2Fdbpedia.org&amp;query=select+distinct+%3Fs+%3Fo+where+{%3Fs+%3Chttp%3A%2F%2Fdbpedia.org%2Fontology%2FmusicalArtist%3E+%3Fo}+LIMIT+100&amp;format=text%2Fhtml&amp;timeout=30000&amp;debug=on", "View on DBPedia")</f>
        <v>View on DBPedia</v>
      </c>
    </row>
    <row collapsed="false" customFormat="false" customHeight="true" hidden="false" ht="12.1" outlineLevel="0" r="6136">
      <c r="A6136" s="0" t="str">
        <f aca="false">HYPERLINK("http://dbpedia.org/property/agency")</f>
        <v>http://dbpedia.org/property/agency</v>
      </c>
      <c r="B6136" s="2" t="n">
        <v>0</v>
      </c>
      <c r="C6136" s="0" t="str">
        <f aca="false">HYPERLINK("http://dbpedia.org/sparql?default-graph-uri=http%3A%2F%2Fdbpedia.org&amp;query=select+distinct+%3Fs+%3Fo+where+{%3Fs+%3Chttp%3A%2F%2Fdbpedia.org%2Fproperty%2Fagency%3E+%3Fo}+LIMIT+100&amp;format=text%2Fhtml&amp;timeout=30000&amp;debug=on", "View on DBPedia")</f>
        <v>View on DBPedia</v>
      </c>
    </row>
    <row collapsed="false" customFormat="false" customHeight="true" hidden="false" ht="12.1" outlineLevel="0" r="6137">
      <c r="A6137" s="0" t="str">
        <f aca="false">HYPERLINK("http://dbpedia.org/property/foaled")</f>
        <v>http://dbpedia.org/property/foaled</v>
      </c>
      <c r="B6137" s="2" t="n">
        <v>0</v>
      </c>
      <c r="C6137" s="0" t="str">
        <f aca="false">HYPERLINK("http://dbpedia.org/sparql?default-graph-uri=http%3A%2F%2Fdbpedia.org&amp;query=select+distinct+%3Fs+%3Fo+where+{%3Fs+%3Chttp%3A%2F%2Fdbpedia.org%2Fproperty%2Ffoaled%3E+%3Fo}+LIMIT+100&amp;format=text%2Fhtml&amp;timeout=30000&amp;debug=on", "View on DBPedia")</f>
        <v>View on DBPedia</v>
      </c>
    </row>
    <row collapsed="false" customFormat="false" customHeight="true" hidden="false" ht="12.1" outlineLevel="0" r="6138">
      <c r="A6138" s="0" t="str">
        <f aca="false">HYPERLINK("http://dbpedia.org/property/award1n")</f>
        <v>http://dbpedia.org/property/award1n</v>
      </c>
      <c r="B6138" s="2" t="n">
        <v>0</v>
      </c>
      <c r="C6138" s="0" t="str">
        <f aca="false">HYPERLINK("http://dbpedia.org/sparql?default-graph-uri=http%3A%2F%2Fdbpedia.org&amp;query=select+distinct+%3Fs+%3Fo+where+{%3Fs+%3Chttp%3A%2F%2Fdbpedia.org%2Fproperty%2Faward1n%3E+%3Fo}+LIMIT+100&amp;format=text%2Fhtml&amp;timeout=30000&amp;debug=on", "View on DBPedia")</f>
        <v>View on DBPedia</v>
      </c>
    </row>
    <row collapsed="false" customFormat="false" customHeight="true" hidden="false" ht="12.1" outlineLevel="0" r="6139">
      <c r="A6139" s="0" t="str">
        <f aca="false">HYPERLINK("http://dbpedia.org/property/relations")</f>
        <v>http://dbpedia.org/property/relations</v>
      </c>
      <c r="B6139" s="2" t="n">
        <v>0</v>
      </c>
      <c r="C6139" s="0" t="str">
        <f aca="false">HYPERLINK("http://dbpedia.org/sparql?default-graph-uri=http%3A%2F%2Fdbpedia.org&amp;query=select+distinct+%3Fs+%3Fo+where+{%3Fs+%3Chttp%3A%2F%2Fdbpedia.org%2Fproperty%2Frelations%3E+%3Fo}+LIMIT+100&amp;format=text%2Fhtml&amp;timeout=30000&amp;debug=on", "View on DBPedia")</f>
        <v>View on DBPedia</v>
      </c>
    </row>
    <row collapsed="false" customFormat="false" customHeight="true" hidden="false" ht="12.1" outlineLevel="0" r="6140">
      <c r="A6140" s="0" t="str">
        <f aca="false">HYPERLINK("http://dbpedia.org/property/award2n")</f>
        <v>http://dbpedia.org/property/award2n</v>
      </c>
      <c r="B6140" s="2" t="n">
        <v>0</v>
      </c>
      <c r="C6140" s="0" t="str">
        <f aca="false">HYPERLINK("http://dbpedia.org/sparql?default-graph-uri=http%3A%2F%2Fdbpedia.org&amp;query=select+distinct+%3Fs+%3Fo+where+{%3Fs+%3Chttp%3A%2F%2Fdbpedia.org%2Fproperty%2Faward2n%3E+%3Fo}+LIMIT+100&amp;format=text%2Fhtml&amp;timeout=30000&amp;debug=on", "View on DBPedia")</f>
        <v>View on DBPedia</v>
      </c>
    </row>
    <row collapsed="false" customFormat="false" customHeight="true" hidden="false" ht="12.1" outlineLevel="0" r="6141">
      <c r="A6141" s="0" t="str">
        <f aca="false">HYPERLINK("http://dbpedia.org/property/award4n")</f>
        <v>http://dbpedia.org/property/award4n</v>
      </c>
      <c r="B6141" s="2" t="n">
        <v>0</v>
      </c>
      <c r="C6141" s="0" t="str">
        <f aca="false">HYPERLINK("http://dbpedia.org/sparql?default-graph-uri=http%3A%2F%2Fdbpedia.org&amp;query=select+distinct+%3Fs+%3Fo+where+{%3Fs+%3Chttp%3A%2F%2Fdbpedia.org%2Fproperty%2Faward4n%3E+%3Fo}+LIMIT+100&amp;format=text%2Fhtml&amp;timeout=30000&amp;debug=on", "View on DBPedia")</f>
        <v>View on DBPedia</v>
      </c>
    </row>
    <row collapsed="false" customFormat="false" customHeight="true" hidden="false" ht="12.1" outlineLevel="0" r="6142">
      <c r="A6142" s="0" t="str">
        <f aca="false">HYPERLINK("http://dbpedia.org/ontology/guest")</f>
        <v>http://dbpedia.org/ontology/guest</v>
      </c>
      <c r="B6142" s="2" t="n">
        <v>0</v>
      </c>
      <c r="C6142" s="0" t="str">
        <f aca="false">HYPERLINK("http://dbpedia.org/sparql?default-graph-uri=http%3A%2F%2Fdbpedia.org&amp;query=select+distinct+%3Fs+%3Fo+where+{%3Fs+%3Chttp%3A%2F%2Fdbpedia.org%2Fontology%2Fguest%3E+%3Fo}+LIMIT+100&amp;format=text%2Fhtml&amp;timeout=30000&amp;debug=on", "View on DBPedia")</f>
        <v>View on DBPedia</v>
      </c>
    </row>
    <row collapsed="false" customFormat="false" customHeight="true" hidden="false" ht="12.1" outlineLevel="0" r="6143">
      <c r="A6143" s="0" t="str">
        <f aca="false">HYPERLINK("http://dbpedia.org/property/award3w")</f>
        <v>http://dbpedia.org/property/award3w</v>
      </c>
      <c r="B6143" s="2" t="n">
        <v>0</v>
      </c>
      <c r="C6143" s="0" t="str">
        <f aca="false">HYPERLINK("http://dbpedia.org/sparql?default-graph-uri=http%3A%2F%2Fdbpedia.org&amp;query=select+distinct+%3Fs+%3Fo+where+{%3Fs+%3Chttp%3A%2F%2Fdbpedia.org%2Fproperty%2Faward3w%3E+%3Fo}+LIMIT+100&amp;format=text%2Fhtml&amp;timeout=30000&amp;debug=on", "View on DBPedia")</f>
        <v>View on DBPedia</v>
      </c>
    </row>
    <row collapsed="false" customFormat="false" customHeight="true" hidden="false" ht="12.1" outlineLevel="0" r="6144">
      <c r="A6144" s="0" t="str">
        <f aca="false">HYPERLINK("http://dbpedia.org/property/operatingSystem")</f>
        <v>http://dbpedia.org/property/operatingSystem</v>
      </c>
      <c r="B6144" s="2" t="n">
        <v>0</v>
      </c>
      <c r="C6144" s="0" t="str">
        <f aca="false">HYPERLINK("http://dbpedia.org/sparql?default-graph-uri=http%3A%2F%2Fdbpedia.org&amp;query=select+distinct+%3Fs+%3Fo+where+{%3Fs+%3Chttp%3A%2F%2Fdbpedia.org%2Fproperty%2FoperatingSystem%3E+%3Fo}+LIMIT+100&amp;format=text%2Fhtml&amp;timeout=30000&amp;debug=on", "View on DBPedia")</f>
        <v>View on DBPedia</v>
      </c>
    </row>
    <row collapsed="false" customFormat="false" customHeight="true" hidden="false" ht="12.1" outlineLevel="0" r="6145">
      <c r="A6145" s="0" t="str">
        <f aca="false">HYPERLINK("http://dbpedia.org/property/radio")</f>
        <v>http://dbpedia.org/property/radio</v>
      </c>
      <c r="B6145" s="2" t="n">
        <v>0</v>
      </c>
      <c r="C6145" s="0" t="str">
        <f aca="false">HYPERLINK("http://dbpedia.org/sparql?default-graph-uri=http%3A%2F%2Fdbpedia.org&amp;query=select+distinct+%3Fs+%3Fo+where+{%3Fs+%3Chttp%3A%2F%2Fdbpedia.org%2Fproperty%2Fradio%3E+%3Fo}+LIMIT+100&amp;format=text%2Fhtml&amp;timeout=30000&amp;debug=on", "View on DBPedia")</f>
        <v>View on DBPedia</v>
      </c>
    </row>
    <row collapsed="false" customFormat="false" customHeight="true" hidden="false" ht="12.1" outlineLevel="0" r="6146">
      <c r="A6146" s="0" t="str">
        <f aca="false">HYPERLINK("http://dbpedia.org/property/deathPlace")</f>
        <v>http://dbpedia.org/property/deathPlace</v>
      </c>
      <c r="B6146" s="2" t="n">
        <v>0</v>
      </c>
      <c r="C6146" s="0" t="str">
        <f aca="false">HYPERLINK("http://dbpedia.org/sparql?default-graph-uri=http%3A%2F%2Fdbpedia.org&amp;query=select+distinct+%3Fs+%3Fo+where+{%3Fs+%3Chttp%3A%2F%2Fdbpedia.org%2Fproperty%2FdeathPlace%3E+%3Fo}+LIMIT+100&amp;format=text%2Fhtml&amp;timeout=30000&amp;debug=on", "View on DBPedia")</f>
        <v>View on DBPedia</v>
      </c>
    </row>
    <row collapsed="false" customFormat="false" customHeight="true" hidden="false" ht="12.1" outlineLevel="0" r="6147">
      <c r="A6147" s="0" t="str">
        <f aca="false">HYPERLINK("http://dbpedia.org/property/currentTenants")</f>
        <v>http://dbpedia.org/property/currentTenants</v>
      </c>
      <c r="B6147" s="2" t="n">
        <v>0</v>
      </c>
      <c r="C6147" s="0" t="str">
        <f aca="false">HYPERLINK("http://dbpedia.org/sparql?default-graph-uri=http%3A%2F%2Fdbpedia.org&amp;query=select+distinct+%3Fs+%3Fo+where+{%3Fs+%3Chttp%3A%2F%2Fdbpedia.org%2Fproperty%2FcurrentTenants%3E+%3Fo}+LIMIT+100&amp;format=text%2Fhtml&amp;timeout=30000&amp;debug=on", "View on DBPedia")</f>
        <v>View on DBPedia</v>
      </c>
    </row>
    <row collapsed="false" customFormat="false" customHeight="true" hidden="false" ht="12.1" outlineLevel="0" r="6148">
      <c r="A6148" s="0" t="str">
        <f aca="false">HYPERLINK("http://dbpedia.org/property/pages")</f>
        <v>http://dbpedia.org/property/pages</v>
      </c>
      <c r="B6148" s="2" t="n">
        <v>0</v>
      </c>
      <c r="C6148" s="0" t="str">
        <f aca="false">HYPERLINK("http://dbpedia.org/sparql?default-graph-uri=http%3A%2F%2Fdbpedia.org&amp;query=select+distinct+%3Fs+%3Fo+where+{%3Fs+%3Chttp%3A%2F%2Fdbpedia.org%2Fproperty%2Fpages%3E+%3Fo}+LIMIT+100&amp;format=text%2Fhtml&amp;timeout=30000&amp;debug=on", "View on DBPedia")</f>
        <v>View on DBPedia</v>
      </c>
    </row>
    <row collapsed="false" customFormat="false" customHeight="true" hidden="false" ht="12.1" outlineLevel="0" r="6149">
      <c r="A6149" s="0" t="str">
        <f aca="false">HYPERLINK("http://dbpedia.org/property/award8n")</f>
        <v>http://dbpedia.org/property/award8n</v>
      </c>
      <c r="B6149" s="2" t="n">
        <v>0</v>
      </c>
      <c r="C6149" s="0" t="str">
        <f aca="false">HYPERLINK("http://dbpedia.org/sparql?default-graph-uri=http%3A%2F%2Fdbpedia.org&amp;query=select+distinct+%3Fs+%3Fo+where+{%3Fs+%3Chttp%3A%2F%2Fdbpedia.org%2Fproperty%2Faward8n%3E+%3Fo}+LIMIT+100&amp;format=text%2Fhtml&amp;timeout=30000&amp;debug=on", "View on DBPedia")</f>
        <v>View on DBPedia</v>
      </c>
    </row>
    <row collapsed="false" customFormat="false" customHeight="true" hidden="false" ht="12.1" outlineLevel="0" r="6150">
      <c r="A6150" s="0" t="str">
        <f aca="false">HYPERLINK("http://dbpedia.org/property/knesset(s)_")</f>
        <v>http://dbpedia.org/property/knesset(s)_</v>
      </c>
      <c r="B6150" s="2" t="n">
        <v>0</v>
      </c>
      <c r="C6150" s="0" t="str">
        <f aca="false">HYPERLINK("http://dbpedia.org/sparql?default-graph-uri=http%3A%2F%2Fdbpedia.org&amp;query=select+distinct+%3Fs+%3Fo+where+{%3Fs+%3Chttp%3A%2F%2Fdbpedia.org%2Fproperty%2Fknesset%28s%29_%3E+%3Fo}+LIMIT+100&amp;format=text%2Fhtml&amp;timeout=30000&amp;debug=on", "View on DBPedia")</f>
        <v>View on DBPedia</v>
      </c>
    </row>
    <row collapsed="false" customFormat="false" customHeight="true" hidden="false" ht="12.1" outlineLevel="0" r="6151">
      <c r="A6151" s="0" t="str">
        <f aca="false">HYPERLINK("http://dbpedia.org/property/award8w")</f>
        <v>http://dbpedia.org/property/award8w</v>
      </c>
      <c r="B6151" s="2" t="n">
        <v>0</v>
      </c>
      <c r="C6151" s="0" t="str">
        <f aca="false">HYPERLINK("http://dbpedia.org/sparql?default-graph-uri=http%3A%2F%2Fdbpedia.org&amp;query=select+distinct+%3Fs+%3Fo+where+{%3Fs+%3Chttp%3A%2F%2Fdbpedia.org%2Fproperty%2Faward8w%3E+%3Fo}+LIMIT+100&amp;format=text%2Fhtml&amp;timeout=30000&amp;debug=on", "View on DBPedia")</f>
        <v>View on DBPedia</v>
      </c>
    </row>
    <row collapsed="false" customFormat="false" customHeight="true" hidden="false" ht="12.1" outlineLevel="0" r="6152">
      <c r="A6152" s="0" t="str">
        <f aca="false">HYPERLINK("http://dbpedia.org/property/vgs")</f>
        <v>http://dbpedia.org/property/vgs</v>
      </c>
      <c r="B6152" s="2" t="n">
        <v>0</v>
      </c>
      <c r="C6152" s="0" t="str">
        <f aca="false">HYPERLINK("http://dbpedia.org/sparql?default-graph-uri=http%3A%2F%2Fdbpedia.org&amp;query=select+distinct+%3Fs+%3Fo+where+{%3Fs+%3Chttp%3A%2F%2Fdbpedia.org%2Fproperty%2Fvgs%3E+%3Fo}+LIMIT+100&amp;format=text%2Fhtml&amp;timeout=30000&amp;debug=on", "View on DBPedia")</f>
        <v>View on DBPedia</v>
      </c>
    </row>
    <row collapsed="false" customFormat="false" customHeight="true" hidden="false" ht="12.1" outlineLevel="0" r="6153">
      <c r="A6153" s="0" t="str">
        <f aca="false">HYPERLINK("http://dbpedia.org/ontology/membership")</f>
        <v>http://dbpedia.org/ontology/membership</v>
      </c>
      <c r="B6153" s="2" t="n">
        <v>0</v>
      </c>
      <c r="C6153" s="0" t="str">
        <f aca="false">HYPERLINK("http://dbpedia.org/sparql?default-graph-uri=http%3A%2F%2Fdbpedia.org&amp;query=select+distinct+%3Fs+%3Fo+where+{%3Fs+%3Chttp%3A%2F%2Fdbpedia.org%2Fontology%2Fmembership%3E+%3Fo}+LIMIT+100&amp;format=text%2Fhtml&amp;timeout=30000&amp;debug=on", "View on DBPedia")</f>
        <v>View on DBPedia</v>
      </c>
    </row>
    <row collapsed="false" customFormat="false" customHeight="true" hidden="false" ht="12.1" outlineLevel="0" r="6154">
      <c r="A6154" s="0" t="str">
        <f aca="false">HYPERLINK("http://dbpedia.org/property/count")</f>
        <v>http://dbpedia.org/property/count</v>
      </c>
      <c r="B6154" s="2" t="n">
        <v>0</v>
      </c>
      <c r="C6154" s="0" t="str">
        <f aca="false">HYPERLINK("http://dbpedia.org/sparql?default-graph-uri=http%3A%2F%2Fdbpedia.org&amp;query=select+distinct+%3Fs+%3Fo+where+{%3Fs+%3Chttp%3A%2F%2Fdbpedia.org%2Fproperty%2Fcount%3E+%3Fo}+LIMIT+100&amp;format=text%2Fhtml&amp;timeout=30000&amp;debug=on", "View on DBPedia")</f>
        <v>View on DBPedia</v>
      </c>
    </row>
    <row collapsed="false" customFormat="false" customHeight="true" hidden="false" ht="12.1" outlineLevel="0" r="6155">
      <c r="A6155" s="0" t="str">
        <f aca="false">HYPERLINK("http://dbpedia.org/property/albumspan")</f>
        <v>http://dbpedia.org/property/albumspan</v>
      </c>
      <c r="B6155" s="2" t="n">
        <v>0</v>
      </c>
      <c r="C6155" s="0" t="str">
        <f aca="false">HYPERLINK("http://dbpedia.org/sparql?default-graph-uri=http%3A%2F%2Fdbpedia.org&amp;query=select+distinct+%3Fs+%3Fo+where+{%3Fs+%3Chttp%3A%2F%2Fdbpedia.org%2Fproperty%2Falbumspan%3E+%3Fo}+LIMIT+100&amp;format=text%2Fhtml&amp;timeout=30000&amp;debug=on", "View on DBPedia")</f>
        <v>View on DBPedia</v>
      </c>
    </row>
    <row collapsed="false" customFormat="false" customHeight="true" hidden="false" ht="12.1" outlineLevel="0" r="6156">
      <c r="A6156" s="0" t="str">
        <f aca="false">HYPERLINK("http://dbpedia.org/property/keyPeople")</f>
        <v>http://dbpedia.org/property/keyPeople</v>
      </c>
      <c r="B6156" s="2" t="n">
        <v>0</v>
      </c>
      <c r="C6156" s="0" t="str">
        <f aca="false">HYPERLINK("http://dbpedia.org/sparql?default-graph-uri=http%3A%2F%2Fdbpedia.org&amp;query=select+distinct+%3Fs+%3Fo+where+{%3Fs+%3Chttp%3A%2F%2Fdbpedia.org%2Fproperty%2FkeyPeople%3E+%3Fo}+LIMIT+100&amp;format=text%2Fhtml&amp;timeout=30000&amp;debug=on", "View on DBPedia")</f>
        <v>View on DBPedia</v>
      </c>
    </row>
    <row collapsed="false" customFormat="false" customHeight="true" hidden="false" ht="12.1" outlineLevel="0" r="6157">
      <c r="A6157" s="0" t="str">
        <f aca="false">HYPERLINK("http://dbpedia.org/ontology/tenant")</f>
        <v>http://dbpedia.org/ontology/tenant</v>
      </c>
      <c r="B6157" s="2" t="n">
        <v>0</v>
      </c>
      <c r="C6157" s="0" t="str">
        <f aca="false">HYPERLINK("http://dbpedia.org/sparql?default-graph-uri=http%3A%2F%2Fdbpedia.org&amp;query=select+distinct+%3Fs+%3Fo+where+{%3Fs+%3Chttp%3A%2F%2Fdbpedia.org%2Fontology%2Ftenant%3E+%3Fo}+LIMIT+100&amp;format=text%2Fhtml&amp;timeout=30000&amp;debug=on", "View on DBPedia")</f>
        <v>View on DBPedia</v>
      </c>
    </row>
    <row collapsed="false" customFormat="false" customHeight="true" hidden="false" ht="12.1" outlineLevel="0" r="6158">
      <c r="A6158" s="0" t="str">
        <f aca="false">HYPERLINK("http://dbpedia.org/property/hm35Exit")</f>
        <v>http://dbpedia.org/property/hm35Exit</v>
      </c>
      <c r="B6158" s="2" t="n">
        <v>0</v>
      </c>
      <c r="C6158" s="0" t="str">
        <f aca="false">HYPERLINK("http://dbpedia.org/sparql?default-graph-uri=http%3A%2F%2Fdbpedia.org&amp;query=select+distinct+%3Fs+%3Fo+where+{%3Fs+%3Chttp%3A%2F%2Fdbpedia.org%2Fproperty%2Fhm35Exit%3E+%3Fo}+LIMIT+100&amp;format=text%2Fhtml&amp;timeout=30000&amp;debug=on", "View on DBPedia")</f>
        <v>View on DBPedia</v>
      </c>
    </row>
    <row collapsed="false" customFormat="false" customHeight="true" hidden="false" ht="12.1" outlineLevel="0" r="6159">
      <c r="A6159" s="0" t="str">
        <f aca="false">HYPERLINK("http://dbpedia.org/property/can5Week")</f>
        <v>http://dbpedia.org/property/can5Week</v>
      </c>
      <c r="B6159" s="2" t="n">
        <v>0</v>
      </c>
      <c r="C6159" s="0" t="str">
        <f aca="false">HYPERLINK("http://dbpedia.org/sparql?default-graph-uri=http%3A%2F%2Fdbpedia.org&amp;query=select+distinct+%3Fs+%3Fo+where+{%3Fs+%3Chttp%3A%2F%2Fdbpedia.org%2Fproperty%2Fcan5Week%3E+%3Fo}+LIMIT+100&amp;format=text%2Fhtml&amp;timeout=30000&amp;debug=on", "View on DBPedia")</f>
        <v>View on DBPedia</v>
      </c>
    </row>
    <row collapsed="false" customFormat="false" customHeight="true" hidden="false" ht="12.1" outlineLevel="0" r="6160">
      <c r="A6160" s="0" t="str">
        <f aca="false">HYPERLINK("http://dbpedia.org/property/membership")</f>
        <v>http://dbpedia.org/property/membership</v>
      </c>
      <c r="B6160" s="2" t="n">
        <v>0</v>
      </c>
      <c r="C6160" s="0" t="str">
        <f aca="false">HYPERLINK("http://dbpedia.org/sparql?default-graph-uri=http%3A%2F%2Fdbpedia.org&amp;query=select+distinct+%3Fs+%3Fo+where+{%3Fs+%3Chttp%3A%2F%2Fdbpedia.org%2Fproperty%2Fmembership%3E+%3Fo}+LIMIT+100&amp;format=text%2Fhtml&amp;timeout=30000&amp;debug=on", "View on DBPedia")</f>
        <v>View on DBPedia</v>
      </c>
    </row>
    <row collapsed="false" customFormat="false" customHeight="true" hidden="false" ht="12.1" outlineLevel="0" r="6161">
      <c r="A6161" s="0" t="str">
        <f aca="false">HYPERLINK("http://dbpedia.org/property/titleretired")</f>
        <v>http://dbpedia.org/property/titleretired</v>
      </c>
      <c r="B6161" s="2" t="n">
        <v>0</v>
      </c>
      <c r="C6161" s="0" t="str">
        <f aca="false">HYPERLINK("http://dbpedia.org/sparql?default-graph-uri=http%3A%2F%2Fdbpedia.org&amp;query=select+distinct+%3Fs+%3Fo+where+{%3Fs+%3Chttp%3A%2F%2Fdbpedia.org%2Fproperty%2Ftitleretired%3E+%3Fo}+LIMIT+100&amp;format=text%2Fhtml&amp;timeout=30000&amp;debug=on", "View on DBPedia")</f>
        <v>View on DBPedia</v>
      </c>
    </row>
    <row collapsed="false" customFormat="false" customHeight="true" hidden="false" ht="12.1" outlineLevel="0" r="6162">
      <c r="A6162" s="0" t="str">
        <f aca="false">HYPERLINK("http://dbpedia.org/property/othername")</f>
        <v>http://dbpedia.org/property/othername</v>
      </c>
      <c r="B6162" s="2" t="n">
        <v>0</v>
      </c>
      <c r="C6162" s="0" t="str">
        <f aca="false">HYPERLINK("http://dbpedia.org/sparql?default-graph-uri=http%3A%2F%2Fdbpedia.org&amp;query=select+distinct+%3Fs+%3Fo+where+{%3Fs+%3Chttp%3A%2F%2Fdbpedia.org%2Fproperty%2Fothername%3E+%3Fo}+LIMIT+100&amp;format=text%2Fhtml&amp;timeout=30000&amp;debug=on", "View on DBPedia")</f>
        <v>View on DBPedia</v>
      </c>
    </row>
    <row collapsed="false" customFormat="false" customHeight="true" hidden="false" ht="12.1" outlineLevel="0" r="6163">
      <c r="A6163" s="0" t="str">
        <f aca="false">HYPERLINK("http://dbpedia.org/property/no.OfSeason")</f>
        <v>http://dbpedia.org/property/no.OfSeason</v>
      </c>
      <c r="B6163" s="2" t="n">
        <v>0.5</v>
      </c>
      <c r="C6163" s="0" t="str">
        <f aca="false">HYPERLINK("http://dbpedia.org/sparql?default-graph-uri=http%3A%2F%2Fdbpedia.org&amp;query=select+distinct+%3Fs+%3Fo+where+{%3Fs+%3Chttp%3A%2F%2Fdbpedia.org%2Fproperty%2Fno.OfSeason%3E+%3Fo}+LIMIT+100&amp;format=text%2Fhtml&amp;timeout=30000&amp;debug=on", "View on DBPedia")</f>
        <v>View on DBPedia</v>
      </c>
    </row>
    <row collapsed="false" customFormat="false" customHeight="true" hidden="false" ht="12.1" outlineLevel="0" r="6164">
      <c r="A6164" s="0" t="str">
        <f aca="false">HYPERLINK("http://dbpedia.org/property/imageName")</f>
        <v>http://dbpedia.org/property/imageName</v>
      </c>
      <c r="B6164" s="2" t="n">
        <v>0</v>
      </c>
      <c r="C6164" s="0" t="str">
        <f aca="false">HYPERLINK("http://dbpedia.org/sparql?default-graph-uri=http%3A%2F%2Fdbpedia.org&amp;query=select+distinct+%3Fs+%3Fo+where+{%3Fs+%3Chttp%3A%2F%2Fdbpedia.org%2Fproperty%2FimageName%3E+%3Fo}+LIMIT+100&amp;format=text%2Fhtml&amp;timeout=30000&amp;debug=on", "View on DBPedia")</f>
        <v>View on DBPedia</v>
      </c>
    </row>
    <row collapsed="false" customFormat="false" customHeight="true" hidden="false" ht="12.1" outlineLevel="0" r="6165">
      <c r="A6165" s="0" t="str">
        <f aca="false">HYPERLINK("http://dbpedia.org/property/numCont")</f>
        <v>http://dbpedia.org/property/numCont</v>
      </c>
      <c r="B6165" s="2" t="n">
        <v>0</v>
      </c>
      <c r="C6165" s="0" t="str">
        <f aca="false">HYPERLINK("http://dbpedia.org/sparql?default-graph-uri=http%3A%2F%2Fdbpedia.org&amp;query=select+distinct+%3Fs+%3Fo+where+{%3Fs+%3Chttp%3A%2F%2Fdbpedia.org%2Fproperty%2FnumCont%3E+%3Fo}+LIMIT+100&amp;format=text%2Fhtml&amp;timeout=30000&amp;debug=on", "View on DBPedia")</f>
        <v>View on DBPedia</v>
      </c>
    </row>
    <row collapsed="false" customFormat="false" customHeight="true" hidden="false" ht="12.1" outlineLevel="0" r="6166">
      <c r="A6166" s="0" t="str">
        <f aca="false">HYPERLINK("http://dbpedia.org/property/mission")</f>
        <v>http://dbpedia.org/property/mission</v>
      </c>
      <c r="B6166" s="2" t="n">
        <v>0</v>
      </c>
      <c r="C6166" s="0" t="str">
        <f aca="false">HYPERLINK("http://dbpedia.org/sparql?default-graph-uri=http%3A%2F%2Fdbpedia.org&amp;query=select+distinct+%3Fs+%3Fo+where+{%3Fs+%3Chttp%3A%2F%2Fdbpedia.org%2Fproperty%2Fmission%3E+%3Fo}+LIMIT+100&amp;format=text%2Fhtml&amp;timeout=30000&amp;debug=on", "View on DBPedia")</f>
        <v>View on DBPedia</v>
      </c>
    </row>
    <row collapsed="false" customFormat="false" customHeight="true" hidden="false" ht="12.1" outlineLevel="0" r="6167">
      <c r="A6167" s="0" t="str">
        <f aca="false">HYPERLINK("http://dbpedia.org/property/planet")</f>
        <v>http://dbpedia.org/property/planet</v>
      </c>
      <c r="B6167" s="2" t="n">
        <v>0</v>
      </c>
      <c r="C6167" s="0" t="str">
        <f aca="false">HYPERLINK("http://dbpedia.org/sparql?default-graph-uri=http%3A%2F%2Fdbpedia.org&amp;query=select+distinct+%3Fs+%3Fo+where+{%3Fs+%3Chttp%3A%2F%2Fdbpedia.org%2Fproperty%2Fplanet%3E+%3Fo}+LIMIT+100&amp;format=text%2Fhtml&amp;timeout=30000&amp;debug=on", "View on DBPedia")</f>
        <v>View on DBPedia</v>
      </c>
    </row>
    <row collapsed="false" customFormat="false" customHeight="true" hidden="false" ht="12.1" outlineLevel="0" r="6168">
      <c r="A6168" s="0" t="str">
        <f aca="false">HYPERLINK("http://dbpedia.org/property/sort")</f>
        <v>http://dbpedia.org/property/sort</v>
      </c>
      <c r="B6168" s="2" t="n">
        <v>0</v>
      </c>
      <c r="C6168" s="0" t="str">
        <f aca="false">HYPERLINK("http://dbpedia.org/sparql?default-graph-uri=http%3A%2F%2Fdbpedia.org&amp;query=select+distinct+%3Fs+%3Fo+where+{%3Fs+%3Chttp%3A%2F%2Fdbpedia.org%2Fproperty%2Fsort%3E+%3Fo}+LIMIT+100&amp;format=text%2Fhtml&amp;timeout=30000&amp;debug=on", "View on DBPedia")</f>
        <v>View on DBPedia</v>
      </c>
    </row>
    <row collapsed="false" customFormat="false" customHeight="true" hidden="false" ht="12.1" outlineLevel="0" r="6169">
      <c r="A6169" s="0" t="str">
        <f aca="false">HYPERLINK("http://dbpedia.org/property/visitorRecord")</f>
        <v>http://dbpedia.org/property/visitorRecord</v>
      </c>
      <c r="B6169" s="2" t="n">
        <v>0</v>
      </c>
      <c r="C6169" s="0" t="str">
        <f aca="false">HYPERLINK("http://dbpedia.org/sparql?default-graph-uri=http%3A%2F%2Fdbpedia.org&amp;query=select+distinct+%3Fs+%3Fo+where+{%3Fs+%3Chttp%3A%2F%2Fdbpedia.org%2Fproperty%2FvisitorRecord%3E+%3Fo}+LIMIT+100&amp;format=text%2Fhtml&amp;timeout=30000&amp;debug=on", "View on DBPedia")</f>
        <v>View on DBPedia</v>
      </c>
    </row>
    <row collapsed="false" customFormat="false" customHeight="true" hidden="false" ht="12.1" outlineLevel="0" r="6170">
      <c r="A6170" s="0" t="str">
        <f aca="false">HYPERLINK("http://dbpedia.org/property/thisSingle")</f>
        <v>http://dbpedia.org/property/thisSingle</v>
      </c>
      <c r="B6170" s="2" t="n">
        <v>0</v>
      </c>
      <c r="C6170" s="0" t="str">
        <f aca="false">HYPERLINK("http://dbpedia.org/sparql?default-graph-uri=http%3A%2F%2Fdbpedia.org&amp;query=select+distinct+%3Fs+%3Fo+where+{%3Fs+%3Chttp%3A%2F%2Fdbpedia.org%2Fproperty%2FthisSingle%3E+%3Fo}+LIMIT+100&amp;format=text%2Fhtml&amp;timeout=30000&amp;debug=on", "View on DBPedia")</f>
        <v>View on DBPedia</v>
      </c>
    </row>
    <row collapsed="false" customFormat="false" customHeight="true" hidden="false" ht="12.1" outlineLevel="0" r="6171">
      <c r="A6171" s="0" t="str">
        <f aca="false">HYPERLINK("http://dbpedia.org/property/ffff")</f>
        <v>http://dbpedia.org/property/ffff</v>
      </c>
      <c r="B6171" s="2" t="n">
        <v>0</v>
      </c>
      <c r="C6171" s="0" t="str">
        <f aca="false">HYPERLINK("http://dbpedia.org/sparql?default-graph-uri=http%3A%2F%2Fdbpedia.org&amp;query=select+distinct+%3Fs+%3Fo+where+{%3Fs+%3Chttp%3A%2F%2Fdbpedia.org%2Fproperty%2Fffff%3E+%3Fo}+LIMIT+100&amp;format=text%2Fhtml&amp;timeout=30000&amp;debug=on", "View on DBPedia")</f>
        <v>View on DBPedia</v>
      </c>
    </row>
    <row collapsed="false" customFormat="false" customHeight="true" hidden="false" ht="12.1" outlineLevel="0" r="6172">
      <c r="A6172" s="0" t="str">
        <f aca="false">HYPERLINK("http://dbpedia.org/property/pin11Name")</f>
        <v>http://dbpedia.org/property/pin11Name</v>
      </c>
      <c r="B6172" s="2" t="n">
        <v>0</v>
      </c>
      <c r="C6172" s="0" t="str">
        <f aca="false">HYPERLINK("http://dbpedia.org/sparql?default-graph-uri=http%3A%2F%2Fdbpedia.org&amp;query=select+distinct+%3Fs+%3Fo+where+{%3Fs+%3Chttp%3A%2F%2Fdbpedia.org%2Fproperty%2Fpin11Name%3E+%3Fo}+LIMIT+100&amp;format=text%2Fhtml&amp;timeout=30000&amp;debug=on", "View on DBPedia")</f>
        <v>View on DBPedia</v>
      </c>
    </row>
    <row collapsed="false" customFormat="false" customHeight="true" hidden="false" ht="12.1" outlineLevel="0" r="6173">
      <c r="A6173" s="0" t="str">
        <f aca="false">HYPERLINK("http://dbpedia.org/property/award10n")</f>
        <v>http://dbpedia.org/property/award10n</v>
      </c>
      <c r="B6173" s="2" t="n">
        <v>0</v>
      </c>
      <c r="C6173" s="0" t="str">
        <f aca="false">HYPERLINK("http://dbpedia.org/sparql?default-graph-uri=http%3A%2F%2Fdbpedia.org&amp;query=select+distinct+%3Fs+%3Fo+where+{%3Fs+%3Chttp%3A%2F%2Fdbpedia.org%2Fproperty%2Faward10n%3E+%3Fo}+LIMIT+100&amp;format=text%2Fhtml&amp;timeout=30000&amp;debug=on", "View on DBPedia")</f>
        <v>View on DBPedia</v>
      </c>
    </row>
    <row collapsed="false" customFormat="false" customHeight="true" hidden="false" ht="12.1" outlineLevel="0" r="6174">
      <c r="A6174" s="0" t="str">
        <f aca="false">HYPERLINK("http://dbpedia.org/property/award10w")</f>
        <v>http://dbpedia.org/property/award10w</v>
      </c>
      <c r="B6174" s="2" t="n">
        <v>0</v>
      </c>
      <c r="C6174" s="0" t="str">
        <f aca="false">HYPERLINK("http://dbpedia.org/sparql?default-graph-uri=http%3A%2F%2Fdbpedia.org&amp;query=select+distinct+%3Fs+%3Fo+where+{%3Fs+%3Chttp%3A%2F%2Fdbpedia.org%2Fproperty%2Faward10w%3E+%3Fo}+LIMIT+100&amp;format=text%2Fhtml&amp;timeout=30000&amp;debug=on", "View on DBPedia")</f>
        <v>View on DBPedia</v>
      </c>
    </row>
    <row collapsed="false" customFormat="false" customHeight="true" hidden="false" ht="12.1" outlineLevel="0" r="6175">
      <c r="A6175" s="0" t="str">
        <f aca="false">HYPERLINK("http://dbpedia.org/ontology/subsidiary")</f>
        <v>http://dbpedia.org/ontology/subsidiary</v>
      </c>
      <c r="B6175" s="2" t="n">
        <v>0</v>
      </c>
      <c r="C6175" s="0" t="str">
        <f aca="false">HYPERLINK("http://dbpedia.org/sparql?default-graph-uri=http%3A%2F%2Fdbpedia.org&amp;query=select+distinct+%3Fs+%3Fo+where+{%3Fs+%3Chttp%3A%2F%2Fdbpedia.org%2Fontology%2Fsubsidiary%3E+%3Fo}+LIMIT+100&amp;format=text%2Fhtml&amp;timeout=30000&amp;debug=on", "View on DBPedia")</f>
        <v>View on DBPedia</v>
      </c>
    </row>
    <row collapsed="false" customFormat="false" customHeight="true" hidden="false" ht="12.1" outlineLevel="0" r="6176">
      <c r="A6176" s="0" t="str">
        <f aca="false">HYPERLINK("http://dbpedia.org/property/award11w")</f>
        <v>http://dbpedia.org/property/award11w</v>
      </c>
      <c r="B6176" s="2" t="n">
        <v>0</v>
      </c>
      <c r="C6176" s="0" t="str">
        <f aca="false">HYPERLINK("http://dbpedia.org/sparql?default-graph-uri=http%3A%2F%2Fdbpedia.org&amp;query=select+distinct+%3Fs+%3Fo+where+{%3Fs+%3Chttp%3A%2F%2Fdbpedia.org%2Fproperty%2Faward11w%3E+%3Fo}+LIMIT+100&amp;format=text%2Fhtml&amp;timeout=30000&amp;debug=on", "View on DBPedia")</f>
        <v>View on DBPedia</v>
      </c>
    </row>
    <row collapsed="false" customFormat="false" customHeight="true" hidden="false" ht="12.1" outlineLevel="0" r="6177">
      <c r="A6177" s="0" t="str">
        <f aca="false">HYPERLINK("http://dbpedia.org/property/award11n")</f>
        <v>http://dbpedia.org/property/award11n</v>
      </c>
      <c r="B6177" s="2" t="n">
        <v>0</v>
      </c>
      <c r="C6177" s="0" t="str">
        <f aca="false">HYPERLINK("http://dbpedia.org/sparql?default-graph-uri=http%3A%2F%2Fdbpedia.org&amp;query=select+distinct+%3Fs+%3Fo+where+{%3Fs+%3Chttp%3A%2F%2Fdbpedia.org%2Fproperty%2Faward11n%3E+%3Fo}+LIMIT+100&amp;format=text%2Fhtml&amp;timeout=30000&amp;debug=on", "View on DBPedia")</f>
        <v>View on DBPedia</v>
      </c>
    </row>
    <row collapsed="false" customFormat="false" customHeight="true" hidden="false" ht="12.1" outlineLevel="0" r="6178">
      <c r="A6178" s="0" t="str">
        <f aca="false">HYPERLINK("http://dbpedia.org/property/dateStart")</f>
        <v>http://dbpedia.org/property/dateStart</v>
      </c>
      <c r="B6178" s="2" t="n">
        <v>0</v>
      </c>
      <c r="C6178" s="0" t="str">
        <f aca="false">HYPERLINK("http://dbpedia.org/sparql?default-graph-uri=http%3A%2F%2Fdbpedia.org&amp;query=select+distinct+%3Fs+%3Fo+where+{%3Fs+%3Chttp%3A%2F%2Fdbpedia.org%2Fproperty%2FdateStart%3E+%3Fo}+LIMIT+100&amp;format=text%2Fhtml&amp;timeout=30000&amp;debug=on", "View on DBPedia")</f>
        <v>View on DBPedia</v>
      </c>
    </row>
    <row collapsed="false" customFormat="false" customHeight="true" hidden="false" ht="12.1" outlineLevel="0" r="6179">
      <c r="A6179" s="0" t="str">
        <f aca="false">HYPERLINK("http://dbpedia.org/property/current")</f>
        <v>http://dbpedia.org/property/current</v>
      </c>
      <c r="B6179" s="2" t="n">
        <v>0</v>
      </c>
      <c r="C6179" s="0" t="str">
        <f aca="false">HYPERLINK("http://dbpedia.org/sparql?default-graph-uri=http%3A%2F%2Fdbpedia.org&amp;query=select+distinct+%3Fs+%3Fo+where+{%3Fs+%3Chttp%3A%2F%2Fdbpedia.org%2Fproperty%2Fcurrent%3E+%3Fo}+LIMIT+100&amp;format=text%2Fhtml&amp;timeout=30000&amp;debug=on", "View on DBPedia")</f>
        <v>View on DBPedia</v>
      </c>
    </row>
    <row collapsed="false" customFormat="false" customHeight="true" hidden="false" ht="12.1" outlineLevel="0" r="6180">
      <c r="A6180" s="0" t="str">
        <f aca="false">HYPERLINK("http://dbpedia.org/property/testdebutdate")</f>
        <v>http://dbpedia.org/property/testdebutdate</v>
      </c>
      <c r="B6180" s="2" t="n">
        <v>0</v>
      </c>
      <c r="C6180" s="0" t="str">
        <f aca="false">HYPERLINK("http://dbpedia.org/sparql?default-graph-uri=http%3A%2F%2Fdbpedia.org&amp;query=select+distinct+%3Fs+%3Fo+where+{%3Fs+%3Chttp%3A%2F%2Fdbpedia.org%2Fproperty%2Ftestdebutdate%3E+%3Fo}+LIMIT+100&amp;format=text%2Fhtml&amp;timeout=30000&amp;debug=on", "View on DBPedia")</f>
        <v>View on DBPedia</v>
      </c>
    </row>
    <row collapsed="false" customFormat="false" customHeight="true" hidden="false" ht="12.1" outlineLevel="0" r="6181">
      <c r="A6181" s="0" t="str">
        <f aca="false">HYPERLINK("http://dbpedia.org/property/sc")</f>
        <v>http://dbpedia.org/property/sc</v>
      </c>
      <c r="B6181" s="2" t="n">
        <v>0</v>
      </c>
      <c r="C6181" s="0" t="str">
        <f aca="false">HYPERLINK("http://dbpedia.org/sparql?default-graph-uri=http%3A%2F%2Fdbpedia.org&amp;query=select+distinct+%3Fs+%3Fo+where+{%3Fs+%3Chttp%3A%2F%2Fdbpedia.org%2Fproperty%2Fsc%3E+%3Fo}+LIMIT+100&amp;format=text%2Fhtml&amp;timeout=30000&amp;debug=on", "View on DBPedia")</f>
        <v>View on DBPedia</v>
      </c>
    </row>
    <row collapsed="false" customFormat="false" customHeight="true" hidden="false" ht="12.1" outlineLevel="0" r="6182">
      <c r="A6182" s="0" t="str">
        <f aca="false">HYPERLINK("http://dbpedia.org/ontology/location")</f>
        <v>http://dbpedia.org/ontology/location</v>
      </c>
      <c r="B6182" s="2" t="n">
        <v>0</v>
      </c>
      <c r="C6182" s="0" t="str">
        <f aca="false">HYPERLINK("http://dbpedia.org/sparql?default-graph-uri=http%3A%2F%2Fdbpedia.org&amp;query=select+distinct+%3Fs+%3Fo+where+{%3Fs+%3Chttp%3A%2F%2Fdbpedia.org%2Fontology%2Flocation%3E+%3Fo}+LIMIT+100&amp;format=text%2Fhtml&amp;timeout=30000&amp;debug=on", "View on DBPedia")</f>
        <v>View on DBPedia</v>
      </c>
    </row>
    <row collapsed="false" customFormat="false" customHeight="true" hidden="false" ht="12.1" outlineLevel="0" r="6183">
      <c r="A6183" s="0" t="str">
        <f aca="false">HYPERLINK("http://dbpedia.org/property/genre")</f>
        <v>http://dbpedia.org/property/genre</v>
      </c>
      <c r="B6183" s="2" t="n">
        <v>0</v>
      </c>
      <c r="C6183" s="0" t="str">
        <f aca="false">HYPERLINK("http://dbpedia.org/sparql?default-graph-uri=http%3A%2F%2Fdbpedia.org&amp;query=select+distinct+%3Fs+%3Fo+where+{%3Fs+%3Chttp%3A%2F%2Fdbpedia.org%2Fproperty%2Fgenre%3E+%3Fo}+LIMIT+100&amp;format=text%2Fhtml&amp;timeout=30000&amp;debug=on", "View on DBPedia")</f>
        <v>View on DBPedia</v>
      </c>
    </row>
    <row collapsed="false" customFormat="false" customHeight="true" hidden="false" ht="12.1" outlineLevel="0" r="6184">
      <c r="A6184" s="0" t="str">
        <f aca="false">HYPERLINK("http://dbpedia.org/property/gradar")</f>
        <v>http://dbpedia.org/property/gradar</v>
      </c>
      <c r="B6184" s="2" t="n">
        <v>0</v>
      </c>
      <c r="C6184" s="0" t="str">
        <f aca="false">HYPERLINK("http://dbpedia.org/sparql?default-graph-uri=http%3A%2F%2Fdbpedia.org&amp;query=select+distinct+%3Fs+%3Fo+where+{%3Fs+%3Chttp%3A%2F%2Fdbpedia.org%2Fproperty%2Fgradar%3E+%3Fo}+LIMIT+100&amp;format=text%2Fhtml&amp;timeout=30000&amp;debug=on", "View on DBPedia")</f>
        <v>View on DBPedia</v>
      </c>
    </row>
    <row collapsed="false" customFormat="false" customHeight="true" hidden="false" ht="12.1" outlineLevel="0" r="6185">
      <c r="A6185" s="0" t="str">
        <f aca="false">HYPERLINK("http://dbpedia.org/ontology/latestPreviewVersion")</f>
        <v>http://dbpedia.org/ontology/latestPreviewVersion</v>
      </c>
      <c r="B6185" s="2" t="n">
        <v>0</v>
      </c>
      <c r="C6185" s="0" t="str">
        <f aca="false">HYPERLINK("http://dbpedia.org/sparql?default-graph-uri=http%3A%2F%2Fdbpedia.org&amp;query=select+distinct+%3Fs+%3Fo+where+{%3Fs+%3Chttp%3A%2F%2Fdbpedia.org%2Fontology%2FlatestPreviewVersion%3E+%3Fo}+LIMIT+100&amp;format=text%2Fhtml&amp;timeout=30000&amp;debug=on", "View on DBPedia")</f>
        <v>View on DBPedia</v>
      </c>
    </row>
    <row collapsed="false" customFormat="false" customHeight="true" hidden="false" ht="12.1" outlineLevel="0" r="6186">
      <c r="A6186" s="0" t="str">
        <f aca="false">HYPERLINK("http://dbpedia.org/property/icallireland")</f>
        <v>http://dbpedia.org/property/icallireland</v>
      </c>
      <c r="B6186" s="2" t="n">
        <v>0</v>
      </c>
      <c r="C6186" s="0" t="str">
        <f aca="false">HYPERLINK("http://dbpedia.org/sparql?default-graph-uri=http%3A%2F%2Fdbpedia.org&amp;query=select+distinct+%3Fs+%3Fo+where+{%3Fs+%3Chttp%3A%2F%2Fdbpedia.org%2Fproperty%2Ficallireland%3E+%3Fo}+LIMIT+100&amp;format=text%2Fhtml&amp;timeout=30000&amp;debug=on", "View on DBPedia")</f>
        <v>View on DBPedia</v>
      </c>
    </row>
    <row collapsed="false" customFormat="false" customHeight="true" hidden="false" ht="12.1" outlineLevel="0" r="6187">
      <c r="A6187" s="0" t="str">
        <f aca="false">HYPERLINK("http://dbpedia.org/ontology/numberOfPages")</f>
        <v>http://dbpedia.org/ontology/numberOfPages</v>
      </c>
      <c r="B6187" s="2" t="n">
        <v>0</v>
      </c>
      <c r="C6187" s="0" t="str">
        <f aca="false">HYPERLINK("http://dbpedia.org/sparql?default-graph-uri=http%3A%2F%2Fdbpedia.org&amp;query=select+distinct+%3Fs+%3Fo+where+{%3Fs+%3Chttp%3A%2F%2Fdbpedia.org%2Fontology%2FnumberOfPages%3E+%3Fo}+LIMIT+100&amp;format=text%2Fhtml&amp;timeout=30000&amp;debug=on", "View on DBPedia")</f>
        <v>View on DBPedia</v>
      </c>
    </row>
    <row collapsed="false" customFormat="false" customHeight="true" hidden="false" ht="12.1" outlineLevel="0" r="6188">
      <c r="A6188" s="0" t="str">
        <f aca="false">HYPERLINK("http://dbpedia.org/ontology/bSide")</f>
        <v>http://dbpedia.org/ontology/bSide</v>
      </c>
      <c r="B6188" s="2" t="n">
        <v>0</v>
      </c>
      <c r="C6188" s="0" t="str">
        <f aca="false">HYPERLINK("http://dbpedia.org/sparql?default-graph-uri=http%3A%2F%2Fdbpedia.org&amp;query=select+distinct+%3Fs+%3Fo+where+{%3Fs+%3Chttp%3A%2F%2Fdbpedia.org%2Fontology%2FbSide%3E+%3Fo}+LIMIT+100&amp;format=text%2Fhtml&amp;timeout=30000&amp;debug=on", "View on DBPedia")</f>
        <v>View on DBPedia</v>
      </c>
    </row>
    <row collapsed="false" customFormat="false" customHeight="true" hidden="false" ht="12.1" outlineLevel="0" r="6189">
      <c r="A6189" s="0" t="str">
        <f aca="false">HYPERLINK("http://dbpedia.org/property/ingent")</f>
        <v>http://dbpedia.org/property/ingent</v>
      </c>
      <c r="B6189" s="2" t="n">
        <v>0</v>
      </c>
      <c r="C6189" s="0" t="str">
        <f aca="false">HYPERLINK("http://dbpedia.org/sparql?default-graph-uri=http%3A%2F%2Fdbpedia.org&amp;query=select+distinct+%3Fs+%3Fo+where+{%3Fs+%3Chttp%3A%2F%2Fdbpedia.org%2Fproperty%2Fingent%3E+%3Fo}+LIMIT+100&amp;format=text%2Fhtml&amp;timeout=30000&amp;debug=on", "View on DBPedia")</f>
        <v>View on DBPedia</v>
      </c>
    </row>
    <row collapsed="false" customFormat="false" customHeight="true" hidden="false" ht="12.1" outlineLevel="0" r="6190">
      <c r="A6190" s="0" t="str">
        <f aca="false">HYPERLINK("http://dbpedia.org/property/3Premiere")</f>
        <v>http://dbpedia.org/property/3Premiere</v>
      </c>
      <c r="B6190" s="2" t="n">
        <v>0</v>
      </c>
      <c r="C6190" s="0" t="str">
        <f aca="false">HYPERLINK("http://dbpedia.org/sparql?default-graph-uri=http%3A%2F%2Fdbpedia.org&amp;query=select+distinct+%3Fs+%3Fo+where+{%3Fs+%3Chttp%3A%2F%2Fdbpedia.org%2Fproperty%2F3Premiere%3E+%3Fo}+LIMIT+100&amp;format=text%2Fhtml&amp;timeout=30000&amp;debug=on", "View on DBPedia")</f>
        <v>View on DBPedia</v>
      </c>
    </row>
    <row collapsed="false" customFormat="false" customHeight="true" hidden="false" ht="12.1" outlineLevel="0" r="6191">
      <c r="A6191" s="0" t="str">
        <f aca="false">HYPERLINK("http://dbpedia.org/property/numEpisode")</f>
        <v>http://dbpedia.org/property/numEpisode</v>
      </c>
      <c r="B6191" s="2" t="n">
        <v>1</v>
      </c>
      <c r="C6191" s="0" t="str">
        <f aca="false">HYPERLINK("http://dbpedia.org/sparql?default-graph-uri=http%3A%2F%2Fdbpedia.org&amp;query=select+distinct+%3Fs+%3Fo+where+{%3Fs+%3Chttp%3A%2F%2Fdbpedia.org%2Fproperty%2FnumEpisode%3E+%3Fo}+LIMIT+100&amp;format=text%2Fhtml&amp;timeout=30000&amp;debug=on", "View on DBPedia")</f>
        <v>View on DBPedia</v>
      </c>
    </row>
    <row collapsed="false" customFormat="false" customHeight="true" hidden="false" ht="12.1" outlineLevel="0" r="6192">
      <c r="A6192" s="0" t="str">
        <f aca="false">HYPERLINK("http://dbpedia.org/property/episodeNotes")</f>
        <v>http://dbpedia.org/property/episodeNotes</v>
      </c>
      <c r="B6192" s="2" t="n">
        <v>0</v>
      </c>
      <c r="C6192" s="0" t="str">
        <f aca="false">HYPERLINK("http://dbpedia.org/sparql?default-graph-uri=http%3A%2F%2Fdbpedia.org&amp;query=select+distinct+%3Fs+%3Fo+where+{%3Fs+%3Chttp%3A%2F%2Fdbpedia.org%2Fproperty%2FepisodeNotes%3E+%3Fo}+LIMIT+100&amp;format=text%2Fhtml&amp;timeout=30000&amp;debug=on", "View on DBPedia")</f>
        <v>View on DBPedia</v>
      </c>
    </row>
    <row collapsed="false" customFormat="false" customHeight="true" hidden="false" ht="12.1" outlineLevel="0" r="6193">
      <c r="A6193" s="0" t="str">
        <f aca="false">HYPERLINK("http://dbpedia.org/property/league")</f>
        <v>http://dbpedia.org/property/league</v>
      </c>
      <c r="B6193" s="2" t="n">
        <v>0</v>
      </c>
      <c r="C6193" s="0" t="str">
        <f aca="false">HYPERLINK("http://dbpedia.org/sparql?default-graph-uri=http%3A%2F%2Fdbpedia.org&amp;query=select+distinct+%3Fs+%3Fo+where+{%3Fs+%3Chttp%3A%2F%2Fdbpedia.org%2Fproperty%2Fleague%3E+%3Fo}+LIMIT+100&amp;format=text%2Fhtml&amp;timeout=30000&amp;debug=on", "View on DBPedia")</f>
        <v>View on DBPedia</v>
      </c>
    </row>
    <row collapsed="false" customFormat="false" customHeight="true" hidden="false" ht="12.1" outlineLevel="0" r="6194">
      <c r="A6194" s="0" t="str">
        <f aca="false">HYPERLINK("http://dbpedia.org/property/style")</f>
        <v>http://dbpedia.org/property/style</v>
      </c>
      <c r="B6194" s="2" t="n">
        <v>0</v>
      </c>
      <c r="C6194" s="0" t="str">
        <f aca="false">HYPERLINK("http://dbpedia.org/sparql?default-graph-uri=http%3A%2F%2Fdbpedia.org&amp;query=select+distinct+%3Fs+%3Fo+where+{%3Fs+%3Chttp%3A%2F%2Fdbpedia.org%2Fproperty%2Fstyle%3E+%3Fo}+LIMIT+100&amp;format=text%2Fhtml&amp;timeout=30000&amp;debug=on", "View on DBPedia")</f>
        <v>View on DBPedia</v>
      </c>
    </row>
    <row collapsed="false" customFormat="false" customHeight="true" hidden="false" ht="12.1" outlineLevel="0" r="6195">
      <c r="A6195" s="0" t="str">
        <f aca="false">HYPERLINK("http://dbpedia.org/property/previewDate")</f>
        <v>http://dbpedia.org/property/previewDate</v>
      </c>
      <c r="B6195" s="2" t="n">
        <v>0</v>
      </c>
      <c r="C6195" s="0" t="str">
        <f aca="false">HYPERLINK("http://dbpedia.org/sparql?default-graph-uri=http%3A%2F%2Fdbpedia.org&amp;query=select+distinct+%3Fs+%3Fo+where+{%3Fs+%3Chttp%3A%2F%2Fdbpedia.org%2Fproperty%2FpreviewDate%3E+%3Fo}+LIMIT+100&amp;format=text%2Fhtml&amp;timeout=30000&amp;debug=on", "View on DBPedia")</f>
        <v>View on DBPedia</v>
      </c>
    </row>
    <row collapsed="false" customFormat="false" customHeight="true" hidden="false" ht="12.1" outlineLevel="0" r="6196">
      <c r="A6196" s="0" t="str">
        <f aca="false">HYPERLINK("http://dbpedia.org/property/rerunsOnly")</f>
        <v>http://dbpedia.org/property/rerunsOnly</v>
      </c>
      <c r="B6196" s="2" t="n">
        <v>0</v>
      </c>
      <c r="C6196" s="0" t="str">
        <f aca="false">HYPERLINK("http://dbpedia.org/sparql?default-graph-uri=http%3A%2F%2Fdbpedia.org&amp;query=select+distinct+%3Fs+%3Fo+where+{%3Fs+%3Chttp%3A%2F%2Fdbpedia.org%2Fproperty%2FrerunsOnly%3E+%3Fo}+LIMIT+100&amp;format=text%2Fhtml&amp;timeout=30000&amp;debug=on", "View on DBPedia")</f>
        <v>View on DBPedia</v>
      </c>
    </row>
    <row collapsed="false" customFormat="false" customHeight="true" hidden="false" ht="12.1" outlineLevel="0" r="6197">
      <c r="A6197" s="0" t="str">
        <f aca="false">HYPERLINK("http://dbpedia.org/property/segments")</f>
        <v>http://dbpedia.org/property/segments</v>
      </c>
      <c r="B6197" s="2" t="n">
        <v>0</v>
      </c>
      <c r="C6197" s="0" t="str">
        <f aca="false">HYPERLINK("http://dbpedia.org/sparql?default-graph-uri=http%3A%2F%2Fdbpedia.org&amp;query=select+distinct+%3Fs+%3Fo+where+{%3Fs+%3Chttp%3A%2F%2Fdbpedia.org%2Fproperty%2Fsegments%3E+%3Fo}+LIMIT+100&amp;format=text%2Fhtml&amp;timeout=30000&amp;debug=on", "View on DBPedia")</f>
        <v>View on DBPedia</v>
      </c>
    </row>
    <row collapsed="false" customFormat="false" customHeight="true" hidden="false" ht="12.1" outlineLevel="0" r="6198">
      <c r="A6198" s="0" t="str">
        <f aca="false">HYPERLINK("http://dbpedia.org/property/orignalairdate")</f>
        <v>http://dbpedia.org/property/orignalairdate</v>
      </c>
      <c r="B6198" s="2" t="n">
        <v>0</v>
      </c>
      <c r="C6198" s="0" t="str">
        <f aca="false">HYPERLINK("http://dbpedia.org/sparql?default-graph-uri=http%3A%2F%2Fdbpedia.org&amp;query=select+distinct+%3Fs+%3Fo+where+{%3Fs+%3Chttp%3A%2F%2Fdbpedia.org%2Fproperty%2Forignalairdate%3E+%3Fo}+LIMIT+100&amp;format=text%2Fhtml&amp;timeout=30000&amp;debug=on", "View on DBPedia")</f>
        <v>View on DBPedia</v>
      </c>
    </row>
    <row collapsed="false" customFormat="false" customHeight="true" hidden="false" ht="12.1" outlineLevel="0" r="6199">
      <c r="A6199" s="0" t="str">
        <f aca="false">HYPERLINK("http://dbpedia.org/property/sisterName")</f>
        <v>http://dbpedia.org/property/sisterName</v>
      </c>
      <c r="B6199" s="2" t="n">
        <v>0</v>
      </c>
      <c r="C6199" s="0" t="str">
        <f aca="false">HYPERLINK("http://dbpedia.org/sparql?default-graph-uri=http%3A%2F%2Fdbpedia.org&amp;query=select+distinct+%3Fs+%3Fo+where+{%3Fs+%3Chttp%3A%2F%2Fdbpedia.org%2Fproperty%2FsisterName%3E+%3Fo}+LIMIT+100&amp;format=text%2Fhtml&amp;timeout=30000&amp;debug=on", "View on DBPedia")</f>
        <v>View on DBPedia</v>
      </c>
    </row>
    <row collapsed="false" customFormat="false" customHeight="true" hidden="false" ht="12.1" outlineLevel="0" r="6200">
      <c r="A6200" s="0" t="str">
        <f aca="false">HYPERLINK("http://dbpedia.org/property/numberOfSeasons")</f>
        <v>http://dbpedia.org/property/numberOfSeasons</v>
      </c>
      <c r="B6200" s="2" t="n">
        <v>0.5</v>
      </c>
      <c r="C6200" s="0" t="str">
        <f aca="false">HYPERLINK("http://dbpedia.org/sparql?default-graph-uri=http%3A%2F%2Fdbpedia.org&amp;query=select+distinct+%3Fs+%3Fo+where+{%3Fs+%3Chttp%3A%2F%2Fdbpedia.org%2Fproperty%2FnumberOfSeasons%3E+%3Fo}+LIMIT+100&amp;format=text%2Fhtml&amp;timeout=30000&amp;debug=on", "View on DBPedia")</f>
        <v>View on DBPedia</v>
      </c>
    </row>
    <row collapsed="false" customFormat="false" customHeight="true" hidden="false" ht="12.1" outlineLevel="0" r="6201">
      <c r="A6201" s="0" t="str">
        <f aca="false">HYPERLINK("http://dbpedia.org/property/nfldraftedround")</f>
        <v>http://dbpedia.org/property/nfldraftedround</v>
      </c>
      <c r="B6201" s="2" t="n">
        <v>0</v>
      </c>
      <c r="C6201" s="0" t="str">
        <f aca="false">HYPERLINK("http://dbpedia.org/sparql?default-graph-uri=http%3A%2F%2Fdbpedia.org&amp;query=select+distinct+%3Fs+%3Fo+where+{%3Fs+%3Chttp%3A%2F%2Fdbpedia.org%2Fproperty%2Fnfldraftedround%3E+%3Fo}+LIMIT+100&amp;format=text%2Fhtml&amp;timeout=30000&amp;debug=on", "View on DBPedia")</f>
        <v>View on DBPedia</v>
      </c>
    </row>
    <row collapsed="false" customFormat="false" customHeight="true" hidden="false" ht="12.1" outlineLevel="0" r="6202">
      <c r="A6202" s="0" t="str">
        <f aca="false">HYPERLINK("http://dbpedia.org/property/stat2value")</f>
        <v>http://dbpedia.org/property/stat2value</v>
      </c>
      <c r="B6202" s="2" t="n">
        <v>0</v>
      </c>
      <c r="C6202" s="0" t="str">
        <f aca="false">HYPERLINK("http://dbpedia.org/sparql?default-graph-uri=http%3A%2F%2Fdbpedia.org&amp;query=select+distinct+%3Fs+%3Fo+where+{%3Fs+%3Chttp%3A%2F%2Fdbpedia.org%2Fproperty%2Fstat2value%3E+%3Fo}+LIMIT+100&amp;format=text%2Fhtml&amp;timeout=30000&amp;debug=on", "View on DBPedia")</f>
        <v>View on DBPedia</v>
      </c>
    </row>
    <row collapsed="false" customFormat="false" customHeight="true" hidden="false" ht="12.1" outlineLevel="0" r="6203">
      <c r="A6203" s="0" t="str">
        <f aca="false">HYPERLINK("http://dbpedia.org/property/sound")</f>
        <v>http://dbpedia.org/property/sound</v>
      </c>
      <c r="B6203" s="2" t="n">
        <v>0</v>
      </c>
      <c r="C6203" s="0" t="str">
        <f aca="false">HYPERLINK("http://dbpedia.org/sparql?default-graph-uri=http%3A%2F%2Fdbpedia.org&amp;query=select+distinct+%3Fs+%3Fo+where+{%3Fs+%3Chttp%3A%2F%2Fdbpedia.org%2Fproperty%2Fsound%3E+%3Fo}+LIMIT+100&amp;format=text%2Fhtml&amp;timeout=30000&amp;debug=on", "View on DBPedia")</f>
        <v>View on DBPedia</v>
      </c>
    </row>
    <row collapsed="false" customFormat="false" customHeight="true" hidden="false" ht="12.1" outlineLevel="0" r="6204">
      <c r="A6204" s="0" t="str">
        <f aca="false">HYPERLINK("http://dbpedia.org/property/venue")</f>
        <v>http://dbpedia.org/property/venue</v>
      </c>
      <c r="B6204" s="2" t="n">
        <v>0</v>
      </c>
      <c r="C6204" s="0" t="str">
        <f aca="false">HYPERLINK("http://dbpedia.org/sparql?default-graph-uri=http%3A%2F%2Fdbpedia.org&amp;query=select+distinct+%3Fs+%3Fo+where+{%3Fs+%3Chttp%3A%2F%2Fdbpedia.org%2Fproperty%2Fvenue%3E+%3Fo}+LIMIT+100&amp;format=text%2Fhtml&amp;timeout=30000&amp;debug=on", "View on DBPedia")</f>
        <v>View on DBPedia</v>
      </c>
    </row>
    <row collapsed="false" customFormat="false" customHeight="true" hidden="false" ht="12.1" outlineLevel="0" r="6205">
      <c r="A6205" s="0" t="str">
        <f aca="false">HYPERLINK("http://dbpedia.org/property/illustrator")</f>
        <v>http://dbpedia.org/property/illustrator</v>
      </c>
      <c r="B6205" s="2" t="n">
        <v>0</v>
      </c>
      <c r="C6205" s="0" t="str">
        <f aca="false">HYPERLINK("http://dbpedia.org/sparql?default-graph-uri=http%3A%2F%2Fdbpedia.org&amp;query=select+distinct+%3Fs+%3Fo+where+{%3Fs+%3Chttp%3A%2F%2Fdbpedia.org%2Fproperty%2Fillustrator%3E+%3Fo}+LIMIT+100&amp;format=text%2Fhtml&amp;timeout=30000&amp;debug=on", "View on DBPedia")</f>
        <v>View on DBPedia</v>
      </c>
    </row>
    <row collapsed="false" customFormat="false" customHeight="true" hidden="false" ht="12.1" outlineLevel="0" r="6206">
      <c r="A6206" s="0" t="str">
        <f aca="false">HYPERLINK("http://dbpedia.org/property/internationalBroadcast")</f>
        <v>http://dbpedia.org/property/internationalBroadcast</v>
      </c>
      <c r="B6206" s="2" t="n">
        <v>0</v>
      </c>
      <c r="C6206" s="0" t="str">
        <f aca="false">HYPERLINK("http://dbpedia.org/sparql?default-graph-uri=http%3A%2F%2Fdbpedia.org&amp;query=select+distinct+%3Fs+%3Fo+where+{%3Fs+%3Chttp%3A%2F%2Fdbpedia.org%2Fproperty%2FinternationalBroadcast%3E+%3Fo}+LIMIT+100&amp;format=text%2Fhtml&amp;timeout=30000&amp;debug=on", "View on DBPedia")</f>
        <v>View on DBPedia</v>
      </c>
    </row>
    <row collapsed="false" customFormat="false" customHeight="true" hidden="false" ht="12.1" outlineLevel="0" r="6207">
      <c r="A6207" s="0" t="str">
        <f aca="false">HYPERLINK("http://dbpedia.org/property/runtimeInThePhilippines")</f>
        <v>http://dbpedia.org/property/runtimeInThePhilippines</v>
      </c>
      <c r="B6207" s="2" t="n">
        <v>0</v>
      </c>
      <c r="C6207" s="0" t="str">
        <f aca="false">HYPERLINK("http://dbpedia.org/sparql?default-graph-uri=http%3A%2F%2Fdbpedia.org&amp;query=select+distinct+%3Fs+%3Fo+where+{%3Fs+%3Chttp%3A%2F%2Fdbpedia.org%2Fproperty%2FruntimeInThePhilippines%3E+%3Fo}+LIMIT+100&amp;format=text%2Fhtml&amp;timeout=30000&amp;debug=on", "View on DBPedia")</f>
        <v>View on DBPedia</v>
      </c>
    </row>
    <row collapsed="false" customFormat="false" customHeight="true" hidden="false" ht="12.1" outlineLevel="0" r="6208">
      <c r="A6208" s="0" t="str">
        <f aca="false">HYPERLINK("http://dbpedia.org/property/coordinates")</f>
        <v>http://dbpedia.org/property/coordinates</v>
      </c>
      <c r="B6208" s="2" t="n">
        <v>0</v>
      </c>
      <c r="C6208" s="0" t="str">
        <f aca="false">HYPERLINK("http://dbpedia.org/sparql?default-graph-uri=http%3A%2F%2Fdbpedia.org&amp;query=select+distinct+%3Fs+%3Fo+where+{%3Fs+%3Chttp%3A%2F%2Fdbpedia.org%2Fproperty%2Fcoordinates%3E+%3Fo}+LIMIT+100&amp;format=text%2Fhtml&amp;timeout=30000&amp;debug=on", "View on DBPedia")</f>
        <v>View on DBPedia</v>
      </c>
    </row>
    <row collapsed="false" customFormat="false" customHeight="true" hidden="false" ht="12.1" outlineLevel="0" r="6209">
      <c r="A6209" s="0" t="str">
        <f aca="false">HYPERLINK("http://dbpedia.org/property/pin12Name")</f>
        <v>http://dbpedia.org/property/pin12Name</v>
      </c>
      <c r="B6209" s="2" t="n">
        <v>0</v>
      </c>
      <c r="C6209" s="0" t="str">
        <f aca="false">HYPERLINK("http://dbpedia.org/sparql?default-graph-uri=http%3A%2F%2Fdbpedia.org&amp;query=select+distinct+%3Fs+%3Fo+where+{%3Fs+%3Chttp%3A%2F%2Fdbpedia.org%2Fproperty%2Fpin12Name%3E+%3Fo}+LIMIT+100&amp;format=text%2Fhtml&amp;timeout=30000&amp;debug=on", "View on DBPedia")</f>
        <v>View on DBPedia</v>
      </c>
    </row>
    <row collapsed="false" customFormat="false" customHeight="true" hidden="false" ht="12.1" outlineLevel="0" r="6210">
      <c r="A6210" s="0" t="str">
        <f aca="false">HYPERLINK("http://dbpedia.org/property/jersey")</f>
        <v>http://dbpedia.org/property/jersey</v>
      </c>
      <c r="B6210" s="2" t="n">
        <v>0</v>
      </c>
      <c r="C6210" s="0" t="str">
        <f aca="false">HYPERLINK("http://dbpedia.org/sparql?default-graph-uri=http%3A%2F%2Fdbpedia.org&amp;query=select+distinct+%3Fs+%3Fo+where+{%3Fs+%3Chttp%3A%2F%2Fdbpedia.org%2Fproperty%2Fjersey%3E+%3Fo}+LIMIT+100&amp;format=text%2Fhtml&amp;timeout=30000&amp;debug=on", "View on DBPedia")</f>
        <v>View on DBPedia</v>
      </c>
    </row>
    <row collapsed="false" customFormat="false" customHeight="true" hidden="false" ht="12.1" outlineLevel="0" r="6211">
      <c r="A6211" s="0" t="str">
        <f aca="false">HYPERLINK("http://dbpedia.org/property/numYears")</f>
        <v>http://dbpedia.org/property/numYears</v>
      </c>
      <c r="B6211" s="2" t="n">
        <v>0</v>
      </c>
      <c r="C6211" s="0" t="str">
        <f aca="false">HYPERLINK("http://dbpedia.org/sparql?default-graph-uri=http%3A%2F%2Fdbpedia.org&amp;query=select+distinct+%3Fs+%3Fo+where+{%3Fs+%3Chttp%3A%2F%2Fdbpedia.org%2Fproperty%2FnumYears%3E+%3Fo}+LIMIT+100&amp;format=text%2Fhtml&amp;timeout=30000&amp;debug=on", "View on DBPedia")</f>
        <v>View on DBPedia</v>
      </c>
    </row>
    <row collapsed="false" customFormat="false" customHeight="true" hidden="false" ht="12.1" outlineLevel="0" r="6212">
      <c r="A6212" s="0" t="str">
        <f aca="false">HYPERLINK("http://dbpedia.org/property/satServices")</f>
        <v>http://dbpedia.org/property/satServices</v>
      </c>
      <c r="B6212" s="2" t="n">
        <v>0</v>
      </c>
      <c r="C6212" s="0" t="str">
        <f aca="false">HYPERLINK("http://dbpedia.org/sparql?default-graph-uri=http%3A%2F%2Fdbpedia.org&amp;query=select+distinct+%3Fs+%3Fo+where+{%3Fs+%3Chttp%3A%2F%2Fdbpedia.org%2Fproperty%2FsatServices%3E+%3Fo}+LIMIT+100&amp;format=text%2Fhtml&amp;timeout=30000&amp;debug=on", "View on DBPedia")</f>
        <v>View on DBPedia</v>
      </c>
    </row>
    <row collapsed="false" customFormat="false" customHeight="true" hidden="false" ht="12.1" outlineLevel="0" r="6213">
      <c r="A6213" s="0" t="str">
        <f aca="false">HYPERLINK("http://dbpedia.org/ontology/foundedBy")</f>
        <v>http://dbpedia.org/ontology/foundedBy</v>
      </c>
      <c r="B6213" s="2" t="n">
        <v>0</v>
      </c>
      <c r="C6213" s="0" t="str">
        <f aca="false">HYPERLINK("http://dbpedia.org/sparql?default-graph-uri=http%3A%2F%2Fdbpedia.org&amp;query=select+distinct+%3Fs+%3Fo+where+{%3Fs+%3Chttp%3A%2F%2Fdbpedia.org%2Fontology%2FfoundedBy%3E+%3Fo}+LIMIT+100&amp;format=text%2Fhtml&amp;timeout=30000&amp;debug=on", "View on DBPedia")</f>
        <v>View on DBPedia</v>
      </c>
    </row>
    <row collapsed="false" customFormat="false" customHeight="true" hidden="false" ht="12.1" outlineLevel="0" r="6214">
      <c r="A6214" s="0" t="str">
        <f aca="false">HYPERLINK("http://dbpedia.org/property/venues")</f>
        <v>http://dbpedia.org/property/venues</v>
      </c>
      <c r="B6214" s="2" t="n">
        <v>0</v>
      </c>
      <c r="C6214" s="0" t="str">
        <f aca="false">HYPERLINK("http://dbpedia.org/sparql?default-graph-uri=http%3A%2F%2Fdbpedia.org&amp;query=select+distinct+%3Fs+%3Fo+where+{%3Fs+%3Chttp%3A%2F%2Fdbpedia.org%2Fproperty%2Fvenues%3E+%3Fo}+LIMIT+100&amp;format=text%2Fhtml&amp;timeout=30000&amp;debug=on", "View on DBPedia")</f>
        <v>View on DBPedia</v>
      </c>
    </row>
    <row collapsed="false" customFormat="false" customHeight="true" hidden="false" ht="12.1" outlineLevel="0" r="6215">
      <c r="A6215" s="0" t="str">
        <f aca="false">HYPERLINK("http://dbpedia.org/property/guernsey")</f>
        <v>http://dbpedia.org/property/guernsey</v>
      </c>
      <c r="B6215" s="2" t="n">
        <v>0</v>
      </c>
      <c r="C6215" s="0" t="str">
        <f aca="false">HYPERLINK("http://dbpedia.org/sparql?default-graph-uri=http%3A%2F%2Fdbpedia.org&amp;query=select+distinct+%3Fs+%3Fo+where+{%3Fs+%3Chttp%3A%2F%2Fdbpedia.org%2Fproperty%2Fguernsey%3E+%3Fo}+LIMIT+100&amp;format=text%2Fhtml&amp;timeout=30000&amp;debug=on", "View on DBPedia")</f>
        <v>View on DBPedia</v>
      </c>
    </row>
    <row collapsed="false" customFormat="false" customHeight="true" hidden="false" ht="12.1" outlineLevel="0" r="6216">
      <c r="A6216" s="0" t="str">
        <f aca="false">HYPERLINK("http://dbpedia.org/property/numComics")</f>
        <v>http://dbpedia.org/property/numComics</v>
      </c>
      <c r="B6216" s="2" t="n">
        <v>0</v>
      </c>
      <c r="C6216" s="0" t="str">
        <f aca="false">HYPERLINK("http://dbpedia.org/sparql?default-graph-uri=http%3A%2F%2Fdbpedia.org&amp;query=select+distinct+%3Fs+%3Fo+where+{%3Fs+%3Chttp%3A%2F%2Fdbpedia.org%2Fproperty%2FnumComics%3E+%3Fo}+LIMIT+100&amp;format=text%2Fhtml&amp;timeout=30000&amp;debug=on", "View on DBPedia")</f>
        <v>View on DBPedia</v>
      </c>
    </row>
    <row collapsed="false" customFormat="false" customHeight="true" hidden="false" ht="12.1" outlineLevel="0" r="6217">
      <c r="A6217" s="0" t="str">
        <f aca="false">HYPERLINK("http://dbpedia.org/property/amgId")</f>
        <v>http://dbpedia.org/property/amgId</v>
      </c>
      <c r="B6217" s="2" t="n">
        <v>0</v>
      </c>
      <c r="C6217" s="0" t="str">
        <f aca="false">HYPERLINK("http://dbpedia.org/sparql?default-graph-uri=http%3A%2F%2Fdbpedia.org&amp;query=select+distinct+%3Fs+%3Fo+where+{%3Fs+%3Chttp%3A%2F%2Fdbpedia.org%2Fproperty%2FamgId%3E+%3Fo}+LIMIT+100&amp;format=text%2Fhtml&amp;timeout=30000&amp;debug=on", "View on DBPedia")</f>
        <v>View on DBPedia</v>
      </c>
    </row>
    <row collapsed="false" customFormat="false" customHeight="true" hidden="false" ht="12.1" outlineLevel="0" r="6218">
      <c r="A6218" s="0" t="str">
        <f aca="false">HYPERLINK("http://dbpedia.org/ontology/currentSeason")</f>
        <v>http://dbpedia.org/ontology/currentSeason</v>
      </c>
      <c r="B6218" s="2" t="n">
        <v>0</v>
      </c>
      <c r="C6218" s="0" t="str">
        <f aca="false">HYPERLINK("http://dbpedia.org/sparql?default-graph-uri=http%3A%2F%2Fdbpedia.org&amp;query=select+distinct+%3Fs+%3Fo+where+{%3Fs+%3Chttp%3A%2F%2Fdbpedia.org%2Fontology%2FcurrentSeason%3E+%3Fo}+LIMIT+100&amp;format=text%2Fhtml&amp;timeout=30000&amp;debug=on", "View on DBPedia")</f>
        <v>View on DBPedia</v>
      </c>
    </row>
    <row collapsed="false" customFormat="false" customHeight="true" hidden="false" ht="12.1" outlineLevel="0" r="6219">
      <c r="A6219" s="0" t="str">
        <f aca="false">HYPERLINK("http://dbpedia.org/property/ordination")</f>
        <v>http://dbpedia.org/property/ordination</v>
      </c>
      <c r="B6219" s="2" t="n">
        <v>0</v>
      </c>
      <c r="C6219" s="0" t="str">
        <f aca="false">HYPERLINK("http://dbpedia.org/sparql?default-graph-uri=http%3A%2F%2Fdbpedia.org&amp;query=select+distinct+%3Fs+%3Fo+where+{%3Fs+%3Chttp%3A%2F%2Fdbpedia.org%2Fproperty%2Fordination%3E+%3Fo}+LIMIT+100&amp;format=text%2Fhtml&amp;timeout=30000&amp;debug=on", "View on DBPedia")</f>
        <v>View on DBPedia</v>
      </c>
    </row>
    <row collapsed="false" customFormat="false" customHeight="true" hidden="false" ht="12.1" outlineLevel="0" r="6220">
      <c r="A6220" s="0" t="str">
        <f aca="false">HYPERLINK("http://dbpedia.org/property/triesb")</f>
        <v>http://dbpedia.org/property/triesb</v>
      </c>
      <c r="B6220" s="2" t="n">
        <v>0</v>
      </c>
      <c r="C6220" s="0" t="str">
        <f aca="false">HYPERLINK("http://dbpedia.org/sparql?default-graph-uri=http%3A%2F%2Fdbpedia.org&amp;query=select+distinct+%3Fs+%3Fo+where+{%3Fs+%3Chttp%3A%2F%2Fdbpedia.org%2Fproperty%2Ftriesb%3E+%3Fo}+LIMIT+100&amp;format=text%2Fhtml&amp;timeout=30000&amp;debug=on", "View on DBPedia")</f>
        <v>View on DBPedia</v>
      </c>
    </row>
    <row collapsed="false" customFormat="false" customHeight="true" hidden="false" ht="12.1" outlineLevel="0" r="6221">
      <c r="A6221" s="0" t="str">
        <f aca="false">HYPERLINK("http://dbpedia.org/property/triesc")</f>
        <v>http://dbpedia.org/property/triesc</v>
      </c>
      <c r="B6221" s="2" t="n">
        <v>0</v>
      </c>
      <c r="C6221" s="0" t="str">
        <f aca="false">HYPERLINK("http://dbpedia.org/sparql?default-graph-uri=http%3A%2F%2Fdbpedia.org&amp;query=select+distinct+%3Fs+%3Fo+where+{%3Fs+%3Chttp%3A%2F%2Fdbpedia.org%2Fproperty%2Ftriesc%3E+%3Fo}+LIMIT+100&amp;format=text%2Fhtml&amp;timeout=30000&amp;debug=on", "View on DBPedia")</f>
        <v>View on DBPedia</v>
      </c>
    </row>
    <row collapsed="false" customFormat="false" customHeight="true" hidden="false" ht="12.1" outlineLevel="0" r="6222">
      <c r="A6222" s="0" t="str">
        <f aca="false">HYPERLINK("http://dbpedia.org/property/otherChannels")</f>
        <v>http://dbpedia.org/property/otherChannels</v>
      </c>
      <c r="B6222" s="2" t="n">
        <v>0</v>
      </c>
      <c r="C6222" s="0" t="str">
        <f aca="false">HYPERLINK("http://dbpedia.org/sparql?default-graph-uri=http%3A%2F%2Fdbpedia.org&amp;query=select+distinct+%3Fs+%3Fo+where+{%3Fs+%3Chttp%3A%2F%2Fdbpedia.org%2Fproperty%2FotherChannels%3E+%3Fo}+LIMIT+100&amp;format=text%2Fhtml&amp;timeout=30000&amp;debug=on", "View on DBPedia")</f>
        <v>View on DBPedia</v>
      </c>
    </row>
    <row collapsed="false" customFormat="false" customHeight="true" hidden="false" ht="12.1" outlineLevel="0" r="6223">
      <c r="A6223" s="0" t="str">
        <f aca="false">HYPERLINK("http://dbpedia.org/property/close")</f>
        <v>http://dbpedia.org/property/close</v>
      </c>
      <c r="B6223" s="2" t="n">
        <v>0</v>
      </c>
      <c r="C6223" s="0" t="str">
        <f aca="false">HYPERLINK("http://dbpedia.org/sparql?default-graph-uri=http%3A%2F%2Fdbpedia.org&amp;query=select+distinct+%3Fs+%3Fo+where+{%3Fs+%3Chttp%3A%2F%2Fdbpedia.org%2Fproperty%2Fclose%3E+%3Fo}+LIMIT+100&amp;format=text%2Fhtml&amp;timeout=30000&amp;debug=on", "View on DBPedia")</f>
        <v>View on DBPedia</v>
      </c>
    </row>
    <row collapsed="false" customFormat="false" customHeight="true" hidden="false" ht="12.1" outlineLevel="0" r="6224">
      <c r="A6224" s="0" t="str">
        <f aca="false">HYPERLINK("http://dbpedia.org/property/issn")</f>
        <v>http://dbpedia.org/property/issn</v>
      </c>
      <c r="B6224" s="2" t="n">
        <v>0</v>
      </c>
      <c r="C6224" s="0" t="str">
        <f aca="false">HYPERLINK("http://dbpedia.org/sparql?default-graph-uri=http%3A%2F%2Fdbpedia.org&amp;query=select+distinct+%3Fs+%3Fo+where+{%3Fs+%3Chttp%3A%2F%2Fdbpedia.org%2Fproperty%2Fissn%3E+%3Fo}+LIMIT+100&amp;format=text%2Fhtml&amp;timeout=30000&amp;debug=on", "View on DBPedia")</f>
        <v>View on DBPedia</v>
      </c>
    </row>
    <row collapsed="false" customFormat="false" customHeight="true" hidden="false" ht="12.1" outlineLevel="0" r="6225">
      <c r="A6225" s="0" t="str">
        <f aca="false">HYPERLINK("http://dbpedia.org/property/syndicates")</f>
        <v>http://dbpedia.org/property/syndicates</v>
      </c>
      <c r="B6225" s="2" t="n">
        <v>0</v>
      </c>
      <c r="C6225" s="0" t="str">
        <f aca="false">HYPERLINK("http://dbpedia.org/sparql?default-graph-uri=http%3A%2F%2Fdbpedia.org&amp;query=select+distinct+%3Fs+%3Fo+where+{%3Fs+%3Chttp%3A%2F%2Fdbpedia.org%2Fproperty%2Fsyndicates%3E+%3Fo}+LIMIT+100&amp;format=text%2Fhtml&amp;timeout=30000&amp;debug=on", "View on DBPedia")</f>
        <v>View on DBPedia</v>
      </c>
    </row>
    <row collapsed="false" customFormat="false" customHeight="true" hidden="false" ht="12.1" outlineLevel="0" r="6226">
      <c r="A6226" s="0" t="str">
        <f aca="false">HYPERLINK("http://dbpedia.org/property/netIncome")</f>
        <v>http://dbpedia.org/property/netIncome</v>
      </c>
      <c r="B6226" s="2" t="n">
        <v>0</v>
      </c>
      <c r="C6226" s="0" t="str">
        <f aca="false">HYPERLINK("http://dbpedia.org/sparql?default-graph-uri=http%3A%2F%2Fdbpedia.org&amp;query=select+distinct+%3Fs+%3Fo+where+{%3Fs+%3Chttp%3A%2F%2Fdbpedia.org%2Fproperty%2FnetIncome%3E+%3Fo}+LIMIT+100&amp;format=text%2Fhtml&amp;timeout=30000&amp;debug=on", "View on DBPedia")</f>
        <v>View on DBPedia</v>
      </c>
    </row>
    <row collapsed="false" customFormat="false" customHeight="true" hidden="false" ht="12.1" outlineLevel="0" r="6227">
      <c r="A6227" s="0" t="str">
        <f aca="false">HYPERLINK("http://dbpedia.org/property/prowins")</f>
        <v>http://dbpedia.org/property/prowins</v>
      </c>
      <c r="B6227" s="2" t="n">
        <v>0</v>
      </c>
      <c r="C6227" s="0" t="str">
        <f aca="false">HYPERLINK("http://dbpedia.org/sparql?default-graph-uri=http%3A%2F%2Fdbpedia.org&amp;query=select+distinct+%3Fs+%3Fo+where+{%3Fs+%3Chttp%3A%2F%2Fdbpedia.org%2Fproperty%2Fprowins%3E+%3Fo}+LIMIT+100&amp;format=text%2Fhtml&amp;timeout=30000&amp;debug=on", "View on DBPedia")</f>
        <v>View on DBPedia</v>
      </c>
    </row>
    <row collapsed="false" customFormat="false" customHeight="true" hidden="false" ht="12.1" outlineLevel="0" r="6228">
      <c r="A6228" s="0" t="str">
        <f aca="false">HYPERLINK("http://dbpedia.org/property/restingPlaceCoordinates")</f>
        <v>http://dbpedia.org/property/restingPlaceCoordinates</v>
      </c>
      <c r="B6228" s="2" t="n">
        <v>0</v>
      </c>
      <c r="C6228" s="0" t="str">
        <f aca="false">HYPERLINK("http://dbpedia.org/sparql?default-graph-uri=http%3A%2F%2Fdbpedia.org&amp;query=select+distinct+%3Fs+%3Fo+where+{%3Fs+%3Chttp%3A%2F%2Fdbpedia.org%2Fproperty%2FrestingPlaceCoordinates%3E+%3Fo}+LIMIT+100&amp;format=text%2Fhtml&amp;timeout=30000&amp;debug=on", "View on DBPedia")</f>
        <v>View on DBPedia</v>
      </c>
    </row>
    <row collapsed="false" customFormat="false" customHeight="true" hidden="false" ht="12.1" outlineLevel="0" r="6229">
      <c r="A6229" s="0" t="str">
        <f aca="false">HYPERLINK("http://dbpedia.org/property/pin3Name")</f>
        <v>http://dbpedia.org/property/pin3Name</v>
      </c>
      <c r="B6229" s="2" t="n">
        <v>0</v>
      </c>
      <c r="C6229" s="0" t="str">
        <f aca="false">HYPERLINK("http://dbpedia.org/sparql?default-graph-uri=http%3A%2F%2Fdbpedia.org&amp;query=select+distinct+%3Fs+%3Fo+where+{%3Fs+%3Chttp%3A%2F%2Fdbpedia.org%2Fproperty%2Fpin3Name%3E+%3Fo}+LIMIT+100&amp;format=text%2Fhtml&amp;timeout=30000&amp;debug=on", "View on DBPedia")</f>
        <v>View on DBPedia</v>
      </c>
    </row>
    <row collapsed="false" customFormat="false" customHeight="true" hidden="false" ht="12.1" outlineLevel="0" r="6230">
      <c r="A6230" s="0" t="str">
        <f aca="false">HYPERLINK("http://dbpedia.org/property/eurog")</f>
        <v>http://dbpedia.org/property/eurog</v>
      </c>
      <c r="B6230" s="2" t="n">
        <v>0</v>
      </c>
      <c r="C6230" s="0" t="str">
        <f aca="false">HYPERLINK("http://dbpedia.org/sparql?default-graph-uri=http%3A%2F%2Fdbpedia.org&amp;query=select+distinct+%3Fs+%3Fo+where+{%3Fs+%3Chttp%3A%2F%2Fdbpedia.org%2Fproperty%2Feurog%3E+%3Fo}+LIMIT+100&amp;format=text%2Fhtml&amp;timeout=30000&amp;debug=on", "View on DBPedia")</f>
        <v>View on DBPedia</v>
      </c>
    </row>
    <row collapsed="false" customFormat="false" customHeight="true" hidden="false" ht="12.1" outlineLevel="0" r="6231">
      <c r="A6231" s="0" t="str">
        <f aca="false">HYPERLINK("http://dbpedia.org/ontology/managerClub")</f>
        <v>http://dbpedia.org/ontology/managerClub</v>
      </c>
      <c r="B6231" s="2" t="n">
        <v>0</v>
      </c>
      <c r="C6231" s="0" t="str">
        <f aca="false">HYPERLINK("http://dbpedia.org/sparql?default-graph-uri=http%3A%2F%2Fdbpedia.org&amp;query=select+distinct+%3Fs+%3Fo+where+{%3Fs+%3Chttp%3A%2F%2Fdbpedia.org%2Fontology%2FmanagerClub%3E+%3Fo}+LIMIT+100&amp;format=text%2Fhtml&amp;timeout=30000&amp;debug=on", "View on DBPedia")</f>
        <v>View on DBPedia</v>
      </c>
    </row>
    <row collapsed="false" customFormat="false" customHeight="true" hidden="false" ht="12.1" outlineLevel="0" r="6232">
      <c r="A6232" s="0" t="str">
        <f aca="false">HYPERLINK("http://dbpedia.org/property/2Episodes")</f>
        <v>http://dbpedia.org/property/2Episodes</v>
      </c>
      <c r="B6232" s="2" t="n">
        <v>0</v>
      </c>
      <c r="C6232" s="0" t="str">
        <f aca="false">HYPERLINK("http://dbpedia.org/sparql?default-graph-uri=http%3A%2F%2Fdbpedia.org&amp;query=select+distinct+%3Fs+%3Fo+where+{%3Fs+%3Chttp%3A%2F%2Fdbpedia.org%2Fproperty%2F2Episodes%3E+%3Fo}+LIMIT+100&amp;format=text%2Fhtml&amp;timeout=30000&amp;debug=on", "View on DBPedia")</f>
        <v>View on DBPedia</v>
      </c>
    </row>
    <row collapsed="false" customFormat="false" customHeight="true" hidden="false" ht="12.1" outlineLevel="0" r="6233">
      <c r="A6233" s="0" t="str">
        <f aca="false">HYPERLINK("http://dbpedia.org/property/shots")</f>
        <v>http://dbpedia.org/property/shots</v>
      </c>
      <c r="B6233" s="2" t="n">
        <v>0</v>
      </c>
      <c r="C6233" s="0" t="str">
        <f aca="false">HYPERLINK("http://dbpedia.org/sparql?default-graph-uri=http%3A%2F%2Fdbpedia.org&amp;query=select+distinct+%3Fs+%3Fo+where+{%3Fs+%3Chttp%3A%2F%2Fdbpedia.org%2Fproperty%2Fshots%3E+%3Fo}+LIMIT+100&amp;format=text%2Fhtml&amp;timeout=30000&amp;debug=on", "View on DBPedia")</f>
        <v>View on DBPedia</v>
      </c>
    </row>
    <row collapsed="false" customFormat="false" customHeight="true" hidden="false" ht="12.1" outlineLevel="0" r="6234">
      <c r="A6234" s="0" t="str">
        <f aca="false">HYPERLINK("http://dbpedia.org/property/singlesrecord")</f>
        <v>http://dbpedia.org/property/singlesrecord</v>
      </c>
      <c r="B6234" s="2" t="n">
        <v>0</v>
      </c>
      <c r="C6234" s="0" t="str">
        <f aca="false">HYPERLINK("http://dbpedia.org/sparql?default-graph-uri=http%3A%2F%2Fdbpedia.org&amp;query=select+distinct+%3Fs+%3Fo+where+{%3Fs+%3Chttp%3A%2F%2Fdbpedia.org%2Fproperty%2Fsinglesrecord%3E+%3Fo}+LIMIT+100&amp;format=text%2Fhtml&amp;timeout=30000&amp;debug=on", "View on DBPedia")</f>
        <v>View on DBPedia</v>
      </c>
    </row>
    <row collapsed="false" customFormat="false" customHeight="true" hidden="false" ht="12.1" outlineLevel="0" r="6235">
      <c r="A6235" s="0" t="str">
        <f aca="false">HYPERLINK("http://dbpedia.org/property/collar")</f>
        <v>http://dbpedia.org/property/collar</v>
      </c>
      <c r="B6235" s="2" t="n">
        <v>0</v>
      </c>
      <c r="C6235" s="0" t="str">
        <f aca="false">HYPERLINK("http://dbpedia.org/sparql?default-graph-uri=http%3A%2F%2Fdbpedia.org&amp;query=select+distinct+%3Fs+%3Fo+where+{%3Fs+%3Chttp%3A%2F%2Fdbpedia.org%2Fproperty%2Fcollar%3E+%3Fo}+LIMIT+100&amp;format=text%2Fhtml&amp;timeout=30000&amp;debug=on", "View on DBPedia")</f>
        <v>View on DBPedia</v>
      </c>
    </row>
    <row collapsed="false" customFormat="false" customHeight="true" hidden="false" ht="12.1" outlineLevel="0" r="6236">
      <c r="A6236" s="0" t="str">
        <f aca="false">HYPERLINK("http://dbpedia.org/property/designation1Date")</f>
        <v>http://dbpedia.org/property/designation1Date</v>
      </c>
      <c r="B6236" s="2" t="n">
        <v>0</v>
      </c>
      <c r="C6236" s="0" t="str">
        <f aca="false">HYPERLINK("http://dbpedia.org/sparql?default-graph-uri=http%3A%2F%2Fdbpedia.org&amp;query=select+distinct+%3Fs+%3Fo+where+{%3Fs+%3Chttp%3A%2F%2Fdbpedia.org%2Fproperty%2Fdesignation1Date%3E+%3Fo}+LIMIT+100&amp;format=text%2Fhtml&amp;timeout=30000&amp;debug=on", "View on DBPedia")</f>
        <v>View on DBPedia</v>
      </c>
    </row>
    <row collapsed="false" customFormat="false" customHeight="true" hidden="false" ht="12.1" outlineLevel="0" r="6237">
      <c r="A6237" s="0" t="str">
        <f aca="false">HYPERLINK("http://dbpedia.org/property/introducedBy")</f>
        <v>http://dbpedia.org/property/introducedBy</v>
      </c>
      <c r="B6237" s="2" t="n">
        <v>0</v>
      </c>
      <c r="C6237" s="0" t="str">
        <f aca="false">HYPERLINK("http://dbpedia.org/sparql?default-graph-uri=http%3A%2F%2Fdbpedia.org&amp;query=select+distinct+%3Fs+%3Fo+where+{%3Fs+%3Chttp%3A%2F%2Fdbpedia.org%2Fproperty%2FintroducedBy%3E+%3Fo}+LIMIT+100&amp;format=text%2Fhtml&amp;timeout=30000&amp;debug=on", "View on DBPedia")</f>
        <v>View on DBPedia</v>
      </c>
    </row>
    <row collapsed="false" customFormat="false" customHeight="true" hidden="false" ht="12.1" outlineLevel="0" r="6238">
      <c r="A6238" s="0" t="str">
        <f aca="false">HYPERLINK("http://dbpedia.org/property/allMusic")</f>
        <v>http://dbpedia.org/property/allMusic</v>
      </c>
      <c r="B6238" s="2" t="n">
        <v>0</v>
      </c>
      <c r="C6238" s="0" t="str">
        <f aca="false">HYPERLINK("http://dbpedia.org/sparql?default-graph-uri=http%3A%2F%2Fdbpedia.org&amp;query=select+distinct+%3Fs+%3Fo+where+{%3Fs+%3Chttp%3A%2F%2Fdbpedia.org%2Fproperty%2FallMusic%3E+%3Fo}+LIMIT+100&amp;format=text%2Fhtml&amp;timeout=30000&amp;debug=on", "View on DBPedia")</f>
        <v>View on DBPedia</v>
      </c>
    </row>
    <row collapsed="false" customFormat="false" customHeight="true" hidden="false" ht="12.1" outlineLevel="0" r="6239">
      <c r="A6239" s="0" t="str">
        <f aca="false">HYPERLINK("http://dbpedia.org/property/%E6%94%BE%E9%80%81%E6%9E%A0_")</f>
        <v>http://dbpedia.org/property/%E6%94%BE%E9%80%81%E6%9E%A0_</v>
      </c>
      <c r="B6239" s="2" t="n">
        <v>0</v>
      </c>
      <c r="C6239" s="0" t="str">
        <f aca="false">HYPERLINK("http://dbpedia.org/sparql?default-graph-uri=http%3A%2F%2Fdbpedia.org&amp;query=select+distinct+%3Fs+%3Fo+where+{%3Fs+%3Chttp%3A%2F%2Fdbpedia.org%2Fproperty%2F%25E6%2594%25BE%25E9%2580%2581%25E6%259E%25A0_%3E+%3Fo}+LIMIT+100&amp;format=text%2Fhtml&amp;timeout=30000&amp;debug=on", "View on DBPedia")</f>
        <v>View on DBPedia</v>
      </c>
    </row>
    <row collapsed="false" customFormat="false" customHeight="true" hidden="false" ht="12.1" outlineLevel="0" r="6240">
      <c r="A6240" s="0" t="str">
        <f aca="false">HYPERLINK("http://dbpedia.org/property/show")</f>
        <v>http://dbpedia.org/property/show</v>
      </c>
      <c r="B6240" s="2" t="n">
        <v>0</v>
      </c>
      <c r="C6240" s="0" t="str">
        <f aca="false">HYPERLINK("http://dbpedia.org/sparql?default-graph-uri=http%3A%2F%2Fdbpedia.org&amp;query=select+distinct+%3Fs+%3Fo+where+{%3Fs+%3Chttp%3A%2F%2Fdbpedia.org%2Fproperty%2Fshow%3E+%3Fo}+LIMIT+100&amp;format=text%2Fhtml&amp;timeout=30000&amp;debug=on", "View on DBPedia")</f>
        <v>View on DBPedia</v>
      </c>
    </row>
    <row collapsed="false" customFormat="false" customHeight="true" hidden="false" ht="12.1" outlineLevel="0" r="6241">
      <c r="A6241" s="0" t="str">
        <f aca="false">HYPERLINK("http://dbpedia.org/property/dvdReleaseDates")</f>
        <v>http://dbpedia.org/property/dvdReleaseDates</v>
      </c>
      <c r="B6241" s="2" t="n">
        <v>0</v>
      </c>
      <c r="C6241" s="0" t="str">
        <f aca="false">HYPERLINK("http://dbpedia.org/sparql?default-graph-uri=http%3A%2F%2Fdbpedia.org&amp;query=select+distinct+%3Fs+%3Fo+where+{%3Fs+%3Chttp%3A%2F%2Fdbpedia.org%2Fproperty%2FdvdReleaseDates%3E+%3Fo}+LIMIT+100&amp;format=text%2Fhtml&amp;timeout=30000&amp;debug=on", "View on DBPedia")</f>
        <v>View on DBPedia</v>
      </c>
    </row>
    <row collapsed="false" customFormat="false" customHeight="true" hidden="false" ht="12.1" outlineLevel="0" r="6242">
      <c r="A6242" s="0" t="str">
        <f aca="false">HYPERLINK("http://dbpedia.org/property/feet")</f>
        <v>http://dbpedia.org/property/feet</v>
      </c>
      <c r="B6242" s="2" t="n">
        <v>0</v>
      </c>
      <c r="C6242" s="0" t="str">
        <f aca="false">HYPERLINK("http://dbpedia.org/sparql?default-graph-uri=http%3A%2F%2Fdbpedia.org&amp;query=select+distinct+%3Fs+%3Fo+where+{%3Fs+%3Chttp%3A%2F%2Fdbpedia.org%2Fproperty%2Ffeet%3E+%3Fo}+LIMIT+100&amp;format=text%2Fhtml&amp;timeout=30000&amp;debug=on", "View on DBPedia")</f>
        <v>View on DBPedia</v>
      </c>
    </row>
    <row collapsed="false" customFormat="false" customHeight="true" hidden="false" ht="12.1" outlineLevel="0" r="6243">
      <c r="A6243" s="0" t="str">
        <f aca="false">HYPERLINK("http://dbpedia.org/property/districtOrd")</f>
        <v>http://dbpedia.org/property/districtOrd</v>
      </c>
      <c r="B6243" s="2" t="n">
        <v>0</v>
      </c>
      <c r="C6243" s="0" t="str">
        <f aca="false">HYPERLINK("http://dbpedia.org/sparql?default-graph-uri=http%3A%2F%2Fdbpedia.org&amp;query=select+distinct+%3Fs+%3Fo+where+{%3Fs+%3Chttp%3A%2F%2Fdbpedia.org%2Fproperty%2FdistrictOrd%3E+%3Fo}+LIMIT+100&amp;format=text%2Fhtml&amp;timeout=30000&amp;debug=on", "View on DBPedia")</f>
        <v>View on DBPedia</v>
      </c>
    </row>
    <row collapsed="false" customFormat="false" customHeight="true" hidden="false" ht="12.1" outlineLevel="0" r="6244">
      <c r="A6244" s="0" t="str">
        <f aca="false">HYPERLINK("http://dbpedia.org/property/kids")</f>
        <v>http://dbpedia.org/property/kids</v>
      </c>
      <c r="B6244" s="2" t="n">
        <v>0</v>
      </c>
      <c r="C6244" s="0" t="str">
        <f aca="false">HYPERLINK("http://dbpedia.org/sparql?default-graph-uri=http%3A%2F%2Fdbpedia.org&amp;query=select+distinct+%3Fs+%3Fo+where+{%3Fs+%3Chttp%3A%2F%2Fdbpedia.org%2Fproperty%2Fkids%3E+%3Fo}+LIMIT+100&amp;format=text%2Fhtml&amp;timeout=30000&amp;debug=on", "View on DBPedia")</f>
        <v>View on DBPedia</v>
      </c>
    </row>
    <row collapsed="false" customFormat="false" customHeight="true" hidden="false" ht="12.1" outlineLevel="0" r="6245">
      <c r="A6245" s="0" t="str">
        <f aca="false">HYPERLINK("http://dbpedia.org/property/heightft")</f>
        <v>http://dbpedia.org/property/heightft</v>
      </c>
      <c r="B6245" s="2" t="n">
        <v>0</v>
      </c>
      <c r="C6245" s="0" t="str">
        <f aca="false">HYPERLINK("http://dbpedia.org/sparql?default-graph-uri=http%3A%2F%2Fdbpedia.org&amp;query=select+distinct+%3Fs+%3Fo+where+{%3Fs+%3Chttp%3A%2F%2Fdbpedia.org%2Fproperty%2Fheightft%3E+%3Fo}+LIMIT+100&amp;format=text%2Fhtml&amp;timeout=30000&amp;debug=on", "View on DBPedia")</f>
        <v>View on DBPedia</v>
      </c>
    </row>
    <row collapsed="false" customFormat="false" customHeight="true" hidden="false" ht="12.1" outlineLevel="0" r="6246">
      <c r="A6246" s="0" t="str">
        <f aca="false">HYPERLINK("http://dbpedia.org/property/city")</f>
        <v>http://dbpedia.org/property/city</v>
      </c>
      <c r="B6246" s="2" t="n">
        <v>0</v>
      </c>
      <c r="C6246" s="0" t="str">
        <f aca="false">HYPERLINK("http://dbpedia.org/sparql?default-graph-uri=http%3A%2F%2Fdbpedia.org&amp;query=select+distinct+%3Fs+%3Fo+where+{%3Fs+%3Chttp%3A%2F%2Fdbpedia.org%2Fproperty%2Fcity%3E+%3Fo}+LIMIT+100&amp;format=text%2Fhtml&amp;timeout=30000&amp;debug=on", "View on DBPedia")</f>
        <v>View on DBPedia</v>
      </c>
    </row>
    <row collapsed="false" customFormat="false" customHeight="true" hidden="false" ht="12.1" outlineLevel="0" r="6247">
      <c r="A6247" s="0" t="str">
        <f aca="false">HYPERLINK("http://dbpedia.org/property/firstReleaseDate")</f>
        <v>http://dbpedia.org/property/firstReleaseDate</v>
      </c>
      <c r="B6247" s="2" t="n">
        <v>0</v>
      </c>
      <c r="C6247" s="0" t="str">
        <f aca="false">HYPERLINK("http://dbpedia.org/sparql?default-graph-uri=http%3A%2F%2Fdbpedia.org&amp;query=select+distinct+%3Fs+%3Fo+where+{%3Fs+%3Chttp%3A%2F%2Fdbpedia.org%2Fproperty%2FfirstReleaseDate%3E+%3Fo}+LIMIT+100&amp;format=text%2Fhtml&amp;timeout=30000&amp;debug=on", "View on DBPedia")</f>
        <v>View on DBPedia</v>
      </c>
    </row>
    <row collapsed="false" customFormat="false" customHeight="true" hidden="false" ht="12.1" outlineLevel="0" r="6248">
      <c r="A6248" s="0" t="str">
        <f aca="false">HYPERLINK("http://dbpedia.org/property/turnedpro")</f>
        <v>http://dbpedia.org/property/turnedpro</v>
      </c>
      <c r="B6248" s="2" t="n">
        <v>0</v>
      </c>
      <c r="C6248" s="0" t="str">
        <f aca="false">HYPERLINK("http://dbpedia.org/sparql?default-graph-uri=http%3A%2F%2Fdbpedia.org&amp;query=select+distinct+%3Fs+%3Fo+where+{%3Fs+%3Chttp%3A%2F%2Fdbpedia.org%2Fproperty%2Fturnedpro%3E+%3Fo}+LIMIT+100&amp;format=text%2Fhtml&amp;timeout=30000&amp;debug=on", "View on DBPedia")</f>
        <v>View on DBPedia</v>
      </c>
    </row>
    <row collapsed="false" customFormat="false" customHeight="true" hidden="false" ht="12.1" outlineLevel="0" r="6249">
      <c r="A6249" s="0" t="str">
        <f aca="false">HYPERLINK("http://dbpedia.org/property/clubUpdate")</f>
        <v>http://dbpedia.org/property/clubUpdate</v>
      </c>
      <c r="B6249" s="2" t="n">
        <v>0</v>
      </c>
      <c r="C6249" s="0" t="str">
        <f aca="false">HYPERLINK("http://dbpedia.org/sparql?default-graph-uri=http%3A%2F%2Fdbpedia.org&amp;query=select+distinct+%3Fs+%3Fo+where+{%3Fs+%3Chttp%3A%2F%2Fdbpedia.org%2Fproperty%2FclubUpdate%3E+%3Fo}+LIMIT+100&amp;format=text%2Fhtml&amp;timeout=30000&amp;debug=on", "View on DBPedia")</f>
        <v>View on DBPedia</v>
      </c>
    </row>
    <row collapsed="false" customFormat="false" customHeight="true" hidden="false" ht="12.1" outlineLevel="0" r="6250">
      <c r="A6250" s="0" t="str">
        <f aca="false">HYPERLINK("http://dbpedia.org/property/ridersPerRow")</f>
        <v>http://dbpedia.org/property/ridersPerRow</v>
      </c>
      <c r="B6250" s="2" t="n">
        <v>0</v>
      </c>
      <c r="C6250" s="0" t="str">
        <f aca="false">HYPERLINK("http://dbpedia.org/sparql?default-graph-uri=http%3A%2F%2Fdbpedia.org&amp;query=select+distinct+%3Fs+%3Fo+where+{%3Fs+%3Chttp%3A%2F%2Fdbpedia.org%2Fproperty%2FridersPerRow%3E+%3Fo}+LIMIT+100&amp;format=text%2Fhtml&amp;timeout=30000&amp;debug=on", "View on DBPedia")</f>
        <v>View on DBPedia</v>
      </c>
    </row>
    <row collapsed="false" customFormat="false" customHeight="true" hidden="false" ht="12.1" outlineLevel="0" r="6251">
      <c r="A6251" s="0" t="str">
        <f aca="false">HYPERLINK("http://dbpedia.org/property/interval")</f>
        <v>http://dbpedia.org/property/interval</v>
      </c>
      <c r="B6251" s="2" t="n">
        <v>0</v>
      </c>
      <c r="C6251" s="0" t="str">
        <f aca="false">HYPERLINK("http://dbpedia.org/sparql?default-graph-uri=http%3A%2F%2Fdbpedia.org&amp;query=select+distinct+%3Fs+%3Fo+where+{%3Fs+%3Chttp%3A%2F%2Fdbpedia.org%2Fproperty%2Finterval%3E+%3Fo}+LIMIT+100&amp;format=text%2Fhtml&amp;timeout=30000&amp;debug=on", "View on DBPedia")</f>
        <v>View on DBPedia</v>
      </c>
    </row>
    <row collapsed="false" customFormat="false" customHeight="true" hidden="false" ht="12.1" outlineLevel="0" r="6252">
      <c r="A6252" s="0" t="str">
        <f aca="false">HYPERLINK("http://dbpedia.org/property/pin13Name")</f>
        <v>http://dbpedia.org/property/pin13Name</v>
      </c>
      <c r="B6252" s="2" t="n">
        <v>0</v>
      </c>
      <c r="C6252" s="0" t="str">
        <f aca="false">HYPERLINK("http://dbpedia.org/sparql?default-graph-uri=http%3A%2F%2Fdbpedia.org&amp;query=select+distinct+%3Fs+%3Fo+where+{%3Fs+%3Chttp%3A%2F%2Fdbpedia.org%2Fproperty%2Fpin13Name%3E+%3Fo}+LIMIT+100&amp;format=text%2Fhtml&amp;timeout=30000&amp;debug=on", "View on DBPedia")</f>
        <v>View on DBPedia</v>
      </c>
    </row>
    <row collapsed="false" customFormat="false" customHeight="true" hidden="false" ht="12.1" outlineLevel="0" r="6253">
      <c r="A6253" s="0" t="str">
        <f aca="false">HYPERLINK("http://dbpedia.org/property/draftedpick")</f>
        <v>http://dbpedia.org/property/draftedpick</v>
      </c>
      <c r="B6253" s="2" t="n">
        <v>0</v>
      </c>
      <c r="C6253" s="0" t="str">
        <f aca="false">HYPERLINK("http://dbpedia.org/sparql?default-graph-uri=http%3A%2F%2Fdbpedia.org&amp;query=select+distinct+%3Fs+%3Fo+where+{%3Fs+%3Chttp%3A%2F%2Fdbpedia.org%2Fproperty%2Fdraftedpick%3E+%3Fo}+LIMIT+100&amp;format=text%2Fhtml&amp;timeout=30000&amp;debug=on", "View on DBPedia")</f>
        <v>View on DBPedia</v>
      </c>
    </row>
    <row collapsed="false" customFormat="false" customHeight="true" hidden="false" ht="12.1" outlineLevel="0" r="6254">
      <c r="A6254" s="0" t="str">
        <f aca="false">HYPERLINK("http://dbpedia.org/ontology/orderInOffice")</f>
        <v>http://dbpedia.org/ontology/orderInOffice</v>
      </c>
      <c r="B6254" s="2" t="n">
        <v>0</v>
      </c>
      <c r="C6254" s="0" t="str">
        <f aca="false">HYPERLINK("http://dbpedia.org/sparql?default-graph-uri=http%3A%2F%2Fdbpedia.org&amp;query=select+distinct+%3Fs+%3Fo+where+{%3Fs+%3Chttp%3A%2F%2Fdbpedia.org%2Fontology%2ForderInOffice%3E+%3Fo}+LIMIT+100&amp;format=text%2Fhtml&amp;timeout=30000&amp;debug=on", "View on DBPedia")</f>
        <v>View on DBPedia</v>
      </c>
    </row>
    <row collapsed="false" customFormat="false" customHeight="true" hidden="false" ht="12.1" outlineLevel="0" r="6255">
      <c r="A6255" s="0" t="str">
        <f aca="false">HYPERLINK("http://dbpedia.org/property/clcounty")</f>
        <v>http://dbpedia.org/property/clcounty</v>
      </c>
      <c r="B6255" s="2" t="n">
        <v>0</v>
      </c>
      <c r="C6255" s="0" t="str">
        <f aca="false">HYPERLINK("http://dbpedia.org/sparql?default-graph-uri=http%3A%2F%2Fdbpedia.org&amp;query=select+distinct+%3Fs+%3Fo+where+{%3Fs+%3Chttp%3A%2F%2Fdbpedia.org%2Fproperty%2Fclcounty%3E+%3Fo}+LIMIT+100&amp;format=text%2Fhtml&amp;timeout=30000&amp;debug=on", "View on DBPedia")</f>
        <v>View on DBPedia</v>
      </c>
    </row>
    <row collapsed="false" customFormat="false" customHeight="true" hidden="false" ht="12.1" outlineLevel="0" r="6256">
      <c r="A6256" s="0" t="str">
        <f aca="false">HYPERLINK("http://dbpedia.org/property/domesticpartner")</f>
        <v>http://dbpedia.org/property/domesticpartner</v>
      </c>
      <c r="B6256" s="2" t="n">
        <v>0</v>
      </c>
      <c r="C6256" s="0" t="str">
        <f aca="false">HYPERLINK("http://dbpedia.org/sparql?default-graph-uri=http%3A%2F%2Fdbpedia.org&amp;query=select+distinct+%3Fs+%3Fo+where+{%3Fs+%3Chttp%3A%2F%2Fdbpedia.org%2Fproperty%2Fdomesticpartner%3E+%3Fo}+LIMIT+100&amp;format=text%2Fhtml&amp;timeout=30000&amp;debug=on", "View on DBPedia")</f>
        <v>View on DBPedia</v>
      </c>
    </row>
    <row collapsed="false" customFormat="false" customHeight="true" hidden="false" ht="12.1" outlineLevel="0" r="6257">
      <c r="A6257" s="0" t="str">
        <f aca="false">HYPERLINK("http://dbpedia.org/property/can15Week")</f>
        <v>http://dbpedia.org/property/can15Week</v>
      </c>
      <c r="B6257" s="2" t="n">
        <v>0</v>
      </c>
      <c r="C6257" s="0" t="str">
        <f aca="false">HYPERLINK("http://dbpedia.org/sparql?default-graph-uri=http%3A%2F%2Fdbpedia.org&amp;query=select+distinct+%3Fs+%3Fo+where+{%3Fs+%3Chttp%3A%2F%2Fdbpedia.org%2Fproperty%2Fcan15Week%3E+%3Fo}+LIMIT+100&amp;format=text%2Fhtml&amp;timeout=30000&amp;debug=on", "View on DBPedia")</f>
        <v>View on DBPedia</v>
      </c>
    </row>
    <row collapsed="false" customFormat="false" customHeight="true" hidden="false" ht="12.1" outlineLevel="0" r="6258">
      <c r="A6258" s="0" t="str">
        <f aca="false">HYPERLINK("http://dbpedia.org/property/fshow")</f>
        <v>http://dbpedia.org/property/fshow</v>
      </c>
      <c r="B6258" s="2" t="n">
        <v>0</v>
      </c>
      <c r="C6258" s="0" t="str">
        <f aca="false">HYPERLINK("http://dbpedia.org/sparql?default-graph-uri=http%3A%2F%2Fdbpedia.org&amp;query=select+distinct+%3Fs+%3Fo+where+{%3Fs+%3Chttp%3A%2F%2Fdbpedia.org%2Fproperty%2Ffshow%3E+%3Fo}+LIMIT+100&amp;format=text%2Fhtml&amp;timeout=30000&amp;debug=on", "View on DBPedia")</f>
        <v>View on DBPedia</v>
      </c>
    </row>
    <row collapsed="false" customFormat="false" customHeight="true" hidden="false" ht="12.1" outlineLevel="0" r="6259">
      <c r="A6259" s="0" t="str">
        <f aca="false">HYPERLINK("http://dbpedia.org/property/hm32Enter")</f>
        <v>http://dbpedia.org/property/hm32Enter</v>
      </c>
      <c r="B6259" s="2" t="n">
        <v>0</v>
      </c>
      <c r="C6259" s="0" t="str">
        <f aca="false">HYPERLINK("http://dbpedia.org/sparql?default-graph-uri=http%3A%2F%2Fdbpedia.org&amp;query=select+distinct+%3Fs+%3Fo+where+{%3Fs+%3Chttp%3A%2F%2Fdbpedia.org%2Fproperty%2Fhm32Enter%3E+%3Fo}+LIMIT+100&amp;format=text%2Fhtml&amp;timeout=30000&amp;debug=on", "View on DBPedia")</f>
        <v>View on DBPedia</v>
      </c>
    </row>
    <row collapsed="false" customFormat="false" customHeight="true" hidden="false" ht="12.1" outlineLevel="0" r="6260">
      <c r="A6260" s="0" t="str">
        <f aca="false">HYPERLINK("http://dbpedia.org/property/hm48Enter")</f>
        <v>http://dbpedia.org/property/hm48Enter</v>
      </c>
      <c r="B6260" s="2" t="n">
        <v>0</v>
      </c>
      <c r="C6260" s="0" t="str">
        <f aca="false">HYPERLINK("http://dbpedia.org/sparql?default-graph-uri=http%3A%2F%2Fdbpedia.org&amp;query=select+distinct+%3Fs+%3Fo+where+{%3Fs+%3Chttp%3A%2F%2Fdbpedia.org%2Fproperty%2Fhm48Enter%3E+%3Fo}+LIMIT+100&amp;format=text%2Fhtml&amp;timeout=30000&amp;debug=on", "View on DBPedia")</f>
        <v>View on DBPedia</v>
      </c>
    </row>
    <row collapsed="false" customFormat="false" customHeight="true" hidden="false" ht="12.1" outlineLevel="0" r="6261">
      <c r="A6261" s="0" t="str">
        <f aca="false">HYPERLINK("http://dbpedia.org/property/lastAppearance")</f>
        <v>http://dbpedia.org/property/lastAppearance</v>
      </c>
      <c r="B6261" s="2" t="n">
        <v>0</v>
      </c>
      <c r="C6261" s="0" t="str">
        <f aca="false">HYPERLINK("http://dbpedia.org/sparql?default-graph-uri=http%3A%2F%2Fdbpedia.org&amp;query=select+distinct+%3Fs+%3Fo+where+{%3Fs+%3Chttp%3A%2F%2Fdbpedia.org%2Fproperty%2FlastAppearance%3E+%3Fo}+LIMIT+100&amp;format=text%2Fhtml&amp;timeout=30000&amp;debug=on", "View on DBPedia")</f>
        <v>View on DBPedia</v>
      </c>
    </row>
    <row collapsed="false" customFormat="false" customHeight="true" hidden="false" ht="12.1" outlineLevel="0" r="6262">
      <c r="A6262" s="0" t="str">
        <f aca="false">HYPERLINK("http://dbpedia.org/property/latSeconds")</f>
        <v>http://dbpedia.org/property/latSeconds</v>
      </c>
      <c r="B6262" s="2" t="n">
        <v>0</v>
      </c>
      <c r="C6262" s="0" t="str">
        <f aca="false">HYPERLINK("http://dbpedia.org/sparql?default-graph-uri=http%3A%2F%2Fdbpedia.org&amp;query=select+distinct+%3Fs+%3Fo+where+{%3Fs+%3Chttp%3A%2F%2Fdbpedia.org%2Fproperty%2FlatSeconds%3E+%3Fo}+LIMIT+100&amp;format=text%2Fhtml&amp;timeout=30000&amp;debug=on", "View on DBPedia")</f>
        <v>View on DBPedia</v>
      </c>
    </row>
    <row collapsed="false" customFormat="false" customHeight="true" hidden="false" ht="12.1" outlineLevel="0" r="6263">
      <c r="A6263" s="0" t="str">
        <f aca="false">HYPERLINK("http://dbpedia.org/property/utcOffsetDst")</f>
        <v>http://dbpedia.org/property/utcOffsetDst</v>
      </c>
      <c r="B6263" s="2" t="n">
        <v>0</v>
      </c>
      <c r="C6263" s="0" t="str">
        <f aca="false">HYPERLINK("http://dbpedia.org/sparql?default-graph-uri=http%3A%2F%2Fdbpedia.org&amp;query=select+distinct+%3Fs+%3Fo+where+{%3Fs+%3Chttp%3A%2F%2Fdbpedia.org%2Fproperty%2FutcOffsetDst%3E+%3Fo}+LIMIT+100&amp;format=text%2Fhtml&amp;timeout=30000&amp;debug=on", "View on DBPedia")</f>
        <v>View on DBPedia</v>
      </c>
    </row>
    <row collapsed="false" customFormat="false" customHeight="true" hidden="false" ht="12.1" outlineLevel="0" r="6264">
      <c r="A6264" s="0" t="str">
        <f aca="false">HYPERLINK("http://dbpedia.org/property/eptFinalTables")</f>
        <v>http://dbpedia.org/property/eptFinalTables</v>
      </c>
      <c r="B6264" s="2" t="n">
        <v>0</v>
      </c>
      <c r="C6264" s="0" t="str">
        <f aca="false">HYPERLINK("http://dbpedia.org/sparql?default-graph-uri=http%3A%2F%2Fdbpedia.org&amp;query=select+distinct+%3Fs+%3Fo+where+{%3Fs+%3Chttp%3A%2F%2Fdbpedia.org%2Fproperty%2FeptFinalTables%3E+%3Fo}+LIMIT+100&amp;format=text%2Fhtml&amp;timeout=30000&amp;debug=on", "View on DBPedia")</f>
        <v>View on DBPedia</v>
      </c>
    </row>
    <row collapsed="false" customFormat="false" customHeight="true" hidden="false" ht="12.1" outlineLevel="0" r="6265">
      <c r="A6265" s="0" t="str">
        <f aca="false">HYPERLINK("http://dbpedia.org/property/utcOffset")</f>
        <v>http://dbpedia.org/property/utcOffset</v>
      </c>
      <c r="B6265" s="2" t="n">
        <v>0</v>
      </c>
      <c r="C6265" s="0" t="str">
        <f aca="false">HYPERLINK("http://dbpedia.org/sparql?default-graph-uri=http%3A%2F%2Fdbpedia.org&amp;query=select+distinct+%3Fs+%3Fo+where+{%3Fs+%3Chttp%3A%2F%2Fdbpedia.org%2Fproperty%2FutcOffset%3E+%3Fo}+LIMIT+100&amp;format=text%2Fhtml&amp;timeout=30000&amp;debug=on", "View on DBPedia")</f>
        <v>View on DBPedia</v>
      </c>
    </row>
    <row collapsed="false" customFormat="false" customHeight="true" hidden="false" ht="12.1" outlineLevel="0" r="6266">
      <c r="A6266" s="0" t="str">
        <f aca="false">HYPERLINK("http://dbpedia.org/property/hm3Stat")</f>
        <v>http://dbpedia.org/property/hm3Stat</v>
      </c>
      <c r="B6266" s="2" t="n">
        <v>0</v>
      </c>
      <c r="C6266" s="0" t="str">
        <f aca="false">HYPERLINK("http://dbpedia.org/sparql?default-graph-uri=http%3A%2F%2Fdbpedia.org&amp;query=select+distinct+%3Fs+%3Fo+where+{%3Fs+%3Chttp%3A%2F%2Fdbpedia.org%2Fproperty%2Fhm3Stat%3E+%3Fo}+LIMIT+100&amp;format=text%2Fhtml&amp;timeout=30000&amp;debug=on", "View on DBPedia")</f>
        <v>View on DBPedia</v>
      </c>
    </row>
    <row collapsed="false" customFormat="false" customHeight="true" hidden="false" ht="12.1" outlineLevel="0" r="6267">
      <c r="A6267" s="0" t="str">
        <f aca="false">HYPERLINK("http://dbpedia.org/property/appointed")</f>
        <v>http://dbpedia.org/property/appointed</v>
      </c>
      <c r="B6267" s="2" t="n">
        <v>0</v>
      </c>
      <c r="C6267" s="0" t="str">
        <f aca="false">HYPERLINK("http://dbpedia.org/sparql?default-graph-uri=http%3A%2F%2Fdbpedia.org&amp;query=select+distinct+%3Fs+%3Fo+where+{%3Fs+%3Chttp%3A%2F%2Fdbpedia.org%2Fproperty%2Fappointed%3E+%3Fo}+LIMIT+100&amp;format=text%2Fhtml&amp;timeout=30000&amp;debug=on", "View on DBPedia")</f>
        <v>View on DBPedia</v>
      </c>
    </row>
    <row collapsed="false" customFormat="false" customHeight="true" hidden="false" ht="12.1" outlineLevel="0" r="6268">
      <c r="A6268" s="0" t="str">
        <f aca="false">HYPERLINK("http://dbpedia.org/property/titles")</f>
        <v>http://dbpedia.org/property/titles</v>
      </c>
      <c r="B6268" s="2" t="n">
        <v>0</v>
      </c>
      <c r="C6268" s="0" t="str">
        <f aca="false">HYPERLINK("http://dbpedia.org/sparql?default-graph-uri=http%3A%2F%2Fdbpedia.org&amp;query=select+distinct+%3Fs+%3Fo+where+{%3Fs+%3Chttp%3A%2F%2Fdbpedia.org%2Fproperty%2Ftitles%3E+%3Fo}+LIMIT+100&amp;format=text%2Fhtml&amp;timeout=30000&amp;debug=on", "View on DBPedia")</f>
        <v>View on DBPedia</v>
      </c>
    </row>
    <row collapsed="false" customFormat="false" customHeight="true" hidden="false" ht="12.1" outlineLevel="0" r="6269">
      <c r="A6269" s="0" t="str">
        <f aca="false">HYPERLINK("http://dbpedia.org/property/hm43Enter")</f>
        <v>http://dbpedia.org/property/hm43Enter</v>
      </c>
      <c r="B6269" s="2" t="n">
        <v>0</v>
      </c>
      <c r="C6269" s="0" t="str">
        <f aca="false">HYPERLINK("http://dbpedia.org/sparql?default-graph-uri=http%3A%2F%2Fdbpedia.org&amp;query=select+distinct+%3Fs+%3Fo+where+{%3Fs+%3Chttp%3A%2F%2Fdbpedia.org%2Fproperty%2Fhm43Enter%3E+%3Fo}+LIMIT+100&amp;format=text%2Fhtml&amp;timeout=30000&amp;debug=on", "View on DBPedia")</f>
        <v>View on DBPedia</v>
      </c>
    </row>
    <row collapsed="false" customFormat="false" customHeight="true" hidden="false" ht="12.1" outlineLevel="0" r="6270">
      <c r="A6270" s="0" t="str">
        <f aca="false">HYPERLINK("http://dbpedia.org/property/electionDate")</f>
        <v>http://dbpedia.org/property/electionDate</v>
      </c>
      <c r="B6270" s="2" t="n">
        <v>0</v>
      </c>
      <c r="C6270" s="0" t="str">
        <f aca="false">HYPERLINK("http://dbpedia.org/sparql?default-graph-uri=http%3A%2F%2Fdbpedia.org&amp;query=select+distinct+%3Fs+%3Fo+where+{%3Fs+%3Chttp%3A%2F%2Fdbpedia.org%2Fproperty%2FelectionDate%3E+%3Fo}+LIMIT+100&amp;format=text%2Fhtml&amp;timeout=30000&amp;debug=on", "View on DBPedia")</f>
        <v>View on DBPedia</v>
      </c>
    </row>
    <row collapsed="false" customFormat="false" customHeight="true" hidden="false" ht="12.1" outlineLevel="0" r="6271">
      <c r="A6271" s="0" t="str">
        <f aca="false">HYPERLINK("http://dbpedia.org/property/allstars")</f>
        <v>http://dbpedia.org/property/allstars</v>
      </c>
      <c r="B6271" s="2" t="n">
        <v>0</v>
      </c>
      <c r="C6271" s="0" t="str">
        <f aca="false">HYPERLINK("http://dbpedia.org/sparql?default-graph-uri=http%3A%2F%2Fdbpedia.org&amp;query=select+distinct+%3Fs+%3Fo+where+{%3Fs+%3Chttp%3A%2F%2Fdbpedia.org%2Fproperty%2Fallstars%3E+%3Fo}+LIMIT+100&amp;format=text%2Fhtml&amp;timeout=30000&amp;debug=on", "View on DBPedia")</f>
        <v>View on DBPedia</v>
      </c>
    </row>
    <row collapsed="false" customFormat="false" customHeight="true" hidden="false" ht="12.1" outlineLevel="0" r="6272">
      <c r="A6272" s="0" t="str">
        <f aca="false">HYPERLINK("http://dbpedia.org/property/heightInch")</f>
        <v>http://dbpedia.org/property/heightInch</v>
      </c>
      <c r="B6272" s="2" t="n">
        <v>0</v>
      </c>
      <c r="C6272" s="0" t="str">
        <f aca="false">HYPERLINK("http://dbpedia.org/sparql?default-graph-uri=http%3A%2F%2Fdbpedia.org&amp;query=select+distinct+%3Fs+%3Fo+where+{%3Fs+%3Chttp%3A%2F%2Fdbpedia.org%2Fproperty%2FheightInch%3E+%3Fo}+LIMIT+100&amp;format=text%2Fhtml&amp;timeout=30000&amp;debug=on", "View on DBPedia")</f>
        <v>View on DBPedia</v>
      </c>
    </row>
    <row collapsed="false" customFormat="false" customHeight="true" hidden="false" ht="12.1" outlineLevel="0" r="6273">
      <c r="A6273" s="0" t="str">
        <f aca="false">HYPERLINK("http://dbpedia.org/property/analogic")</f>
        <v>http://dbpedia.org/property/analogic</v>
      </c>
      <c r="B6273" s="2" t="n">
        <v>0</v>
      </c>
      <c r="C6273" s="0" t="str">
        <f aca="false">HYPERLINK("http://dbpedia.org/sparql?default-graph-uri=http%3A%2F%2Fdbpedia.org&amp;query=select+distinct+%3Fs+%3Fo+where+{%3Fs+%3Chttp%3A%2F%2Fdbpedia.org%2Fproperty%2Fanalogic%3E+%3Fo}+LIMIT+100&amp;format=text%2Fhtml&amp;timeout=30000&amp;debug=on", "View on DBPedia")</f>
        <v>View on DBPedia</v>
      </c>
    </row>
    <row collapsed="false" customFormat="false" customHeight="true" hidden="false" ht="12.1" outlineLevel="0" r="6274">
      <c r="A6274" s="0" t="str">
        <f aca="false">HYPERLINK("http://dbpedia.org/property/noContests")</f>
        <v>http://dbpedia.org/property/noContests</v>
      </c>
      <c r="B6274" s="2" t="n">
        <v>0</v>
      </c>
      <c r="C6274" s="0" t="str">
        <f aca="false">HYPERLINK("http://dbpedia.org/sparql?default-graph-uri=http%3A%2F%2Fdbpedia.org&amp;query=select+distinct+%3Fs+%3Fo+where+{%3Fs+%3Chttp%3A%2F%2Fdbpedia.org%2Fproperty%2FnoContests%3E+%3Fo}+LIMIT+100&amp;format=text%2Fhtml&amp;timeout=30000&amp;debug=on", "View on DBPedia")</f>
        <v>View on DBPedia</v>
      </c>
    </row>
    <row collapsed="false" customFormat="false" customHeight="true" hidden="false" ht="12.1" outlineLevel="0" r="6275">
      <c r="A6275" s="0" t="str">
        <f aca="false">HYPERLINK("http://dbpedia.org/ontology/bowlRecord")</f>
        <v>http://dbpedia.org/ontology/bowlRecord</v>
      </c>
      <c r="B6275" s="2" t="n">
        <v>0</v>
      </c>
      <c r="C6275" s="0" t="str">
        <f aca="false">HYPERLINK("http://dbpedia.org/sparql?default-graph-uri=http%3A%2F%2Fdbpedia.org&amp;query=select+distinct+%3Fs+%3Fo+where+{%3Fs+%3Chttp%3A%2F%2Fdbpedia.org%2Fontology%2FbowlRecord%3E+%3Fo}+LIMIT+100&amp;format=text%2Fhtml&amp;timeout=30000&amp;debug=on", "View on DBPedia")</f>
        <v>View on DBPedia</v>
      </c>
    </row>
    <row collapsed="false" customFormat="false" customHeight="true" hidden="false" ht="12.1" outlineLevel="0" r="6276">
      <c r="A6276" s="0" t="str">
        <f aca="false">HYPERLINK("http://dbpedia.org/property/1option")</f>
        <v>http://dbpedia.org/property/1option</v>
      </c>
      <c r="B6276" s="2" t="n">
        <v>0</v>
      </c>
      <c r="C6276" s="0" t="str">
        <f aca="false">HYPERLINK("http://dbpedia.org/sparql?default-graph-uri=http%3A%2F%2Fdbpedia.org&amp;query=select+distinct+%3Fs+%3Fo+where+{%3Fs+%3Chttp%3A%2F%2Fdbpedia.org%2Fproperty%2F1option%3E+%3Fo}+LIMIT+100&amp;format=text%2Fhtml&amp;timeout=30000&amp;debug=on", "View on DBPedia")</f>
        <v>View on DBPedia</v>
      </c>
    </row>
    <row collapsed="false" customFormat="false" customHeight="true" hidden="false" ht="12.1" outlineLevel="0" r="6277">
      <c r="A6277" s="0" t="str">
        <f aca="false">HYPERLINK("http://dbpedia.org/property/retired")</f>
        <v>http://dbpedia.org/property/retired</v>
      </c>
      <c r="B6277" s="2" t="n">
        <v>0</v>
      </c>
      <c r="C6277" s="0" t="str">
        <f aca="false">HYPERLINK("http://dbpedia.org/sparql?default-graph-uri=http%3A%2F%2Fdbpedia.org&amp;query=select+distinct+%3Fs+%3Fo+where+{%3Fs+%3Chttp%3A%2F%2Fdbpedia.org%2Fproperty%2Fretired%3E+%3Fo}+LIMIT+100&amp;format=text%2Fhtml&amp;timeout=30000&amp;debug=on", "View on DBPedia")</f>
        <v>View on DBPedia</v>
      </c>
    </row>
    <row collapsed="false" customFormat="false" customHeight="true" hidden="false" ht="12.1" outlineLevel="0" r="6278">
      <c r="A6278" s="0" t="str">
        <f aca="false">HYPERLINK("http://dbpedia.org/property/uflstatvalue")</f>
        <v>http://dbpedia.org/property/uflstatvalue</v>
      </c>
      <c r="B6278" s="2" t="n">
        <v>0</v>
      </c>
      <c r="C6278" s="0" t="str">
        <f aca="false">HYPERLINK("http://dbpedia.org/sparql?default-graph-uri=http%3A%2F%2Fdbpedia.org&amp;query=select+distinct+%3Fs+%3Fo+where+{%3Fs+%3Chttp%3A%2F%2Fdbpedia.org%2Fproperty%2Fuflstatvalue%3E+%3Fo}+LIMIT+100&amp;format=text%2Fhtml&amp;timeout=30000&amp;debug=on", "View on DBPedia")</f>
        <v>View on DBPedia</v>
      </c>
    </row>
    <row collapsed="false" customFormat="false" customHeight="true" hidden="false" ht="12.1" outlineLevel="0" r="6279">
      <c r="A6279" s="0" t="str">
        <f aca="false">HYPERLINK("http://dbpedia.org/property/endDate")</f>
        <v>http://dbpedia.org/property/endDate</v>
      </c>
      <c r="B6279" s="2" t="n">
        <v>0</v>
      </c>
      <c r="C6279" s="0" t="str">
        <f aca="false">HYPERLINK("http://dbpedia.org/sparql?default-graph-uri=http%3A%2F%2Fdbpedia.org&amp;query=select+distinct+%3Fs+%3Fo+where+{%3Fs+%3Chttp%3A%2F%2Fdbpedia.org%2Fproperty%2FendDate%3E+%3Fo}+LIMIT+100&amp;format=text%2Fhtml&amp;timeout=30000&amp;debug=on", "View on DBPedia")</f>
        <v>View on DBPedia</v>
      </c>
    </row>
    <row collapsed="false" customFormat="false" customHeight="true" hidden="false" ht="12.1" outlineLevel="0" r="6280">
      <c r="A6280" s="0" t="str">
        <f aca="false">HYPERLINK("http://dbpedia.org/property/hm33Exit")</f>
        <v>http://dbpedia.org/property/hm33Exit</v>
      </c>
      <c r="B6280" s="2" t="n">
        <v>0</v>
      </c>
      <c r="C6280" s="0" t="str">
        <f aca="false">HYPERLINK("http://dbpedia.org/sparql?default-graph-uri=http%3A%2F%2Fdbpedia.org&amp;query=select+distinct+%3Fs+%3Fo+where+{%3Fs+%3Chttp%3A%2F%2Fdbpedia.org%2Fproperty%2Fhm33Exit%3E+%3Fo}+LIMIT+100&amp;format=text%2Fhtml&amp;timeout=30000&amp;debug=on", "View on DBPedia")</f>
        <v>View on DBPedia</v>
      </c>
    </row>
    <row collapsed="false" customFormat="false" customHeight="true" hidden="false" ht="12.1" outlineLevel="0" r="6281">
      <c r="A6281" s="0" t="str">
        <f aca="false">HYPERLINK("http://dbpedia.org/property/fastestLaps")</f>
        <v>http://dbpedia.org/property/fastestLaps</v>
      </c>
      <c r="B6281" s="2" t="n">
        <v>0</v>
      </c>
      <c r="C6281" s="0" t="str">
        <f aca="false">HYPERLINK("http://dbpedia.org/sparql?default-graph-uri=http%3A%2F%2Fdbpedia.org&amp;query=select+distinct+%3Fs+%3Fo+where+{%3Fs+%3Chttp%3A%2F%2Fdbpedia.org%2Fproperty%2FfastestLaps%3E+%3Fo}+LIMIT+100&amp;format=text%2Fhtml&amp;timeout=30000&amp;debug=on", "View on DBPedia")</f>
        <v>View on DBPedia</v>
      </c>
    </row>
    <row collapsed="false" customFormat="false" customHeight="true" hidden="false" ht="12.1" outlineLevel="0" r="6282">
      <c r="A6282" s="0" t="str">
        <f aca="false">HYPERLINK("http://dbpedia.org/ontology/electionDate")</f>
        <v>http://dbpedia.org/ontology/electionDate</v>
      </c>
      <c r="B6282" s="2" t="n">
        <v>0</v>
      </c>
      <c r="C6282" s="0" t="str">
        <f aca="false">HYPERLINK("http://dbpedia.org/sparql?default-graph-uri=http%3A%2F%2Fdbpedia.org&amp;query=select+distinct+%3Fs+%3Fo+where+{%3Fs+%3Chttp%3A%2F%2Fdbpedia.org%2Fontology%2FelectionDate%3E+%3Fo}+LIMIT+100&amp;format=text%2Fhtml&amp;timeout=30000&amp;debug=on", "View on DBPedia")</f>
        <v>View on DBPedia</v>
      </c>
    </row>
    <row collapsed="false" customFormat="false" customHeight="true" hidden="false" ht="12.1" outlineLevel="0" r="6283">
      <c r="A6283" s="0" t="str">
        <f aca="false">HYPERLINK("http://dbpedia.org/property/live")</f>
        <v>http://dbpedia.org/property/live</v>
      </c>
      <c r="B6283" s="2" t="n">
        <v>0</v>
      </c>
      <c r="C6283" s="0" t="str">
        <f aca="false">HYPERLINK("http://dbpedia.org/sparql?default-graph-uri=http%3A%2F%2Fdbpedia.org&amp;query=select+distinct+%3Fs+%3Fo+where+{%3Fs+%3Chttp%3A%2F%2Fdbpedia.org%2Fproperty%2Flive%3E+%3Fo}+LIMIT+100&amp;format=text%2Fhtml&amp;timeout=30000&amp;debug=on", "View on DBPedia")</f>
        <v>View on DBPedia</v>
      </c>
    </row>
    <row collapsed="false" customFormat="false" customHeight="true" hidden="false" ht="12.1" outlineLevel="0" r="6284">
      <c r="A6284" s="0" t="str">
        <f aca="false">HYPERLINK("http://dbpedia.org/ontology/director")</f>
        <v>http://dbpedia.org/ontology/director</v>
      </c>
      <c r="B6284" s="2" t="n">
        <v>0</v>
      </c>
      <c r="C6284" s="0" t="str">
        <f aca="false">HYPERLINK("http://dbpedia.org/sparql?default-graph-uri=http%3A%2F%2Fdbpedia.org&amp;query=select+distinct+%3Fs+%3Fo+where+{%3Fs+%3Chttp%3A%2F%2Fdbpedia.org%2Fontology%2Fdirector%3E+%3Fo}+LIMIT+100&amp;format=text%2Fhtml&amp;timeout=30000&amp;debug=on", "View on DBPedia")</f>
        <v>View on DBPedia</v>
      </c>
    </row>
    <row collapsed="false" customFormat="false" customHeight="true" hidden="false" ht="12.1" outlineLevel="0" r="6285">
      <c r="A6285" s="0" t="str">
        <f aca="false">HYPERLINK("http://dbpedia.org/property/firstSeason")</f>
        <v>http://dbpedia.org/property/firstSeason</v>
      </c>
      <c r="B6285" s="2" t="n">
        <v>0</v>
      </c>
      <c r="C6285" s="0" t="str">
        <f aca="false">HYPERLINK("http://dbpedia.org/sparql?default-graph-uri=http%3A%2F%2Fdbpedia.org&amp;query=select+distinct+%3Fs+%3Fo+where+{%3Fs+%3Chttp%3A%2F%2Fdbpedia.org%2Fproperty%2FfirstSeason%3E+%3Fo}+LIMIT+100&amp;format=text%2Fhtml&amp;timeout=30000&amp;debug=on", "View on DBPedia")</f>
        <v>View on DBPedia</v>
      </c>
    </row>
    <row collapsed="false" customFormat="false" customHeight="true" hidden="false" ht="12.1" outlineLevel="0" r="6286">
      <c r="A6286" s="0" t="str">
        <f aca="false">HYPERLINK("http://dbpedia.org/property/postText")</f>
        <v>http://dbpedia.org/property/postText</v>
      </c>
      <c r="B6286" s="2" t="n">
        <v>0</v>
      </c>
      <c r="C6286" s="0" t="str">
        <f aca="false">HYPERLINK("http://dbpedia.org/sparql?default-graph-uri=http%3A%2F%2Fdbpedia.org&amp;query=select+distinct+%3Fs+%3Fo+where+{%3Fs+%3Chttp%3A%2F%2Fdbpedia.org%2Fproperty%2FpostText%3E+%3Fo}+LIMIT+100&amp;format=text%2Fhtml&amp;timeout=30000&amp;debug=on", "View on DBPedia")</f>
        <v>View on DBPedia</v>
      </c>
    </row>
    <row collapsed="false" customFormat="false" customHeight="true" hidden="false" ht="12.1" outlineLevel="0" r="6287">
      <c r="A6287" s="0" t="str">
        <f aca="false">HYPERLINK("http://dbpedia.org/property/nominations")</f>
        <v>http://dbpedia.org/property/nominations</v>
      </c>
      <c r="B6287" s="2" t="n">
        <v>0</v>
      </c>
      <c r="C6287" s="0" t="str">
        <f aca="false">HYPERLINK("http://dbpedia.org/sparql?default-graph-uri=http%3A%2F%2Fdbpedia.org&amp;query=select+distinct+%3Fs+%3Fo+where+{%3Fs+%3Chttp%3A%2F%2Fdbpedia.org%2Fproperty%2Fnominations%3E+%3Fo}+LIMIT+100&amp;format=text%2Fhtml&amp;timeout=30000&amp;debug=on", "View on DBPedia")</f>
        <v>View on DBPedia</v>
      </c>
    </row>
    <row collapsed="false" customFormat="false" customHeight="true" hidden="false" ht="12.1" outlineLevel="0" r="6288">
      <c r="A6288" s="0" t="str">
        <f aca="false">HYPERLINK("http://dbpedia.org/property/wptFinalTables")</f>
        <v>http://dbpedia.org/property/wptFinalTables</v>
      </c>
      <c r="B6288" s="2" t="n">
        <v>0</v>
      </c>
      <c r="C6288" s="0" t="str">
        <f aca="false">HYPERLINK("http://dbpedia.org/sparql?default-graph-uri=http%3A%2F%2Fdbpedia.org&amp;query=select+distinct+%3Fs+%3Fo+where+{%3Fs+%3Chttp%3A%2F%2Fdbpedia.org%2Fproperty%2FwptFinalTables%3E+%3Fo}+LIMIT+100&amp;format=text%2Fhtml&amp;timeout=30000&amp;debug=on", "View on DBPedia")</f>
        <v>View on DBPedia</v>
      </c>
    </row>
    <row collapsed="false" customFormat="false" customHeight="true" hidden="false" ht="12.1" outlineLevel="0" r="6289">
      <c r="A6289" s="0" t="str">
        <f aca="false">HYPERLINK("http://dbpedia.org/property/nextSingle")</f>
        <v>http://dbpedia.org/property/nextSingle</v>
      </c>
      <c r="B6289" s="2" t="n">
        <v>0</v>
      </c>
      <c r="C6289" s="0" t="str">
        <f aca="false">HYPERLINK("http://dbpedia.org/sparql?default-graph-uri=http%3A%2F%2Fdbpedia.org&amp;query=select+distinct+%3Fs+%3Fo+where+{%3Fs+%3Chttp%3A%2F%2Fdbpedia.org%2Fproperty%2FnextSingle%3E+%3Fo}+LIMIT+100&amp;format=text%2Fhtml&amp;timeout=30000&amp;debug=on", "View on DBPedia")</f>
        <v>View on DBPedia</v>
      </c>
    </row>
    <row collapsed="false" customFormat="false" customHeight="true" hidden="false" ht="12.1" outlineLevel="0" r="6290">
      <c r="A6290" s="0" t="str">
        <f aca="false">HYPERLINK("http://dbpedia.org/property/openingDate")</f>
        <v>http://dbpedia.org/property/openingDate</v>
      </c>
      <c r="B6290" s="2" t="n">
        <v>0</v>
      </c>
      <c r="C6290" s="0" t="str">
        <f aca="false">HYPERLINK("http://dbpedia.org/sparql?default-graph-uri=http%3A%2F%2Fdbpedia.org&amp;query=select+distinct+%3Fs+%3Fo+where+{%3Fs+%3Chttp%3A%2F%2Fdbpedia.org%2Fproperty%2FopeningDate%3E+%3Fo}+LIMIT+100&amp;format=text%2Fhtml&amp;timeout=30000&amp;debug=on", "View on DBPedia")</f>
        <v>View on DBPedia</v>
      </c>
    </row>
    <row collapsed="false" customFormat="false" customHeight="true" hidden="false" ht="12.1" outlineLevel="0" r="6291">
      <c r="A6291" s="0" t="str">
        <f aca="false">HYPERLINK("http://dbpedia.org/property/p")</f>
        <v>http://dbpedia.org/property/p</v>
      </c>
      <c r="B6291" s="2" t="n">
        <v>0</v>
      </c>
      <c r="C6291" s="0" t="str">
        <f aca="false">HYPERLINK("http://dbpedia.org/sparql?default-graph-uri=http%3A%2F%2Fdbpedia.org&amp;query=select+distinct+%3Fs+%3Fo+where+{%3Fs+%3Chttp%3A%2F%2Fdbpedia.org%2Fproperty%2Fp%3E+%3Fo}+LIMIT+100&amp;format=text%2Fhtml&amp;timeout=30000&amp;debug=on", "View on DBPedia")</f>
        <v>View on DBPedia</v>
      </c>
    </row>
    <row collapsed="false" customFormat="false" customHeight="true" hidden="false" ht="12.1" outlineLevel="0" r="6292">
      <c r="A6292" s="0" t="str">
        <f aca="false">HYPERLINK("http://dbpedia.org/property/watts")</f>
        <v>http://dbpedia.org/property/watts</v>
      </c>
      <c r="B6292" s="2" t="n">
        <v>0</v>
      </c>
      <c r="C6292" s="0" t="str">
        <f aca="false">HYPERLINK("http://dbpedia.org/sparql?default-graph-uri=http%3A%2F%2Fdbpedia.org&amp;query=select+distinct+%3Fs+%3Fo+where+{%3Fs+%3Chttp%3A%2F%2Fdbpedia.org%2Fproperty%2Fwatts%3E+%3Fo}+LIMIT+100&amp;format=text%2Fhtml&amp;timeout=30000&amp;debug=on", "View on DBPedia")</f>
        <v>View on DBPedia</v>
      </c>
    </row>
    <row collapsed="false" customFormat="false" customHeight="true" hidden="false" ht="12.1" outlineLevel="0" r="6293">
      <c r="A6293" s="0" t="str">
        <f aca="false">HYPERLINK("http://dbpedia.org/property/numberOfLegs")</f>
        <v>http://dbpedia.org/property/numberOfLegs</v>
      </c>
      <c r="B6293" s="2" t="n">
        <v>0</v>
      </c>
      <c r="C6293" s="0" t="str">
        <f aca="false">HYPERLINK("http://dbpedia.org/sparql?default-graph-uri=http%3A%2F%2Fdbpedia.org&amp;query=select+distinct+%3Fs+%3Fo+where+{%3Fs+%3Chttp%3A%2F%2Fdbpedia.org%2Fproperty%2FnumberOfLegs%3E+%3Fo}+LIMIT+100&amp;format=text%2Fhtml&amp;timeout=30000&amp;debug=on", "View on DBPedia")</f>
        <v>View on DBPedia</v>
      </c>
    </row>
    <row collapsed="false" customFormat="false" customHeight="true" hidden="false" ht="12.1" outlineLevel="0" r="6294">
      <c r="A6294" s="0" t="str">
        <f aca="false">HYPERLINK("http://dbpedia.org/property/c")</f>
        <v>http://dbpedia.org/property/c</v>
      </c>
      <c r="B6294" s="2" t="n">
        <v>0</v>
      </c>
      <c r="C6294" s="0" t="str">
        <f aca="false">HYPERLINK("http://dbpedia.org/sparql?default-graph-uri=http%3A%2F%2Fdbpedia.org&amp;query=select+distinct+%3Fs+%3Fo+where+{%3Fs+%3Chttp%3A%2F%2Fdbpedia.org%2Fproperty%2Fc%3E+%3Fo}+LIMIT+100&amp;format=text%2Fhtml&amp;timeout=30000&amp;debug=on", "View on DBPedia")</f>
        <v>View on DBPedia</v>
      </c>
    </row>
    <row collapsed="false" customFormat="false" customHeight="true" hidden="false" ht="12.1" outlineLevel="0" r="6295">
      <c r="A6295" s="0" t="str">
        <f aca="false">HYPERLINK("http://dbpedia.org/property/serialName")</f>
        <v>http://dbpedia.org/property/serialName</v>
      </c>
      <c r="B6295" s="2" t="n">
        <v>0</v>
      </c>
      <c r="C6295" s="0" t="str">
        <f aca="false">HYPERLINK("http://dbpedia.org/sparql?default-graph-uri=http%3A%2F%2Fdbpedia.org&amp;query=select+distinct+%3Fs+%3Fo+where+{%3Fs+%3Chttp%3A%2F%2Fdbpedia.org%2Fproperty%2FserialName%3E+%3Fo}+LIMIT+100&amp;format=text%2Fhtml&amp;timeout=30000&amp;debug=on", "View on DBPedia")</f>
        <v>View on DBPedia</v>
      </c>
    </row>
    <row collapsed="false" customFormat="false" customHeight="true" hidden="false" ht="12.1" outlineLevel="0" r="6296">
      <c r="A6296" s="0" t="str">
        <f aca="false">HYPERLINK("http://dbpedia.org/property/hm33Enter")</f>
        <v>http://dbpedia.org/property/hm33Enter</v>
      </c>
      <c r="B6296" s="2" t="n">
        <v>0</v>
      </c>
      <c r="C6296" s="0" t="str">
        <f aca="false">HYPERLINK("http://dbpedia.org/sparql?default-graph-uri=http%3A%2F%2Fdbpedia.org&amp;query=select+distinct+%3Fs+%3Fo+where+{%3Fs+%3Chttp%3A%2F%2Fdbpedia.org%2Fproperty%2Fhm33Enter%3E+%3Fo}+LIMIT+100&amp;format=text%2Fhtml&amp;timeout=30000&amp;debug=on", "View on DBPedia")</f>
        <v>View on DBPedia</v>
      </c>
    </row>
    <row collapsed="false" customFormat="false" customHeight="true" hidden="false" ht="12.1" outlineLevel="0" r="6297">
      <c r="A6297" s="0" t="str">
        <f aca="false">HYPERLINK("http://dbpedia.org/property/elevatorCount")</f>
        <v>http://dbpedia.org/property/elevatorCount</v>
      </c>
      <c r="B6297" s="2" t="n">
        <v>0</v>
      </c>
      <c r="C6297" s="0" t="str">
        <f aca="false">HYPERLINK("http://dbpedia.org/sparql?default-graph-uri=http%3A%2F%2Fdbpedia.org&amp;query=select+distinct+%3Fs+%3Fo+where+{%3Fs+%3Chttp%3A%2F%2Fdbpedia.org%2Fproperty%2FelevatorCount%3E+%3Fo}+LIMIT+100&amp;format=text%2Fhtml&amp;timeout=30000&amp;debug=on", "View on DBPedia")</f>
        <v>View on DBPedia</v>
      </c>
    </row>
    <row collapsed="false" customFormat="false" customHeight="true" hidden="false" ht="12.1" outlineLevel="0" r="6298">
      <c r="A6298" s="0" t="str">
        <f aca="false">HYPERLINK("http://dbpedia.org/property/marriageDate")</f>
        <v>http://dbpedia.org/property/marriageDate</v>
      </c>
      <c r="B6298" s="2" t="n">
        <v>0</v>
      </c>
      <c r="C6298" s="0" t="str">
        <f aca="false">HYPERLINK("http://dbpedia.org/sparql?default-graph-uri=http%3A%2F%2Fdbpedia.org&amp;query=select+distinct+%3Fs+%3Fo+where+{%3Fs+%3Chttp%3A%2F%2Fdbpedia.org%2Fproperty%2FmarriageDate%3E+%3Fo}+LIMIT+100&amp;format=text%2Fhtml&amp;timeout=30000&amp;debug=on", "View on DBPedia")</f>
        <v>View on DBPedia</v>
      </c>
    </row>
    <row collapsed="false" customFormat="false" customHeight="true" hidden="false" ht="12.1" outlineLevel="0" r="6299">
      <c r="A6299" s="0" t="str">
        <f aca="false">HYPERLINK("http://dbpedia.org/property/widthInch")</f>
        <v>http://dbpedia.org/property/widthInch</v>
      </c>
      <c r="B6299" s="2" t="n">
        <v>0</v>
      </c>
      <c r="C6299" s="0" t="str">
        <f aca="false">HYPERLINK("http://dbpedia.org/sparql?default-graph-uri=http%3A%2F%2Fdbpedia.org&amp;query=select+distinct+%3Fs+%3Fo+where+{%3Fs+%3Chttp%3A%2F%2Fdbpedia.org%2Fproperty%2FwidthInch%3E+%3Fo}+LIMIT+100&amp;format=text%2Fhtml&amp;timeout=30000&amp;debug=on", "View on DBPedia")</f>
        <v>View on DBPedia</v>
      </c>
    </row>
    <row collapsed="false" customFormat="false" customHeight="true" hidden="false" ht="12.1" outlineLevel="0" r="6300">
      <c r="A6300" s="0" t="str">
        <f aca="false">HYPERLINK("http://dbpedia.org/property/preselection")</f>
        <v>http://dbpedia.org/property/preselection</v>
      </c>
      <c r="B6300" s="2" t="n">
        <v>0</v>
      </c>
      <c r="C6300" s="0" t="str">
        <f aca="false">HYPERLINK("http://dbpedia.org/sparql?default-graph-uri=http%3A%2F%2Fdbpedia.org&amp;query=select+distinct+%3Fs+%3Fo+where+{%3Fs+%3Chttp%3A%2F%2Fdbpedia.org%2Fproperty%2Fpreselection%3E+%3Fo}+LIMIT+100&amp;format=text%2Fhtml&amp;timeout=30000&amp;debug=on", "View on DBPedia")</f>
        <v>View on DBPedia</v>
      </c>
    </row>
    <row collapsed="false" customFormat="false" customHeight="true" hidden="false" ht="12.1" outlineLevel="0" r="6301">
      <c r="A6301" s="0" t="str">
        <f aca="false">HYPERLINK("http://dbpedia.org/property/restingplace")</f>
        <v>http://dbpedia.org/property/restingplace</v>
      </c>
      <c r="B6301" s="2" t="n">
        <v>0</v>
      </c>
      <c r="C6301" s="0" t="str">
        <f aca="false">HYPERLINK("http://dbpedia.org/sparql?default-graph-uri=http%3A%2F%2Fdbpedia.org&amp;query=select+distinct+%3Fs+%3Fo+where+{%3Fs+%3Chttp%3A%2F%2Fdbpedia.org%2Fproperty%2Frestingplace%3E+%3Fo}+LIMIT+100&amp;format=text%2Fhtml&amp;timeout=30000&amp;debug=on", "View on DBPedia")</f>
        <v>View on DBPedia</v>
      </c>
    </row>
    <row collapsed="false" customFormat="false" customHeight="true" hidden="false" ht="12.1" outlineLevel="0" r="6302">
      <c r="A6302" s="0" t="str">
        <f aca="false">HYPERLINK("http://dbpedia.org/property/members")</f>
        <v>http://dbpedia.org/property/members</v>
      </c>
      <c r="B6302" s="2" t="n">
        <v>0</v>
      </c>
      <c r="C6302" s="0" t="str">
        <f aca="false">HYPERLINK("http://dbpedia.org/sparql?default-graph-uri=http%3A%2F%2Fdbpedia.org&amp;query=select+distinct+%3Fs+%3Fo+where+{%3Fs+%3Chttp%3A%2F%2Fdbpedia.org%2Fproperty%2Fmembers%3E+%3Fo}+LIMIT+100&amp;format=text%2Fhtml&amp;timeout=30000&amp;debug=on", "View on DBPedia")</f>
        <v>View on DBPedia</v>
      </c>
    </row>
    <row collapsed="false" customFormat="false" customHeight="true" hidden="false" ht="12.1" outlineLevel="0" r="6303">
      <c r="A6303" s="0" t="str">
        <f aca="false">HYPERLINK("http://dbpedia.org/property/1Episodes")</f>
        <v>http://dbpedia.org/property/1Episodes</v>
      </c>
      <c r="B6303" s="2" t="n">
        <v>0</v>
      </c>
      <c r="C6303" s="0" t="str">
        <f aca="false">HYPERLINK("http://dbpedia.org/sparql?default-graph-uri=http%3A%2F%2Fdbpedia.org&amp;query=select+distinct+%3Fs+%3Fo+where+{%3Fs+%3Chttp%3A%2F%2Fdbpedia.org%2Fproperty%2F1Episodes%3E+%3Fo}+LIMIT+100&amp;format=text%2Fhtml&amp;timeout=30000&amp;debug=on", "View on DBPedia")</f>
        <v>View on DBPedia</v>
      </c>
    </row>
    <row collapsed="false" customFormat="false" customHeight="true" hidden="false" ht="12.1" outlineLevel="0" r="6304">
      <c r="A6304" s="0" t="str">
        <f aca="false">HYPERLINK("http://dbpedia.org/property/aspectRatio")</f>
        <v>http://dbpedia.org/property/aspectRatio</v>
      </c>
      <c r="B6304" s="2" t="n">
        <v>0</v>
      </c>
      <c r="C6304" s="0" t="str">
        <f aca="false">HYPERLINK("http://dbpedia.org/sparql?default-graph-uri=http%3A%2F%2Fdbpedia.org&amp;query=select+distinct+%3Fs+%3Fo+where+{%3Fs+%3Chttp%3A%2F%2Fdbpedia.org%2Fproperty%2FaspectRatio%3E+%3Fo}+LIMIT+100&amp;format=text%2Fhtml&amp;timeout=30000&amp;debug=on", "View on DBPedia")</f>
        <v>View on DBPedia</v>
      </c>
    </row>
    <row collapsed="false" customFormat="false" customHeight="true" hidden="false" ht="12.1" outlineLevel="0" r="6305">
      <c r="A6305" s="0" t="str">
        <f aca="false">HYPERLINK("http://dbpedia.org/ontology/numberOfStaff")</f>
        <v>http://dbpedia.org/ontology/numberOfStaff</v>
      </c>
      <c r="B6305" s="2" t="n">
        <v>0</v>
      </c>
      <c r="C6305" s="0" t="str">
        <f aca="false">HYPERLINK("http://dbpedia.org/sparql?default-graph-uri=http%3A%2F%2Fdbpedia.org&amp;query=select+distinct+%3Fs+%3Fo+where+{%3Fs+%3Chttp%3A%2F%2Fdbpedia.org%2Fontology%2FnumberOfStaff%3E+%3Fo}+LIMIT+100&amp;format=text%2Fhtml&amp;timeout=30000&amp;debug=on", "View on DBPedia")</f>
        <v>View on DBPedia</v>
      </c>
    </row>
    <row collapsed="false" customFormat="false" customHeight="true" hidden="false" ht="12.1" outlineLevel="0" r="6306">
      <c r="A6306" s="0" t="str">
        <f aca="false">HYPERLINK("http://dbpedia.org/property/hm11Stat")</f>
        <v>http://dbpedia.org/property/hm11Stat</v>
      </c>
      <c r="B6306" s="2" t="n">
        <v>0</v>
      </c>
      <c r="C6306" s="0" t="str">
        <f aca="false">HYPERLINK("http://dbpedia.org/sparql?default-graph-uri=http%3A%2F%2Fdbpedia.org&amp;query=select+distinct+%3Fs+%3Fo+where+{%3Fs+%3Chttp%3A%2F%2Fdbpedia.org%2Fproperty%2Fhm11Stat%3E+%3Fo}+LIMIT+100&amp;format=text%2Fhtml&amp;timeout=30000&amp;debug=on", "View on DBPedia")</f>
        <v>View on DBPedia</v>
      </c>
    </row>
    <row collapsed="false" customFormat="false" customHeight="true" hidden="false" ht="12.1" outlineLevel="0" r="6307">
      <c r="A6307" s="0" t="str">
        <f aca="false">HYPERLINK("http://dbpedia.org/property/quoted")</f>
        <v>http://dbpedia.org/property/quoted</v>
      </c>
      <c r="B6307" s="2" t="n">
        <v>0</v>
      </c>
      <c r="C6307" s="0" t="str">
        <f aca="false">HYPERLINK("http://dbpedia.org/sparql?default-graph-uri=http%3A%2F%2Fdbpedia.org&amp;query=select+distinct+%3Fs+%3Fo+where+{%3Fs+%3Chttp%3A%2F%2Fdbpedia.org%2Fproperty%2Fquoted%3E+%3Fo}+LIMIT+100&amp;format=text%2Fhtml&amp;timeout=30000&amp;debug=on", "View on DBPedia")</f>
        <v>View on DBPedia</v>
      </c>
    </row>
    <row collapsed="false" customFormat="false" customHeight="true" hidden="false" ht="12.1" outlineLevel="0" r="6308">
      <c r="A6308" s="0" t="str">
        <f aca="false">HYPERLINK("http://dbpedia.org/ontology/certification")</f>
        <v>http://dbpedia.org/ontology/certification</v>
      </c>
      <c r="B6308" s="2" t="n">
        <v>0</v>
      </c>
      <c r="C6308" s="0" t="str">
        <f aca="false">HYPERLINK("http://dbpedia.org/sparql?default-graph-uri=http%3A%2F%2Fdbpedia.org&amp;query=select+distinct+%3Fs+%3Fo+where+{%3Fs+%3Chttp%3A%2F%2Fdbpedia.org%2Fontology%2Fcertification%3E+%3Fo}+LIMIT+100&amp;format=text%2Fhtml&amp;timeout=30000&amp;debug=on", "View on DBPedia")</f>
        <v>View on DBPedia</v>
      </c>
    </row>
    <row collapsed="false" customFormat="false" customHeight="true" hidden="false" ht="12.1" outlineLevel="0" r="6309">
      <c r="A6309" s="0" t="str">
        <f aca="false">HYPERLINK("http://dbpedia.org/property/founder")</f>
        <v>http://dbpedia.org/property/founder</v>
      </c>
      <c r="B6309" s="2" t="n">
        <v>0</v>
      </c>
      <c r="C6309" s="0" t="str">
        <f aca="false">HYPERLINK("http://dbpedia.org/sparql?default-graph-uri=http%3A%2F%2Fdbpedia.org&amp;query=select+distinct+%3Fs+%3Fo+where+{%3Fs+%3Chttp%3A%2F%2Fdbpedia.org%2Fproperty%2Ffounder%3E+%3Fo}+LIMIT+100&amp;format=text%2Fhtml&amp;timeout=30000&amp;debug=on", "View on DBPedia")</f>
        <v>View on DBPedia</v>
      </c>
    </row>
    <row collapsed="false" customFormat="false" customHeight="true" hidden="false" ht="12.1" outlineLevel="0" r="6310">
      <c r="A6310" s="0" t="str">
        <f aca="false">HYPERLINK("http://dbpedia.org/property/hm36Enter")</f>
        <v>http://dbpedia.org/property/hm36Enter</v>
      </c>
      <c r="B6310" s="2" t="n">
        <v>0</v>
      </c>
      <c r="C6310" s="0" t="str">
        <f aca="false">HYPERLINK("http://dbpedia.org/sparql?default-graph-uri=http%3A%2F%2Fdbpedia.org&amp;query=select+distinct+%3Fs+%3Fo+where+{%3Fs+%3Chttp%3A%2F%2Fdbpedia.org%2Fproperty%2Fhm36Enter%3E+%3Fo}+LIMIT+100&amp;format=text%2Fhtml&amp;timeout=30000&amp;debug=on", "View on DBPedia")</f>
        <v>View on DBPedia</v>
      </c>
    </row>
    <row collapsed="false" customFormat="false" customHeight="true" hidden="false" ht="12.1" outlineLevel="0" r="6311">
      <c r="A6311" s="0" t="str">
        <f aca="false">HYPERLINK("http://dbpedia.org/property/otherNames")</f>
        <v>http://dbpedia.org/property/otherNames</v>
      </c>
      <c r="B6311" s="2" t="n">
        <v>0</v>
      </c>
      <c r="C6311" s="0" t="str">
        <f aca="false">HYPERLINK("http://dbpedia.org/sparql?default-graph-uri=http%3A%2F%2Fdbpedia.org&amp;query=select+distinct+%3Fs+%3Fo+where+{%3Fs+%3Chttp%3A%2F%2Fdbpedia.org%2Fproperty%2FotherNames%3E+%3Fo}+LIMIT+100&amp;format=text%2Fhtml&amp;timeout=30000&amp;debug=on", "View on DBPedia")</f>
        <v>View on DBPedia</v>
      </c>
    </row>
    <row collapsed="false" customFormat="false" customHeight="true" hidden="false" ht="12.1" outlineLevel="0" r="6312">
      <c r="A6312" s="0" t="str">
        <f aca="false">HYPERLINK("http://dbpedia.org/property/championships")</f>
        <v>http://dbpedia.org/property/championships</v>
      </c>
      <c r="B6312" s="2" t="n">
        <v>0</v>
      </c>
      <c r="C6312" s="0" t="str">
        <f aca="false">HYPERLINK("http://dbpedia.org/sparql?default-graph-uri=http%3A%2F%2Fdbpedia.org&amp;query=select+distinct+%3Fs+%3Fo+where+{%3Fs+%3Chttp%3A%2F%2Fdbpedia.org%2Fproperty%2Fchampionships%3E+%3Fo}+LIMIT+100&amp;format=text%2Fhtml&amp;timeout=30000&amp;debug=on", "View on DBPedia")</f>
        <v>View on DBPedia</v>
      </c>
    </row>
    <row collapsed="false" customFormat="false" customHeight="true" hidden="false" ht="12.1" outlineLevel="0" r="6313">
      <c r="A6313" s="0" t="str">
        <f aca="false">HYPERLINK("http://dbpedia.org/property/poles")</f>
        <v>http://dbpedia.org/property/poles</v>
      </c>
      <c r="B6313" s="2" t="n">
        <v>0</v>
      </c>
      <c r="C6313" s="0" t="str">
        <f aca="false">HYPERLINK("http://dbpedia.org/sparql?default-graph-uri=http%3A%2F%2Fdbpedia.org&amp;query=select+distinct+%3Fs+%3Fo+where+{%3Fs+%3Chttp%3A%2F%2Fdbpedia.org%2Fproperty%2Fpoles%3E+%3Fo}+LIMIT+100&amp;format=text%2Fhtml&amp;timeout=30000&amp;debug=on", "View on DBPedia")</f>
        <v>View on DBPedia</v>
      </c>
    </row>
    <row collapsed="false" customFormat="false" customHeight="true" hidden="false" ht="12.1" outlineLevel="0" r="6314">
      <c r="A6314" s="0" t="str">
        <f aca="false">HYPERLINK("http://dbpedia.org/property/semi")</f>
        <v>http://dbpedia.org/property/semi</v>
      </c>
      <c r="B6314" s="2" t="n">
        <v>0</v>
      </c>
      <c r="C6314" s="0" t="str">
        <f aca="false">HYPERLINK("http://dbpedia.org/sparql?default-graph-uri=http%3A%2F%2Fdbpedia.org&amp;query=select+distinct+%3Fs+%3Fo+where+{%3Fs+%3Chttp%3A%2F%2Fdbpedia.org%2Fproperty%2Fsemi%3E+%3Fo}+LIMIT+100&amp;format=text%2Fhtml&amp;timeout=30000&amp;debug=on", "View on DBPedia")</f>
        <v>View on DBPedia</v>
      </c>
    </row>
    <row collapsed="false" customFormat="false" customHeight="true" hidden="false" ht="12.1" outlineLevel="0" r="6315">
      <c r="A6315" s="0" t="str">
        <f aca="false">HYPERLINK("http://dbpedia.org/property/cols")</f>
        <v>http://dbpedia.org/property/cols</v>
      </c>
      <c r="B6315" s="2" t="n">
        <v>0</v>
      </c>
      <c r="C6315" s="0" t="str">
        <f aca="false">HYPERLINK("http://dbpedia.org/sparql?default-graph-uri=http%3A%2F%2Fdbpedia.org&amp;query=select+distinct+%3Fs+%3Fo+where+{%3Fs+%3Chttp%3A%2F%2Fdbpedia.org%2Fproperty%2Fcols%3E+%3Fo}+LIMIT+100&amp;format=text%2Fhtml&amp;timeout=30000&amp;debug=on", "View on DBPedia")</f>
        <v>View on DBPedia</v>
      </c>
    </row>
    <row collapsed="false" customFormat="false" customHeight="true" hidden="false" ht="12.1" outlineLevel="0" r="6316">
      <c r="A6316" s="0" t="str">
        <f aca="false">HYPERLINK("http://dbpedia.org/property/client")</f>
        <v>http://dbpedia.org/property/client</v>
      </c>
      <c r="B6316" s="2" t="n">
        <v>0</v>
      </c>
      <c r="C6316" s="0" t="str">
        <f aca="false">HYPERLINK("http://dbpedia.org/sparql?default-graph-uri=http%3A%2F%2Fdbpedia.org&amp;query=select+distinct+%3Fs+%3Fo+where+{%3Fs+%3Chttp%3A%2F%2Fdbpedia.org%2Fproperty%2Fclient%3E+%3Fo}+LIMIT+100&amp;format=text%2Fhtml&amp;timeout=30000&amp;debug=on", "View on DBPedia")</f>
        <v>View on DBPedia</v>
      </c>
    </row>
    <row collapsed="false" customFormat="false" customHeight="true" hidden="false" ht="12.1" outlineLevel="0" r="6317">
      <c r="A6317" s="0" t="str">
        <f aca="false">HYPERLINK("http://dbpedia.org/property/satellite")</f>
        <v>http://dbpedia.org/property/satellite</v>
      </c>
      <c r="B6317" s="2" t="n">
        <v>0</v>
      </c>
      <c r="C6317" s="0" t="str">
        <f aca="false">HYPERLINK("http://dbpedia.org/sparql?default-graph-uri=http%3A%2F%2Fdbpedia.org&amp;query=select+distinct+%3Fs+%3Fo+where+{%3Fs+%3Chttp%3A%2F%2Fdbpedia.org%2Fproperty%2Fsatellite%3E+%3Fo}+LIMIT+100&amp;format=text%2Fhtml&amp;timeout=30000&amp;debug=on", "View on DBPedia")</f>
        <v>View on DBPedia</v>
      </c>
    </row>
    <row collapsed="false" customFormat="false" customHeight="true" hidden="false" ht="12.1" outlineLevel="0" r="6318">
      <c r="A6318" s="0" t="str">
        <f aca="false">HYPERLINK("http://dbpedia.org/property/era")</f>
        <v>http://dbpedia.org/property/era</v>
      </c>
      <c r="B6318" s="2" t="n">
        <v>0</v>
      </c>
      <c r="C6318" s="0" t="str">
        <f aca="false">HYPERLINK("http://dbpedia.org/sparql?default-graph-uri=http%3A%2F%2Fdbpedia.org&amp;query=select+distinct+%3Fs+%3Fo+where+{%3Fs+%3Chttp%3A%2F%2Fdbpedia.org%2Fproperty%2Fera%3E+%3Fo}+LIMIT+100&amp;format=text%2Fhtml&amp;timeout=30000&amp;debug=on", "View on DBPedia")</f>
        <v>View on DBPedia</v>
      </c>
    </row>
    <row collapsed="false" customFormat="false" customHeight="true" hidden="false" ht="12.1" outlineLevel="0" r="6320">
      <c r="A6320" s="0" t="n">
        <v>1796458291</v>
      </c>
      <c r="B6320" s="1" t="s">
        <v>1222</v>
      </c>
      <c r="C6320" s="0" t="str">
        <f aca="false">HYPERLINK("http://en.wikipedia.org/wiki/List_of_How_I_Met_Your_Mother_episodes", "View context")</f>
        <v>View context</v>
      </c>
    </row>
    <row collapsed="false" customFormat="false" customHeight="true" hidden="false" ht="12.1" outlineLevel="0" r="6321">
      <c r="A6321" s="0" t="s">
        <v>1260</v>
      </c>
      <c r="B6321" s="1" t="s">
        <v>1261</v>
      </c>
      <c r="C6321" s="0" t="s">
        <v>1262</v>
      </c>
      <c r="D6321" s="0" t="s">
        <v>1263</v>
      </c>
      <c r="E6321" s="0" t="s">
        <v>1264</v>
      </c>
    </row>
    <row collapsed="false" customFormat="false" customHeight="true" hidden="false" ht="12.1" outlineLevel="0" r="6322">
      <c r="A6322" s="0" t="s">
        <v>1265</v>
      </c>
      <c r="B6322" s="1" t="s">
        <v>1266</v>
      </c>
      <c r="C6322" s="0" t="s">
        <v>1267</v>
      </c>
      <c r="D6322" s="0" t="s">
        <v>1268</v>
      </c>
      <c r="E6322" s="0" t="s">
        <v>1269</v>
      </c>
    </row>
    <row collapsed="false" customFormat="false" customHeight="true" hidden="false" ht="12.65" outlineLevel="0" r="6323">
      <c r="A6323" s="0" t="s">
        <v>1270</v>
      </c>
      <c r="B6323" s="1" t="s">
        <v>1271</v>
      </c>
      <c r="C6323" s="0" t="s">
        <v>1272</v>
      </c>
      <c r="D6323" s="0" t="s">
        <v>1273</v>
      </c>
      <c r="E6323" s="0" t="s">
        <v>1274</v>
      </c>
    </row>
    <row collapsed="false" customFormat="false" customHeight="true" hidden="false" ht="12.1" outlineLevel="0" r="6324">
      <c r="A6324" s="0" t="s">
        <v>1275</v>
      </c>
      <c r="B6324" s="1" t="s">
        <v>1276</v>
      </c>
      <c r="C6324" s="0" t="s">
        <v>1277</v>
      </c>
      <c r="D6324" s="0" t="s">
        <v>1278</v>
      </c>
      <c r="E6324" s="0" t="s">
        <v>1279</v>
      </c>
    </row>
    <row collapsed="false" customFormat="false" customHeight="true" hidden="false" ht="12.1" outlineLevel="0" r="6325">
      <c r="A6325" s="0" t="s">
        <v>1280</v>
      </c>
      <c r="B6325" s="1" t="s">
        <v>1281</v>
      </c>
      <c r="C6325" s="0" t="s">
        <v>1282</v>
      </c>
      <c r="D6325" s="0" t="s">
        <v>1283</v>
      </c>
      <c r="E6325" s="0" t="s">
        <v>1284</v>
      </c>
    </row>
    <row collapsed="false" customFormat="false" customHeight="true" hidden="false" ht="12.65" outlineLevel="0" r="6326">
      <c r="A6326" s="0" t="s">
        <v>1285</v>
      </c>
      <c r="B6326" s="1" t="s">
        <v>1286</v>
      </c>
      <c r="C6326" s="0" t="s">
        <v>1287</v>
      </c>
      <c r="D6326" s="0" t="s">
        <v>1288</v>
      </c>
      <c r="E6326" s="0" t="s">
        <v>1289</v>
      </c>
    </row>
    <row collapsed="false" customFormat="false" customHeight="true" hidden="false" ht="12.1" outlineLevel="0" r="6327">
      <c r="A6327" s="0" t="s">
        <v>1290</v>
      </c>
      <c r="B6327" s="1" t="s">
        <v>1291</v>
      </c>
      <c r="C6327" s="0" t="s">
        <v>1292</v>
      </c>
      <c r="D6327" s="0" t="s">
        <v>1293</v>
      </c>
      <c r="E6327" s="0" t="s">
        <v>1294</v>
      </c>
    </row>
    <row collapsed="false" customFormat="false" customHeight="true" hidden="false" ht="12.65" outlineLevel="0" r="6328">
      <c r="A6328" s="0" t="s">
        <v>1295</v>
      </c>
      <c r="B6328" s="1" t="s">
        <v>1296</v>
      </c>
      <c r="C6328" s="0" t="s">
        <v>1297</v>
      </c>
      <c r="D6328" s="0" t="s">
        <v>1298</v>
      </c>
      <c r="E6328" s="0" t="s">
        <v>1299</v>
      </c>
    </row>
    <row collapsed="false" customFormat="false" customHeight="true" hidden="false" ht="12.1" outlineLevel="0" r="6329">
      <c r="A6329" s="0" t="s">
        <v>1300</v>
      </c>
      <c r="B6329" s="1" t="s">
        <v>1301</v>
      </c>
      <c r="C6329" s="0" t="s">
        <v>1302</v>
      </c>
      <c r="D6329" s="0" t="s">
        <v>1303</v>
      </c>
      <c r="E6329" s="0" t="s">
        <v>1304</v>
      </c>
    </row>
    <row collapsed="false" customFormat="false" customHeight="true" hidden="false" ht="12.1" outlineLevel="0" r="6330">
      <c r="A6330" s="0" t="s">
        <v>1305</v>
      </c>
      <c r="B6330" s="1" t="s">
        <v>1306</v>
      </c>
      <c r="C6330" s="0" t="s">
        <v>1307</v>
      </c>
      <c r="D6330" s="0" t="s">
        <v>1308</v>
      </c>
      <c r="E6330" s="0" t="s">
        <v>1309</v>
      </c>
    </row>
    <row collapsed="false" customFormat="false" customHeight="true" hidden="false" ht="12.65" outlineLevel="0" r="6331">
      <c r="A6331" s="0" t="s">
        <v>1310</v>
      </c>
      <c r="B6331" s="1" t="s">
        <v>1311</v>
      </c>
      <c r="C6331" s="0" t="s">
        <v>1312</v>
      </c>
      <c r="D6331" s="0" t="s">
        <v>1313</v>
      </c>
      <c r="E6331" s="0" t="s">
        <v>1314</v>
      </c>
    </row>
    <row collapsed="false" customFormat="false" customHeight="true" hidden="false" ht="12.1" outlineLevel="0" r="6332">
      <c r="A6332" s="0" t="s">
        <v>1315</v>
      </c>
      <c r="B6332" s="1" t="s">
        <v>1316</v>
      </c>
      <c r="C6332" s="0" t="s">
        <v>1317</v>
      </c>
      <c r="D6332" s="0" t="s">
        <v>1318</v>
      </c>
      <c r="E6332" s="0" t="s">
        <v>1319</v>
      </c>
    </row>
    <row collapsed="false" customFormat="false" customHeight="true" hidden="false" ht="12.1" outlineLevel="0" r="6333">
      <c r="A6333" s="0" t="s">
        <v>1320</v>
      </c>
      <c r="B6333" s="1" t="s">
        <v>1321</v>
      </c>
      <c r="C6333" s="0" t="s">
        <v>1322</v>
      </c>
      <c r="D6333" s="0" t="s">
        <v>1323</v>
      </c>
      <c r="E6333" s="0" t="s">
        <v>1324</v>
      </c>
    </row>
    <row collapsed="false" customFormat="false" customHeight="true" hidden="false" ht="12.1" outlineLevel="0" r="6334">
      <c r="A6334" s="0" t="s">
        <v>1325</v>
      </c>
      <c r="B6334" s="1" t="s">
        <v>1326</v>
      </c>
      <c r="C6334" s="0" t="s">
        <v>1327</v>
      </c>
      <c r="D6334" s="0" t="s">
        <v>1328</v>
      </c>
      <c r="E6334" s="0" t="s">
        <v>1329</v>
      </c>
    </row>
    <row collapsed="false" customFormat="false" customHeight="true" hidden="false" ht="12.65" outlineLevel="0" r="6335">
      <c r="A6335" s="0" t="s">
        <v>1330</v>
      </c>
      <c r="B6335" s="1" t="s">
        <v>1331</v>
      </c>
      <c r="C6335" s="0" t="s">
        <v>1332</v>
      </c>
      <c r="D6335" s="0" t="s">
        <v>1333</v>
      </c>
      <c r="E6335" s="0" t="s">
        <v>1334</v>
      </c>
    </row>
    <row collapsed="false" customFormat="false" customHeight="true" hidden="false" ht="12.65" outlineLevel="0" r="6336">
      <c r="A6336" s="0" t="s">
        <v>1335</v>
      </c>
      <c r="B6336" s="1" t="s">
        <v>1336</v>
      </c>
      <c r="C6336" s="0" t="s">
        <v>1337</v>
      </c>
      <c r="D6336" s="0" t="s">
        <v>1338</v>
      </c>
      <c r="E6336" s="0" t="s">
        <v>1339</v>
      </c>
    </row>
    <row collapsed="false" customFormat="false" customHeight="true" hidden="false" ht="12.65" outlineLevel="0" r="6337">
      <c r="A6337" s="0" t="s">
        <v>1340</v>
      </c>
      <c r="B6337" s="1" t="s">
        <v>1341</v>
      </c>
      <c r="C6337" s="0" t="s">
        <v>1342</v>
      </c>
      <c r="D6337" s="0" t="s">
        <v>1343</v>
      </c>
      <c r="E6337" s="0" t="s">
        <v>1344</v>
      </c>
    </row>
    <row collapsed="false" customFormat="false" customHeight="true" hidden="false" ht="12.1" outlineLevel="0" r="6338">
      <c r="A6338" s="0" t="s">
        <v>1345</v>
      </c>
      <c r="B6338" s="1" t="s">
        <v>1346</v>
      </c>
      <c r="C6338" s="0" t="s">
        <v>1347</v>
      </c>
    </row>
    <row collapsed="false" customFormat="false" customHeight="true" hidden="false" ht="12.1" outlineLevel="0" r="6339">
      <c r="A6339" s="0" t="str">
        <f aca="false">HYPERLINK("http://dbpedia.org/property/title")</f>
        <v>http://dbpedia.org/property/title</v>
      </c>
      <c r="B6339" s="2" t="n">
        <v>1</v>
      </c>
      <c r="C6339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6340">
      <c r="A6340" s="0" t="str">
        <f aca="false">HYPERLINK("http://xmlns.com/foaf/0.1/name")</f>
        <v>http://xmlns.com/foaf/0.1/name</v>
      </c>
      <c r="B6340" s="2" t="n">
        <v>0.5</v>
      </c>
      <c r="C6340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6341">
      <c r="A6341" s="0" t="str">
        <f aca="false">HYPERLINK("http://dbpedia.org/property/shortsummary")</f>
        <v>http://dbpedia.org/property/shortsummary</v>
      </c>
      <c r="B6341" s="2" t="n">
        <v>0</v>
      </c>
      <c r="C6341" s="0" t="str">
        <f aca="false">HYPERLINK("http://dbpedia.org/sparql?default-graph-uri=http%3A%2F%2Fdbpedia.org&amp;query=select+distinct+%3Fs+%3Fo+where+{%3Fs+%3Chttp%3A%2F%2Fdbpedia.org%2Fproperty%2Fshortsummary%3E+%3Fo}+LIMIT+100&amp;format=text%2Fhtml&amp;timeout=30000&amp;debug=on", "View on DBPedia")</f>
        <v>View on DBPedia</v>
      </c>
    </row>
    <row collapsed="false" customFormat="false" customHeight="true" hidden="false" ht="12.1" outlineLevel="0" r="6342">
      <c r="A6342" s="0" t="str">
        <f aca="false">HYPERLINK("http://dbpedia.org/property/showName")</f>
        <v>http://dbpedia.org/property/showName</v>
      </c>
      <c r="B6342" s="2" t="n">
        <v>0</v>
      </c>
      <c r="C6342" s="0" t="str">
        <f aca="false">HYPERLINK("http://dbpedia.org/sparql?default-graph-uri=http%3A%2F%2Fdbpedia.org&amp;query=select+distinct+%3Fs+%3Fo+where+{%3Fs+%3Chttp%3A%2F%2Fdbpedia.org%2Fproperty%2FshowName%3E+%3Fo}+LIMIT+100&amp;format=text%2Fhtml&amp;timeout=30000&amp;debug=on", "View on DBPedia")</f>
        <v>View on DBPedia</v>
      </c>
    </row>
    <row collapsed="false" customFormat="false" customHeight="true" hidden="false" ht="12.1" outlineLevel="0" r="6343">
      <c r="A6343" s="0" t="str">
        <f aca="false">HYPERLINK("http://dbpedia.org/property/caption")</f>
        <v>http://dbpedia.org/property/caption</v>
      </c>
      <c r="B6343" s="2" t="n">
        <v>0</v>
      </c>
      <c r="C6343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6344">
      <c r="A6344" s="0" t="str">
        <f aca="false">HYPERLINK("http://dbpedia.org/property/aux")</f>
        <v>http://dbpedia.org/property/aux</v>
      </c>
      <c r="B6344" s="2" t="n">
        <v>0</v>
      </c>
      <c r="C6344" s="0" t="str">
        <f aca="false">HYPERLINK("http://dbpedia.org/sparql?default-graph-uri=http%3A%2F%2Fdbpedia.org&amp;query=select+distinct+%3Fs+%3Fo+where+{%3Fs+%3Chttp%3A%2F%2Fdbpedia.org%2Fproperty%2Faux%3E+%3Fo}+LIMIT+100&amp;format=text%2Fhtml&amp;timeout=30000&amp;debug=on", "View on DBPedia")</f>
        <v>View on DBPedia</v>
      </c>
    </row>
    <row collapsed="false" customFormat="false" customHeight="true" hidden="false" ht="12.1" outlineLevel="0" r="6345">
      <c r="A6345" s="0" t="str">
        <f aca="false">HYPERLINK("http://dbpedia.org/ontology/subsequentWork")</f>
        <v>http://dbpedia.org/ontology/subsequentWork</v>
      </c>
      <c r="B6345" s="2" t="n">
        <v>0</v>
      </c>
      <c r="C6345" s="0" t="str">
        <f aca="false">HYPERLINK("http://dbpedia.org/sparql?default-graph-uri=http%3A%2F%2Fdbpedia.org&amp;query=select+distinct+%3Fs+%3Fo+where+{%3Fs+%3Chttp%3A%2F%2Fdbpedia.org%2Fontology%2FsubsequentWork%3E+%3Fo}+LIMIT+100&amp;format=text%2Fhtml&amp;timeout=30000&amp;debug=on", "View on DBPedia")</f>
        <v>View on DBPedia</v>
      </c>
    </row>
    <row collapsed="false" customFormat="false" customHeight="true" hidden="false" ht="12.1" outlineLevel="0" r="6346">
      <c r="A6346" s="0" t="str">
        <f aca="false">HYPERLINK("http://dbpedia.org/ontology/previousWork")</f>
        <v>http://dbpedia.org/ontology/previousWork</v>
      </c>
      <c r="B6346" s="2" t="n">
        <v>0</v>
      </c>
      <c r="C6346" s="0" t="str">
        <f aca="false">HYPERLINK("http://dbpedia.org/sparql?default-graph-uri=http%3A%2F%2Fdbpedia.org&amp;query=select+distinct+%3Fs+%3Fo+where+{%3Fs+%3Chttp%3A%2F%2Fdbpedia.org%2Fontology%2FpreviousWork%3E+%3Fo}+LIMIT+100&amp;format=text%2Fhtml&amp;timeout=30000&amp;debug=on", "View on DBPedia")</f>
        <v>View on DBPedia</v>
      </c>
    </row>
    <row collapsed="false" customFormat="false" customHeight="true" hidden="false" ht="12.1" outlineLevel="0" r="6347">
      <c r="A6347" s="0" t="str">
        <f aca="false">HYPERLINK("http://dbpedia.org/property/quote")</f>
        <v>http://dbpedia.org/property/quote</v>
      </c>
      <c r="B6347" s="2" t="n">
        <v>0</v>
      </c>
      <c r="C6347" s="0" t="str">
        <f aca="false">HYPERLINK("http://dbpedia.org/sparql?default-graph-uri=http%3A%2F%2Fdbpedia.org&amp;query=select+distinct+%3Fs+%3Fo+where+{%3Fs+%3Chttp%3A%2F%2Fdbpedia.org%2Fproperty%2Fquote%3E+%3Fo}+LIMIT+100&amp;format=text%2Fhtml&amp;timeout=30000&amp;debug=on", "View on DBPedia")</f>
        <v>View on DBPedia</v>
      </c>
    </row>
    <row collapsed="false" customFormat="false" customHeight="true" hidden="false" ht="12.1" outlineLevel="0" r="6348">
      <c r="A6348" s="0" t="str">
        <f aca="false">HYPERLINK("http://dbpedia.org/property/name")</f>
        <v>http://dbpedia.org/property/name</v>
      </c>
      <c r="B6348" s="2" t="n">
        <v>0.5</v>
      </c>
      <c r="C6348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6349">
      <c r="A6349" s="0" t="str">
        <f aca="false">HYPERLINK("http://dbpedia.org/property/prev")</f>
        <v>http://dbpedia.org/property/prev</v>
      </c>
      <c r="B6349" s="2" t="n">
        <v>0</v>
      </c>
      <c r="C6349" s="0" t="str">
        <f aca="false">HYPERLINK("http://dbpedia.org/sparql?default-graph-uri=http%3A%2F%2Fdbpedia.org&amp;query=select+distinct+%3Fs+%3Fo+where+{%3Fs+%3Chttp%3A%2F%2Fdbpedia.org%2Fproperty%2Fprev%3E+%3Fo}+LIMIT+100&amp;format=text%2Fhtml&amp;timeout=30000&amp;debug=on", "View on DBPedia")</f>
        <v>View on DBPedia</v>
      </c>
    </row>
    <row collapsed="false" customFormat="false" customHeight="true" hidden="false" ht="12.1" outlineLevel="0" r="6350">
      <c r="A6350" s="0" t="str">
        <f aca="false">HYPERLINK("http://dbpedia.org/property/next")</f>
        <v>http://dbpedia.org/property/next</v>
      </c>
      <c r="B6350" s="2" t="n">
        <v>0</v>
      </c>
      <c r="C6350" s="0" t="str">
        <f aca="false">HYPERLINK("http://dbpedia.org/sparql?default-graph-uri=http%3A%2F%2Fdbpedia.org&amp;query=select+distinct+%3Fs+%3Fo+where+{%3Fs+%3Chttp%3A%2F%2Fdbpedia.org%2Fproperty%2Fnext%3E+%3Fo}+LIMIT+100&amp;format=text%2Fhtml&amp;timeout=30000&amp;debug=on", "View on DBPedia")</f>
        <v>View on DBPedia</v>
      </c>
    </row>
    <row collapsed="false" customFormat="false" customHeight="true" hidden="false" ht="12.1" outlineLevel="0" r="6351">
      <c r="A6351" s="0" t="str">
        <f aca="false">HYPERLINK("http://dbpedia.org/property/englishtitle")</f>
        <v>http://dbpedia.org/property/englishtitle</v>
      </c>
      <c r="B6351" s="2" t="n">
        <v>0</v>
      </c>
      <c r="C6351" s="0" t="str">
        <f aca="false">HYPERLINK("http://dbpedia.org/sparql?default-graph-uri=http%3A%2F%2Fdbpedia.org&amp;query=select+distinct+%3Fs+%3Fo+where+{%3Fs+%3Chttp%3A%2F%2Fdbpedia.org%2Fproperty%2Fenglishtitle%3E+%3Fo}+LIMIT+100&amp;format=text%2Fhtml&amp;timeout=30000&amp;debug=on", "View on DBPedia")</f>
        <v>View on DBPedia</v>
      </c>
    </row>
    <row collapsed="false" customFormat="false" customHeight="true" hidden="false" ht="12.1" outlineLevel="0" r="6352">
      <c r="A6352" s="0" t="str">
        <f aca="false">HYPERLINK("http://dbpedia.org/property/sketches")</f>
        <v>http://dbpedia.org/property/sketches</v>
      </c>
      <c r="B6352" s="2" t="n">
        <v>0</v>
      </c>
      <c r="C6352" s="0" t="str">
        <f aca="false">HYPERLINK("http://dbpedia.org/sparql?default-graph-uri=http%3A%2F%2Fdbpedia.org&amp;query=select+distinct+%3Fs+%3Fo+where+{%3Fs+%3Chttp%3A%2F%2Fdbpedia.org%2Fproperty%2Fsketches%3E+%3Fo}+LIMIT+100&amp;format=text%2Fhtml&amp;timeout=30000&amp;debug=on", "View on DBPedia")</f>
        <v>View on DBPedia</v>
      </c>
    </row>
    <row collapsed="false" customFormat="false" customHeight="true" hidden="false" ht="12.1" outlineLevel="0" r="6353">
      <c r="A6353" s="0" t="str">
        <f aca="false">HYPERLINK("http://dbpedia.org/property/guests")</f>
        <v>http://dbpedia.org/property/guests</v>
      </c>
      <c r="B6353" s="2" t="n">
        <v>0</v>
      </c>
      <c r="C6353" s="0" t="str">
        <f aca="false">HYPERLINK("http://dbpedia.org/sparql?default-graph-uri=http%3A%2F%2Fdbpedia.org&amp;query=select+distinct+%3Fs+%3Fo+where+{%3Fs+%3Chttp%3A%2F%2Fdbpedia.org%2Fproperty%2Fguests%3E+%3Fo}+LIMIT+100&amp;format=text%2Fhtml&amp;timeout=30000&amp;debug=on", "View on DBPedia")</f>
        <v>View on DBPedia</v>
      </c>
    </row>
    <row collapsed="false" customFormat="false" customHeight="true" hidden="false" ht="12.1" outlineLevel="0" r="6354">
      <c r="A6354" s="0" t="str">
        <f aca="false">HYPERLINK("http://dbpedia.org/property/alttitle")</f>
        <v>http://dbpedia.org/property/alttitle</v>
      </c>
      <c r="B6354" s="2" t="n">
        <v>0</v>
      </c>
      <c r="C6354" s="0" t="str">
        <f aca="false">HYPERLINK("http://dbpedia.org/sparql?default-graph-uri=http%3A%2F%2Fdbpedia.org&amp;query=select+distinct+%3Fs+%3Fo+where+{%3Fs+%3Chttp%3A%2F%2Fdbpedia.org%2Fproperty%2Falttitle%3E+%3Fo}+LIMIT+100&amp;format=text%2Fhtml&amp;timeout=30000&amp;debug=on", "View on DBPedia")</f>
        <v>View on DBPedia</v>
      </c>
    </row>
    <row collapsed="false" customFormat="false" customHeight="true" hidden="false" ht="12.1" outlineLevel="0" r="6355">
      <c r="A6355" s="0" t="str">
        <f aca="false">HYPERLINK("http://dbpedia.org/property/episodetitle")</f>
        <v>http://dbpedia.org/property/episodetitle</v>
      </c>
      <c r="B6355" s="2" t="n">
        <v>1</v>
      </c>
      <c r="C6355" s="0" t="str">
        <f aca="false">HYPERLINK("http://dbpedia.org/sparql?default-graph-uri=http%3A%2F%2Fdbpedia.org&amp;query=select+distinct+%3Fs+%3Fo+where+{%3Fs+%3Chttp%3A%2F%2Fdbpedia.org%2Fproperty%2Fepisodetitle%3E+%3Fo}+LIMIT+100&amp;format=text%2Fhtml&amp;timeout=30000&amp;debug=on", "View on DBPedia")</f>
        <v>View on DBPedia</v>
      </c>
    </row>
    <row collapsed="false" customFormat="false" customHeight="true" hidden="false" ht="12.1" outlineLevel="0" r="6356">
      <c r="A6356" s="0" t="str">
        <f aca="false">HYPERLINK("http://dbpedia.org/ontology/related")</f>
        <v>http://dbpedia.org/ontology/related</v>
      </c>
      <c r="B6356" s="2" t="n">
        <v>0</v>
      </c>
      <c r="C6356" s="0" t="str">
        <f aca="false">HYPERLINK("http://dbpedia.org/sparql?default-graph-uri=http%3A%2F%2Fdbpedia.org&amp;query=select+distinct+%3Fs+%3Fo+where+{%3Fs+%3Chttp%3A%2F%2Fdbpedia.org%2Fontology%2Frelated%3E+%3Fo}+LIMIT+100&amp;format=text%2Fhtml&amp;timeout=30000&amp;debug=on", "View on DBPedia")</f>
        <v>View on DBPedia</v>
      </c>
    </row>
    <row collapsed="false" customFormat="false" customHeight="true" hidden="false" ht="12.1" outlineLevel="0" r="6357">
      <c r="A6357" s="0" t="str">
        <f aca="false">HYPERLINK("http://dbpedia.org/property/opentheme")</f>
        <v>http://dbpedia.org/property/opentheme</v>
      </c>
      <c r="B6357" s="2" t="n">
        <v>0</v>
      </c>
      <c r="C6357" s="0" t="str">
        <f aca="false">HYPERLINK("http://dbpedia.org/sparql?default-graph-uri=http%3A%2F%2Fdbpedia.org&amp;query=select+distinct+%3Fs+%3Fo+where+{%3Fs+%3Chttp%3A%2F%2Fdbpedia.org%2Fproperty%2Fopentheme%3E+%3Fo}+LIMIT+100&amp;format=text%2Fhtml&amp;timeout=30000&amp;debug=on", "View on DBPedia")</f>
        <v>View on DBPedia</v>
      </c>
    </row>
    <row collapsed="false" customFormat="false" customHeight="true" hidden="false" ht="12.1" outlineLevel="0" r="6358">
      <c r="A6358" s="0" t="str">
        <f aca="false">HYPERLINK("http://dbpedia.org/property/summary")</f>
        <v>http://dbpedia.org/property/summary</v>
      </c>
      <c r="B6358" s="2" t="n">
        <v>0</v>
      </c>
      <c r="C6358" s="0" t="str">
        <f aca="false">HYPERLINK("http://dbpedia.org/sparql?default-graph-uri=http%3A%2F%2Fdbpedia.org&amp;query=select+distinct+%3Fs+%3Fo+where+{%3Fs+%3Chttp%3A%2F%2Fdbpedia.org%2Fproperty%2Fsummary%3E+%3Fo}+LIMIT+100&amp;format=text%2Fhtml&amp;timeout=30000&amp;debug=on", "View on DBPedia")</f>
        <v>View on DBPedia</v>
      </c>
    </row>
    <row collapsed="false" customFormat="false" customHeight="true" hidden="false" ht="12.1" outlineLevel="0" r="6359">
      <c r="A6359" s="0" t="str">
        <f aca="false">HYPERLINK("http://dbpedia.org/property/listEpisodes")</f>
        <v>http://dbpedia.org/property/listEpisodes</v>
      </c>
      <c r="B6359" s="2" t="n">
        <v>0</v>
      </c>
      <c r="C6359" s="0" t="str">
        <f aca="false">HYPERLINK("http://dbpedia.org/sparql?default-graph-uri=http%3A%2F%2Fdbpedia.org&amp;query=select+distinct+%3Fs+%3Fo+where+{%3Fs+%3Chttp%3A%2F%2Fdbpedia.org%2Fproperty%2FlistEpisodes%3E+%3Fo}+LIMIT+100&amp;format=text%2Fhtml&amp;timeout=30000&amp;debug=on", "View on DBPedia")</f>
        <v>View on DBPedia</v>
      </c>
    </row>
    <row collapsed="false" customFormat="false" customHeight="true" hidden="false" ht="12.1" outlineLevel="0" r="6360">
      <c r="A6360" s="0" t="str">
        <f aca="false">HYPERLINK("http://dbpedia.org/property/related")</f>
        <v>http://dbpedia.org/property/related</v>
      </c>
      <c r="B6360" s="2" t="n">
        <v>0</v>
      </c>
      <c r="C6360" s="0" t="str">
        <f aca="false">HYPERLINK("http://dbpedia.org/sparql?default-graph-uri=http%3A%2F%2Fdbpedia.org&amp;query=select+distinct+%3Fs+%3Fo+where+{%3Fs+%3Chttp%3A%2F%2Fdbpedia.org%2Fproperty%2Frelated%3E+%3Fo}+LIMIT+100&amp;format=text%2Fhtml&amp;timeout=30000&amp;debug=on", "View on DBPedia")</f>
        <v>View on DBPedia</v>
      </c>
    </row>
    <row collapsed="false" customFormat="false" customHeight="true" hidden="false" ht="12.1" outlineLevel="0" r="6361">
      <c r="A6361" s="0" t="str">
        <f aca="false">HYPERLINK("http://dbpedia.org/property/precededBy")</f>
        <v>http://dbpedia.org/property/precededBy</v>
      </c>
      <c r="B6361" s="2" t="n">
        <v>0</v>
      </c>
      <c r="C6361" s="0" t="str">
        <f aca="false">HYPERLINK("http://dbpedia.org/sparql?default-graph-uri=http%3A%2F%2Fdbpedia.org&amp;query=select+distinct+%3Fs+%3Fo+where+{%3Fs+%3Chttp%3A%2F%2Fdbpedia.org%2Fproperty%2FprecededBy%3E+%3Fo}+LIMIT+100&amp;format=text%2Fhtml&amp;timeout=30000&amp;debug=on", "View on DBPedia")</f>
        <v>View on DBPedia</v>
      </c>
    </row>
    <row collapsed="false" customFormat="false" customHeight="true" hidden="false" ht="12.1" outlineLevel="0" r="6362">
      <c r="A6362" s="0" t="str">
        <f aca="false">HYPERLINK("http://dbpedia.org/property/rtitle")</f>
        <v>http://dbpedia.org/property/rtitle</v>
      </c>
      <c r="B6362" s="2" t="n">
        <v>0</v>
      </c>
      <c r="C6362" s="0" t="str">
        <f aca="false">HYPERLINK("http://dbpedia.org/sparql?default-graph-uri=http%3A%2F%2Fdbpedia.org&amp;query=select+distinct+%3Fs+%3Fo+where+{%3Fs+%3Chttp%3A%2F%2Fdbpedia.org%2Fproperty%2Frtitle%3E+%3Fo}+LIMIT+100&amp;format=text%2Fhtml&amp;timeout=30000&amp;debug=on", "View on DBPedia")</f>
        <v>View on DBPedia</v>
      </c>
    </row>
    <row collapsed="false" customFormat="false" customHeight="true" hidden="false" ht="12.1" outlineLevel="0" r="6363">
      <c r="A6363" s="0" t="str">
        <f aca="false">HYPERLINK("http://dbpedia.org/property/couchGag")</f>
        <v>http://dbpedia.org/property/couchGag</v>
      </c>
      <c r="B6363" s="2" t="n">
        <v>0</v>
      </c>
      <c r="C6363" s="0" t="str">
        <f aca="false">HYPERLINK("http://dbpedia.org/sparql?default-graph-uri=http%3A%2F%2Fdbpedia.org&amp;query=select+distinct+%3Fs+%3Fo+where+{%3Fs+%3Chttp%3A%2F%2Fdbpedia.org%2Fproperty%2FcouchGag%3E+%3Fo}+LIMIT+100&amp;format=text%2Fhtml&amp;timeout=30000&amp;debug=on", "View on DBPedia")</f>
        <v>View on DBPedia</v>
      </c>
    </row>
    <row collapsed="false" customFormat="false" customHeight="true" hidden="false" ht="12.1" outlineLevel="0" r="6364">
      <c r="A6364" s="0" t="str">
        <f aca="false">HYPERLINK("http://dbpedia.org/property/followedBy")</f>
        <v>http://dbpedia.org/property/followedBy</v>
      </c>
      <c r="B6364" s="2" t="n">
        <v>0</v>
      </c>
      <c r="C6364" s="0" t="str">
        <f aca="false">HYPERLINK("http://dbpedia.org/sparql?default-graph-uri=http%3A%2F%2Fdbpedia.org&amp;query=select+distinct+%3Fs+%3Fo+where+{%3Fs+%3Chttp%3A%2F%2Fdbpedia.org%2Fproperty%2FfollowedBy%3E+%3Fo}+LIMIT+100&amp;format=text%2Fhtml&amp;timeout=30000&amp;debug=on", "View on DBPedia")</f>
        <v>View on DBPedia</v>
      </c>
    </row>
    <row collapsed="false" customFormat="false" customHeight="true" hidden="false" ht="12.1" outlineLevel="0" r="6365">
      <c r="A6365" s="0" t="str">
        <f aca="false">HYPERLINK("http://dbpedia.org/property/romajititle")</f>
        <v>http://dbpedia.org/property/romajititle</v>
      </c>
      <c r="B6365" s="2" t="n">
        <v>0</v>
      </c>
      <c r="C6365" s="0" t="str">
        <f aca="false">HYPERLINK("http://dbpedia.org/sparql?default-graph-uri=http%3A%2F%2Fdbpedia.org&amp;query=select+distinct+%3Fs+%3Fo+where+{%3Fs+%3Chttp%3A%2F%2Fdbpedia.org%2Fproperty%2Fromajititle%3E+%3Fo}+LIMIT+100&amp;format=text%2Fhtml&amp;timeout=30000&amp;debug=on", "View on DBPedia")</f>
        <v>View on DBPedia</v>
      </c>
    </row>
    <row collapsed="false" customFormat="false" customHeight="true" hidden="false" ht="12.1" outlineLevel="0" r="6366">
      <c r="A6366" s="0" t="str">
        <f aca="false">HYPERLINK("http://dbpedia.org/property/starring")</f>
        <v>http://dbpedia.org/property/starring</v>
      </c>
      <c r="B6366" s="2" t="n">
        <v>0</v>
      </c>
      <c r="C6366" s="0" t="str">
        <f aca="false">HYPERLINK("http://dbpedia.org/sparql?default-graph-uri=http%3A%2F%2Fdbpedia.org&amp;query=select+distinct+%3Fs+%3Fo+where+{%3Fs+%3Chttp%3A%2F%2Fdbpedia.org%2Fproperty%2Fstarring%3E+%3Fo}+LIMIT+100&amp;format=text%2Fhtml&amp;timeout=30000&amp;debug=on", "View on DBPedia")</f>
        <v>View on DBPedia</v>
      </c>
    </row>
    <row collapsed="false" customFormat="false" customHeight="true" hidden="false" ht="12.1" outlineLevel="0" r="6367">
      <c r="A6367" s="0" t="str">
        <f aca="false">HYPERLINK("http://dbpedia.org/property/seasonName")</f>
        <v>http://dbpedia.org/property/seasonName</v>
      </c>
      <c r="B6367" s="2" t="n">
        <v>0</v>
      </c>
      <c r="C6367" s="0" t="str">
        <f aca="false">HYPERLINK("http://dbpedia.org/sparql?default-graph-uri=http%3A%2F%2Fdbpedia.org&amp;query=select+distinct+%3Fs+%3Fo+where+{%3Fs+%3Chttp%3A%2F%2Fdbpedia.org%2Fproperty%2FseasonName%3E+%3Fo}+LIMIT+100&amp;format=text%2Fhtml&amp;timeout=30000&amp;debug=on", "View on DBPedia")</f>
        <v>View on DBPedia</v>
      </c>
    </row>
    <row collapsed="false" customFormat="false" customHeight="true" hidden="false" ht="12.1" outlineLevel="0" r="6368">
      <c r="A6368" s="0" t="str">
        <f aca="false">HYPERLINK("http://dbpedia.org/ontology/musicComposer")</f>
        <v>http://dbpedia.org/ontology/musicComposer</v>
      </c>
      <c r="B6368" s="2" t="n">
        <v>0</v>
      </c>
      <c r="C6368" s="0" t="str">
        <f aca="false">HYPERLINK("http://dbpedia.org/sparql?default-graph-uri=http%3A%2F%2Fdbpedia.org&amp;query=select+distinct+%3Fs+%3Fo+where+{%3Fs+%3Chttp%3A%2F%2Fdbpedia.org%2Fontology%2FmusicComposer%3E+%3Fo}+LIMIT+100&amp;format=text%2Fhtml&amp;timeout=30000&amp;debug=on", "View on DBPedia")</f>
        <v>View on DBPedia</v>
      </c>
    </row>
    <row collapsed="false" customFormat="false" customHeight="true" hidden="false" ht="12.1" outlineLevel="0" r="6369">
      <c r="A6369" s="0" t="str">
        <f aca="false">HYPERLINK("http://dbpedia.org/property/music")</f>
        <v>http://dbpedia.org/property/music</v>
      </c>
      <c r="B6369" s="2" t="n">
        <v>0</v>
      </c>
      <c r="C6369" s="0" t="str">
        <f aca="false">HYPERLINK("http://dbpedia.org/sparql?default-graph-uri=http%3A%2F%2Fdbpedia.org&amp;query=select+distinct+%3Fs+%3Fo+where+{%3Fs+%3Chttp%3A%2F%2Fdbpedia.org%2Fproperty%2Fmusic%3E+%3Fo}+LIMIT+100&amp;format=text%2Fhtml&amp;timeout=30000&amp;debug=on", "View on DBPedia")</f>
        <v>View on DBPedia</v>
      </c>
    </row>
    <row collapsed="false" customFormat="false" customHeight="true" hidden="false" ht="12.1" outlineLevel="0" r="6370">
      <c r="A6370" s="0" t="str">
        <f aca="false">HYPERLINK("http://dbpedia.org/property/knownFor")</f>
        <v>http://dbpedia.org/property/knownFor</v>
      </c>
      <c r="B6370" s="2" t="n">
        <v>0</v>
      </c>
      <c r="C6370" s="0" t="str">
        <f aca="false">HYPERLINK("http://dbpedia.org/sparql?default-graph-uri=http%3A%2F%2Fdbpedia.org&amp;query=select+distinct+%3Fs+%3Fo+where+{%3Fs+%3Chttp%3A%2F%2Fdbpedia.org%2Fproperty%2FknownFor%3E+%3Fo}+LIMIT+100&amp;format=text%2Fhtml&amp;timeout=30000&amp;debug=on", "View on DBPedia")</f>
        <v>View on DBPedia</v>
      </c>
    </row>
    <row collapsed="false" customFormat="false" customHeight="true" hidden="false" ht="12.1" outlineLevel="0" r="6371">
      <c r="A6371" s="0" t="str">
        <f aca="false">HYPERLINK("http://dbpedia.org/ontology/knownFor")</f>
        <v>http://dbpedia.org/ontology/knownFor</v>
      </c>
      <c r="B6371" s="2" t="n">
        <v>0</v>
      </c>
      <c r="C6371" s="0" t="str">
        <f aca="false">HYPERLINK("http://dbpedia.org/sparql?default-graph-uri=http%3A%2F%2Fdbpedia.org&amp;query=select+distinct+%3Fs+%3Fo+where+{%3Fs+%3Chttp%3A%2F%2Fdbpedia.org%2Fontology%2FknownFor%3E+%3Fo}+LIMIT+100&amp;format=text%2Fhtml&amp;timeout=30000&amp;debug=on", "View on DBPedia")</f>
        <v>View on DBPedia</v>
      </c>
    </row>
    <row collapsed="false" customFormat="false" customHeight="true" hidden="false" ht="12.1" outlineLevel="0" r="6372">
      <c r="A6372" s="0" t="str">
        <f aca="false">HYPERLINK("http://dbpedia.org/property/first")</f>
        <v>http://dbpedia.org/property/first</v>
      </c>
      <c r="B6372" s="2" t="n">
        <v>0</v>
      </c>
      <c r="C6372" s="0" t="str">
        <f aca="false">HYPERLINK("http://dbpedia.org/sparql?default-graph-uri=http%3A%2F%2Fdbpedia.org&amp;query=select+distinct+%3Fs+%3Fo+where+{%3Fs+%3Chttp%3A%2F%2Fdbpedia.org%2Fproperty%2Ffirst%3E+%3Fo}+LIMIT+100&amp;format=text%2Fhtml&amp;timeout=30000&amp;debug=on", "View on DBPedia")</f>
        <v>View on DBPedia</v>
      </c>
    </row>
    <row collapsed="false" customFormat="false" customHeight="true" hidden="false" ht="12.1" outlineLevel="0" r="6373">
      <c r="A6373" s="0" t="str">
        <f aca="false">HYPERLINK("http://dbpedia.org/property/occupation")</f>
        <v>http://dbpedia.org/property/occupation</v>
      </c>
      <c r="B6373" s="2" t="n">
        <v>0</v>
      </c>
      <c r="C6373" s="0" t="str">
        <f aca="false">HYPERLINK("http://dbpedia.org/sparql?default-graph-uri=http%3A%2F%2Fdbpedia.org&amp;query=select+distinct+%3Fs+%3Fo+where+{%3Fs+%3Chttp%3A%2F%2Fdbpedia.org%2Fproperty%2Foccupation%3E+%3Fo}+LIMIT+100&amp;format=text%2Fhtml&amp;timeout=30000&amp;debug=on", "View on DBPedia")</f>
        <v>View on DBPedia</v>
      </c>
    </row>
    <row collapsed="false" customFormat="false" customHeight="true" hidden="false" ht="12.1" outlineLevel="0" r="6374">
      <c r="A6374" s="0" t="str">
        <f aca="false">HYPERLINK("http://dbpedia.org/property/notableWork")</f>
        <v>http://dbpedia.org/property/notableWork</v>
      </c>
      <c r="B6374" s="2" t="n">
        <v>0</v>
      </c>
      <c r="C6374" s="0" t="str">
        <f aca="false">HYPERLINK("http://dbpedia.org/sparql?default-graph-uri=http%3A%2F%2Fdbpedia.org&amp;query=select+distinct+%3Fs+%3Fo+where+{%3Fs+%3Chttp%3A%2F%2Fdbpedia.org%2Fproperty%2FnotableWork%3E+%3Fo}+LIMIT+100&amp;format=text%2Fhtml&amp;timeout=30000&amp;debug=on", "View on DBPedia")</f>
        <v>View on DBPedia</v>
      </c>
    </row>
    <row collapsed="false" customFormat="false" customHeight="true" hidden="false" ht="12.1" outlineLevel="0" r="6375">
      <c r="A6375" s="0" t="str">
        <f aca="false">HYPERLINK("http://dbpedia.org/property/col")</f>
        <v>http://dbpedia.org/property/col</v>
      </c>
      <c r="B6375" s="2" t="n">
        <v>0</v>
      </c>
      <c r="C6375" s="0" t="str">
        <f aca="false">HYPERLINK("http://dbpedia.org/sparql?default-graph-uri=http%3A%2F%2Fdbpedia.org&amp;query=select+distinct+%3Fs+%3Fo+where+{%3Fs+%3Chttp%3A%2F%2Fdbpedia.org%2Fproperty%2Fcol%3E+%3Fo}+LIMIT+100&amp;format=text%2Fhtml&amp;timeout=30000&amp;debug=on", "View on DBPedia")</f>
        <v>View on DBPedia</v>
      </c>
    </row>
    <row collapsed="false" customFormat="false" customHeight="true" hidden="false" ht="12.1" outlineLevel="0" r="6376">
      <c r="A6376" s="0" t="str">
        <f aca="false">HYPERLINK("http://dbpedia.org/property/endtheme")</f>
        <v>http://dbpedia.org/property/endtheme</v>
      </c>
      <c r="B6376" s="2" t="n">
        <v>0</v>
      </c>
      <c r="C6376" s="0" t="str">
        <f aca="false">HYPERLINK("http://dbpedia.org/sparql?default-graph-uri=http%3A%2F%2Fdbpedia.org&amp;query=select+distinct+%3Fs+%3Fo+where+{%3Fs+%3Chttp%3A%2F%2Fdbpedia.org%2Fproperty%2Fendtheme%3E+%3Fo}+LIMIT+100&amp;format=text%2Fhtml&amp;timeout=30000&amp;debug=on", "View on DBPedia")</f>
        <v>View on DBPedia</v>
      </c>
    </row>
    <row collapsed="false" customFormat="false" customHeight="true" hidden="false" ht="12.1" outlineLevel="0" r="6377">
      <c r="A6377" s="0" t="str">
        <f aca="false">HYPERLINK("http://dbpedia.org/property/credits")</f>
        <v>http://dbpedia.org/property/credits</v>
      </c>
      <c r="B6377" s="2" t="n">
        <v>0</v>
      </c>
      <c r="C6377" s="0" t="str">
        <f aca="false">HYPERLINK("http://dbpedia.org/sparql?default-graph-uri=http%3A%2F%2Fdbpedia.org&amp;query=select+distinct+%3Fs+%3Fo+where+{%3Fs+%3Chttp%3A%2F%2Fdbpedia.org%2Fproperty%2Fcredits%3E+%3Fo}+LIMIT+100&amp;format=text%2Fhtml&amp;timeout=30000&amp;debug=on", "View on DBPedia")</f>
        <v>View on DBPedia</v>
      </c>
    </row>
    <row collapsed="false" customFormat="false" customHeight="true" hidden="false" ht="12.1" outlineLevel="0" r="6378">
      <c r="A6378" s="0" t="str">
        <f aca="false">HYPERLINK("http://dbpedia.org/property/television")</f>
        <v>http://dbpedia.org/property/television</v>
      </c>
      <c r="B6378" s="2" t="n">
        <v>0</v>
      </c>
      <c r="C6378" s="0" t="str">
        <f aca="false">HYPERLINK("http://dbpedia.org/sparql?default-graph-uri=http%3A%2F%2Fdbpedia.org&amp;query=select+distinct+%3Fs+%3Fo+where+{%3Fs+%3Chttp%3A%2F%2Fdbpedia.org%2Fproperty%2Ftelevision%3E+%3Fo}+LIMIT+100&amp;format=text%2Fhtml&amp;timeout=30000&amp;debug=on", "View on DBPedia")</f>
        <v>View on DBPedia</v>
      </c>
    </row>
    <row collapsed="false" customFormat="false" customHeight="true" hidden="false" ht="12.1" outlineLevel="0" r="6379">
      <c r="A6379" s="0" t="str">
        <f aca="false">HYPERLINK("http://dbpedia.org/ontology/openingTheme")</f>
        <v>http://dbpedia.org/ontology/openingTheme</v>
      </c>
      <c r="B6379" s="2" t="n">
        <v>0</v>
      </c>
      <c r="C6379" s="0" t="str">
        <f aca="false">HYPERLINK("http://dbpedia.org/sparql?default-graph-uri=http%3A%2F%2Fdbpedia.org&amp;query=select+distinct+%3Fs+%3Fo+where+{%3Fs+%3Chttp%3A%2F%2Fdbpedia.org%2Fontology%2FopeningTheme%3E+%3Fo}+LIMIT+100&amp;format=text%2Fhtml&amp;timeout=30000&amp;debug=on", "View on DBPedia")</f>
        <v>View on DBPedia</v>
      </c>
    </row>
    <row collapsed="false" customFormat="false" customHeight="true" hidden="false" ht="12.1" outlineLevel="0" r="6380">
      <c r="A6380" s="0" t="str">
        <f aca="false">HYPERLINK("http://dbpedia.org/property/episodeName")</f>
        <v>http://dbpedia.org/property/episodeName</v>
      </c>
      <c r="B6380" s="2" t="n">
        <v>0</v>
      </c>
      <c r="C6380" s="0" t="str">
        <f aca="false">HYPERLINK("http://dbpedia.org/sparql?default-graph-uri=http%3A%2F%2Fdbpedia.org&amp;query=select+distinct+%3Fs+%3Fo+where+{%3Fs+%3Chttp%3A%2F%2Fdbpedia.org%2Fproperty%2FepisodeName%3E+%3Fo}+LIMIT+100&amp;format=text%2Fhtml&amp;timeout=30000&amp;debug=on", "View on DBPedia")</f>
        <v>View on DBPedia</v>
      </c>
    </row>
    <row collapsed="false" customFormat="false" customHeight="true" hidden="false" ht="12.1" outlineLevel="0" r="6381">
      <c r="A6381" s="0" t="str">
        <f aca="false">HYPERLINK("http://dbpedia.org/property/genre")</f>
        <v>http://dbpedia.org/property/genre</v>
      </c>
      <c r="B6381" s="2" t="n">
        <v>0</v>
      </c>
      <c r="C6381" s="0" t="str">
        <f aca="false">HYPERLINK("http://dbpedia.org/sparql?default-graph-uri=http%3A%2F%2Fdbpedia.org&amp;query=select+distinct+%3Fs+%3Fo+where+{%3Fs+%3Chttp%3A%2F%2Fdbpedia.org%2Fproperty%2Fgenre%3E+%3Fo}+LIMIT+100&amp;format=text%2Fhtml&amp;timeout=30000&amp;debug=on", "View on DBPedia")</f>
        <v>View on DBPedia</v>
      </c>
    </row>
    <row collapsed="false" customFormat="false" customHeight="true" hidden="false" ht="12.1" outlineLevel="0" r="6382">
      <c r="A6382" s="0" t="str">
        <f aca="false">HYPERLINK("http://dbpedia.org/property/chapterlist")</f>
        <v>http://dbpedia.org/property/chapterlist</v>
      </c>
      <c r="B6382" s="2" t="n">
        <v>0</v>
      </c>
      <c r="C6382" s="0" t="str">
        <f aca="false">HYPERLINK("http://dbpedia.org/sparql?default-graph-uri=http%3A%2F%2Fdbpedia.org&amp;query=select+distinct+%3Fs+%3Fo+where+{%3Fs+%3Chttp%3A%2F%2Fdbpedia.org%2Fproperty%2Fchapterlist%3E+%3Fo}+LIMIT+100&amp;format=text%2Fhtml&amp;timeout=30000&amp;debug=on", "View on DBPedia")</f>
        <v>View on DBPedia</v>
      </c>
    </row>
    <row collapsed="false" customFormat="false" customHeight="true" hidden="false" ht="12.1" outlineLevel="0" r="6383">
      <c r="A6383" s="0" t="str">
        <f aca="false">HYPERLINK("http://dbpedia.org/property/englishtitlea")</f>
        <v>http://dbpedia.org/property/englishtitlea</v>
      </c>
      <c r="B6383" s="2" t="n">
        <v>0</v>
      </c>
      <c r="C6383" s="0" t="str">
        <f aca="false">HYPERLINK("http://dbpedia.org/sparql?default-graph-uri=http%3A%2F%2Fdbpedia.org&amp;query=select+distinct+%3Fs+%3Fo+where+{%3Fs+%3Chttp%3A%2F%2Fdbpedia.org%2Fproperty%2Fenglishtitlea%3E+%3Fo}+LIMIT+100&amp;format=text%2Fhtml&amp;timeout=30000&amp;debug=on", "View on DBPedia")</f>
        <v>View on DBPedia</v>
      </c>
    </row>
    <row collapsed="false" customFormat="false" customHeight="true" hidden="false" ht="12.1" outlineLevel="0" r="6384">
      <c r="A6384" s="0" t="str">
        <f aca="false">HYPERLINK("http://dbpedia.org/property/englishtitleb")</f>
        <v>http://dbpedia.org/property/englishtitleb</v>
      </c>
      <c r="B6384" s="2" t="n">
        <v>0</v>
      </c>
      <c r="C6384" s="0" t="str">
        <f aca="false">HYPERLINK("http://dbpedia.org/sparql?default-graph-uri=http%3A%2F%2Fdbpedia.org&amp;query=select+distinct+%3Fs+%3Fo+where+{%3Fs+%3Chttp%3A%2F%2Fdbpedia.org%2Fproperty%2Fenglishtitleb%3E+%3Fo}+LIMIT+100&amp;format=text%2Fhtml&amp;timeout=30000&amp;debug=on", "View on DBPedia")</f>
        <v>View on DBPedia</v>
      </c>
    </row>
    <row collapsed="false" customFormat="false" customHeight="true" hidden="false" ht="12.1" outlineLevel="0" r="6385">
      <c r="A6385" s="0" t="str">
        <f aca="false">HYPERLINK("http://dbpedia.org/property/episode")</f>
        <v>http://dbpedia.org/property/episode</v>
      </c>
      <c r="B6385" s="2" t="n">
        <v>0</v>
      </c>
      <c r="C6385" s="0" t="str">
        <f aca="false">HYPERLINK("http://dbpedia.org/sparql?default-graph-uri=http%3A%2F%2Fdbpedia.org&amp;query=select+distinct+%3Fs+%3Fo+where+{%3Fs+%3Chttp%3A%2F%2Fdbpedia.org%2Fproperty%2Fepisode%3E+%3Fo}+LIMIT+100&amp;format=text%2Fhtml&amp;timeout=30000&amp;debug=on", "View on DBPedia")</f>
        <v>View on DBPedia</v>
      </c>
    </row>
    <row collapsed="false" customFormat="false" customHeight="true" hidden="false" ht="12.1" outlineLevel="0" r="6386">
      <c r="A6386" s="0" t="str">
        <f aca="false">HYPERLINK("http://dbpedia.org/property/format")</f>
        <v>http://dbpedia.org/property/format</v>
      </c>
      <c r="B6386" s="2" t="n">
        <v>0</v>
      </c>
      <c r="C6386" s="0" t="str">
        <f aca="false">HYPERLINK("http://dbpedia.org/sparql?default-graph-uri=http%3A%2F%2Fdbpedia.org&amp;query=select+distinct+%3Fs+%3Fo+where+{%3Fs+%3Chttp%3A%2F%2Fdbpedia.org%2Fproperty%2Fformat%3E+%3Fo}+LIMIT+100&amp;format=text%2Fhtml&amp;timeout=30000&amp;debug=on", "View on DBPedia")</f>
        <v>View on DBPedia</v>
      </c>
    </row>
    <row collapsed="false" customFormat="false" customHeight="true" hidden="false" ht="12.1" outlineLevel="0" r="6387">
      <c r="A6387" s="0" t="str">
        <f aca="false">HYPERLINK("http://dbpedia.org/property/note")</f>
        <v>http://dbpedia.org/property/note</v>
      </c>
      <c r="B6387" s="2" t="n">
        <v>0</v>
      </c>
      <c r="C6387" s="0" t="str">
        <f aca="false">HYPERLINK("http://dbpedia.org/sparql?default-graph-uri=http%3A%2F%2Fdbpedia.org&amp;query=select+distinct+%3Fs+%3Fo+where+{%3Fs+%3Chttp%3A%2F%2Fdbpedia.org%2Fproperty%2Fnote%3E+%3Fo}+LIMIT+100&amp;format=text%2Fhtml&amp;timeout=30000&amp;debug=on", "View on DBPedia")</f>
        <v>View on DBPedia</v>
      </c>
    </row>
    <row collapsed="false" customFormat="false" customHeight="true" hidden="false" ht="12.1" outlineLevel="0" r="6388">
      <c r="A6388" s="0" t="str">
        <f aca="false">HYPERLINK("http://dbpedia.org/property/extra")</f>
        <v>http://dbpedia.org/property/extra</v>
      </c>
      <c r="B6388" s="2" t="n">
        <v>0</v>
      </c>
      <c r="C6388" s="0" t="str">
        <f aca="false">HYPERLINK("http://dbpedia.org/sparql?default-graph-uri=http%3A%2F%2Fdbpedia.org&amp;query=select+distinct+%3Fs+%3Fo+where+{%3Fs+%3Chttp%3A%2F%2Fdbpedia.org%2Fproperty%2Fextra%3E+%3Fo}+LIMIT+100&amp;format=text%2Fhtml&amp;timeout=30000&amp;debug=on", "View on DBPedia")</f>
        <v>View on DBPedia</v>
      </c>
    </row>
    <row collapsed="false" customFormat="false" customHeight="true" hidden="false" ht="12.1" outlineLevel="0" r="6389">
      <c r="A6389" s="0" t="str">
        <f aca="false">HYPERLINK("http://dbpedia.org/ontology/award")</f>
        <v>http://dbpedia.org/ontology/award</v>
      </c>
      <c r="B6389" s="2" t="n">
        <v>0</v>
      </c>
      <c r="C6389" s="0" t="str">
        <f aca="false">HYPERLINK("http://dbpedia.org/sparql?default-graph-uri=http%3A%2F%2Fdbpedia.org&amp;query=select+distinct+%3Fs+%3Fo+where+{%3Fs+%3Chttp%3A%2F%2Fdbpedia.org%2Fontology%2Faward%3E+%3Fo}+LIMIT+100&amp;format=text%2Fhtml&amp;timeout=30000&amp;debug=on", "View on DBPedia")</f>
        <v>View on DBPedia</v>
      </c>
    </row>
    <row collapsed="false" customFormat="false" customHeight="true" hidden="false" ht="12.1" outlineLevel="0" r="6390">
      <c r="A6390" s="0" t="str">
        <f aca="false">HYPERLINK("http://dbpedia.org/property/lastAlbum")</f>
        <v>http://dbpedia.org/property/lastAlbum</v>
      </c>
      <c r="B6390" s="2" t="n">
        <v>0</v>
      </c>
      <c r="C6390" s="0" t="str">
        <f aca="false">HYPERLINK("http://dbpedia.org/sparql?default-graph-uri=http%3A%2F%2Fdbpedia.org&amp;query=select+distinct+%3Fs+%3Fo+where+{%3Fs+%3Chttp%3A%2F%2Fdbpedia.org%2Fproperty%2FlastAlbum%3E+%3Fo}+LIMIT+100&amp;format=text%2Fhtml&amp;timeout=30000&amp;debug=on", "View on DBPedia")</f>
        <v>View on DBPedia</v>
      </c>
    </row>
    <row collapsed="false" customFormat="false" customHeight="true" hidden="false" ht="12.1" outlineLevel="0" r="6391">
      <c r="A6391" s="0" t="str">
        <f aca="false">HYPERLINK("http://dbpedia.org/property/thisSingle")</f>
        <v>http://dbpedia.org/property/thisSingle</v>
      </c>
      <c r="B6391" s="2" t="n">
        <v>0</v>
      </c>
      <c r="C6391" s="0" t="str">
        <f aca="false">HYPERLINK("http://dbpedia.org/sparql?default-graph-uri=http%3A%2F%2Fdbpedia.org&amp;query=select+distinct+%3Fs+%3Fo+where+{%3Fs+%3Chttp%3A%2F%2Fdbpedia.org%2Fproperty%2FthisSingle%3E+%3Fo}+LIMIT+100&amp;format=text%2Fhtml&amp;timeout=30000&amp;debug=on", "View on DBPedia")</f>
        <v>View on DBPedia</v>
      </c>
    </row>
    <row collapsed="false" customFormat="false" customHeight="true" hidden="false" ht="12.1" outlineLevel="0" r="6392">
      <c r="A6392" s="0" t="str">
        <f aca="false">HYPERLINK("http://dbpedia.org/ontology/format")</f>
        <v>http://dbpedia.org/ontology/format</v>
      </c>
      <c r="B6392" s="2" t="n">
        <v>0</v>
      </c>
      <c r="C6392" s="0" t="str">
        <f aca="false">HYPERLINK("http://dbpedia.org/sparql?default-graph-uri=http%3A%2F%2Fdbpedia.org&amp;query=select+distinct+%3Fs+%3Fo+where+{%3Fs+%3Chttp%3A%2F%2Fdbpedia.org%2Fontology%2Fformat%3E+%3Fo}+LIMIT+100&amp;format=text%2Fhtml&amp;timeout=30000&amp;debug=on", "View on DBPedia")</f>
        <v>View on DBPedia</v>
      </c>
    </row>
    <row collapsed="false" customFormat="false" customHeight="true" hidden="false" ht="12.1" outlineLevel="0" r="6393">
      <c r="A6393" s="0" t="str">
        <f aca="false">HYPERLINK("http://dbpedia.org/property/after")</f>
        <v>http://dbpedia.org/property/after</v>
      </c>
      <c r="B6393" s="2" t="n">
        <v>0</v>
      </c>
      <c r="C6393" s="0" t="str">
        <f aca="false">HYPERLINK("http://dbpedia.org/sparql?default-graph-uri=http%3A%2F%2Fdbpedia.org&amp;query=select+distinct+%3Fs+%3Fo+where+{%3Fs+%3Chttp%3A%2F%2Fdbpedia.org%2Fproperty%2Fafter%3E+%3Fo}+LIMIT+100&amp;format=text%2Fhtml&amp;timeout=30000&amp;debug=on", "View on DBPedia")</f>
        <v>View on DBPedia</v>
      </c>
    </row>
    <row collapsed="false" customFormat="false" customHeight="true" hidden="false" ht="12.1" outlineLevel="0" r="6394">
      <c r="A6394" s="0" t="str">
        <f aca="false">HYPERLINK("http://dbpedia.org/property/before")</f>
        <v>http://dbpedia.org/property/before</v>
      </c>
      <c r="B6394" s="2" t="n">
        <v>0</v>
      </c>
      <c r="C6394" s="0" t="str">
        <f aca="false">HYPERLINK("http://dbpedia.org/sparql?default-graph-uri=http%3A%2F%2Fdbpedia.org&amp;query=select+distinct+%3Fs+%3Fo+where+{%3Fs+%3Chttp%3A%2F%2Fdbpedia.org%2Fproperty%2Fbefore%3E+%3Fo}+LIMIT+100&amp;format=text%2Fhtml&amp;timeout=30000&amp;debug=on", "View on DBPedia")</f>
        <v>View on DBPedia</v>
      </c>
    </row>
    <row collapsed="false" customFormat="false" customHeight="true" hidden="false" ht="12.1" outlineLevel="0" r="6395">
      <c r="A6395" s="0" t="str">
        <f aca="false">HYPERLINK("http://dbpedia.org/ontology/starring")</f>
        <v>http://dbpedia.org/ontology/starring</v>
      </c>
      <c r="B6395" s="2" t="n">
        <v>0</v>
      </c>
      <c r="C6395" s="0" t="str">
        <f aca="false">HYPERLINK("http://dbpedia.org/sparql?default-graph-uri=http%3A%2F%2Fdbpedia.org&amp;query=select+distinct+%3Fs+%3Fo+where+{%3Fs+%3Chttp%3A%2F%2Fdbpedia.org%2Fontology%2Fstarring%3E+%3Fo}+LIMIT+100&amp;format=text%2Fhtml&amp;timeout=30000&amp;debug=on", "View on DBPedia")</f>
        <v>View on DBPedia</v>
      </c>
    </row>
    <row collapsed="false" customFormat="false" customHeight="true" hidden="false" ht="12.1" outlineLevel="0" r="6396">
      <c r="A6396" s="0" t="str">
        <f aca="false">HYPERLINK("http://dbpedia.org/property/content")</f>
        <v>http://dbpedia.org/property/content</v>
      </c>
      <c r="B6396" s="2" t="n">
        <v>0</v>
      </c>
      <c r="C6396" s="0" t="str">
        <f aca="false">HYPERLINK("http://dbpedia.org/sparql?default-graph-uri=http%3A%2F%2Fdbpedia.org&amp;query=select+distinct+%3Fs+%3Fo+where+{%3Fs+%3Chttp%3A%2F%2Fdbpedia.org%2Fproperty%2Fcontent%3E+%3Fo}+LIMIT+100&amp;format=text%2Fhtml&amp;timeout=30000&amp;debug=on", "View on DBPedia")</f>
        <v>View on DBPedia</v>
      </c>
    </row>
    <row collapsed="false" customFormat="false" customHeight="true" hidden="false" ht="12.1" outlineLevel="0" r="6397">
      <c r="A6397" s="0" t="str">
        <f aca="false">HYPERLINK("http://dbpedia.org/property/lastSingle")</f>
        <v>http://dbpedia.org/property/lastSingle</v>
      </c>
      <c r="B6397" s="2" t="n">
        <v>0</v>
      </c>
      <c r="C6397" s="0" t="str">
        <f aca="false">HYPERLINK("http://dbpedia.org/sparql?default-graph-uri=http%3A%2F%2Fdbpedia.org&amp;query=select+distinct+%3Fs+%3Fo+where+{%3Fs+%3Chttp%3A%2F%2Fdbpedia.org%2Fproperty%2FlastSingle%3E+%3Fo}+LIMIT+100&amp;format=text%2Fhtml&amp;timeout=30000&amp;debug=on", "View on DBPedia")</f>
        <v>View on DBPedia</v>
      </c>
    </row>
    <row collapsed="false" customFormat="false" customHeight="true" hidden="false" ht="12.1" outlineLevel="0" r="6398">
      <c r="A6398" s="0" t="str">
        <f aca="false">HYPERLINK("http://dbpedia.org/property/nextSingle")</f>
        <v>http://dbpedia.org/property/nextSingle</v>
      </c>
      <c r="B6398" s="2" t="n">
        <v>0</v>
      </c>
      <c r="C6398" s="0" t="str">
        <f aca="false">HYPERLINK("http://dbpedia.org/sparql?default-graph-uri=http%3A%2F%2Fdbpedia.org&amp;query=select+distinct+%3Fs+%3Fo+where+{%3Fs+%3Chttp%3A%2F%2Fdbpedia.org%2Fproperty%2FnextSingle%3E+%3Fo}+LIMIT+100&amp;format=text%2Fhtml&amp;timeout=30000&amp;debug=on", "View on DBPedia")</f>
        <v>View on DBPedia</v>
      </c>
    </row>
    <row collapsed="false" customFormat="false" customHeight="true" hidden="false" ht="12.1" outlineLevel="0" r="6399">
      <c r="A6399" s="0" t="str">
        <f aca="false">HYPERLINK("http://dbpedia.org/property/l")</f>
        <v>http://dbpedia.org/property/l</v>
      </c>
      <c r="B6399" s="2" t="n">
        <v>0</v>
      </c>
      <c r="C6399" s="0" t="str">
        <f aca="false">HYPERLINK("http://dbpedia.org/sparql?default-graph-uri=http%3A%2F%2Fdbpedia.org&amp;query=select+distinct+%3Fs+%3Fo+where+{%3Fs+%3Chttp%3A%2F%2Fdbpedia.org%2Fproperty%2Fl%3E+%3Fo}+LIMIT+100&amp;format=text%2Fhtml&amp;timeout=30000&amp;debug=on", "View on DBPedia")</f>
        <v>View on DBPedia</v>
      </c>
    </row>
    <row collapsed="false" customFormat="false" customHeight="true" hidden="false" ht="12.1" outlineLevel="0" r="6400">
      <c r="A6400" s="0" t="str">
        <f aca="false">HYPERLINK("http://dbpedia.org/property/serialName")</f>
        <v>http://dbpedia.org/property/serialName</v>
      </c>
      <c r="B6400" s="2" t="n">
        <v>0</v>
      </c>
      <c r="C6400" s="0" t="str">
        <f aca="false">HYPERLINK("http://dbpedia.org/sparql?default-graph-uri=http%3A%2F%2Fdbpedia.org&amp;query=select+distinct+%3Fs+%3Fo+where+{%3Fs+%3Chttp%3A%2F%2Fdbpedia.org%2Fproperty%2FserialName%3E+%3Fo}+LIMIT+100&amp;format=text%2Fhtml&amp;timeout=30000&amp;debug=on", "View on DBPedia")</f>
        <v>View on DBPedia</v>
      </c>
    </row>
    <row collapsed="false" customFormat="false" customHeight="true" hidden="false" ht="12.1" outlineLevel="0" r="6402">
      <c r="A6402" s="0" t="n">
        <v>1151263973</v>
      </c>
      <c r="B6402" s="1" t="s">
        <v>1222</v>
      </c>
      <c r="C6402" s="0" t="str">
        <f aca="false">HYPERLINK("http://en.wikipedia.org/wiki/List_of_How_I_Met_Your_Mother_episodes", "View context")</f>
        <v>View context</v>
      </c>
    </row>
    <row collapsed="false" customFormat="false" customHeight="true" hidden="false" ht="12.65" outlineLevel="0" r="6403">
      <c r="A6403" s="0" t="s">
        <v>1348</v>
      </c>
      <c r="B6403" s="1" t="s">
        <v>1349</v>
      </c>
      <c r="C6403" s="0" t="s">
        <v>1350</v>
      </c>
      <c r="D6403" s="0" t="s">
        <v>1351</v>
      </c>
    </row>
    <row collapsed="false" customFormat="false" customHeight="true" hidden="false" ht="12.1" outlineLevel="0" r="6404">
      <c r="A6404" s="0" t="str">
        <f aca="false">HYPERLINK("http://dbpedia.org/property/director")</f>
        <v>http://dbpedia.org/property/director</v>
      </c>
      <c r="B6404" s="2" t="n">
        <v>1</v>
      </c>
      <c r="C6404" s="0" t="str">
        <f aca="false">HYPERLINK("http://dbpedia.org/sparql?default-graph-uri=http%3A%2F%2Fdbpedia.org&amp;query=select+distinct+%3Fs+%3Fo+where+{%3Fs+%3Chttp%3A%2F%2Fdbpedia.org%2Fproperty%2Fdirector%3E+%3Fo}+LIMIT+100&amp;format=text%2Fhtml&amp;timeout=30000&amp;debug=on", "View on DBPedia")</f>
        <v>View on DBPedia</v>
      </c>
    </row>
    <row collapsed="false" customFormat="false" customHeight="true" hidden="false" ht="12.1" outlineLevel="0" r="6405">
      <c r="A6405" s="0" t="str">
        <f aca="false">HYPERLINK("http://dbpedia.org/property/name")</f>
        <v>http://dbpedia.org/property/name</v>
      </c>
      <c r="B6405" s="2" t="n">
        <v>0</v>
      </c>
      <c r="C6405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6406">
      <c r="A6406" s="0" t="str">
        <f aca="false">HYPERLINK("http://dbpedia.org/property/directedby")</f>
        <v>http://dbpedia.org/property/directedby</v>
      </c>
      <c r="B6406" s="2" t="n">
        <v>1</v>
      </c>
      <c r="C6406" s="0" t="str">
        <f aca="false">HYPERLINK("http://dbpedia.org/sparql?default-graph-uri=http%3A%2F%2Fdbpedia.org&amp;query=select+distinct+%3Fs+%3Fo+where+{%3Fs+%3Chttp%3A%2F%2Fdbpedia.org%2Fproperty%2Fdirectedby%3E+%3Fo}+LIMIT+100&amp;format=text%2Fhtml&amp;timeout=30000&amp;debug=on", "View on DBPedia")</f>
        <v>View on DBPedia</v>
      </c>
    </row>
    <row collapsed="false" customFormat="false" customHeight="true" hidden="false" ht="12.1" outlineLevel="0" r="6407">
      <c r="A6407" s="0" t="str">
        <f aca="false">HYPERLINK("http://dbpedia.org/ontology/director")</f>
        <v>http://dbpedia.org/ontology/director</v>
      </c>
      <c r="B6407" s="2" t="n">
        <v>1</v>
      </c>
      <c r="C6407" s="0" t="str">
        <f aca="false">HYPERLINK("http://dbpedia.org/sparql?default-graph-uri=http%3A%2F%2Fdbpedia.org&amp;query=select+distinct+%3Fs+%3Fo+where+{%3Fs+%3Chttp%3A%2F%2Fdbpedia.org%2Fontology%2Fdirector%3E+%3Fo}+LIMIT+100&amp;format=text%2Fhtml&amp;timeout=30000&amp;debug=on", "View on DBPedia")</f>
        <v>View on DBPedia</v>
      </c>
    </row>
    <row collapsed="false" customFormat="false" customHeight="true" hidden="false" ht="12.1" outlineLevel="0" r="6408">
      <c r="A6408" s="0" t="str">
        <f aca="false">HYPERLINK("http://xmlns.com/foaf/0.1/name")</f>
        <v>http://xmlns.com/foaf/0.1/name</v>
      </c>
      <c r="B6408" s="2" t="n">
        <v>0</v>
      </c>
      <c r="C6408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6409">
      <c r="A6409" s="0" t="str">
        <f aca="false">HYPERLINK("http://dbpedia.org/property/guests")</f>
        <v>http://dbpedia.org/property/guests</v>
      </c>
      <c r="B6409" s="2" t="n">
        <v>0</v>
      </c>
      <c r="C6409" s="0" t="str">
        <f aca="false">HYPERLINK("http://dbpedia.org/sparql?default-graph-uri=http%3A%2F%2Fdbpedia.org&amp;query=select+distinct+%3Fs+%3Fo+where+{%3Fs+%3Chttp%3A%2F%2Fdbpedia.org%2Fproperty%2Fguests%3E+%3Fo}+LIMIT+100&amp;format=text%2Fhtml&amp;timeout=30000&amp;debug=on", "View on DBPedia")</f>
        <v>View on DBPedia</v>
      </c>
    </row>
    <row collapsed="false" customFormat="false" customHeight="true" hidden="false" ht="12.1" outlineLevel="0" r="6410">
      <c r="A6410" s="0" t="str">
        <f aca="false">HYPERLINK("http://dbpedia.org/property/aux")</f>
        <v>http://dbpedia.org/property/aux</v>
      </c>
      <c r="B6410" s="2" t="n">
        <v>0</v>
      </c>
      <c r="C6410" s="0" t="str">
        <f aca="false">HYPERLINK("http://dbpedia.org/sparql?default-graph-uri=http%3A%2F%2Fdbpedia.org&amp;query=select+distinct+%3Fs+%3Fo+where+{%3Fs+%3Chttp%3A%2F%2Fdbpedia.org%2Fproperty%2Faux%3E+%3Fo}+LIMIT+100&amp;format=text%2Fhtml&amp;timeout=30000&amp;debug=on", "View on DBPedia")</f>
        <v>View on DBPedia</v>
      </c>
    </row>
    <row collapsed="false" customFormat="false" customHeight="true" hidden="false" ht="12.1" outlineLevel="0" r="6411">
      <c r="A6411" s="0" t="str">
        <f aca="false">HYPERLINK("http://dbpedia.org/property/starring")</f>
        <v>http://dbpedia.org/property/starring</v>
      </c>
      <c r="B6411" s="2" t="n">
        <v>0</v>
      </c>
      <c r="C6411" s="0" t="str">
        <f aca="false">HYPERLINK("http://dbpedia.org/sparql?default-graph-uri=http%3A%2F%2Fdbpedia.org&amp;query=select+distinct+%3Fs+%3Fo+where+{%3Fs+%3Chttp%3A%2F%2Fdbpedia.org%2Fproperty%2Fstarring%3E+%3Fo}+LIMIT+100&amp;format=text%2Fhtml&amp;timeout=30000&amp;debug=on", "View on DBPedia")</f>
        <v>View on DBPedia</v>
      </c>
    </row>
    <row collapsed="false" customFormat="false" customHeight="true" hidden="false" ht="12.1" outlineLevel="0" r="6412">
      <c r="A6412" s="0" t="str">
        <f aca="false">HYPERLINK("http://dbpedia.org/ontology/starring")</f>
        <v>http://dbpedia.org/ontology/starring</v>
      </c>
      <c r="B6412" s="2" t="n">
        <v>0</v>
      </c>
      <c r="C6412" s="0" t="str">
        <f aca="false">HYPERLINK("http://dbpedia.org/sparql?default-graph-uri=http%3A%2F%2Fdbpedia.org&amp;query=select+distinct+%3Fs+%3Fo+where+{%3Fs+%3Chttp%3A%2F%2Fdbpedia.org%2Fontology%2Fstarring%3E+%3Fo}+LIMIT+100&amp;format=text%2Fhtml&amp;timeout=30000&amp;debug=on", "View on DBPedia")</f>
        <v>View on DBPedia</v>
      </c>
    </row>
    <row collapsed="false" customFormat="false" customHeight="true" hidden="false" ht="12.1" outlineLevel="0" r="6413">
      <c r="A6413" s="0" t="str">
        <f aca="false">HYPERLINK("http://dbpedia.org/property/shortsummary")</f>
        <v>http://dbpedia.org/property/shortsummary</v>
      </c>
      <c r="B6413" s="2" t="n">
        <v>0</v>
      </c>
      <c r="C6413" s="0" t="str">
        <f aca="false">HYPERLINK("http://dbpedia.org/sparql?default-graph-uri=http%3A%2F%2Fdbpedia.org&amp;query=select+distinct+%3Fs+%3Fo+where+{%3Fs+%3Chttp%3A%2F%2Fdbpedia.org%2Fproperty%2Fshortsummary%3E+%3Fo}+LIMIT+100&amp;format=text%2Fhtml&amp;timeout=30000&amp;debug=on", "View on DBPedia")</f>
        <v>View on DBPedia</v>
      </c>
    </row>
    <row collapsed="false" customFormat="false" customHeight="true" hidden="false" ht="12.1" outlineLevel="0" r="6414">
      <c r="A6414" s="0" t="str">
        <f aca="false">HYPERLINK("http://dbpedia.org/property/executiveProducer")</f>
        <v>http://dbpedia.org/property/executiveProducer</v>
      </c>
      <c r="B6414" s="2" t="n">
        <v>0</v>
      </c>
      <c r="C6414" s="0" t="str">
        <f aca="false">HYPERLINK("http://dbpedia.org/sparql?default-graph-uri=http%3A%2F%2Fdbpedia.org&amp;query=select+distinct+%3Fs+%3Fo+where+{%3Fs+%3Chttp%3A%2F%2Fdbpedia.org%2Fproperty%2FexecutiveProducer%3E+%3Fo}+LIMIT+100&amp;format=text%2Fhtml&amp;timeout=30000&amp;debug=on", "View on DBPedia")</f>
        <v>View on DBPedia</v>
      </c>
    </row>
    <row collapsed="false" customFormat="false" customHeight="true" hidden="false" ht="12.1" outlineLevel="0" r="6415">
      <c r="A6415" s="0" t="str">
        <f aca="false">HYPERLINK("http://dbpedia.org/ontology/executiveProducer")</f>
        <v>http://dbpedia.org/ontology/executiveProducer</v>
      </c>
      <c r="B6415" s="2" t="n">
        <v>0</v>
      </c>
      <c r="C6415" s="0" t="str">
        <f aca="false">HYPERLINK("http://dbpedia.org/sparql?default-graph-uri=http%3A%2F%2Fdbpedia.org&amp;query=select+distinct+%3Fs+%3Fo+where+{%3Fs+%3Chttp%3A%2F%2Fdbpedia.org%2Fontology%2FexecutiveProducer%3E+%3Fo}+LIMIT+100&amp;format=text%2Fhtml&amp;timeout=30000&amp;debug=on", "View on DBPedia")</f>
        <v>View on DBPedia</v>
      </c>
    </row>
    <row collapsed="false" customFormat="false" customHeight="true" hidden="false" ht="12.1" outlineLevel="0" r="6416">
      <c r="A6416" s="0" t="str">
        <f aca="false">HYPERLINK("http://dbpedia.org/property/host")</f>
        <v>http://dbpedia.org/property/host</v>
      </c>
      <c r="B6416" s="2" t="n">
        <v>0</v>
      </c>
      <c r="C6416" s="0" t="str">
        <f aca="false">HYPERLINK("http://dbpedia.org/sparql?default-graph-uri=http%3A%2F%2Fdbpedia.org&amp;query=select+distinct+%3Fs+%3Fo+where+{%3Fs+%3Chttp%3A%2F%2Fdbpedia.org%2Fproperty%2Fhost%3E+%3Fo}+LIMIT+100&amp;format=text%2Fhtml&amp;timeout=30000&amp;debug=on", "View on DBPedia")</f>
        <v>View on DBPedia</v>
      </c>
    </row>
    <row collapsed="false" customFormat="false" customHeight="true" hidden="false" ht="12.1" outlineLevel="0" r="6417">
      <c r="A6417" s="0" t="str">
        <f aca="false">HYPERLINK("http://dbpedia.org/property/producer")</f>
        <v>http://dbpedia.org/property/producer</v>
      </c>
      <c r="B6417" s="2" t="n">
        <v>0</v>
      </c>
      <c r="C6417" s="0" t="str">
        <f aca="false">HYPERLINK("http://dbpedia.org/sparql?default-graph-uri=http%3A%2F%2Fdbpedia.org&amp;query=select+distinct+%3Fs+%3Fo+where+{%3Fs+%3Chttp%3A%2F%2Fdbpedia.org%2Fproperty%2Fproducer%3E+%3Fo}+LIMIT+100&amp;format=text%2Fhtml&amp;timeout=30000&amp;debug=on", "View on DBPedia")</f>
        <v>View on DBPedia</v>
      </c>
    </row>
    <row collapsed="false" customFormat="false" customHeight="true" hidden="false" ht="12.1" outlineLevel="0" r="6418">
      <c r="A6418" s="0" t="str">
        <f aca="false">HYPERLINK("http://dbpedia.org/property/rtitle")</f>
        <v>http://dbpedia.org/property/rtitle</v>
      </c>
      <c r="B6418" s="2" t="n">
        <v>0</v>
      </c>
      <c r="C6418" s="0" t="str">
        <f aca="false">HYPERLINK("http://dbpedia.org/sparql?default-graph-uri=http%3A%2F%2Fdbpedia.org&amp;query=select+distinct+%3Fs+%3Fo+where+{%3Fs+%3Chttp%3A%2F%2Fdbpedia.org%2Fproperty%2Frtitle%3E+%3Fo}+LIMIT+100&amp;format=text%2Fhtml&amp;timeout=30000&amp;debug=on", "View on DBPedia")</f>
        <v>View on DBPedia</v>
      </c>
    </row>
    <row collapsed="false" customFormat="false" customHeight="true" hidden="false" ht="12.1" outlineLevel="0" r="6419">
      <c r="A6419" s="0" t="str">
        <f aca="false">HYPERLINK("http://dbpedia.org/ontology/creator")</f>
        <v>http://dbpedia.org/ontology/creator</v>
      </c>
      <c r="B6419" s="2" t="n">
        <v>1</v>
      </c>
      <c r="C6419" s="0" t="str">
        <f aca="false">HYPERLINK("http://dbpedia.org/sparql?default-graph-uri=http%3A%2F%2Fdbpedia.org&amp;query=select+distinct+%3Fs+%3Fo+where+{%3Fs+%3Chttp%3A%2F%2Fdbpedia.org%2Fontology%2Fcreator%3E+%3Fo}+LIMIT+100&amp;format=text%2Fhtml&amp;timeout=30000&amp;debug=on", "View on DBPedia")</f>
        <v>View on DBPedia</v>
      </c>
    </row>
    <row collapsed="false" customFormat="false" customHeight="true" hidden="false" ht="12.1" outlineLevel="0" r="6420">
      <c r="A6420" s="0" t="str">
        <f aca="false">HYPERLINK("http://dbpedia.org/property/after")</f>
        <v>http://dbpedia.org/property/after</v>
      </c>
      <c r="B6420" s="2" t="n">
        <v>0</v>
      </c>
      <c r="C6420" s="0" t="str">
        <f aca="false">HYPERLINK("http://dbpedia.org/sparql?default-graph-uri=http%3A%2F%2Fdbpedia.org&amp;query=select+distinct+%3Fs+%3Fo+where+{%3Fs+%3Chttp%3A%2F%2Fdbpedia.org%2Fproperty%2Fafter%3E+%3Fo}+LIMIT+100&amp;format=text%2Fhtml&amp;timeout=30000&amp;debug=on", "View on DBPedia")</f>
        <v>View on DBPedia</v>
      </c>
    </row>
    <row collapsed="false" customFormat="false" customHeight="true" hidden="false" ht="12.1" outlineLevel="0" r="6421">
      <c r="A6421" s="0" t="str">
        <f aca="false">HYPERLINK("http://dbpedia.org/property/birthName")</f>
        <v>http://dbpedia.org/property/birthName</v>
      </c>
      <c r="B6421" s="2" t="n">
        <v>0</v>
      </c>
      <c r="C6421" s="0" t="str">
        <f aca="false">HYPERLINK("http://dbpedia.org/sparql?default-graph-uri=http%3A%2F%2Fdbpedia.org&amp;query=select+distinct+%3Fs+%3Fo+where+{%3Fs+%3Chttp%3A%2F%2Fdbpedia.org%2Fproperty%2FbirthName%3E+%3Fo}+LIMIT+100&amp;format=text%2Fhtml&amp;timeout=30000&amp;debug=on", "View on DBPedia")</f>
        <v>View on DBPedia</v>
      </c>
    </row>
    <row collapsed="false" customFormat="false" customHeight="true" hidden="false" ht="12.1" outlineLevel="0" r="6422">
      <c r="A6422" s="0" t="str">
        <f aca="false">HYPERLINK("http://dbpedia.org/ontology/guest")</f>
        <v>http://dbpedia.org/ontology/guest</v>
      </c>
      <c r="B6422" s="2" t="n">
        <v>0</v>
      </c>
      <c r="C6422" s="0" t="str">
        <f aca="false">HYPERLINK("http://dbpedia.org/sparql?default-graph-uri=http%3A%2F%2Fdbpedia.org&amp;query=select+distinct+%3Fs+%3Fo+where+{%3Fs+%3Chttp%3A%2F%2Fdbpedia.org%2Fontology%2Fguest%3E+%3Fo}+LIMIT+100&amp;format=text%2Fhtml&amp;timeout=30000&amp;debug=on", "View on DBPedia")</f>
        <v>View on DBPedia</v>
      </c>
    </row>
    <row collapsed="false" customFormat="false" customHeight="true" hidden="false" ht="12.1" outlineLevel="0" r="6423">
      <c r="A6423" s="0" t="str">
        <f aca="false">HYPERLINK("http://dbpedia.org/property/caption")</f>
        <v>http://dbpedia.org/property/caption</v>
      </c>
      <c r="B6423" s="2" t="n">
        <v>0</v>
      </c>
      <c r="C6423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6424">
      <c r="A6424" s="0" t="str">
        <f aca="false">HYPERLINK("http://dbpedia.org/property/extra")</f>
        <v>http://dbpedia.org/property/extra</v>
      </c>
      <c r="B6424" s="2" t="n">
        <v>0</v>
      </c>
      <c r="C6424" s="0" t="str">
        <f aca="false">HYPERLINK("http://dbpedia.org/sparql?default-graph-uri=http%3A%2F%2Fdbpedia.org&amp;query=select+distinct+%3Fs+%3Fo+where+{%3Fs+%3Chttp%3A%2F%2Fdbpedia.org%2Fproperty%2Fextra%3E+%3Fo}+LIMIT+100&amp;format=text%2Fhtml&amp;timeout=30000&amp;debug=on", "View on DBPedia")</f>
        <v>View on DBPedia</v>
      </c>
    </row>
    <row collapsed="false" customFormat="false" customHeight="true" hidden="false" ht="12.1" outlineLevel="0" r="6425">
      <c r="A6425" s="0" t="str">
        <f aca="false">HYPERLINK("http://dbpedia.org/ontology/voice")</f>
        <v>http://dbpedia.org/ontology/voice</v>
      </c>
      <c r="B6425" s="2" t="n">
        <v>0</v>
      </c>
      <c r="C6425" s="0" t="str">
        <f aca="false">HYPERLINK("http://dbpedia.org/sparql?default-graph-uri=http%3A%2F%2Fdbpedia.org&amp;query=select+distinct+%3Fs+%3Fo+where+{%3Fs+%3Chttp%3A%2F%2Fdbpedia.org%2Fontology%2Fvoice%3E+%3Fo}+LIMIT+100&amp;format=text%2Fhtml&amp;timeout=30000&amp;debug=on", "View on DBPedia")</f>
        <v>View on DBPedia</v>
      </c>
    </row>
    <row collapsed="false" customFormat="false" customHeight="true" hidden="false" ht="12.1" outlineLevel="0" r="6426">
      <c r="A6426" s="0" t="str">
        <f aca="false">HYPERLINK("http://dbpedia.org/property/before")</f>
        <v>http://dbpedia.org/property/before</v>
      </c>
      <c r="B6426" s="2" t="n">
        <v>0</v>
      </c>
      <c r="C6426" s="0" t="str">
        <f aca="false">HYPERLINK("http://dbpedia.org/sparql?default-graph-uri=http%3A%2F%2Fdbpedia.org&amp;query=select+distinct+%3Fs+%3Fo+where+{%3Fs+%3Chttp%3A%2F%2Fdbpedia.org%2Fproperty%2Fbefore%3E+%3Fo}+LIMIT+100&amp;format=text%2Fhtml&amp;timeout=30000&amp;debug=on", "View on DBPedia")</f>
        <v>View on DBPedia</v>
      </c>
    </row>
    <row collapsed="false" customFormat="false" customHeight="true" hidden="false" ht="12.1" outlineLevel="0" r="6427">
      <c r="A6427" s="0" t="str">
        <f aca="false">HYPERLINK("http://dbpedia.org/ontology/presenter")</f>
        <v>http://dbpedia.org/ontology/presenter</v>
      </c>
      <c r="B6427" s="2" t="n">
        <v>0</v>
      </c>
      <c r="C6427" s="0" t="str">
        <f aca="false">HYPERLINK("http://dbpedia.org/sparql?default-graph-uri=http%3A%2F%2Fdbpedia.org&amp;query=select+distinct+%3Fs+%3Fo+where+{%3Fs+%3Chttp%3A%2F%2Fdbpedia.org%2Fontology%2Fpresenter%3E+%3Fo}+LIMIT+100&amp;format=text%2Fhtml&amp;timeout=30000&amp;debug=on", "View on DBPedia")</f>
        <v>View on DBPedia</v>
      </c>
    </row>
    <row collapsed="false" customFormat="false" customHeight="true" hidden="false" ht="12.1" outlineLevel="0" r="6428">
      <c r="A6428" s="0" t="str">
        <f aca="false">HYPERLINK("http://dbpedia.org/property/presenter")</f>
        <v>http://dbpedia.org/property/presenter</v>
      </c>
      <c r="B6428" s="2" t="n">
        <v>0</v>
      </c>
      <c r="C6428" s="0" t="str">
        <f aca="false">HYPERLINK("http://dbpedia.org/sparql?default-graph-uri=http%3A%2F%2Fdbpedia.org&amp;query=select+distinct+%3Fs+%3Fo+where+{%3Fs+%3Chttp%3A%2F%2Fdbpedia.org%2Fproperty%2Fpresenter%3E+%3Fo}+LIMIT+100&amp;format=text%2Fhtml&amp;timeout=30000&amp;debug=on", "View on DBPedia")</f>
        <v>View on DBPedia</v>
      </c>
    </row>
    <row collapsed="false" customFormat="false" customHeight="true" hidden="false" ht="12.1" outlineLevel="0" r="6429">
      <c r="A6429" s="0" t="str">
        <f aca="false">HYPERLINK("http://dbpedia.org/property/guestStar")</f>
        <v>http://dbpedia.org/property/guestStar</v>
      </c>
      <c r="B6429" s="2" t="n">
        <v>0</v>
      </c>
      <c r="C6429" s="0" t="str">
        <f aca="false">HYPERLINK("http://dbpedia.org/sparql?default-graph-uri=http%3A%2F%2Fdbpedia.org&amp;query=select+distinct+%3Fs+%3Fo+where+{%3Fs+%3Chttp%3A%2F%2Fdbpedia.org%2Fproperty%2FguestStar%3E+%3Fo}+LIMIT+100&amp;format=text%2Fhtml&amp;timeout=30000&amp;debug=on", "View on DBPedia")</f>
        <v>View on DBPedia</v>
      </c>
    </row>
    <row collapsed="false" customFormat="false" customHeight="true" hidden="false" ht="12.1" outlineLevel="0" r="6430">
      <c r="A6430" s="0" t="str">
        <f aca="false">HYPERLINK("http://dbpedia.org/property/alternativeNames")</f>
        <v>http://dbpedia.org/property/alternativeNames</v>
      </c>
      <c r="B6430" s="2" t="n">
        <v>0</v>
      </c>
      <c r="C6430" s="0" t="str">
        <f aca="false">HYPERLINK("http://dbpedia.org/sparql?default-graph-uri=http%3A%2F%2Fdbpedia.org&amp;query=select+distinct+%3Fs+%3Fo+where+{%3Fs+%3Chttp%3A%2F%2Fdbpedia.org%2Fproperty%2FalternativeNames%3E+%3Fo}+LIMIT+100&amp;format=text%2Fhtml&amp;timeout=30000&amp;debug=on", "View on DBPedia")</f>
        <v>View on DBPedia</v>
      </c>
    </row>
    <row collapsed="false" customFormat="false" customHeight="true" hidden="false" ht="12.1" outlineLevel="0" r="6431">
      <c r="A6431" s="0" t="str">
        <f aca="false">HYPERLINK("http://dbpedia.org/property/creator")</f>
        <v>http://dbpedia.org/property/creator</v>
      </c>
      <c r="B6431" s="2" t="n">
        <v>1</v>
      </c>
      <c r="C6431" s="0" t="str">
        <f aca="false">HYPERLINK("http://dbpedia.org/sparql?default-graph-uri=http%3A%2F%2Fdbpedia.org&amp;query=select+distinct+%3Fs+%3Fo+where+{%3Fs+%3Chttp%3A%2F%2Fdbpedia.org%2Fproperty%2Fcreator%3E+%3Fo}+LIMIT+100&amp;format=text%2Fhtml&amp;timeout=30000&amp;debug=on", "View on DBPedia")</f>
        <v>View on DBPedia</v>
      </c>
    </row>
    <row collapsed="false" customFormat="false" customHeight="true" hidden="false" ht="12.1" outlineLevel="0" r="6432">
      <c r="A6432" s="0" t="str">
        <f aca="false">HYPERLINK("http://dbpedia.org/property/voices")</f>
        <v>http://dbpedia.org/property/voices</v>
      </c>
      <c r="B6432" s="2" t="n">
        <v>0</v>
      </c>
      <c r="C6432" s="0" t="str">
        <f aca="false">HYPERLINK("http://dbpedia.org/sparql?default-graph-uri=http%3A%2F%2Fdbpedia.org&amp;query=select+distinct+%3Fs+%3Fo+where+{%3Fs+%3Chttp%3A%2F%2Fdbpedia.org%2Fproperty%2Fvoices%3E+%3Fo}+LIMIT+100&amp;format=text%2Fhtml&amp;timeout=30000&amp;debug=on", "View on DBPedia")</f>
        <v>View on DBPedia</v>
      </c>
    </row>
    <row collapsed="false" customFormat="false" customHeight="true" hidden="false" ht="12.1" outlineLevel="0" r="6433">
      <c r="A6433" s="0" t="str">
        <f aca="false">HYPERLINK("http://dbpedia.org/ontology/birthName")</f>
        <v>http://dbpedia.org/ontology/birthName</v>
      </c>
      <c r="B6433" s="2" t="n">
        <v>0</v>
      </c>
      <c r="C6433" s="0" t="str">
        <f aca="false">HYPERLINK("http://dbpedia.org/sparql?default-graph-uri=http%3A%2F%2Fdbpedia.org&amp;query=select+distinct+%3Fs+%3Fo+where+{%3Fs+%3Chttp%3A%2F%2Fdbpedia.org%2Fontology%2FbirthName%3E+%3Fo}+LIMIT+100&amp;format=text%2Fhtml&amp;timeout=30000&amp;debug=on", "View on DBPedia")</f>
        <v>View on DBPedia</v>
      </c>
    </row>
    <row collapsed="false" customFormat="false" customHeight="true" hidden="false" ht="12.1" outlineLevel="0" r="6434">
      <c r="A6434" s="0" t="str">
        <f aca="false">HYPERLINK("http://dbpedia.org/property/writtenby")</f>
        <v>http://dbpedia.org/property/writtenby</v>
      </c>
      <c r="B6434" s="2" t="n">
        <v>0</v>
      </c>
      <c r="C6434" s="0" t="str">
        <f aca="false">HYPERLINK("http://dbpedia.org/sparql?default-graph-uri=http%3A%2F%2Fdbpedia.org&amp;query=select+distinct+%3Fs+%3Fo+where+{%3Fs+%3Chttp%3A%2F%2Fdbpedia.org%2Fproperty%2Fwrittenby%3E+%3Fo}+LIMIT+100&amp;format=text%2Fhtml&amp;timeout=30000&amp;debug=on", "View on DBPedia")</f>
        <v>View on DBPedia</v>
      </c>
    </row>
    <row collapsed="false" customFormat="false" customHeight="true" hidden="false" ht="12.1" outlineLevel="0" r="6435">
      <c r="A6435" s="0" t="str">
        <f aca="false">HYPERLINK("http://dbpedia.org/property/title")</f>
        <v>http://dbpedia.org/property/title</v>
      </c>
      <c r="B6435" s="2" t="n">
        <v>0</v>
      </c>
      <c r="C6435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6437">
      <c r="A6437" s="0" t="n">
        <v>1634952948</v>
      </c>
      <c r="B6437" s="1" t="s">
        <v>1222</v>
      </c>
      <c r="C6437" s="0" t="str">
        <f aca="false">HYPERLINK("http://en.wikipedia.org/wiki/List_of_How_I_Met_Your_Mother_episodes", "View context")</f>
        <v>View context</v>
      </c>
    </row>
    <row collapsed="false" customFormat="false" customHeight="true" hidden="false" ht="12.1" outlineLevel="0" r="6438">
      <c r="A6438" s="0" t="n">
        <v>1</v>
      </c>
      <c r="B6438" s="1" t="n">
        <v>2</v>
      </c>
      <c r="C6438" s="0" t="n">
        <v>3</v>
      </c>
      <c r="D6438" s="0" t="n">
        <v>4</v>
      </c>
      <c r="E6438" s="0" t="n">
        <v>5</v>
      </c>
    </row>
    <row collapsed="false" customFormat="false" customHeight="true" hidden="false" ht="12.1" outlineLevel="0" r="6439">
      <c r="A6439" s="0" t="n">
        <v>6</v>
      </c>
      <c r="B6439" s="1" t="n">
        <v>7</v>
      </c>
      <c r="C6439" s="0" t="n">
        <v>8</v>
      </c>
      <c r="D6439" s="0" t="n">
        <v>9</v>
      </c>
      <c r="E6439" s="0" t="n">
        <v>10</v>
      </c>
    </row>
    <row collapsed="false" customFormat="false" customHeight="true" hidden="false" ht="12.1" outlineLevel="0" r="6440">
      <c r="A6440" s="0" t="n">
        <v>11</v>
      </c>
      <c r="B6440" s="1" t="n">
        <v>12</v>
      </c>
      <c r="C6440" s="0" t="n">
        <v>13</v>
      </c>
      <c r="D6440" s="0" t="n">
        <v>14</v>
      </c>
      <c r="E6440" s="0" t="n">
        <v>15</v>
      </c>
    </row>
    <row collapsed="false" customFormat="false" customHeight="true" hidden="false" ht="12.1" outlineLevel="0" r="6441">
      <c r="A6441" s="0" t="n">
        <v>16</v>
      </c>
      <c r="B6441" s="1" t="n">
        <v>17</v>
      </c>
      <c r="C6441" s="0" t="n">
        <v>18</v>
      </c>
      <c r="D6441" s="0" t="n">
        <v>19</v>
      </c>
      <c r="E6441" s="0" t="n">
        <v>20</v>
      </c>
    </row>
    <row collapsed="false" customFormat="false" customHeight="true" hidden="false" ht="12.1" outlineLevel="0" r="6442">
      <c r="A6442" s="0" t="n">
        <v>21</v>
      </c>
      <c r="B6442" s="1" t="n">
        <v>22</v>
      </c>
      <c r="C6442" s="0" t="n">
        <v>23</v>
      </c>
      <c r="D6442" s="0" t="n">
        <v>24</v>
      </c>
      <c r="E6442" s="0" t="n">
        <v>25</v>
      </c>
    </row>
    <row collapsed="false" customFormat="false" customHeight="true" hidden="false" ht="12.1" outlineLevel="0" r="6443">
      <c r="A6443" s="0" t="n">
        <v>26</v>
      </c>
      <c r="B6443" s="1" t="n">
        <v>27</v>
      </c>
      <c r="C6443" s="0" t="n">
        <v>28</v>
      </c>
      <c r="D6443" s="0" t="n">
        <v>29</v>
      </c>
      <c r="E6443" s="0" t="n">
        <v>30</v>
      </c>
    </row>
    <row collapsed="false" customFormat="false" customHeight="true" hidden="false" ht="12.1" outlineLevel="0" r="6444">
      <c r="A6444" s="0" t="n">
        <v>31</v>
      </c>
      <c r="B6444" s="1" t="n">
        <v>32</v>
      </c>
      <c r="C6444" s="0" t="n">
        <v>33</v>
      </c>
      <c r="D6444" s="0" t="n">
        <v>34</v>
      </c>
      <c r="E6444" s="0" t="n">
        <v>35</v>
      </c>
    </row>
    <row collapsed="false" customFormat="false" customHeight="true" hidden="false" ht="12.1" outlineLevel="0" r="6445">
      <c r="A6445" s="0" t="n">
        <v>36</v>
      </c>
      <c r="B6445" s="1" t="n">
        <v>37</v>
      </c>
      <c r="C6445" s="0" t="n">
        <v>38</v>
      </c>
      <c r="D6445" s="0" t="n">
        <v>39</v>
      </c>
      <c r="E6445" s="0" t="n">
        <v>40</v>
      </c>
    </row>
    <row collapsed="false" customFormat="false" customHeight="true" hidden="false" ht="12.1" outlineLevel="0" r="6446">
      <c r="A6446" s="0" t="n">
        <v>41</v>
      </c>
      <c r="B6446" s="1" t="n">
        <v>42</v>
      </c>
      <c r="C6446" s="0" t="n">
        <v>43</v>
      </c>
      <c r="D6446" s="0" t="n">
        <v>44</v>
      </c>
      <c r="E6446" s="0" t="n">
        <v>45</v>
      </c>
    </row>
    <row collapsed="false" customFormat="false" customHeight="true" hidden="false" ht="12.1" outlineLevel="0" r="6447">
      <c r="A6447" s="0" t="n">
        <v>46</v>
      </c>
      <c r="B6447" s="1" t="n">
        <v>47</v>
      </c>
      <c r="C6447" s="0" t="n">
        <v>48</v>
      </c>
      <c r="D6447" s="0" t="n">
        <v>49</v>
      </c>
      <c r="E6447" s="0" t="n">
        <v>50</v>
      </c>
    </row>
    <row collapsed="false" customFormat="false" customHeight="true" hidden="false" ht="12.1" outlineLevel="0" r="6448">
      <c r="A6448" s="0" t="n">
        <v>51</v>
      </c>
      <c r="B6448" s="1" t="n">
        <v>52</v>
      </c>
      <c r="C6448" s="0" t="n">
        <v>53</v>
      </c>
      <c r="D6448" s="0" t="n">
        <v>54</v>
      </c>
      <c r="E6448" s="0" t="n">
        <v>55</v>
      </c>
    </row>
    <row collapsed="false" customFormat="false" customHeight="true" hidden="false" ht="12.1" outlineLevel="0" r="6449">
      <c r="A6449" s="0" t="n">
        <v>56</v>
      </c>
      <c r="B6449" s="1" t="n">
        <v>57</v>
      </c>
      <c r="C6449" s="0" t="n">
        <v>58</v>
      </c>
      <c r="D6449" s="0" t="n">
        <v>59</v>
      </c>
      <c r="E6449" s="0" t="n">
        <v>60</v>
      </c>
    </row>
    <row collapsed="false" customFormat="false" customHeight="true" hidden="false" ht="12.1" outlineLevel="0" r="6450">
      <c r="A6450" s="0" t="n">
        <v>61</v>
      </c>
      <c r="B6450" s="1" t="n">
        <v>62</v>
      </c>
      <c r="C6450" s="0" t="n">
        <v>63</v>
      </c>
      <c r="D6450" s="0" t="n">
        <v>64</v>
      </c>
      <c r="E6450" s="0" t="n">
        <v>65</v>
      </c>
    </row>
    <row collapsed="false" customFormat="false" customHeight="true" hidden="false" ht="12.1" outlineLevel="0" r="6451">
      <c r="A6451" s="0" t="n">
        <v>66</v>
      </c>
      <c r="B6451" s="1" t="n">
        <v>67</v>
      </c>
      <c r="C6451" s="0" t="n">
        <v>68</v>
      </c>
      <c r="D6451" s="0" t="n">
        <v>69</v>
      </c>
      <c r="E6451" s="0" t="n">
        <v>70</v>
      </c>
    </row>
    <row collapsed="false" customFormat="false" customHeight="true" hidden="false" ht="12.1" outlineLevel="0" r="6452">
      <c r="A6452" s="0" t="n">
        <v>71</v>
      </c>
      <c r="B6452" s="1" t="n">
        <v>72</v>
      </c>
      <c r="C6452" s="0" t="n">
        <v>73</v>
      </c>
      <c r="D6452" s="0" t="n">
        <v>74</v>
      </c>
      <c r="E6452" s="0" t="n">
        <v>75</v>
      </c>
    </row>
    <row collapsed="false" customFormat="false" customHeight="true" hidden="false" ht="12.1" outlineLevel="0" r="6453">
      <c r="A6453" s="0" t="n">
        <v>76</v>
      </c>
      <c r="B6453" s="1" t="n">
        <v>77</v>
      </c>
      <c r="C6453" s="0" t="n">
        <v>78</v>
      </c>
      <c r="D6453" s="0" t="n">
        <v>79</v>
      </c>
      <c r="E6453" s="0" t="n">
        <v>80</v>
      </c>
    </row>
    <row collapsed="false" customFormat="false" customHeight="true" hidden="false" ht="12.1" outlineLevel="0" r="6454">
      <c r="A6454" s="0" t="n">
        <v>81</v>
      </c>
      <c r="B6454" s="1" t="n">
        <v>82</v>
      </c>
      <c r="C6454" s="0" t="n">
        <v>83</v>
      </c>
      <c r="D6454" s="0" t="n">
        <v>84</v>
      </c>
      <c r="E6454" s="0" t="n">
        <v>85</v>
      </c>
    </row>
    <row collapsed="false" customFormat="false" customHeight="true" hidden="false" ht="12.1" outlineLevel="0" r="6455">
      <c r="A6455" s="0" t="n">
        <v>86</v>
      </c>
      <c r="B6455" s="1" t="n">
        <v>87</v>
      </c>
      <c r="C6455" s="0" t="n">
        <v>88</v>
      </c>
    </row>
    <row collapsed="false" customFormat="false" customHeight="true" hidden="false" ht="12.1" outlineLevel="0" r="6456">
      <c r="A6456" s="0" t="str">
        <f aca="false">HYPERLINK("http://dbpedia.org/property/satChan")</f>
        <v>http://dbpedia.org/property/satChan</v>
      </c>
      <c r="B6456" s="2" t="n">
        <v>0</v>
      </c>
      <c r="C6456" s="0" t="str">
        <f aca="false">HYPERLINK("http://dbpedia.org/sparql?default-graph-uri=http%3A%2F%2Fdbpedia.org&amp;query=select+distinct+%3Fs+%3Fo+where+{%3Fs+%3Chttp%3A%2F%2Fdbpedia.org%2Fproperty%2FsatChan%3E+%3Fo}+LIMIT+100&amp;format=text%2Fhtml&amp;timeout=30000&amp;debug=on", "View on DBPedia")</f>
        <v>View on DBPedia</v>
      </c>
    </row>
    <row collapsed="false" customFormat="false" customHeight="true" hidden="false" ht="12.1" outlineLevel="0" r="6457">
      <c r="A6457" s="0" t="str">
        <f aca="false">HYPERLINK("http://dbpedia.org/property/seriesep")</f>
        <v>http://dbpedia.org/property/seriesep</v>
      </c>
      <c r="B6457" s="2" t="n">
        <v>0.5</v>
      </c>
      <c r="C6457" s="0" t="str">
        <f aca="false">HYPERLINK("http://dbpedia.org/sparql?default-graph-uri=http%3A%2F%2Fdbpedia.org&amp;query=select+distinct+%3Fs+%3Fo+where+{%3Fs+%3Chttp%3A%2F%2Fdbpedia.org%2Fproperty%2Fseriesep%3E+%3Fo}+LIMIT+100&amp;format=text%2Fhtml&amp;timeout=30000&amp;debug=on", "View on DBPedia")</f>
        <v>View on DBPedia</v>
      </c>
    </row>
    <row collapsed="false" customFormat="false" customHeight="true" hidden="false" ht="12.1" outlineLevel="0" r="6458">
      <c r="A6458" s="0" t="str">
        <f aca="false">HYPERLINK("http://dbpedia.org/property/number")</f>
        <v>http://dbpedia.org/property/number</v>
      </c>
      <c r="B6458" s="2" t="n">
        <v>1</v>
      </c>
      <c r="C6458" s="0" t="str">
        <f aca="false">HYPERLINK("http://dbpedia.org/sparql?default-graph-uri=http%3A%2F%2Fdbpedia.org&amp;query=select+distinct+%3Fs+%3Fo+where+{%3Fs+%3Chttp%3A%2F%2Fdbpedia.org%2Fproperty%2Fnumber%3E+%3Fo}+LIMIT+100&amp;format=text%2Fhtml&amp;timeout=30000&amp;debug=on", "View on DBPedia")</f>
        <v>View on DBPedia</v>
      </c>
    </row>
    <row collapsed="false" customFormat="false" customHeight="true" hidden="false" ht="12.1" outlineLevel="0" r="6459">
      <c r="A6459" s="0" t="str">
        <f aca="false">HYPERLINK("http://dbpedia.org/ontology/numberOfEpisodes")</f>
        <v>http://dbpedia.org/ontology/numberOfEpisodes</v>
      </c>
      <c r="B6459" s="2" t="n">
        <v>0.5</v>
      </c>
      <c r="C6459" s="0" t="str">
        <f aca="false">HYPERLINK("http://dbpedia.org/sparql?default-graph-uri=http%3A%2F%2Fdbpedia.org&amp;query=select+distinct+%3Fs+%3Fo+where+{%3Fs+%3Chttp%3A%2F%2Fdbpedia.org%2Fontology%2FnumberOfEpisodes%3E+%3Fo}+LIMIT+100&amp;format=text%2Fhtml&amp;timeout=30000&amp;debug=on", "View on DBPedia")</f>
        <v>View on DBPedia</v>
      </c>
    </row>
    <row collapsed="false" customFormat="false" customHeight="true" hidden="false" ht="12.1" outlineLevel="0" r="6460">
      <c r="A6460" s="0" t="str">
        <f aca="false">HYPERLINK("http://dbpedia.org/property/production")</f>
        <v>http://dbpedia.org/property/production</v>
      </c>
      <c r="B6460" s="2" t="n">
        <v>0</v>
      </c>
      <c r="C6460" s="0" t="str">
        <f aca="false">HYPERLINK("http://dbpedia.org/sparql?default-graph-uri=http%3A%2F%2Fdbpedia.org&amp;query=select+distinct+%3Fs+%3Fo+where+{%3Fs+%3Chttp%3A%2F%2Fdbpedia.org%2Fproperty%2Fproduction%3E+%3Fo}+LIMIT+100&amp;format=text%2Fhtml&amp;timeout=30000&amp;debug=on", "View on DBPedia")</f>
        <v>View on DBPedia</v>
      </c>
    </row>
    <row collapsed="false" customFormat="false" customHeight="true" hidden="false" ht="12.1" outlineLevel="0" r="6461">
      <c r="A6461" s="0" t="str">
        <f aca="false">HYPERLINK("http://dbpedia.org/property/cableChan")</f>
        <v>http://dbpedia.org/property/cableChan</v>
      </c>
      <c r="B6461" s="2" t="n">
        <v>0</v>
      </c>
      <c r="C6461" s="0" t="str">
        <f aca="false">HYPERLINK("http://dbpedia.org/sparql?default-graph-uri=http%3A%2F%2Fdbpedia.org&amp;query=select+distinct+%3Fs+%3Fo+where+{%3Fs+%3Chttp%3A%2F%2Fdbpedia.org%2Fproperty%2FcableChan%3E+%3Fo}+LIMIT+100&amp;format=text%2Fhtml&amp;timeout=30000&amp;debug=on", "View on DBPedia")</f>
        <v>View on DBPedia</v>
      </c>
    </row>
    <row collapsed="false" customFormat="false" customHeight="true" hidden="false" ht="12.1" outlineLevel="0" r="6462">
      <c r="A6462" s="0" t="str">
        <f aca="false">HYPERLINK("http://dbpedia.org/property/shortsummary")</f>
        <v>http://dbpedia.org/property/shortsummary</v>
      </c>
      <c r="B6462" s="2" t="n">
        <v>0</v>
      </c>
      <c r="C6462" s="0" t="str">
        <f aca="false">HYPERLINK("http://dbpedia.org/sparql?default-graph-uri=http%3A%2F%2Fdbpedia.org&amp;query=select+distinct+%3Fs+%3Fo+where+{%3Fs+%3Chttp%3A%2F%2Fdbpedia.org%2Fproperty%2Fshortsummary%3E+%3Fo}+LIMIT+100&amp;format=text%2Fhtml&amp;timeout=30000&amp;debug=on", "View on DBPedia")</f>
        <v>View on DBPedia</v>
      </c>
    </row>
    <row collapsed="false" customFormat="false" customHeight="true" hidden="false" ht="12.1" outlineLevel="0" r="6463">
      <c r="A6463" s="0" t="str">
        <f aca="false">HYPERLINK("http://dbpedia.org/property/title")</f>
        <v>http://dbpedia.org/property/title</v>
      </c>
      <c r="B6463" s="2" t="n">
        <v>0</v>
      </c>
      <c r="C6463" s="0" t="str">
        <f aca="false">HYPERLINK("http://dbpedia.org/sparql?default-graph-uri=http%3A%2F%2Fdbpedia.org&amp;query=select+distinct+%3Fs+%3Fo+where+{%3Fs+%3Chttp%3A%2F%2Fdbpedia.org%2Fproperty%2Ftitle%3E+%3Fo}+LIMIT+100&amp;format=text%2Fhtml&amp;timeout=30000&amp;debug=on", "View on DBPedia")</f>
        <v>View on DBPedia</v>
      </c>
    </row>
    <row collapsed="false" customFormat="false" customHeight="true" hidden="false" ht="12.1" outlineLevel="0" r="6464">
      <c r="A6464" s="0" t="str">
        <f aca="false">HYPERLINK("http://dbpedia.org/property/aux")</f>
        <v>http://dbpedia.org/property/aux</v>
      </c>
      <c r="B6464" s="2" t="n">
        <v>0</v>
      </c>
      <c r="C6464" s="0" t="str">
        <f aca="false">HYPERLINK("http://dbpedia.org/sparql?default-graph-uri=http%3A%2F%2Fdbpedia.org&amp;query=select+distinct+%3Fs+%3Fo+where+{%3Fs+%3Chttp%3A%2F%2Fdbpedia.org%2Fproperty%2Faux%3E+%3Fo}+LIMIT+100&amp;format=text%2Fhtml&amp;timeout=30000&amp;debug=on", "View on DBPedia")</f>
        <v>View on DBPedia</v>
      </c>
    </row>
    <row collapsed="false" customFormat="false" customHeight="true" hidden="false" ht="12.1" outlineLevel="0" r="6465">
      <c r="A6465" s="0" t="str">
        <f aca="false">HYPERLINK("http://dbpedia.org/property/numEpisodes")</f>
        <v>http://dbpedia.org/property/numEpisodes</v>
      </c>
      <c r="B6465" s="2" t="n">
        <v>0.5</v>
      </c>
      <c r="C6465" s="0" t="str">
        <f aca="false">HYPERLINK("http://dbpedia.org/sparql?default-graph-uri=http%3A%2F%2Fdbpedia.org&amp;query=select+distinct+%3Fs+%3Fo+where+{%3Fs+%3Chttp%3A%2F%2Fdbpedia.org%2Fproperty%2FnumEpisodes%3E+%3Fo}+LIMIT+100&amp;format=text%2Fhtml&amp;timeout=30000&amp;debug=on", "View on DBPedia")</f>
        <v>View on DBPedia</v>
      </c>
    </row>
    <row collapsed="false" customFormat="false" customHeight="true" hidden="false" ht="12.1" outlineLevel="0" r="6466">
      <c r="A6466" s="0" t="str">
        <f aca="false">HYPERLINK("http://dbpedia.org/property/episodenumber")</f>
        <v>http://dbpedia.org/property/episodenumber</v>
      </c>
      <c r="B6466" s="2" t="n">
        <v>1</v>
      </c>
      <c r="C6466" s="0" t="str">
        <f aca="false">HYPERLINK("http://dbpedia.org/sparql?default-graph-uri=http%3A%2F%2Fdbpedia.org&amp;query=select+distinct+%3Fs+%3Fo+where+{%3Fs+%3Chttp%3A%2F%2Fdbpedia.org%2Fproperty%2Fepisodenumber%3E+%3Fo}+LIMIT+100&amp;format=text%2Fhtml&amp;timeout=30000&amp;debug=on", "View on DBPedia")</f>
        <v>View on DBPedia</v>
      </c>
    </row>
    <row collapsed="false" customFormat="false" customHeight="true" hidden="false" ht="12.1" outlineLevel="0" r="6467">
      <c r="A6467" s="0" t="str">
        <f aca="false">HYPERLINK("http://dbpedia.org/property/episode")</f>
        <v>http://dbpedia.org/property/episode</v>
      </c>
      <c r="B6467" s="2" t="n">
        <v>1</v>
      </c>
      <c r="C6467" s="0" t="str">
        <f aca="false">HYPERLINK("http://dbpedia.org/sparql?default-graph-uri=http%3A%2F%2Fdbpedia.org&amp;query=select+distinct+%3Fs+%3Fo+where+{%3Fs+%3Chttp%3A%2F%2Fdbpedia.org%2Fproperty%2Fepisode%3E+%3Fo}+LIMIT+100&amp;format=text%2Fhtml&amp;timeout=30000&amp;debug=on", "View on DBPedia")</f>
        <v>View on DBPedia</v>
      </c>
    </row>
    <row collapsed="false" customFormat="false" customHeight="true" hidden="false" ht="12.1" outlineLevel="0" r="6468">
      <c r="A6468" s="0" t="str">
        <f aca="false">HYPERLINK("http://dbpedia.org/property/prodcode")</f>
        <v>http://dbpedia.org/property/prodcode</v>
      </c>
      <c r="B6468" s="2" t="n">
        <v>0</v>
      </c>
      <c r="C6468" s="0" t="str">
        <f aca="false">HYPERLINK("http://dbpedia.org/sparql?default-graph-uri=http%3A%2F%2Fdbpedia.org&amp;query=select+distinct+%3Fs+%3Fo+where+{%3Fs+%3Chttp%3A%2F%2Fdbpedia.org%2Fproperty%2Fprodcode%3E+%3Fo}+LIMIT+100&amp;format=text%2Fhtml&amp;timeout=30000&amp;debug=on", "View on DBPedia")</f>
        <v>View on DBPedia</v>
      </c>
    </row>
    <row collapsed="false" customFormat="false" customHeight="true" hidden="false" ht="12.1" outlineLevel="0" r="6469">
      <c r="A6469" s="0" t="str">
        <f aca="false">HYPERLINK("http://dbpedia.org/ontology/episodeNumber")</f>
        <v>http://dbpedia.org/ontology/episodeNumber</v>
      </c>
      <c r="B6469" s="2" t="n">
        <v>1</v>
      </c>
      <c r="C6469" s="0" t="str">
        <f aca="false">HYPERLINK("http://dbpedia.org/sparql?default-graph-uri=http%3A%2F%2Fdbpedia.org&amp;query=select+distinct+%3Fs+%3Fo+where+{%3Fs+%3Chttp%3A%2F%2Fdbpedia.org%2Fontology%2FepisodeNumber%3E+%3Fo}+LIMIT+100&amp;format=text%2Fhtml&amp;timeout=30000&amp;debug=on", "View on DBPedia")</f>
        <v>View on DBPedia</v>
      </c>
    </row>
    <row collapsed="false" customFormat="false" customHeight="true" hidden="false" ht="12.1" outlineLevel="0" r="6470">
      <c r="A6470" s="0" t="str">
        <f aca="false">HYPERLINK("http://dbpedia.org/property/episodeNo")</f>
        <v>http://dbpedia.org/property/episodeNo</v>
      </c>
      <c r="B6470" s="2" t="n">
        <v>1</v>
      </c>
      <c r="C6470" s="0" t="str">
        <f aca="false">HYPERLINK("http://dbpedia.org/sparql?default-graph-uri=http%3A%2F%2Fdbpedia.org&amp;query=select+distinct+%3Fs+%3Fo+where+{%3Fs+%3Chttp%3A%2F%2Fdbpedia.org%2Fproperty%2FepisodeNo%3E+%3Fo}+LIMIT+100&amp;format=text%2Fhtml&amp;timeout=30000&amp;debug=on", "View on DBPedia")</f>
        <v>View on DBPedia</v>
      </c>
    </row>
    <row collapsed="false" customFormat="false" customHeight="true" hidden="false" ht="12.1" outlineLevel="0" r="6471">
      <c r="A6471" s="0" t="str">
        <f aca="false">HYPERLINK("http://dbpedia.org/property/adslChan")</f>
        <v>http://dbpedia.org/property/adslChan</v>
      </c>
      <c r="B6471" s="2" t="n">
        <v>0</v>
      </c>
      <c r="C6471" s="0" t="str">
        <f aca="false">HYPERLINK("http://dbpedia.org/sparql?default-graph-uri=http%3A%2F%2Fdbpedia.org&amp;query=select+distinct+%3Fs+%3Fo+where+{%3Fs+%3Chttp%3A%2F%2Fdbpedia.org%2Fproperty%2FadslChan%3E+%3Fo}+LIMIT+100&amp;format=text%2Fhtml&amp;timeout=30000&amp;debug=on", "View on DBPedia")</f>
        <v>View on DBPedia</v>
      </c>
    </row>
    <row collapsed="false" customFormat="false" customHeight="true" hidden="false" ht="12.1" outlineLevel="0" r="6472">
      <c r="A6472" s="0" t="str">
        <f aca="false">HYPERLINK("http://dbpedia.org/property/chapterlistcol")</f>
        <v>http://dbpedia.org/property/chapterlistcol</v>
      </c>
      <c r="B6472" s="2" t="n">
        <v>0</v>
      </c>
      <c r="C6472" s="0" t="str">
        <f aca="false">HYPERLINK("http://dbpedia.org/sparql?default-graph-uri=http%3A%2F%2Fdbpedia.org&amp;query=select+distinct+%3Fs+%3Fo+where+{%3Fs+%3Chttp%3A%2F%2Fdbpedia.org%2Fproperty%2Fchapterlistcol%3E+%3Fo}+LIMIT+100&amp;format=text%2Fhtml&amp;timeout=30000&amp;debug=on", "View on DBPedia")</f>
        <v>View on DBPedia</v>
      </c>
    </row>
    <row collapsed="false" customFormat="false" customHeight="true" hidden="false" ht="12.1" outlineLevel="0" r="6473">
      <c r="A6473" s="0" t="str">
        <f aca="false">HYPERLINK("http://dbpedia.org/property/chapterlist")</f>
        <v>http://dbpedia.org/property/chapterlist</v>
      </c>
      <c r="B6473" s="2" t="n">
        <v>0</v>
      </c>
      <c r="C6473" s="0" t="str">
        <f aca="false">HYPERLINK("http://dbpedia.org/sparql?default-graph-uri=http%3A%2F%2Fdbpedia.org&amp;query=select+distinct+%3Fs+%3Fo+where+{%3Fs+%3Chttp%3A%2F%2Fdbpedia.org%2Fproperty%2Fchapterlist%3E+%3Fo}+LIMIT+100&amp;format=text%2Fhtml&amp;timeout=30000&amp;debug=on", "View on DBPedia")</f>
        <v>View on DBPedia</v>
      </c>
    </row>
    <row collapsed="false" customFormat="false" customHeight="true" hidden="false" ht="12.1" outlineLevel="0" r="6474">
      <c r="A6474" s="0" t="str">
        <f aca="false">HYPERLINK("http://dbpedia.org/property/episodes")</f>
        <v>http://dbpedia.org/property/episodes</v>
      </c>
      <c r="B6474" s="2" t="n">
        <v>0.5</v>
      </c>
      <c r="C6474" s="0" t="str">
        <f aca="false">HYPERLINK("http://dbpedia.org/sparql?default-graph-uri=http%3A%2F%2Fdbpedia.org&amp;query=select+distinct+%3Fs+%3Fo+where+{%3Fs+%3Chttp%3A%2F%2Fdbpedia.org%2Fproperty%2Fepisodes%3E+%3Fo}+LIMIT+100&amp;format=text%2Fhtml&amp;timeout=30000&amp;debug=on", "View on DBPedia")</f>
        <v>View on DBPedia</v>
      </c>
    </row>
    <row collapsed="false" customFormat="false" customHeight="true" hidden="false" ht="12.1" outlineLevel="0" r="6475">
      <c r="A6475" s="0" t="str">
        <f aca="false">HYPERLINK("http://dbpedia.org/property/terrChan")</f>
        <v>http://dbpedia.org/property/terrChan</v>
      </c>
      <c r="B6475" s="2" t="n">
        <v>0</v>
      </c>
      <c r="C6475" s="0" t="str">
        <f aca="false">HYPERLINK("http://dbpedia.org/sparql?default-graph-uri=http%3A%2F%2Fdbpedia.org&amp;query=select+distinct+%3Fs+%3Fo+where+{%3Fs+%3Chttp%3A%2F%2Fdbpedia.org%2Fproperty%2FterrChan%3E+%3Fo}+LIMIT+100&amp;format=text%2Fhtml&amp;timeout=30000&amp;debug=on", "View on DBPedia")</f>
        <v>View on DBPedia</v>
      </c>
    </row>
    <row collapsed="false" customFormat="false" customHeight="true" hidden="false" ht="12.1" outlineLevel="0" r="6476">
      <c r="A6476" s="0" t="str">
        <f aca="false">HYPERLINK("http://xmlns.com/foaf/0.1/name")</f>
        <v>http://xmlns.com/foaf/0.1/name</v>
      </c>
      <c r="B6476" s="2" t="n">
        <v>0</v>
      </c>
      <c r="C6476" s="0" t="str">
        <f aca="false">HYPERLINK("http://dbpedia.org/sparql?default-graph-uri=http%3A%2F%2Fdbpedia.org&amp;query=select+distinct+%3Fs+%3Fo+where+{%3Fs+%3Chttp%3A%2F%2Fxmlns.com%2Ffoaf%2F0.1%2Fname%3E+%3Fo}+LIMIT+100&amp;format=text%2Fhtml&amp;timeout=30000&amp;debug=on", "View on DBPedia")</f>
        <v>View on DBPedia</v>
      </c>
    </row>
    <row collapsed="false" customFormat="false" customHeight="true" hidden="false" ht="12.1" outlineLevel="0" r="6477">
      <c r="A6477" s="0" t="str">
        <f aca="false">HYPERLINK("http://dbpedia.org/property/iptvChan")</f>
        <v>http://dbpedia.org/property/iptvChan</v>
      </c>
      <c r="B6477" s="2" t="n">
        <v>0</v>
      </c>
      <c r="C6477" s="0" t="str">
        <f aca="false">HYPERLINK("http://dbpedia.org/sparql?default-graph-uri=http%3A%2F%2Fdbpedia.org&amp;query=select+distinct+%3Fs+%3Fo+where+{%3Fs+%3Chttp%3A%2F%2Fdbpedia.org%2Fproperty%2FiptvChan%3E+%3Fo}+LIMIT+100&amp;format=text%2Fhtml&amp;timeout=30000&amp;debug=on", "View on DBPedia")</f>
        <v>View on DBPedia</v>
      </c>
    </row>
    <row collapsed="false" customFormat="false" customHeight="true" hidden="false" ht="12.1" outlineLevel="0" r="6478">
      <c r="A6478" s="0" t="str">
        <f aca="false">HYPERLINK("http://dbpedia.org/ontology/formerChannel")</f>
        <v>http://dbpedia.org/ontology/formerChannel</v>
      </c>
      <c r="B6478" s="2" t="n">
        <v>0</v>
      </c>
      <c r="C6478" s="0" t="str">
        <f aca="false">HYPERLINK("http://dbpedia.org/sparql?default-graph-uri=http%3A%2F%2Fdbpedia.org&amp;query=select+distinct+%3Fs+%3Fo+where+{%3Fs+%3Chttp%3A%2F%2Fdbpedia.org%2Fontology%2FformerChannel%3E+%3Fo}+LIMIT+100&amp;format=text%2Fhtml&amp;timeout=30000&amp;debug=on", "View on DBPedia")</f>
        <v>View on DBPedia</v>
      </c>
    </row>
    <row collapsed="false" customFormat="false" customHeight="true" hidden="false" ht="12.1" outlineLevel="0" r="6479">
      <c r="A6479" s="0" t="str">
        <f aca="false">HYPERLINK("http://dbpedia.org/property/linecolor")</f>
        <v>http://dbpedia.org/property/linecolor</v>
      </c>
      <c r="B6479" s="2" t="n">
        <v>0</v>
      </c>
      <c r="C6479" s="0" t="str">
        <f aca="false">HYPERLINK("http://dbpedia.org/sparql?default-graph-uri=http%3A%2F%2Fdbpedia.org&amp;query=select+distinct+%3Fs+%3Fo+where+{%3Fs+%3Chttp%3A%2F%2Fdbpedia.org%2Fproperty%2Flinecolor%3E+%3Fo}+LIMIT+100&amp;format=text%2Fhtml&amp;timeout=30000&amp;debug=on", "View on DBPedia")</f>
        <v>View on DBPedia</v>
      </c>
    </row>
    <row collapsed="false" customFormat="false" customHeight="true" hidden="false" ht="12.1" outlineLevel="0" r="6480">
      <c r="A6480" s="0" t="str">
        <f aca="false">HYPERLINK("http://dbpedia.org/property/hm8Exit")</f>
        <v>http://dbpedia.org/property/hm8Exit</v>
      </c>
      <c r="B6480" s="2" t="n">
        <v>0</v>
      </c>
      <c r="C6480" s="0" t="str">
        <f aca="false">HYPERLINK("http://dbpedia.org/sparql?default-graph-uri=http%3A%2F%2Fdbpedia.org&amp;query=select+distinct+%3Fs+%3Fo+where+{%3Fs+%3Chttp%3A%2F%2Fdbpedia.org%2Fproperty%2Fhm8Exit%3E+%3Fo}+LIMIT+100&amp;format=text%2Fhtml&amp;timeout=30000&amp;debug=on", "View on DBPedia")</f>
        <v>View on DBPedia</v>
      </c>
    </row>
    <row collapsed="false" customFormat="false" customHeight="true" hidden="false" ht="12.1" outlineLevel="0" r="6481">
      <c r="A6481" s="0" t="str">
        <f aca="false">HYPERLINK("http://dbpedia.org/property/formerChannelNumbers")</f>
        <v>http://dbpedia.org/property/formerChannelNumbers</v>
      </c>
      <c r="B6481" s="2" t="n">
        <v>0</v>
      </c>
      <c r="C6481" s="0" t="str">
        <f aca="false">HYPERLINK("http://dbpedia.org/sparql?default-graph-uri=http%3A%2F%2Fdbpedia.org&amp;query=select+distinct+%3Fs+%3Fo+where+{%3Fs+%3Chttp%3A%2F%2Fdbpedia.org%2Fproperty%2FformerChannelNumbers%3E+%3Fo}+LIMIT+100&amp;format=text%2Fhtml&amp;timeout=30000&amp;debug=on", "View on DBPedia")</f>
        <v>View on DBPedia</v>
      </c>
    </row>
    <row collapsed="false" customFormat="false" customHeight="true" hidden="false" ht="12.1" outlineLevel="0" r="6482">
      <c r="A6482" s="0" t="str">
        <f aca="false">HYPERLINK("http://dbpedia.org/property/hm9Exit")</f>
        <v>http://dbpedia.org/property/hm9Exit</v>
      </c>
      <c r="B6482" s="2" t="n">
        <v>0</v>
      </c>
      <c r="C6482" s="0" t="str">
        <f aca="false">HYPERLINK("http://dbpedia.org/sparql?default-graph-uri=http%3A%2F%2Fdbpedia.org&amp;query=select+distinct+%3Fs+%3Fo+where+{%3Fs+%3Chttp%3A%2F%2Fdbpedia.org%2Fproperty%2Fhm9Exit%3E+%3Fo}+LIMIT+100&amp;format=text%2Fhtml&amp;timeout=30000&amp;debug=on", "View on DBPedia")</f>
        <v>View on DBPedia</v>
      </c>
    </row>
    <row collapsed="false" customFormat="false" customHeight="true" hidden="false" ht="12.1" outlineLevel="0" r="6483">
      <c r="A6483" s="0" t="str">
        <f aca="false">HYPERLINK("http://dbpedia.org/property/name")</f>
        <v>http://dbpedia.org/property/name</v>
      </c>
      <c r="B6483" s="2" t="n">
        <v>0</v>
      </c>
      <c r="C6483" s="0" t="str">
        <f aca="false">HYPERLINK("http://dbpedia.org/sparql?default-graph-uri=http%3A%2F%2Fdbpedia.org&amp;query=select+distinct+%3Fs+%3Fo+where+{%3Fs+%3Chttp%3A%2F%2Fdbpedia.org%2Fproperty%2Fname%3E+%3Fo}+LIMIT+100&amp;format=text%2Fhtml&amp;timeout=30000&amp;debug=on", "View on DBPedia")</f>
        <v>View on DBPedia</v>
      </c>
    </row>
    <row collapsed="false" customFormat="false" customHeight="true" hidden="false" ht="12.1" outlineLevel="0" r="6484">
      <c r="A6484" s="0" t="str">
        <f aca="false">HYPERLINK("http://dbpedia.org/property/runtime")</f>
        <v>http://dbpedia.org/property/runtime</v>
      </c>
      <c r="B6484" s="2" t="n">
        <v>0</v>
      </c>
      <c r="C6484" s="0" t="str">
        <f aca="false">HYPERLINK("http://dbpedia.org/sparql?default-graph-uri=http%3A%2F%2Fdbpedia.org&amp;query=select+distinct+%3Fs+%3Fo+where+{%3Fs+%3Chttp%3A%2F%2Fdbpedia.org%2Fproperty%2Fruntime%3E+%3Fo}+LIMIT+100&amp;format=text%2Fhtml&amp;timeout=30000&amp;debug=on", "View on DBPedia")</f>
        <v>View on DBPedia</v>
      </c>
    </row>
    <row collapsed="false" customFormat="false" customHeight="true" hidden="false" ht="12.1" outlineLevel="0" r="6485">
      <c r="A6485" s="0" t="str">
        <f aca="false">HYPERLINK("http://dbpedia.org/property/hm12Exit")</f>
        <v>http://dbpedia.org/property/hm12Exit</v>
      </c>
      <c r="B6485" s="2" t="n">
        <v>0</v>
      </c>
      <c r="C6485" s="0" t="str">
        <f aca="false">HYPERLINK("http://dbpedia.org/sparql?default-graph-uri=http%3A%2F%2Fdbpedia.org&amp;query=select+distinct+%3Fs+%3Fo+where+{%3Fs+%3Chttp%3A%2F%2Fdbpedia.org%2Fproperty%2Fhm12Exit%3E+%3Fo}+LIMIT+100&amp;format=text%2Fhtml&amp;timeout=30000&amp;debug=on", "View on DBPedia")</f>
        <v>View on DBPedia</v>
      </c>
    </row>
    <row collapsed="false" customFormat="false" customHeight="true" hidden="false" ht="12.1" outlineLevel="0" r="6486">
      <c r="A6486" s="0" t="str">
        <f aca="false">HYPERLINK("http://dbpedia.org/ontology/digitalChannel")</f>
        <v>http://dbpedia.org/ontology/digitalChannel</v>
      </c>
      <c r="B6486" s="2" t="n">
        <v>0</v>
      </c>
      <c r="C6486" s="0" t="str">
        <f aca="false">HYPERLINK("http://dbpedia.org/sparql?default-graph-uri=http%3A%2F%2Fdbpedia.org&amp;query=select+distinct+%3Fs+%3Fo+where+{%3Fs+%3Chttp%3A%2F%2Fdbpedia.org%2Fontology%2FdigitalChannel%3E+%3Fo}+LIMIT+100&amp;format=text%2Fhtml&amp;timeout=30000&amp;debug=on", "View on DBPedia")</f>
        <v>View on DBPedia</v>
      </c>
    </row>
    <row collapsed="false" customFormat="false" customHeight="true" hidden="false" ht="12.1" outlineLevel="0" r="6487">
      <c r="A6487" s="0" t="str">
        <f aca="false">HYPERLINK("http://dbpedia.org/property/digital")</f>
        <v>http://dbpedia.org/property/digital</v>
      </c>
      <c r="B6487" s="2" t="n">
        <v>0</v>
      </c>
      <c r="C6487" s="0" t="str">
        <f aca="false">HYPERLINK("http://dbpedia.org/sparql?default-graph-uri=http%3A%2F%2Fdbpedia.org&amp;query=select+distinct+%3Fs+%3Fo+where+{%3Fs+%3Chttp%3A%2F%2Fdbpedia.org%2Fproperty%2Fdigital%3E+%3Fo}+LIMIT+100&amp;format=text%2Fhtml&amp;timeout=30000&amp;debug=on", "View on DBPedia")</f>
        <v>View on DBPedia</v>
      </c>
    </row>
    <row collapsed="false" customFormat="false" customHeight="true" hidden="false" ht="12.1" outlineLevel="0" r="6488">
      <c r="A6488" s="0" t="str">
        <f aca="false">HYPERLINK("http://dbpedia.org/property/caps")</f>
        <v>http://dbpedia.org/property/caps</v>
      </c>
      <c r="B6488" s="2" t="n">
        <v>0</v>
      </c>
      <c r="C6488" s="0" t="str">
        <f aca="false">HYPERLINK("http://dbpedia.org/sparql?default-graph-uri=http%3A%2F%2Fdbpedia.org&amp;query=select+distinct+%3Fs+%3Fo+where+{%3Fs+%3Chttp%3A%2F%2Fdbpedia.org%2Fproperty%2Fcaps%3E+%3Fo}+LIMIT+100&amp;format=text%2Fhtml&amp;timeout=30000&amp;debug=on", "View on DBPedia")</f>
        <v>View on DBPedia</v>
      </c>
    </row>
    <row collapsed="false" customFormat="false" customHeight="true" hidden="false" ht="12.1" outlineLevel="0" r="6489">
      <c r="A6489" s="0" t="str">
        <f aca="false">HYPERLINK("http://dbpedia.org/property/hm11Exit")</f>
        <v>http://dbpedia.org/property/hm11Exit</v>
      </c>
      <c r="B6489" s="2" t="n">
        <v>0</v>
      </c>
      <c r="C6489" s="0" t="str">
        <f aca="false">HYPERLINK("http://dbpedia.org/sparql?default-graph-uri=http%3A%2F%2Fdbpedia.org&amp;query=select+distinct+%3Fs+%3Fo+where+{%3Fs+%3Chttp%3A%2F%2Fdbpedia.org%2Fproperty%2Fhm11Exit%3E+%3Fo}+LIMIT+100&amp;format=text%2Fhtml&amp;timeout=30000&amp;debug=on", "View on DBPedia")</f>
        <v>View on DBPedia</v>
      </c>
    </row>
    <row collapsed="false" customFormat="false" customHeight="true" hidden="false" ht="12.1" outlineLevel="0" r="6490">
      <c r="A6490" s="0" t="str">
        <f aca="false">HYPERLINK("http://dbpedia.org/property/showName")</f>
        <v>http://dbpedia.org/property/showName</v>
      </c>
      <c r="B6490" s="2" t="n">
        <v>0</v>
      </c>
      <c r="C6490" s="0" t="str">
        <f aca="false">HYPERLINK("http://dbpedia.org/sparql?default-graph-uri=http%3A%2F%2Fdbpedia.org&amp;query=select+distinct+%3Fs+%3Fo+where+{%3Fs+%3Chttp%3A%2F%2Fdbpedia.org%2Fproperty%2FshowName%3E+%3Fo}+LIMIT+100&amp;format=text%2Fhtml&amp;timeout=30000&amp;debug=on", "View on DBPedia")</f>
        <v>View on DBPedia</v>
      </c>
    </row>
    <row collapsed="false" customFormat="false" customHeight="true" hidden="false" ht="12.1" outlineLevel="0" r="6491">
      <c r="A6491" s="0" t="str">
        <f aca="false">HYPERLINK("http://dbpedia.org/ontology/analogChannel")</f>
        <v>http://dbpedia.org/ontology/analogChannel</v>
      </c>
      <c r="B6491" s="2" t="n">
        <v>0</v>
      </c>
      <c r="C6491" s="0" t="str">
        <f aca="false">HYPERLINK("http://dbpedia.org/sparql?default-graph-uri=http%3A%2F%2Fdbpedia.org&amp;query=select+distinct+%3Fs+%3Fo+where+{%3Fs+%3Chttp%3A%2F%2Fdbpedia.org%2Fontology%2FanalogChannel%3E+%3Fo}+LIMIT+100&amp;format=text%2Fhtml&amp;timeout=30000&amp;debug=on", "View on DBPedia")</f>
        <v>View on DBPedia</v>
      </c>
    </row>
    <row collapsed="false" customFormat="false" customHeight="true" hidden="false" ht="12.1" outlineLevel="0" r="6492">
      <c r="A6492" s="0" t="str">
        <f aca="false">HYPERLINK("http://dbpedia.org/property/hm10Exit")</f>
        <v>http://dbpedia.org/property/hm10Exit</v>
      </c>
      <c r="B6492" s="2" t="n">
        <v>0</v>
      </c>
      <c r="C6492" s="0" t="str">
        <f aca="false">HYPERLINK("http://dbpedia.org/sparql?default-graph-uri=http%3A%2F%2Fdbpedia.org&amp;query=select+distinct+%3Fs+%3Fo+where+{%3Fs+%3Chttp%3A%2F%2Fdbpedia.org%2Fproperty%2Fhm10Exit%3E+%3Fo}+LIMIT+100&amp;format=text%2Fhtml&amp;timeout=30000&amp;debug=on", "View on DBPedia")</f>
        <v>View on DBPedia</v>
      </c>
    </row>
    <row collapsed="false" customFormat="false" customHeight="true" hidden="false" ht="12.1" outlineLevel="0" r="6493">
      <c r="A6493" s="0" t="str">
        <f aca="false">HYPERLINK("http://dbpedia.org/property/analog")</f>
        <v>http://dbpedia.org/property/analog</v>
      </c>
      <c r="B6493" s="2" t="n">
        <v>0</v>
      </c>
      <c r="C6493" s="0" t="str">
        <f aca="false">HYPERLINK("http://dbpedia.org/sparql?default-graph-uri=http%3A%2F%2Fdbpedia.org&amp;query=select+distinct+%3Fs+%3Fo+where+{%3Fs+%3Chttp%3A%2F%2Fdbpedia.org%2Fproperty%2Fanalog%3E+%3Fo}+LIMIT+100&amp;format=text%2Fhtml&amp;timeout=30000&amp;debug=on", "View on DBPedia")</f>
        <v>View on DBPedia</v>
      </c>
    </row>
    <row collapsed="false" customFormat="false" customHeight="true" hidden="false" ht="12.1" outlineLevel="0" r="6494">
      <c r="A6494" s="0" t="str">
        <f aca="false">HYPERLINK("http://dbpedia.org/ontology/alias")</f>
        <v>http://dbpedia.org/ontology/alias</v>
      </c>
      <c r="B6494" s="2" t="n">
        <v>0</v>
      </c>
      <c r="C6494" s="0" t="str">
        <f aca="false">HYPERLINK("http://dbpedia.org/sparql?default-graph-uri=http%3A%2F%2Fdbpedia.org&amp;query=select+distinct+%3Fs+%3Fo+where+{%3Fs+%3Chttp%3A%2F%2Fdbpedia.org%2Fontology%2Falias%3E+%3Fo}+LIMIT+100&amp;format=text%2Fhtml&amp;timeout=30000&amp;debug=on", "View on DBPedia")</f>
        <v>View on DBPedia</v>
      </c>
    </row>
    <row collapsed="false" customFormat="false" customHeight="true" hidden="false" ht="12.1" outlineLevel="0" r="6495">
      <c r="A6495" s="0" t="str">
        <f aca="false">HYPERLINK("http://dbpedia.org/property/stationBranding")</f>
        <v>http://dbpedia.org/property/stationBranding</v>
      </c>
      <c r="B6495" s="2" t="n">
        <v>0</v>
      </c>
      <c r="C6495" s="0" t="str">
        <f aca="false">HYPERLINK("http://dbpedia.org/sparql?default-graph-uri=http%3A%2F%2Fdbpedia.org&amp;query=select+distinct+%3Fs+%3Fo+where+{%3Fs+%3Chttp%3A%2F%2Fdbpedia.org%2Fproperty%2FstationBranding%3E+%3Fo}+LIMIT+100&amp;format=text%2Fhtml&amp;timeout=30000&amp;debug=on", "View on DBPedia")</f>
        <v>View on DBPedia</v>
      </c>
    </row>
    <row collapsed="false" customFormat="false" customHeight="true" hidden="false" ht="12.1" outlineLevel="0" r="6496">
      <c r="A6496" s="0" t="str">
        <f aca="false">HYPERLINK("http://dbpedia.org/property/hm7Exit")</f>
        <v>http://dbpedia.org/property/hm7Exit</v>
      </c>
      <c r="B6496" s="2" t="n">
        <v>0</v>
      </c>
      <c r="C6496" s="0" t="str">
        <f aca="false">HYPERLINK("http://dbpedia.org/sparql?default-graph-uri=http%3A%2F%2Fdbpedia.org&amp;query=select+distinct+%3Fs+%3Fo+where+{%3Fs+%3Chttp%3A%2F%2Fdbpedia.org%2Fproperty%2Fhm7Exit%3E+%3Fo}+LIMIT+100&amp;format=text%2Fhtml&amp;timeout=30000&amp;debug=on", "View on DBPedia")</f>
        <v>View on DBPedia</v>
      </c>
    </row>
    <row collapsed="false" customFormat="false" customHeight="true" hidden="false" ht="12.1" outlineLevel="0" r="6497">
      <c r="A6497" s="0" t="str">
        <f aca="false">HYPERLINK("http://dbpedia.org/property/hm6Exit")</f>
        <v>http://dbpedia.org/property/hm6Exit</v>
      </c>
      <c r="B6497" s="2" t="n">
        <v>0</v>
      </c>
      <c r="C6497" s="0" t="str">
        <f aca="false">HYPERLINK("http://dbpedia.org/sparql?default-graph-uri=http%3A%2F%2Fdbpedia.org&amp;query=select+distinct+%3Fs+%3Fo+where+{%3Fs+%3Chttp%3A%2F%2Fdbpedia.org%2Fproperty%2Fhm6Exit%3E+%3Fo}+LIMIT+100&amp;format=text%2Fhtml&amp;timeout=30000&amp;debug=on", "View on DBPedia")</f>
        <v>View on DBPedia</v>
      </c>
    </row>
    <row collapsed="false" customFormat="false" customHeight="true" hidden="false" ht="12.1" outlineLevel="0" r="6498">
      <c r="A6498" s="0" t="str">
        <f aca="false">HYPERLINK("http://dbpedia.org/property/caption")</f>
        <v>http://dbpedia.org/property/caption</v>
      </c>
      <c r="B6498" s="2" t="n">
        <v>0</v>
      </c>
      <c r="C6498" s="0" t="str">
        <f aca="false">HYPERLINK("http://dbpedia.org/sparql?default-graph-uri=http%3A%2F%2Fdbpedia.org&amp;query=select+distinct+%3Fs+%3Fo+where+{%3Fs+%3Chttp%3A%2F%2Fdbpedia.org%2Fproperty%2Fcaption%3E+%3Fo}+LIMIT+100&amp;format=text%2Fhtml&amp;timeout=30000&amp;debug=on", "View on DBPedia")</f>
        <v>View on DBPedia</v>
      </c>
    </row>
    <row collapsed="false" customFormat="false" customHeight="true" hidden="false" ht="12.1" outlineLevel="0" r="6499">
      <c r="A6499" s="0" t="str">
        <f aca="false">HYPERLINK("http://dbpedia.org/property/next")</f>
        <v>http://dbpedia.org/property/next</v>
      </c>
      <c r="B6499" s="2" t="n">
        <v>0</v>
      </c>
      <c r="C6499" s="0" t="str">
        <f aca="false">HYPERLINK("http://dbpedia.org/sparql?default-graph-uri=http%3A%2F%2Fdbpedia.org&amp;query=select+distinct+%3Fs+%3Fo+where+{%3Fs+%3Chttp%3A%2F%2Fdbpedia.org%2Fproperty%2Fnext%3E+%3Fo}+LIMIT+100&amp;format=text%2Fhtml&amp;timeout=30000&amp;debug=on", "View on DBPedia")</f>
        <v>View on DBPedia</v>
      </c>
    </row>
    <row collapsed="false" customFormat="false" customHeight="true" hidden="false" ht="12.1" outlineLevel="0" r="6500">
      <c r="A6500" s="0" t="str">
        <f aca="false">HYPERLINK("http://dbpedia.org/property/volumes")</f>
        <v>http://dbpedia.org/property/volumes</v>
      </c>
      <c r="B6500" s="2" t="n">
        <v>0</v>
      </c>
      <c r="C6500" s="0" t="str">
        <f aca="false">HYPERLINK("http://dbpedia.org/sparql?default-graph-uri=http%3A%2F%2Fdbpedia.org&amp;query=select+distinct+%3Fs+%3Fo+where+{%3Fs+%3Chttp%3A%2F%2Fdbpedia.org%2Fproperty%2Fvolumes%3E+%3Fo}+LIMIT+100&amp;format=text%2Fhtml&amp;timeout=30000&amp;debug=on", "View on DBPedia")</f>
        <v>View on DBPedia</v>
      </c>
    </row>
    <row collapsed="false" customFormat="false" customHeight="true" hidden="false" ht="12.1" outlineLevel="0" r="6501">
      <c r="A6501" s="0" t="str">
        <f aca="false">HYPERLINK("http://dbpedia.org/property/hm5Exit")</f>
        <v>http://dbpedia.org/property/hm5Exit</v>
      </c>
      <c r="B6501" s="2" t="n">
        <v>0</v>
      </c>
      <c r="C6501" s="0" t="str">
        <f aca="false">HYPERLINK("http://dbpedia.org/sparql?default-graph-uri=http%3A%2F%2Fdbpedia.org&amp;query=select+distinct+%3Fs+%3Fo+where+{%3Fs+%3Chttp%3A%2F%2Fdbpedia.org%2Fproperty%2Fhm5Exit%3E+%3Fo}+LIMIT+100&amp;format=text%2Fhtml&amp;timeout=30000&amp;debug=on", "View on DBPedia")</f>
        <v>View on DBPedia</v>
      </c>
    </row>
    <row collapsed="false" customFormat="false" customHeight="true" hidden="false" ht="12.1" outlineLevel="0" r="6502">
      <c r="A6502" s="0" t="str">
        <f aca="false">HYPERLINK("http://dbpedia.org/ontology/numberOfVolumes")</f>
        <v>http://dbpedia.org/ontology/numberOfVolumes</v>
      </c>
      <c r="B6502" s="2" t="n">
        <v>0</v>
      </c>
      <c r="C6502" s="0" t="str">
        <f aca="false">HYPERLINK("http://dbpedia.org/sparql?default-graph-uri=http%3A%2F%2Fdbpedia.org&amp;query=select+distinct+%3Fs+%3Fo+where+{%3Fs+%3Chttp%3A%2F%2Fdbpedia.org%2Fontology%2FnumberOfVolumes%3E+%3Fo}+LIMIT+100&amp;format=text%2Fhtml&amp;timeout=30000&amp;debug=on", "View on DBPedia")</f>
        <v>View on DBPedia</v>
      </c>
    </row>
    <row collapsed="false" customFormat="false" customHeight="true" hidden="false" ht="12.1" outlineLevel="0" r="6503">
      <c r="A6503" s="0" t="str">
        <f aca="false">HYPERLINK("http://dbpedia.org/property/otherChs")</f>
        <v>http://dbpedia.org/property/otherChs</v>
      </c>
      <c r="B6503" s="2" t="n">
        <v>0</v>
      </c>
      <c r="C6503" s="0" t="str">
        <f aca="false">HYPERLINK("http://dbpedia.org/sparql?default-graph-uri=http%3A%2F%2Fdbpedia.org&amp;query=select+distinct+%3Fs+%3Fo+where+{%3Fs+%3Chttp%3A%2F%2Fdbpedia.org%2Fproperty%2FotherChs%3E+%3Fo}+LIMIT+100&amp;format=text%2Fhtml&amp;timeout=30000&amp;debug=on", "View on DBPedia")</f>
        <v>View on DBPedia</v>
      </c>
    </row>
    <row collapsed="false" customFormat="false" customHeight="true" hidden="false" ht="12.1" outlineLevel="0" r="6504">
      <c r="A6504" s="0" t="str">
        <f aca="false">HYPERLINK("http://dbpedia.org/ontology/otherChannel")</f>
        <v>http://dbpedia.org/ontology/otherChannel</v>
      </c>
      <c r="B6504" s="2" t="n">
        <v>0</v>
      </c>
      <c r="C6504" s="0" t="str">
        <f aca="false">HYPERLINK("http://dbpedia.org/sparql?default-graph-uri=http%3A%2F%2Fdbpedia.org&amp;query=select+distinct+%3Fs+%3Fo+where+{%3Fs+%3Chttp%3A%2F%2Fdbpedia.org%2Fontology%2FotherChannel%3E+%3Fo}+LIMIT+100&amp;format=text%2Fhtml&amp;timeout=30000&amp;debug=on", "View on DBPedia")</f>
        <v>View on DBPedia</v>
      </c>
    </row>
    <row collapsed="false" customFormat="false" customHeight="true" hidden="false" ht="12.1" outlineLevel="0" r="6505">
      <c r="A6505" s="0" t="str">
        <f aca="false">HYPERLINK("http://dbpedia.org/property/hm13Exit")</f>
        <v>http://dbpedia.org/property/hm13Exit</v>
      </c>
      <c r="B6505" s="2" t="n">
        <v>0</v>
      </c>
      <c r="C6505" s="0" t="str">
        <f aca="false">HYPERLINK("http://dbpedia.org/sparql?default-graph-uri=http%3A%2F%2Fdbpedia.org&amp;query=select+distinct+%3Fs+%3Fo+where+{%3Fs+%3Chttp%3A%2F%2Fdbpedia.org%2Fproperty%2Fhm13Exit%3E+%3Fo}+LIMIT+100&amp;format=text%2Fhtml&amp;timeout=30000&amp;debug=on", "View on DBPedia")</f>
        <v>View on DBPedia</v>
      </c>
    </row>
    <row collapsed="false" customFormat="false" customHeight="true" hidden="false" ht="12.1" outlineLevel="0" r="6506">
      <c r="A6506" s="0" t="str">
        <f aca="false">HYPERLINK("http://dbpedia.org/property/hm14Exit")</f>
        <v>http://dbpedia.org/property/hm14Exit</v>
      </c>
      <c r="B6506" s="2" t="n">
        <v>0</v>
      </c>
      <c r="C6506" s="0" t="str">
        <f aca="false">HYPERLINK("http://dbpedia.org/sparql?default-graph-uri=http%3A%2F%2Fdbpedia.org&amp;query=select+distinct+%3Fs+%3Fo+where+{%3Fs+%3Chttp%3A%2F%2Fdbpedia.org%2Fproperty%2Fhm14Exit%3E+%3Fo}+LIMIT+100&amp;format=text%2Fhtml&amp;timeout=30000&amp;debug=on", "View on DBPedia")</f>
        <v>View on DBPedia</v>
      </c>
    </row>
    <row collapsed="false" customFormat="false" customHeight="true" hidden="false" ht="12.1" outlineLevel="0" r="6507">
      <c r="A6507" s="0" t="str">
        <f aca="false">HYPERLINK("http://dbpedia.org/property/hm4Exit")</f>
        <v>http://dbpedia.org/property/hm4Exit</v>
      </c>
      <c r="B6507" s="2" t="n">
        <v>0</v>
      </c>
      <c r="C6507" s="0" t="str">
        <f aca="false">HYPERLINK("http://dbpedia.org/sparql?default-graph-uri=http%3A%2F%2Fdbpedia.org&amp;query=select+distinct+%3Fs+%3Fo+where+{%3Fs+%3Chttp%3A%2F%2Fdbpedia.org%2Fproperty%2Fhm4Exit%3E+%3Fo}+LIMIT+100&amp;format=text%2Fhtml&amp;timeout=30000&amp;debug=on", "View on DBPedia")</f>
        <v>View on DBPedia</v>
      </c>
    </row>
    <row collapsed="false" customFormat="false" customHeight="true" hidden="false" ht="12.1" outlineLevel="0" r="6508">
      <c r="A6508" s="0" t="str">
        <f aca="false">HYPERLINK("http://dbpedia.org/property/hm3Exit")</f>
        <v>http://dbpedia.org/property/hm3Exit</v>
      </c>
      <c r="B6508" s="2" t="n">
        <v>0</v>
      </c>
      <c r="C6508" s="0" t="str">
        <f aca="false">HYPERLINK("http://dbpedia.org/sparql?default-graph-uri=http%3A%2F%2Fdbpedia.org&amp;query=select+distinct+%3Fs+%3Fo+where+{%3Fs+%3Chttp%3A%2F%2Fdbpedia.org%2Fproperty%2Fhm3Exit%3E+%3Fo}+LIMIT+100&amp;format=text%2Fhtml&amp;timeout=30000&amp;debug=on", "View on DBPedia")</f>
        <v>View on DBPedia</v>
      </c>
    </row>
    <row collapsed="false" customFormat="false" customHeight="true" hidden="false" ht="12.1" outlineLevel="0" r="6509">
      <c r="A6509" s="0" t="str">
        <f aca="false">HYPERLINK("http://dbpedia.org/property/age")</f>
        <v>http://dbpedia.org/property/age</v>
      </c>
      <c r="B6509" s="2" t="n">
        <v>0</v>
      </c>
      <c r="C6509" s="0" t="str">
        <f aca="false">HYPERLINK("http://dbpedia.org/sparql?default-graph-uri=http%3A%2F%2Fdbpedia.org&amp;query=select+distinct+%3Fs+%3Fo+where+{%3Fs+%3Chttp%3A%2F%2Fdbpedia.org%2Fproperty%2Fage%3E+%3Fo}+LIMIT+100&amp;format=text%2Fhtml&amp;timeout=30000&amp;debug=on", "View on DBPedia")</f>
        <v>View on DBPedia</v>
      </c>
    </row>
    <row collapsed="false" customFormat="false" customHeight="true" hidden="false" ht="12.1" outlineLevel="0" r="6510">
      <c r="A6510" s="0" t="str">
        <f aca="false">HYPERLINK("http://dbpedia.org/property/numSeasons")</f>
        <v>http://dbpedia.org/property/numSeasons</v>
      </c>
      <c r="B6510" s="2" t="n">
        <v>0.5</v>
      </c>
      <c r="C6510" s="0" t="str">
        <f aca="false">HYPERLINK("http://dbpedia.org/sparql?default-graph-uri=http%3A%2F%2Fdbpedia.org&amp;query=select+distinct+%3Fs+%3Fo+where+{%3Fs+%3Chttp%3A%2F%2Fdbpedia.org%2Fproperty%2FnumSeasons%3E+%3Fo}+LIMIT+100&amp;format=text%2Fhtml&amp;timeout=30000&amp;debug=on", "View on DBPedia")</f>
        <v>View on DBPedia</v>
      </c>
    </row>
    <row collapsed="false" customFormat="false" customHeight="true" hidden="false" ht="12.1" outlineLevel="0" r="6511">
      <c r="A6511" s="0" t="str">
        <f aca="false">HYPERLINK("http://dbpedia.org/property/hm15Exit")</f>
        <v>http://dbpedia.org/property/hm15Exit</v>
      </c>
      <c r="B6511" s="2" t="n">
        <v>0</v>
      </c>
      <c r="C6511" s="0" t="str">
        <f aca="false">HYPERLINK("http://dbpedia.org/sparql?default-graph-uri=http%3A%2F%2Fdbpedia.org&amp;query=select+distinct+%3Fs+%3Fo+where+{%3Fs+%3Chttp%3A%2F%2Fdbpedia.org%2Fproperty%2Fhm15Exit%3E+%3Fo}+LIMIT+100&amp;format=text%2Fhtml&amp;timeout=30000&amp;debug=on", "View on DBPedia")</f>
        <v>View on DBPedia</v>
      </c>
    </row>
    <row collapsed="false" customFormat="false" customHeight="true" hidden="false" ht="12.1" outlineLevel="0" r="6512">
      <c r="A6512" s="0" t="str">
        <f aca="false">HYPERLINK("http://dbpedia.org/ontology/numberOfSeasons")</f>
        <v>http://dbpedia.org/ontology/numberOfSeasons</v>
      </c>
      <c r="B6512" s="2" t="n">
        <v>0.5</v>
      </c>
      <c r="C6512" s="0" t="str">
        <f aca="false">HYPERLINK("http://dbpedia.org/sparql?default-graph-uri=http%3A%2F%2Fdbpedia.org&amp;query=select+distinct+%3Fs+%3Fo+where+{%3Fs+%3Chttp%3A%2F%2Fdbpedia.org%2Fontology%2FnumberOfSeasons%3E+%3Fo}+LIMIT+100&amp;format=text%2Fhtml&amp;timeout=30000&amp;debug=on", "View on DBPedia")</f>
        <v>View on DBPedia</v>
      </c>
    </row>
    <row collapsed="false" customFormat="false" customHeight="true" hidden="false" ht="12.1" outlineLevel="0" r="6513">
      <c r="A6513" s="0" t="str">
        <f aca="false">HYPERLINK("http://dbpedia.org/property/previous")</f>
        <v>http://dbpedia.org/property/previous</v>
      </c>
      <c r="B6513" s="2" t="n">
        <v>0</v>
      </c>
      <c r="C6513" s="0" t="str">
        <f aca="false">HYPERLINK("http://dbpedia.org/sparql?default-graph-uri=http%3A%2F%2Fdbpedia.org&amp;query=select+distinct+%3Fs+%3Fo+where+{%3Fs+%3Chttp%3A%2F%2Fdbpedia.org%2Fproperty%2Fprevious%3E+%3Fo}+LIMIT+100&amp;format=text%2Fhtml&amp;timeout=30000&amp;debug=on", "View on DBPedia")</f>
        <v>View on DBPedia</v>
      </c>
    </row>
    <row collapsed="false" customFormat="false" customHeight="true" hidden="false" ht="12.1" outlineLevel="0" r="6514">
      <c r="A6514" s="0" t="str">
        <f aca="false">HYPERLINK("http://dbpedia.org/property/hm2Exit")</f>
        <v>http://dbpedia.org/property/hm2Exit</v>
      </c>
      <c r="B6514" s="2" t="n">
        <v>0</v>
      </c>
      <c r="C6514" s="0" t="str">
        <f aca="false">HYPERLINK("http://dbpedia.org/sparql?default-graph-uri=http%3A%2F%2Fdbpedia.org&amp;query=select+distinct+%3Fs+%3Fo+where+{%3Fs+%3Chttp%3A%2F%2Fdbpedia.org%2Fproperty%2Fhm2Exit%3E+%3Fo}+LIMIT+100&amp;format=text%2Fhtml&amp;timeout=30000&amp;debug=on", "View on DBPedia")</f>
        <v>View on DBPedia</v>
      </c>
    </row>
    <row collapsed="false" customFormat="false" customHeight="true" hidden="false" ht="12.1" outlineLevel="0" r="6515">
      <c r="A6515" s="0" t="str">
        <f aca="false">HYPERLINK("http://dbpedia.org/property/hm1Exit")</f>
        <v>http://dbpedia.org/property/hm1Exit</v>
      </c>
      <c r="B6515" s="2" t="n">
        <v>0</v>
      </c>
      <c r="C6515" s="0" t="str">
        <f aca="false">HYPERLINK("http://dbpedia.org/sparql?default-graph-uri=http%3A%2F%2Fdbpedia.org&amp;query=select+distinct+%3Fs+%3Fo+where+{%3Fs+%3Chttp%3A%2F%2Fdbpedia.org%2Fproperty%2Fhm1Exit%3E+%3Fo}+LIMIT+100&amp;format=text%2Fhtml&amp;timeout=30000&amp;debug=on", "View on DBPedia")</f>
        <v>View on DBPedia</v>
      </c>
    </row>
    <row collapsed="false" customFormat="false" customHeight="true" hidden="false" ht="12.1" outlineLevel="0" r="6516">
      <c r="A6516" s="0" t="str">
        <f aca="false">HYPERLINK("http://dbpedia.org/property/hm7Enter")</f>
        <v>http://dbpedia.org/property/hm7Enter</v>
      </c>
      <c r="B6516" s="2" t="n">
        <v>0</v>
      </c>
      <c r="C6516" s="0" t="str">
        <f aca="false">HYPERLINK("http://dbpedia.org/sparql?default-graph-uri=http%3A%2F%2Fdbpedia.org&amp;query=select+distinct+%3Fs+%3Fo+where+{%3Fs+%3Chttp%3A%2F%2Fdbpedia.org%2Fproperty%2Fhm7Enter%3E+%3Fo}+LIMIT+100&amp;format=text%2Fhtml&amp;timeout=30000&amp;debug=on", "View on DBPedia")</f>
        <v>View on DBPedia</v>
      </c>
    </row>
    <row collapsed="false" customFormat="false" customHeight="true" hidden="false" ht="12.1" outlineLevel="0" r="6517">
      <c r="A6517" s="0" t="str">
        <f aca="false">HYPERLINK("http://dbpedia.org/property/hm6Enter")</f>
        <v>http://dbpedia.org/property/hm6Enter</v>
      </c>
      <c r="B6517" s="2" t="n">
        <v>0</v>
      </c>
      <c r="C6517" s="0" t="str">
        <f aca="false">HYPERLINK("http://dbpedia.org/sparql?default-graph-uri=http%3A%2F%2Fdbpedia.org&amp;query=select+distinct+%3Fs+%3Fo+where+{%3Fs+%3Chttp%3A%2F%2Fdbpedia.org%2Fproperty%2Fhm6Enter%3E+%3Fo}+LIMIT+100&amp;format=text%2Fhtml&amp;timeout=30000&amp;debug=on", "View on DBPedia")</f>
        <v>View on DBPedia</v>
      </c>
    </row>
    <row collapsed="false" customFormat="false" customHeight="true" hidden="false" ht="12.1" outlineLevel="0" r="6518">
      <c r="A6518" s="0" t="str">
        <f aca="false">HYPERLINK("http://dbpedia.org/property/statvalue")</f>
        <v>http://dbpedia.org/property/statvalue</v>
      </c>
      <c r="B6518" s="2" t="n">
        <v>0</v>
      </c>
      <c r="C6518" s="0" t="str">
        <f aca="false">HYPERLINK("http://dbpedia.org/sparql?default-graph-uri=http%3A%2F%2Fdbpedia.org&amp;query=select+distinct+%3Fs+%3Fo+where+{%3Fs+%3Chttp%3A%2F%2Fdbpedia.org%2Fproperty%2Fstatvalue%3E+%3Fo}+LIMIT+100&amp;format=text%2Fhtml&amp;timeout=30000&amp;debug=on", "View on DBPedia")</f>
        <v>View on DBPedia</v>
      </c>
    </row>
    <row collapsed="false" customFormat="false" customHeight="true" hidden="false" ht="12.1" outlineLevel="0" r="6519">
      <c r="A6519" s="0" t="str">
        <f aca="false">HYPERLINK("http://dbpedia.org/property/volumenumber")</f>
        <v>http://dbpedia.org/property/volumenumber</v>
      </c>
      <c r="B6519" s="2" t="n">
        <v>0</v>
      </c>
      <c r="C6519" s="0" t="str">
        <f aca="false">HYPERLINK("http://dbpedia.org/sparql?default-graph-uri=http%3A%2F%2Fdbpedia.org&amp;query=select+distinct+%3Fs+%3Fo+where+{%3Fs+%3Chttp%3A%2F%2Fdbpedia.org%2Fproperty%2Fvolumenumber%3E+%3Fo}+LIMIT+100&amp;format=text%2Fhtml&amp;timeout=30000&amp;debug=on", "View on DBPedia")</f>
        <v>View on DBPedia</v>
      </c>
    </row>
    <row collapsed="false" customFormat="false" customHeight="true" hidden="false" ht="12.1" outlineLevel="0" r="6520">
      <c r="A6520" s="0" t="str">
        <f aca="false">HYPERLINK("http://dbpedia.org/ontology/number")</f>
        <v>http://dbpedia.org/ontology/number</v>
      </c>
      <c r="B6520" s="2" t="n">
        <v>0</v>
      </c>
      <c r="C6520" s="0" t="str">
        <f aca="false">HYPERLINK("http://dbpedia.org/sparql?default-graph-uri=http%3A%2F%2Fdbpedia.org&amp;query=select+distinct+%3Fs+%3Fo+where+{%3Fs+%3Chttp%3A%2F%2Fdbpedia.org%2Fontology%2Fnumber%3E+%3Fo}+LIMIT+100&amp;format=text%2Fhtml&amp;timeout=30000&amp;debug=on", "View on DBPedia")</f>
        <v>View on DBPedia</v>
      </c>
    </row>
    <row collapsed="false" customFormat="false" customHeight="true" hidden="false" ht="12.1" outlineLevel="0" r="6521">
      <c r="A6521" s="0" t="str">
        <f aca="false">HYPERLINK("http://dbpedia.org/property/first")</f>
        <v>http://dbpedia.org/property/first</v>
      </c>
      <c r="B6521" s="2" t="n">
        <v>0</v>
      </c>
      <c r="C6521" s="0" t="str">
        <f aca="false">HYPERLINK("http://dbpedia.org/sparql?default-graph-uri=http%3A%2F%2Fdbpedia.org&amp;query=select+distinct+%3Fs+%3Fo+where+{%3Fs+%3Chttp%3A%2F%2Fdbpedia.org%2Fproperty%2Ffirst%3E+%3Fo}+LIMIT+100&amp;format=text%2Fhtml&amp;timeout=30000&amp;debug=on", "View on DBPedia")</f>
        <v>View on DBPedia</v>
      </c>
    </row>
    <row collapsed="false" customFormat="false" customHeight="true" hidden="false" ht="12.1" outlineLevel="0" r="6522">
      <c r="A6522" s="0" t="str">
        <f aca="false">HYPERLINK("http://dbpedia.org/property/effectiveRadiatedPower")</f>
        <v>http://dbpedia.org/property/effectiveRadiatedPower</v>
      </c>
      <c r="B6522" s="2" t="n">
        <v>0</v>
      </c>
      <c r="C6522" s="0" t="str">
        <f aca="false">HYPERLINK("http://dbpedia.org/sparql?default-graph-uri=http%3A%2F%2Fdbpedia.org&amp;query=select+distinct+%3Fs+%3Fo+where+{%3Fs+%3Chttp%3A%2F%2Fdbpedia.org%2Fproperty%2FeffectiveRadiatedPower%3E+%3Fo}+LIMIT+100&amp;format=text%2Fhtml&amp;timeout=30000&amp;debug=on", "View on DBPedia")</f>
        <v>View on DBPedia</v>
      </c>
    </row>
    <row collapsed="false" customFormat="false" customHeight="true" hidden="false" ht="12.1" outlineLevel="0" r="6523">
      <c r="A6523" s="0" t="str">
        <f aca="false">HYPERLINK("http://dbpedia.org/property/hm16Exit")</f>
        <v>http://dbpedia.org/property/hm16Exit</v>
      </c>
      <c r="B6523" s="2" t="n">
        <v>0</v>
      </c>
      <c r="C6523" s="0" t="str">
        <f aca="false">HYPERLINK("http://dbpedia.org/sparql?default-graph-uri=http%3A%2F%2Fdbpedia.org&amp;query=select+distinct+%3Fs+%3Fo+where+{%3Fs+%3Chttp%3A%2F%2Fdbpedia.org%2Fproperty%2Fhm16Exit%3E+%3Fo}+LIMIT+100&amp;format=text%2Fhtml&amp;timeout=30000&amp;debug=on", "View on DBPedia")</f>
        <v>View on DBPedia</v>
      </c>
    </row>
    <row collapsed="false" customFormat="false" customHeight="true" hidden="false" ht="12.1" outlineLevel="0" r="6524">
      <c r="A6524" s="0" t="str">
        <f aca="false">HYPERLINK("http://dbpedia.org/property/hm11Enter")</f>
        <v>http://dbpedia.org/property/hm11Enter</v>
      </c>
      <c r="B6524" s="2" t="n">
        <v>0</v>
      </c>
      <c r="C6524" s="0" t="str">
        <f aca="false">HYPERLINK("http://dbpedia.org/sparql?default-graph-uri=http%3A%2F%2Fdbpedia.org&amp;query=select+distinct+%3Fs+%3Fo+where+{%3Fs+%3Chttp%3A%2F%2Fdbpedia.org%2Fproperty%2Fhm11Enter%3E+%3Fo}+LIMIT+100&amp;format=text%2Fhtml&amp;timeout=30000&amp;debug=on", "View on DBPedia")</f>
        <v>View on DBPedia</v>
      </c>
    </row>
    <row collapsed="false" customFormat="false" customHeight="true" hidden="false" ht="12.1" outlineLevel="0" r="6525">
      <c r="A6525" s="0" t="str">
        <f aca="false">HYPERLINK("http://dbpedia.org/property/goals")</f>
        <v>http://dbpedia.org/property/goals</v>
      </c>
      <c r="B6525" s="2" t="n">
        <v>0</v>
      </c>
      <c r="C6525" s="0" t="str">
        <f aca="false">HYPERLINK("http://dbpedia.org/sparql?default-graph-uri=http%3A%2F%2Fdbpedia.org&amp;query=select+distinct+%3Fs+%3Fo+where+{%3Fs+%3Chttp%3A%2F%2Fdbpedia.org%2Fproperty%2Fgoals%3E+%3Fo}+LIMIT+100&amp;format=text%2Fhtml&amp;timeout=30000&amp;debug=on", "View on DBPedia")</f>
        <v>View on DBPedia</v>
      </c>
    </row>
    <row collapsed="false" customFormat="false" customHeight="true" hidden="false" ht="12.1" outlineLevel="0" r="6526">
      <c r="A6526" s="0" t="str">
        <f aca="false">HYPERLINK("http://dbpedia.org/property/hm17Exit")</f>
        <v>http://dbpedia.org/property/hm17Exit</v>
      </c>
      <c r="B6526" s="2" t="n">
        <v>0</v>
      </c>
      <c r="C6526" s="0" t="str">
        <f aca="false">HYPERLINK("http://dbpedia.org/sparql?default-graph-uri=http%3A%2F%2Fdbpedia.org&amp;query=select+distinct+%3Fs+%3Fo+where+{%3Fs+%3Chttp%3A%2F%2Fdbpedia.org%2Fproperty%2Fhm17Exit%3E+%3Fo}+LIMIT+100&amp;format=text%2Fhtml&amp;timeout=30000&amp;debug=on", "View on DBPedia")</f>
        <v>View on DBPedia</v>
      </c>
    </row>
    <row collapsed="false" customFormat="false" customHeight="true" hidden="false" ht="12.1" outlineLevel="0" r="6527">
      <c r="A6527" s="0" t="str">
        <f aca="false">HYPERLINK("http://dbpedia.org/property/hm10Enter")</f>
        <v>http://dbpedia.org/property/hm10Enter</v>
      </c>
      <c r="B6527" s="2" t="n">
        <v>0</v>
      </c>
      <c r="C6527" s="0" t="str">
        <f aca="false">HYPERLINK("http://dbpedia.org/sparql?default-graph-uri=http%3A%2F%2Fdbpedia.org&amp;query=select+distinct+%3Fs+%3Fo+where+{%3Fs+%3Chttp%3A%2F%2Fdbpedia.org%2Fproperty%2Fhm10Enter%3E+%3Fo}+LIMIT+100&amp;format=text%2Fhtml&amp;timeout=30000&amp;debug=on", "View on DBPedia")</f>
        <v>View on DBPedia</v>
      </c>
    </row>
    <row collapsed="false" customFormat="false" customHeight="true" hidden="false" ht="12.1" outlineLevel="0" r="6528">
      <c r="A6528" s="0" t="str">
        <f aca="false">HYPERLINK("http://dbpedia.org/ontology/slogan")</f>
        <v>http://dbpedia.org/ontology/slogan</v>
      </c>
      <c r="B6528" s="2" t="n">
        <v>0</v>
      </c>
      <c r="C6528" s="0" t="str">
        <f aca="false">HYPERLINK("http://dbpedia.org/sparql?default-graph-uri=http%3A%2F%2Fdbpedia.org&amp;query=select+distinct+%3Fs+%3Fo+where+{%3Fs+%3Chttp%3A%2F%2Fdbpedia.org%2Fontology%2Fslogan%3E+%3Fo}+LIMIT+100&amp;format=text%2Fhtml&amp;timeout=30000&amp;debug=on", "View on DBPedia")</f>
        <v>View on DBPedia</v>
      </c>
    </row>
    <row collapsed="false" customFormat="false" customHeight="true" hidden="false" ht="12.1" outlineLevel="0" r="6529">
      <c r="A6529" s="0" t="str">
        <f aca="false">HYPERLINK("http://dbpedia.org/property/last")</f>
        <v>http://dbpedia.org/property/last</v>
      </c>
      <c r="B6529" s="2" t="n">
        <v>0</v>
      </c>
      <c r="C6529" s="0" t="str">
        <f aca="false">HYPERLINK("http://dbpedia.org/sparql?default-graph-uri=http%3A%2F%2Fdbpedia.org&amp;query=select+distinct+%3Fs+%3Fo+where+{%3Fs+%3Chttp%3A%2F%2Fdbpedia.org%2Fproperty%2Flast%3E+%3Fo}+LIMIT+100&amp;format=text%2Fhtml&amp;timeout=30000&amp;debug=on", "View on DBPedia")</f>
        <v>View on DBPedia</v>
      </c>
    </row>
    <row collapsed="false" customFormat="false" customHeight="true" hidden="false" ht="12.1" outlineLevel="0" r="6530">
      <c r="A6530" s="0" t="str">
        <f aca="false">HYPERLINK("http://dbpedia.org/property/hm9Enter")</f>
        <v>http://dbpedia.org/property/hm9Enter</v>
      </c>
      <c r="B6530" s="2" t="n">
        <v>0</v>
      </c>
      <c r="C6530" s="0" t="str">
        <f aca="false">HYPERLINK("http://dbpedia.org/sparql?default-graph-uri=http%3A%2F%2Fdbpedia.org&amp;query=select+distinct+%3Fs+%3Fo+where+{%3Fs+%3Chttp%3A%2F%2Fdbpedia.org%2Fproperty%2Fhm9Enter%3E+%3Fo}+LIMIT+100&amp;format=text%2Fhtml&amp;timeout=30000&amp;debug=on", "View on DBPedia")</f>
        <v>View on DBPedia</v>
      </c>
    </row>
    <row collapsed="false" customFormat="false" customHeight="true" hidden="false" ht="12.1" outlineLevel="0" r="6531">
      <c r="A6531" s="0" t="str">
        <f aca="false">HYPERLINK("http://dbpedia.org/ontology/previousWork")</f>
        <v>http://dbpedia.org/ontology/previousWork</v>
      </c>
      <c r="B6531" s="2" t="n">
        <v>0</v>
      </c>
      <c r="C6531" s="0" t="str">
        <f aca="false">HYPERLINK("http://dbpedia.org/sparql?default-graph-uri=http%3A%2F%2Fdbpedia.org&amp;query=select+distinct+%3Fs+%3Fo+where+{%3Fs+%3Chttp%3A%2F%2Fdbpedia.org%2Fontology%2FpreviousWork%3E+%3Fo}+LIMIT+100&amp;format=text%2Fhtml&amp;timeout=30000&amp;debug=on", "View on DBPedia")</f>
        <v>View on DBPedia</v>
      </c>
    </row>
    <row collapsed="false" customFormat="false" customHeight="true" hidden="false" ht="12.1" outlineLevel="0" r="6532">
      <c r="A6532" s="0" t="str">
        <f aca="false">HYPERLINK("http://dbpedia.org/property/share")</f>
        <v>http://dbpedia.org/property/share</v>
      </c>
      <c r="B6532" s="2" t="n">
        <v>0</v>
      </c>
      <c r="C6532" s="0" t="str">
        <f aca="false">HYPERLINK("http://dbpedia.org/sparql?default-graph-uri=http%3A%2F%2Fdbpedia.org&amp;query=select+distinct+%3Fs+%3Fo+where+{%3Fs+%3Chttp%3A%2F%2Fdbpedia.org%2Fproperty%2Fshare%3E+%3Fo}+LIMIT+100&amp;format=text%2Fhtml&amp;timeout=30000&amp;debug=on", "View on DBPedia")</f>
        <v>View on DBPedia</v>
      </c>
    </row>
    <row collapsed="false" customFormat="false" customHeight="true" hidden="false" ht="12.1" outlineLevel="0" r="6533">
      <c r="A6533" s="0" t="str">
        <f aca="false">HYPERLINK("http://dbpedia.org/ontology/subsequentWork")</f>
        <v>http://dbpedia.org/ontology/subsequentWork</v>
      </c>
      <c r="B6533" s="2" t="n">
        <v>0</v>
      </c>
      <c r="C6533" s="0" t="str">
        <f aca="false">HYPERLINK("http://dbpedia.org/sparql?default-graph-uri=http%3A%2F%2Fdbpedia.org&amp;query=select+distinct+%3Fs+%3Fo+where+{%3Fs+%3Chttp%3A%2F%2Fdbpedia.org%2Fontology%2FsubsequentWork%3E+%3Fo}+LIMIT+100&amp;format=text%2Fhtml&amp;timeout=30000&amp;debug=on", "View on DBPedia")</f>
        <v>View on DBPedia</v>
      </c>
    </row>
    <row collapsed="false" customFormat="false" customHeight="true" hidden="false" ht="12.1" outlineLevel="0" r="6534">
      <c r="A6534" s="0" t="str">
        <f aca="false">HYPERLINK("http://dbpedia.org/property/width")</f>
        <v>http://dbpedia.org/property/width</v>
      </c>
      <c r="B6534" s="2" t="n">
        <v>0</v>
      </c>
      <c r="C6534" s="0" t="str">
        <f aca="false">HYPERLINK("http://dbpedia.org/sparql?default-graph-uri=http%3A%2F%2Fdbpedia.org&amp;query=select+distinct+%3Fs+%3Fo+where+{%3Fs+%3Chttp%3A%2F%2Fdbpedia.org%2Fproperty%2Fwidth%3E+%3Fo}+LIMIT+100&amp;format=text%2Fhtml&amp;timeout=30000&amp;debug=on", "View on DBPedia")</f>
        <v>View on DBPedia</v>
      </c>
    </row>
    <row collapsed="false" customFormat="false" customHeight="true" hidden="false" ht="12.1" outlineLevel="0" r="6535">
      <c r="A6535" s="0" t="str">
        <f aca="false">HYPERLINK("http://dbpedia.org/ontology/formerCallsign")</f>
        <v>http://dbpedia.org/ontology/formerCallsign</v>
      </c>
      <c r="B6535" s="2" t="n">
        <v>0</v>
      </c>
      <c r="C6535" s="0" t="str">
        <f aca="false">HYPERLINK("http://dbpedia.org/sparql?default-graph-uri=http%3A%2F%2Fdbpedia.org&amp;query=select+distinct+%3Fs+%3Fo+where+{%3Fs+%3Chttp%3A%2F%2Fdbpedia.org%2Fontology%2FformerCallsign%3E+%3Fo}+LIMIT+100&amp;format=text%2Fhtml&amp;timeout=30000&amp;debug=on", "View on DBPedia")</f>
        <v>View on DBPedia</v>
      </c>
    </row>
    <row collapsed="false" customFormat="false" customHeight="true" hidden="false" ht="12.1" outlineLevel="0" r="6536">
      <c r="A6536" s="0" t="str">
        <f aca="false">HYPERLINK("http://dbpedia.org/property/hm8Enter")</f>
        <v>http://dbpedia.org/property/hm8Enter</v>
      </c>
      <c r="B6536" s="2" t="n">
        <v>0</v>
      </c>
      <c r="C6536" s="0" t="str">
        <f aca="false">HYPERLINK("http://dbpedia.org/sparql?default-graph-uri=http%3A%2F%2Fdbpedia.org&amp;query=select+distinct+%3Fs+%3Fo+where+{%3Fs+%3Chttp%3A%2F%2Fdbpedia.org%2Fproperty%2Fhm8Enter%3E+%3Fo}+LIMIT+100&amp;format=text%2Fhtml&amp;timeout=30000&amp;debug=on", "View on DBPedia")</f>
        <v>View on DBPedia</v>
      </c>
    </row>
    <row collapsed="false" customFormat="false" customHeight="true" hidden="false" ht="12.1" outlineLevel="0" r="6537">
      <c r="A6537" s="0" t="str">
        <f aca="false">HYPERLINK("http://dbpedia.org/ontology/formerName")</f>
        <v>http://dbpedia.org/ontology/formerName</v>
      </c>
      <c r="B6537" s="2" t="n">
        <v>0</v>
      </c>
      <c r="C6537" s="0" t="str">
        <f aca="false">HYPERLINK("http://dbpedia.org/sparql?default-graph-uri=http%3A%2F%2Fdbpedia.org&amp;query=select+distinct+%3Fs+%3Fo+where+{%3Fs+%3Chttp%3A%2F%2Fdbpedia.org%2Fontology%2FformerName%3E+%3Fo}+LIMIT+100&amp;format=text%2Fhtml&amp;timeout=30000&amp;debug=on", "View on DBPedia")</f>
        <v>View on DBPedia</v>
      </c>
    </row>
    <row collapsed="false" customFormat="false" customHeight="true" hidden="false" ht="12.1" outlineLevel="0" r="6538">
      <c r="A6538" s="0" t="str">
        <f aca="false">HYPERLINK("http://dbpedia.org/property/airdate")</f>
        <v>http://dbpedia.org/property/airdate</v>
      </c>
      <c r="B6538" s="2" t="n">
        <v>0</v>
      </c>
      <c r="C6538" s="0" t="str">
        <f aca="false">HYPERLINK("http://dbpedia.org/sparql?default-graph-uri=http%3A%2F%2Fdbpedia.org&amp;query=select+distinct+%3Fs+%3Fo+where+{%3Fs+%3Chttp%3A%2F%2Fdbpedia.org%2Fproperty%2Fairdate%3E+%3Fo}+LIMIT+100&amp;format=text%2Fhtml&amp;timeout=30000&amp;debug=on", "View on DBPedia")</f>
        <v>View on DBPedia</v>
      </c>
    </row>
    <row collapsed="false" customFormat="false" customHeight="true" hidden="false" ht="12.1" outlineLevel="0" r="6539">
      <c r="A6539" s="0" t="str">
        <f aca="false">HYPERLINK("http://dbpedia.org/property/hm4Enter")</f>
        <v>http://dbpedia.org/property/hm4Enter</v>
      </c>
      <c r="B6539" s="2" t="n">
        <v>0</v>
      </c>
      <c r="C6539" s="0" t="str">
        <f aca="false">HYPERLINK("http://dbpedia.org/sparql?default-graph-uri=http%3A%2F%2Fdbpedia.org&amp;query=select+distinct+%3Fs+%3Fo+where+{%3Fs+%3Chttp%3A%2F%2Fdbpedia.org%2Fproperty%2Fhm4Enter%3E+%3Fo}+LIMIT+100&amp;format=text%2Fhtml&amp;timeout=30000&amp;debug=on", "View on DBPedia")</f>
        <v>View on DBPedia</v>
      </c>
    </row>
    <row collapsed="false" customFormat="false" customHeight="true" hidden="false" ht="12.1" outlineLevel="0" r="6540">
      <c r="A6540" s="0" t="str">
        <f aca="false">HYPERLINK("http://dbpedia.org/property/years")</f>
        <v>http://dbpedia.org/property/years</v>
      </c>
      <c r="B6540" s="2" t="n">
        <v>0</v>
      </c>
      <c r="C6540" s="0" t="str">
        <f aca="false">HYPERLINK("http://dbpedia.org/sparql?default-graph-uri=http%3A%2F%2Fdbpedia.org&amp;query=select+distinct+%3Fs+%3Fo+where+{%3Fs+%3Chttp%3A%2F%2Fdbpedia.org%2Fproperty%2Fyears%3E+%3Fo}+LIMIT+100&amp;format=text%2Fhtml&amp;timeout=30000&amp;debug=on", "View on DBPedia")</f>
        <v>View on DBPedia</v>
      </c>
    </row>
    <row collapsed="false" customFormat="false" customHeight="true" hidden="false" ht="12.1" outlineLevel="0" r="6541">
      <c r="A6541" s="0" t="str">
        <f aca="false">HYPERLINK("http://dbpedia.org/property/nextSeason")</f>
        <v>http://dbpedia.org/property/nextSeason</v>
      </c>
      <c r="B6541" s="2" t="n">
        <v>0</v>
      </c>
      <c r="C6541" s="0" t="str">
        <f aca="false">HYPERLINK("http://dbpedia.org/sparql?default-graph-uri=http%3A%2F%2Fdbpedia.org&amp;query=select+distinct+%3Fs+%3Fo+where+{%3Fs+%3Chttp%3A%2F%2Fdbpedia.org%2Fproperty%2FnextSeason%3E+%3Fo}+LIMIT+100&amp;format=text%2Fhtml&amp;timeout=30000&amp;debug=on", "View on DBPedia")</f>
        <v>View on DBPedia</v>
      </c>
    </row>
    <row collapsed="false" customFormat="false" customHeight="true" hidden="false" ht="12.1" outlineLevel="0" r="6542">
      <c r="A6542" s="0" t="str">
        <f aca="false">HYPERLINK("http://dbpedia.org/property/headquarters")</f>
        <v>http://dbpedia.org/property/headquarters</v>
      </c>
      <c r="B6542" s="2" t="n">
        <v>0</v>
      </c>
      <c r="C6542" s="0" t="str">
        <f aca="false">HYPERLINK("http://dbpedia.org/sparql?default-graph-uri=http%3A%2F%2Fdbpedia.org&amp;query=select+distinct+%3Fs+%3Fo+where+{%3Fs+%3Chttp%3A%2F%2Fdbpedia.org%2Fproperty%2Fheadquarters%3E+%3Fo}+LIMIT+100&amp;format=text%2Fhtml&amp;timeout=30000&amp;debug=on", "View on DBPedia")</f>
        <v>View on DBPedia</v>
      </c>
    </row>
    <row collapsed="false" customFormat="false" customHeight="true" hidden="false" ht="12.1" outlineLevel="0" r="6543">
      <c r="A6543" s="0" t="str">
        <f aca="false">HYPERLINK("http://dbpedia.org/property/stationSlogan")</f>
        <v>http://dbpedia.org/property/stationSlogan</v>
      </c>
      <c r="B6543" s="2" t="n">
        <v>0</v>
      </c>
      <c r="C6543" s="0" t="str">
        <f aca="false">HYPERLINK("http://dbpedia.org/sparql?default-graph-uri=http%3A%2F%2Fdbpedia.org&amp;query=select+distinct+%3Fs+%3Fo+where+{%3Fs+%3Chttp%3A%2F%2Fdbpedia.org%2Fproperty%2FstationSlogan%3E+%3Fo}+LIMIT+100&amp;format=text%2Fhtml&amp;timeout=30000&amp;debug=on", "View on DBPedia")</f>
        <v>View on DBPedia</v>
      </c>
    </row>
    <row collapsed="false" customFormat="false" customHeight="true" hidden="false" ht="12.1" outlineLevel="0" r="6544">
      <c r="A6544" s="0" t="str">
        <f aca="false">HYPERLINK("http://dbpedia.org/property/dvdReleaseDate")</f>
        <v>http://dbpedia.org/property/dvdReleaseDate</v>
      </c>
      <c r="B6544" s="2" t="n">
        <v>0</v>
      </c>
      <c r="C6544" s="0" t="str">
        <f aca="false">HYPERLINK("http://dbpedia.org/sparql?default-graph-uri=http%3A%2F%2Fdbpedia.org&amp;query=select+distinct+%3Fs+%3Fo+where+{%3Fs+%3Chttp%3A%2F%2Fdbpedia.org%2Fproperty%2FdvdReleaseDate%3E+%3Fo}+LIMIT+100&amp;format=text%2Fhtml&amp;timeout=30000&amp;debug=on", "View on DBPedia")</f>
        <v>View on DBPedia</v>
      </c>
    </row>
    <row collapsed="false" customFormat="false" customHeight="true" hidden="false" ht="12.1" outlineLevel="0" r="6545">
      <c r="A6545" s="0" t="str">
        <f aca="false">HYPERLINK("http://dbpedia.org/property/quote")</f>
        <v>http://dbpedia.org/property/quote</v>
      </c>
      <c r="B6545" s="2" t="n">
        <v>0</v>
      </c>
      <c r="C6545" s="0" t="str">
        <f aca="false">HYPERLINK("http://dbpedia.org/sparql?default-graph-uri=http%3A%2F%2Fdbpedia.org&amp;query=select+distinct+%3Fs+%3Fo+where+{%3Fs+%3Chttp%3A%2F%2Fdbpedia.org%2Fproperty%2Fquote%3E+%3Fo}+LIMIT+100&amp;format=text%2Fhtml&amp;timeout=30000&amp;debug=on", "View on DBPedia")</f>
        <v>View on DBPedia</v>
      </c>
    </row>
    <row collapsed="false" customFormat="false" customHeight="true" hidden="false" ht="12.1" outlineLevel="0" r="6546">
      <c r="A6546" s="0" t="str">
        <f aca="false">HYPERLINK("http://dbpedia.org/property/data")</f>
        <v>http://dbpedia.org/property/data</v>
      </c>
      <c r="B6546" s="2" t="n">
        <v>0</v>
      </c>
      <c r="C6546" s="0" t="str">
        <f aca="false">HYPERLINK("http://dbpedia.org/sparql?default-graph-uri=http%3A%2F%2Fdbpedia.org&amp;query=select+distinct+%3Fs+%3Fo+where+{%3Fs+%3Chttp%3A%2F%2Fdbpedia.org%2Fproperty%2Fdata%3E+%3Fo}+LIMIT+100&amp;format=text%2Fhtml&amp;timeout=30000&amp;debug=on", "View on DBPedia")</f>
        <v>View on DBPedia</v>
      </c>
    </row>
    <row collapsed="false" customFormat="false" customHeight="true" hidden="false" ht="12.1" outlineLevel="0" r="6547">
      <c r="A6547" s="0" t="str">
        <f aca="false">HYPERLINK("http://dbpedia.org/property/prevSeason")</f>
        <v>http://dbpedia.org/property/prevSeason</v>
      </c>
      <c r="B6547" s="2" t="n">
        <v>0</v>
      </c>
      <c r="C6547" s="0" t="str">
        <f aca="false">HYPERLINK("http://dbpedia.org/sparql?default-graph-uri=http%3A%2F%2Fdbpedia.org&amp;query=select+distinct+%3Fs+%3Fo+where+{%3Fs+%3Chttp%3A%2F%2Fdbpedia.org%2Fproperty%2FprevSeason%3E+%3Fo}+LIMIT+100&amp;format=text%2Fhtml&amp;timeout=30000&amp;debug=on", "View on DBPedia")</f>
        <v>View on DBPedia</v>
      </c>
    </row>
    <row collapsed="false" customFormat="false" customHeight="true" hidden="false" ht="12.1" outlineLevel="0" r="6548">
      <c r="A6548" s="0" t="str">
        <f aca="false">HYPERLINK("http://dbpedia.org/property/hm12Enter")</f>
        <v>http://dbpedia.org/property/hm12Enter</v>
      </c>
      <c r="B6548" s="2" t="n">
        <v>0</v>
      </c>
      <c r="C6548" s="0" t="str">
        <f aca="false">HYPERLINK("http://dbpedia.org/sparql?default-graph-uri=http%3A%2F%2Fdbpedia.org&amp;query=select+distinct+%3Fs+%3Fo+where+{%3Fs+%3Chttp%3A%2F%2Fdbpedia.org%2Fproperty%2Fhm12Enter%3E+%3Fo}+LIMIT+100&amp;format=text%2Fhtml&amp;timeout=30000&amp;debug=on", "View on DBPedia")</f>
        <v>View on DBPedia</v>
      </c>
    </row>
    <row collapsed="false" customFormat="false" customHeight="true" hidden="false" ht="12.1" outlineLevel="0" r="6549">
      <c r="A6549" s="0" t="str">
        <f aca="false">HYPERLINK("http://dbpedia.org/property/rd1Score")</f>
        <v>http://dbpedia.org/property/rd1Score</v>
      </c>
      <c r="B6549" s="2" t="n">
        <v>0</v>
      </c>
      <c r="C6549" s="0" t="str">
        <f aca="false">HYPERLINK("http://dbpedia.org/sparql?default-graph-uri=http%3A%2F%2Fdbpedia.org&amp;query=select+distinct+%3Fs+%3Fo+where+{%3Fs+%3Chttp%3A%2F%2Fdbpedia.org%2Fproperty%2Frd1Score%3E+%3Fo}+LIMIT+100&amp;format=text%2Fhtml&amp;timeout=30000&amp;debug=on", "View on DBPedia")</f>
        <v>View on DBPedia</v>
      </c>
    </row>
    <row collapsed="false" customFormat="false" customHeight="true" hidden="false" ht="12.1" outlineLevel="0" r="6550">
      <c r="A6550" s="0" t="str">
        <f aca="false">HYPERLINK("http://dbpedia.org/property/prev")</f>
        <v>http://dbpedia.org/property/prev</v>
      </c>
      <c r="B6550" s="2" t="n">
        <v>0</v>
      </c>
      <c r="C6550" s="0" t="str">
        <f aca="false">HYPERLINK("http://dbpedia.org/sparql?default-graph-uri=http%3A%2F%2Fdbpedia.org&amp;query=select+distinct+%3Fs+%3Fo+where+{%3Fs+%3Chttp%3A%2F%2Fdbpedia.org%2Fproperty%2Fprev%3E+%3Fo}+LIMIT+100&amp;format=text%2Fhtml&amp;timeout=30000&amp;debug=on", "View on DBPedia")</f>
        <v>View on DBPedia</v>
      </c>
    </row>
    <row collapsed="false" customFormat="false" customHeight="true" hidden="false" ht="12.1" outlineLevel="0" r="6551">
      <c r="A6551" s="0" t="str">
        <f aca="false">HYPERLINK("http://dbpedia.org/property/seasonName")</f>
        <v>http://dbpedia.org/property/seasonName</v>
      </c>
      <c r="B6551" s="2" t="n">
        <v>0</v>
      </c>
      <c r="C6551" s="0" t="str">
        <f aca="false">HYPERLINK("http://dbpedia.org/sparql?default-graph-uri=http%3A%2F%2Fdbpedia.org&amp;query=select+distinct+%3Fs+%3Fo+where+{%3Fs+%3Chttp%3A%2F%2Fdbpedia.org%2Fproperty%2FseasonName%3E+%3Fo}+LIMIT+100&amp;format=text%2Fhtml&amp;timeout=30000&amp;debug=on", "View on DBPedia")</f>
        <v>View on DBPedia</v>
      </c>
    </row>
    <row collapsed="false" customFormat="false" customHeight="true" hidden="false" ht="12.1" outlineLevel="0" r="6552">
      <c r="A6552" s="0" t="str">
        <f aca="false">HYPERLINK("http://dbpedia.org/property/numSeries")</f>
        <v>http://dbpedia.org/property/numSeries</v>
      </c>
      <c r="B6552" s="2" t="n">
        <v>0</v>
      </c>
      <c r="C6552" s="0" t="str">
        <f aca="false">HYPERLINK("http://dbpedia.org/sparql?default-graph-uri=http%3A%2F%2Fdbpedia.org&amp;query=select+distinct+%3Fs+%3Fo+where+{%3Fs+%3Chttp%3A%2F%2Fdbpedia.org%2Fproperty%2FnumSeries%3E+%3Fo}+LIMIT+100&amp;format=text%2Fhtml&amp;timeout=30000&amp;debug=on", "View on DBPedia")</f>
        <v>View on DBPedia</v>
      </c>
    </row>
    <row collapsed="false" customFormat="false" customHeight="true" hidden="false" ht="12.1" outlineLevel="0" r="6553">
      <c r="A6553" s="0" t="str">
        <f aca="false">HYPERLINK("http://dbpedia.org/property/hm19Exit")</f>
        <v>http://dbpedia.org/property/hm19Exit</v>
      </c>
      <c r="B6553" s="2" t="n">
        <v>0</v>
      </c>
      <c r="C6553" s="0" t="str">
        <f aca="false">HYPERLINK("http://dbpedia.org/sparql?default-graph-uri=http%3A%2F%2Fdbpedia.org&amp;query=select+distinct+%3Fs+%3Fo+where+{%3Fs+%3Chttp%3A%2F%2Fdbpedia.org%2Fproperty%2Fhm19Exit%3E+%3Fo}+LIMIT+100&amp;format=text%2Fhtml&amp;timeout=30000&amp;debug=on", "View on DBPedia")</f>
        <v>View on DBPedia</v>
      </c>
    </row>
    <row collapsed="false" customFormat="false" customHeight="true" hidden="false" ht="12.1" outlineLevel="0" r="6554">
      <c r="A6554" s="0" t="str">
        <f aca="false">HYPERLINK("http://dbpedia.org/property/points")</f>
        <v>http://dbpedia.org/property/points</v>
      </c>
      <c r="B6554" s="2" t="n">
        <v>0</v>
      </c>
      <c r="C6554" s="0" t="str">
        <f aca="false">HYPERLINK("http://dbpedia.org/sparql?default-graph-uri=http%3A%2F%2Fdbpedia.org&amp;query=select+distinct+%3Fs+%3Fo+where+{%3Fs+%3Chttp%3A%2F%2Fdbpedia.org%2Fproperty%2Fpoints%3E+%3Fo}+LIMIT+100&amp;format=text%2Fhtml&amp;timeout=30000&amp;debug=on", "View on DBPedia")</f>
        <v>View on DBPedia</v>
      </c>
    </row>
    <row collapsed="false" customFormat="false" customHeight="true" hidden="false" ht="12.1" outlineLevel="0" r="6555">
      <c r="A6555" s="0" t="str">
        <f aca="false">HYPERLINK("http://dbpedia.org/property/yards")</f>
        <v>http://dbpedia.org/property/yards</v>
      </c>
      <c r="B6555" s="2" t="n">
        <v>0</v>
      </c>
      <c r="C6555" s="0" t="str">
        <f aca="false">HYPERLINK("http://dbpedia.org/sparql?default-graph-uri=http%3A%2F%2Fdbpedia.org&amp;query=select+distinct+%3Fs+%3Fo+where+{%3Fs+%3Chttp%3A%2F%2Fdbpedia.org%2Fproperty%2Fyards%3E+%3Fo}+LIMIT+100&amp;format=text%2Fhtml&amp;timeout=30000&amp;debug=on", "View on DBPedia")</f>
        <v>View on DBPedia</v>
      </c>
    </row>
    <row collapsed="false" customFormat="false" customHeight="true" hidden="false" ht="12.1" outlineLevel="0" r="6556">
      <c r="A6556" s="0" t="str">
        <f aca="false">HYPERLINK("http://dbpedia.org/property/nationalcaps")</f>
        <v>http://dbpedia.org/property/nationalcaps</v>
      </c>
      <c r="B6556" s="2" t="n">
        <v>0</v>
      </c>
      <c r="C6556" s="0" t="str">
        <f aca="false">HYPERLINK("http://dbpedia.org/sparql?default-graph-uri=http%3A%2F%2Fdbpedia.org&amp;query=select+distinct+%3Fs+%3Fo+where+{%3Fs+%3Chttp%3A%2F%2Fdbpedia.org%2Fproperty%2Fnationalcaps%3E+%3Fo}+LIMIT+100&amp;format=text%2Fhtml&amp;timeout=30000&amp;debug=on", "View on DBPedia")</f>
        <v>View on DBPedia</v>
      </c>
    </row>
    <row collapsed="false" customFormat="false" customHeight="true" hidden="false" ht="12.1" outlineLevel="0" r="6557">
      <c r="A6557" s="0" t="str">
        <f aca="false">HYPERLINK("http://dbpedia.org/property/hm5Enter")</f>
        <v>http://dbpedia.org/property/hm5Enter</v>
      </c>
      <c r="B6557" s="2" t="n">
        <v>0</v>
      </c>
      <c r="C6557" s="0" t="str">
        <f aca="false">HYPERLINK("http://dbpedia.org/sparql?default-graph-uri=http%3A%2F%2Fdbpedia.org&amp;query=select+distinct+%3Fs+%3Fo+where+{%3Fs+%3Chttp%3A%2F%2Fdbpedia.org%2Fproperty%2Fhm5Enter%3E+%3Fo}+LIMIT+100&amp;format=text%2Fhtml&amp;timeout=30000&amp;debug=on", "View on DBPedia")</f>
        <v>View on DBPedia</v>
      </c>
    </row>
    <row collapsed="false" customFormat="false" customHeight="true" hidden="false" ht="12.1" outlineLevel="0" r="6558">
      <c r="A6558" s="0" t="str">
        <f aca="false">HYPERLINK("http://dbpedia.org/property/season")</f>
        <v>http://dbpedia.org/property/season</v>
      </c>
      <c r="B6558" s="2" t="n">
        <v>0</v>
      </c>
      <c r="C6558" s="0" t="str">
        <f aca="false">HYPERLINK("http://dbpedia.org/sparql?default-graph-uri=http%3A%2F%2Fdbpedia.org&amp;query=select+distinct+%3Fs+%3Fo+where+{%3Fs+%3Chttp%3A%2F%2Fdbpedia.org%2Fproperty%2Fseason%3E+%3Fo}+LIMIT+100&amp;format=text%2Fhtml&amp;timeout=30000&amp;debug=on", "View on DBPedia")</f>
        <v>View on DBPedia</v>
      </c>
    </row>
    <row collapsed="false" customFormat="false" customHeight="true" hidden="false" ht="12.1" outlineLevel="0" r="6559">
      <c r="A6559" s="0" t="str">
        <f aca="false">HYPERLINK("http://dbpedia.org/property/haat")</f>
        <v>http://dbpedia.org/property/haat</v>
      </c>
      <c r="B6559" s="2" t="n">
        <v>0</v>
      </c>
      <c r="C6559" s="0" t="str">
        <f aca="false">HYPERLINK("http://dbpedia.org/sparql?default-graph-uri=http%3A%2F%2Fdbpedia.org&amp;query=select+distinct+%3Fs+%3Fo+where+{%3Fs+%3Chttp%3A%2F%2Fdbpedia.org%2Fproperty%2Fhaat%3E+%3Fo}+LIMIT+100&amp;format=text%2Fhtml&amp;timeout=30000&amp;debug=on", "View on DBPedia")</f>
        <v>View on DBPedia</v>
      </c>
    </row>
    <row collapsed="false" customFormat="false" customHeight="true" hidden="false" ht="12.1" outlineLevel="0" r="6560">
      <c r="A6560" s="0" t="str">
        <f aca="false">HYPERLINK("http://dbpedia.org/property/hm18Exit")</f>
        <v>http://dbpedia.org/property/hm18Exit</v>
      </c>
      <c r="B6560" s="2" t="n">
        <v>0</v>
      </c>
      <c r="C6560" s="0" t="str">
        <f aca="false">HYPERLINK("http://dbpedia.org/sparql?default-graph-uri=http%3A%2F%2Fdbpedia.org&amp;query=select+distinct+%3Fs+%3Fo+where+{%3Fs+%3Chttp%3A%2F%2Fdbpedia.org%2Fproperty%2Fhm18Exit%3E+%3Fo}+LIMIT+100&amp;format=text%2Fhtml&amp;timeout=30000&amp;debug=on", "View on DBPedia")</f>
        <v>View on DBPedia</v>
      </c>
    </row>
    <row collapsed="false" customFormat="false" customHeight="true" hidden="false" ht="12.1" outlineLevel="0" r="6561">
      <c r="A6561" s="0" t="str">
        <f aca="false">HYPERLINK("http://dbpedia.org/property/network")</f>
        <v>http://dbpedia.org/property/network</v>
      </c>
      <c r="B6561" s="2" t="n">
        <v>0</v>
      </c>
      <c r="C6561" s="0" t="str">
        <f aca="false">HYPERLINK("http://dbpedia.org/sparql?default-graph-uri=http%3A%2F%2Fdbpedia.org&amp;query=select+distinct+%3Fs+%3Fo+where+{%3Fs+%3Chttp%3A%2F%2Fdbpedia.org%2Fproperty%2Fnetwork%3E+%3Fo}+LIMIT+100&amp;format=text%2Fhtml&amp;timeout=30000&amp;debug=on", "View on DBPedia")</f>
        <v>View on DBPedia</v>
      </c>
    </row>
    <row collapsed="false" customFormat="false" customHeight="true" hidden="false" ht="12.1" outlineLevel="0" r="6562">
      <c r="A6562" s="0" t="str">
        <f aca="false">HYPERLINK("http://dbpedia.org/ontology/callSign")</f>
        <v>http://dbpedia.org/ontology/callSign</v>
      </c>
      <c r="B6562" s="2" t="n">
        <v>0</v>
      </c>
      <c r="C6562" s="0" t="str">
        <f aca="false">HYPERLINK("http://dbpedia.org/sparql?default-graph-uri=http%3A%2F%2Fdbpedia.org&amp;query=select+distinct+%3Fs+%3Fo+where+{%3Fs+%3Chttp%3A%2F%2Fdbpedia.org%2Fontology%2FcallSign%3E+%3Fo}+LIMIT+100&amp;format=text%2Fhtml&amp;timeout=30000&amp;debug=on", "View on DBPedia")</f>
        <v>View on DBPedia</v>
      </c>
    </row>
    <row collapsed="false" customFormat="false" customHeight="true" hidden="false" ht="12.1" outlineLevel="0" r="6563">
      <c r="A6563" s="0" t="str">
        <f aca="false">HYPERLINK("http://dbpedia.org/property/location")</f>
        <v>http://dbpedia.org/property/location</v>
      </c>
      <c r="B6563" s="2" t="n">
        <v>0</v>
      </c>
      <c r="C6563" s="0" t="str">
        <f aca="false">HYPERLINK("http://dbpedia.org/sparql?default-graph-uri=http%3A%2F%2Fdbpedia.org&amp;query=select+distinct+%3Fs+%3Fo+where+{%3Fs+%3Chttp%3A%2F%2Fdbpedia.org%2Fproperty%2Flocation%3E+%3Fo}+LIMIT+100&amp;format=text%2Fhtml&amp;timeout=30000&amp;debug=on", "View on DBPedia")</f>
        <v>View on DBPedia</v>
      </c>
    </row>
    <row collapsed="false" customFormat="false" customHeight="true" hidden="false" ht="12.1" outlineLevel="0" r="6564">
      <c r="A6564" s="0" t="str">
        <f aca="false">HYPERLINK("http://dbpedia.org/property/company")</f>
        <v>http://dbpedia.org/property/company</v>
      </c>
      <c r="B6564" s="2" t="n">
        <v>0</v>
      </c>
      <c r="C6564" s="0" t="str">
        <f aca="false">HYPERLINK("http://dbpedia.org/sparql?default-graph-uri=http%3A%2F%2Fdbpedia.org&amp;query=select+distinct+%3Fs+%3Fo+where+{%3Fs+%3Chttp%3A%2F%2Fdbpedia.org%2Fproperty%2Fcompany%3E+%3Fo}+LIMIT+100&amp;format=text%2Fhtml&amp;timeout=30000&amp;debug=on", "View on DBPedia")</f>
        <v>View on DBPedia</v>
      </c>
    </row>
    <row collapsed="false" customFormat="false" customHeight="true" hidden="false" ht="12.1" outlineLevel="0" r="6565">
      <c r="A6565" s="0" t="str">
        <f aca="false">HYPERLINK("http://dbpedia.org/ontology/seasonNumber")</f>
        <v>http://dbpedia.org/ontology/seasonNumber</v>
      </c>
      <c r="B6565" s="2" t="n">
        <v>0</v>
      </c>
      <c r="C6565" s="0" t="str">
        <f aca="false">HYPERLINK("http://dbpedia.org/sparql?default-graph-uri=http%3A%2F%2Fdbpedia.org&amp;query=select+distinct+%3Fs+%3Fo+where+{%3Fs+%3Chttp%3A%2F%2Fdbpedia.org%2Fontology%2FseasonNumber%3E+%3Fo}+LIMIT+100&amp;format=text%2Fhtml&amp;timeout=30000&amp;debug=on", "View on DBPedia")</f>
        <v>View on DBPedia</v>
      </c>
    </row>
    <row collapsed="false" customFormat="false" customHeight="true" hidden="false" ht="12.1" outlineLevel="0" r="6566">
      <c r="A6566" s="0" t="str">
        <f aca="false">HYPERLINK("http://dbpedia.org/property/awards")</f>
        <v>http://dbpedia.org/property/awards</v>
      </c>
      <c r="B6566" s="2" t="n">
        <v>0</v>
      </c>
      <c r="C6566" s="0" t="str">
        <f aca="false">HYPERLINK("http://dbpedia.org/sparql?default-graph-uri=http%3A%2F%2Fdbpedia.org&amp;query=select+distinct+%3Fs+%3Fo+where+{%3Fs+%3Chttp%3A%2F%2Fdbpedia.org%2Fproperty%2Fawards%3E+%3Fo}+LIMIT+100&amp;format=text%2Fhtml&amp;timeout=30000&amp;debug=on", "View on DBPedia")</f>
        <v>View on DBPedia</v>
      </c>
    </row>
    <row collapsed="false" customFormat="false" customHeight="true" hidden="false" ht="12.1" outlineLevel="0" r="6567">
      <c r="A6567" s="0" t="str">
        <f aca="false">HYPERLINK("http://dbpedia.org/property/hm3Enter")</f>
        <v>http://dbpedia.org/property/hm3Enter</v>
      </c>
      <c r="B6567" s="2" t="n">
        <v>0</v>
      </c>
      <c r="C6567" s="0" t="str">
        <f aca="false">HYPERLINK("http://dbpedia.org/sparql?default-graph-uri=http%3A%2F%2Fdbpedia.org&amp;query=select+distinct+%3Fs+%3Fo+where+{%3Fs+%3Chttp%3A%2F%2Fdbpedia.org%2Fproperty%2Fhm3Enter%3E+%3Fo}+LIMIT+100&amp;format=text%2Fhtml&amp;timeout=30000&amp;debug=on", "View on DBPedia")</f>
        <v>View on DBPedia</v>
      </c>
    </row>
    <row collapsed="false" customFormat="false" customHeight="true" hidden="false" ht="12.1" outlineLevel="0" r="6568">
      <c r="A6568" s="0" t="str">
        <f aca="false">HYPERLINK("http://dbpedia.org/property/draftpick")</f>
        <v>http://dbpedia.org/property/draftpick</v>
      </c>
      <c r="B6568" s="2" t="n">
        <v>0</v>
      </c>
      <c r="C6568" s="0" t="str">
        <f aca="false">HYPERLINK("http://dbpedia.org/sparql?default-graph-uri=http%3A%2F%2Fdbpedia.org&amp;query=select+distinct+%3Fs+%3Fo+where+{%3Fs+%3Chttp%3A%2F%2Fdbpedia.org%2Fproperty%2Fdraftpick%3E+%3Fo}+LIMIT+100&amp;format=text%2Fhtml&amp;timeout=30000&amp;debug=on", "View on DBPedia")</f>
        <v>View on DBPedia</v>
      </c>
    </row>
    <row collapsed="false" customFormat="false" customHeight="true" hidden="false" ht="12.1" outlineLevel="0" r="6569">
      <c r="A6569" s="0" t="str">
        <f aca="false">HYPERLINK("http://dbpedia.org/property/scoring")</f>
        <v>http://dbpedia.org/property/scoring</v>
      </c>
      <c r="B6569" s="2" t="n">
        <v>0</v>
      </c>
      <c r="C6569" s="0" t="str">
        <f aca="false">HYPERLINK("http://dbpedia.org/sparql?default-graph-uri=http%3A%2F%2Fdbpedia.org&amp;query=select+distinct+%3Fs+%3Fo+where+{%3Fs+%3Chttp%3A%2F%2Fdbpedia.org%2Fproperty%2Fscoring%3E+%3Fo}+LIMIT+100&amp;format=text%2Fhtml&amp;timeout=30000&amp;debug=on", "View on DBPedia")</f>
        <v>View on DBPedia</v>
      </c>
    </row>
    <row collapsed="false" customFormat="false" customHeight="true" hidden="false" ht="12.1" outlineLevel="0" r="6570">
      <c r="A6570" s="0" t="str">
        <f aca="false">HYPERLINK("http://dbpedia.org/property/hm20Exit")</f>
        <v>http://dbpedia.org/property/hm20Exit</v>
      </c>
      <c r="B6570" s="2" t="n">
        <v>0</v>
      </c>
      <c r="C6570" s="0" t="str">
        <f aca="false">HYPERLINK("http://dbpedia.org/sparql?default-graph-uri=http%3A%2F%2Fdbpedia.org&amp;query=select+distinct+%3Fs+%3Fo+where+{%3Fs+%3Chttp%3A%2F%2Fdbpedia.org%2Fproperty%2Fhm20Exit%3E+%3Fo}+LIMIT+100&amp;format=text%2Fhtml&amp;timeout=30000&amp;debug=on", "View on DBPedia")</f>
        <v>View on DBPedia</v>
      </c>
    </row>
    <row collapsed="false" customFormat="false" customHeight="true" hidden="false" ht="12.1" outlineLevel="0" r="6571">
      <c r="A6571" s="0" t="str">
        <f aca="false">HYPERLINK("http://dbpedia.org/property/dateOfBirth")</f>
        <v>http://dbpedia.org/property/dateOfBirth</v>
      </c>
      <c r="B6571" s="2" t="n">
        <v>0</v>
      </c>
      <c r="C6571" s="0" t="str">
        <f aca="false">HYPERLINK("http://dbpedia.org/sparql?default-graph-uri=http%3A%2F%2Fdbpedia.org&amp;query=select+distinct+%3Fs+%3Fo+where+{%3Fs+%3Chttp%3A%2F%2Fdbpedia.org%2Fproperty%2FdateOfBirth%3E+%3Fo}+LIMIT+100&amp;format=text%2Fhtml&amp;timeout=30000&amp;debug=on", "View on DBPedia")</f>
        <v>View on DBPedia</v>
      </c>
    </row>
    <row collapsed="false" customFormat="false" customHeight="true" hidden="false" ht="12.1" outlineLevel="0" r="6572">
      <c r="A6572" s="0" t="str">
        <f aca="false">HYPERLINK("http://dbpedia.org/property/firstAired")</f>
        <v>http://dbpedia.org/property/firstAired</v>
      </c>
      <c r="B6572" s="2" t="n">
        <v>0</v>
      </c>
      <c r="C6572" s="0" t="str">
        <f aca="false">HYPERLINK("http://dbpedia.org/sparql?default-graph-uri=http%3A%2F%2Fdbpedia.org&amp;query=select+distinct+%3Fs+%3Fo+where+{%3Fs+%3Chttp%3A%2F%2Fdbpedia.org%2Fproperty%2FfirstAired%3E+%3Fo}+LIMIT+100&amp;format=text%2Fhtml&amp;timeout=30000&amp;debug=on", "View on DBPedia")</f>
        <v>View on DBPedia</v>
      </c>
    </row>
    <row collapsed="false" customFormat="false" customHeight="true" hidden="false" ht="12.1" outlineLevel="0" r="6573">
      <c r="A6573" s="0" t="str">
        <f aca="false">HYPERLINK("http://dbpedia.org/property/drivelength")</f>
        <v>http://dbpedia.org/property/drivelength</v>
      </c>
      <c r="B6573" s="2" t="n">
        <v>0</v>
      </c>
      <c r="C6573" s="0" t="str">
        <f aca="false">HYPERLINK("http://dbpedia.org/sparql?default-graph-uri=http%3A%2F%2Fdbpedia.org&amp;query=select+distinct+%3Fs+%3Fo+where+{%3Fs+%3Chttp%3A%2F%2Fdbpedia.org%2Fproperty%2Fdrivelength%3E+%3Fo}+LIMIT+100&amp;format=text%2Fhtml&amp;timeout=30000&amp;debug=on", "View on DBPedia")</f>
        <v>View on DBPedia</v>
      </c>
    </row>
    <row collapsed="false" customFormat="false" customHeight="true" hidden="false" ht="12.1" outlineLevel="0" r="6574">
      <c r="A6574" s="0" t="str">
        <f aca="false">HYPERLINK("http://dbpedia.org/property/birthDate")</f>
        <v>http://dbpedia.org/property/birthDate</v>
      </c>
      <c r="B6574" s="2" t="n">
        <v>0</v>
      </c>
      <c r="C6574" s="0" t="str">
        <f aca="false">HYPERLINK("http://dbpedia.org/sparql?default-graph-uri=http%3A%2F%2Fdbpedia.org&amp;query=select+distinct+%3Fs+%3Fo+where+{%3Fs+%3Chttp%3A%2F%2Fdbpedia.org%2Fproperty%2FbirthDate%3E+%3Fo}+LIMIT+100&amp;format=text%2Fhtml&amp;timeout=30000&amp;debug=on", "View on DBPedia")</f>
        <v>View on DBPedia</v>
      </c>
    </row>
    <row collapsed="false" customFormat="false" customHeight="true" hidden="false" ht="12.1" outlineLevel="0" r="6575">
      <c r="A6575" s="0" t="str">
        <f aca="false">HYPERLINK("http://dbpedia.org/property/kanjititle")</f>
        <v>http://dbpedia.org/property/kanjititle</v>
      </c>
      <c r="B6575" s="2" t="n">
        <v>0</v>
      </c>
      <c r="C6575" s="0" t="str">
        <f aca="false">HYPERLINK("http://dbpedia.org/sparql?default-graph-uri=http%3A%2F%2Fdbpedia.org&amp;query=select+distinct+%3Fs+%3Fo+where+{%3Fs+%3Chttp%3A%2F%2Fdbpedia.org%2Fproperty%2Fkanjititle%3E+%3Fo}+LIMIT+100&amp;format=text%2Fhtml&amp;timeout=30000&amp;debug=on", "View on DBPedia")</f>
        <v>View on DBPedia</v>
      </c>
    </row>
    <row collapsed="false" customFormat="false" customHeight="true" hidden="false" ht="12.1" outlineLevel="0" r="6576">
      <c r="A6576" s="0" t="str">
        <f aca="false">HYPERLINK("http://dbpedia.org/ontology/status")</f>
        <v>http://dbpedia.org/ontology/status</v>
      </c>
      <c r="B6576" s="2" t="n">
        <v>0</v>
      </c>
      <c r="C6576" s="0" t="str">
        <f aca="false">HYPERLINK("http://dbpedia.org/sparql?default-graph-uri=http%3A%2F%2Fdbpedia.org&amp;query=select+distinct+%3Fs+%3Fo+where+{%3Fs+%3Chttp%3A%2F%2Fdbpedia.org%2Fontology%2Fstatus%3E+%3Fo}+LIMIT+100&amp;format=text%2Fhtml&amp;timeout=30000&amp;debug=on", "View on DBPedia")</f>
        <v>View on DBPedia</v>
      </c>
    </row>
    <row collapsed="false" customFormat="false" customHeight="true" hidden="false" ht="12.1" outlineLevel="0" r="6577">
      <c r="A6577" s="0" t="str">
        <f aca="false">HYPERLINK("http://dbpedia.org/property/listEpisodes")</f>
        <v>http://dbpedia.org/property/listEpisodes</v>
      </c>
      <c r="B6577" s="2" t="n">
        <v>0</v>
      </c>
      <c r="C6577" s="0" t="str">
        <f aca="false">HYPERLINK("http://dbpedia.org/sparql?default-graph-uri=http%3A%2F%2Fdbpedia.org&amp;query=select+distinct+%3Fs+%3Fo+where+{%3Fs+%3Chttp%3A%2F%2Fdbpedia.org%2Fproperty%2FlistEpisodes%3E+%3Fo}+LIMIT+100&amp;format=text%2Fhtml&amp;timeout=30000&amp;debug=on", "View on DBPedia")</f>
        <v>View on DBPedia</v>
      </c>
    </row>
    <row collapsed="false" customFormat="false" customHeight="true" hidden="false" ht="12.1" outlineLevel="0" r="6578">
      <c r="A6578" s="0" t="str">
        <f aca="false">HYPERLINK("http://dbpedia.org/property/no")</f>
        <v>http://dbpedia.org/property/no</v>
      </c>
      <c r="B6578" s="2" t="n">
        <v>0</v>
      </c>
      <c r="C6578" s="0" t="str">
        <f aca="false">HYPERLINK("http://dbpedia.org/sparql?default-graph-uri=http%3A%2F%2Fdbpedia.org&amp;query=select+distinct+%3Fs+%3Fo+where+{%3Fs+%3Chttp%3A%2F%2Fdbpedia.org%2Fproperty%2Fno%3E+%3Fo}+LIMIT+100&amp;format=text%2Fhtml&amp;timeout=30000&amp;debug=on", "View on DBPedia")</f>
        <v>View on DBPedia</v>
      </c>
    </row>
    <row collapsed="false" customFormat="false" customHeight="true" hidden="false" ht="12.1" outlineLevel="0" r="6579">
      <c r="A6579" s="0" t="str">
        <f aca="false">HYPERLINK("http://dbpedia.org/property/id")</f>
        <v>http://dbpedia.org/property/id</v>
      </c>
      <c r="B6579" s="2" t="n">
        <v>0</v>
      </c>
      <c r="C6579" s="0" t="str">
        <f aca="false">HYPERLINK("http://dbpedia.org/sparql?default-graph-uri=http%3A%2F%2Fdbpedia.org&amp;query=select+distinct+%3Fs+%3Fo+where+{%3Fs+%3Chttp%3A%2F%2Fdbpedia.org%2Fproperty%2Fid%3E+%3Fo}+LIMIT+100&amp;format=text%2Fhtml&amp;timeout=30000&amp;debug=on", "View on DBPedia")</f>
        <v>View on DBPedia</v>
      </c>
    </row>
    <row collapsed="false" customFormat="false" customHeight="true" hidden="false" ht="12.1" outlineLevel="0" r="6580">
      <c r="A6580" s="0" t="str">
        <f aca="false">HYPERLINK("http://dbpedia.org/ontology/draftPick")</f>
        <v>http://dbpedia.org/ontology/draftPick</v>
      </c>
      <c r="B6580" s="2" t="n">
        <v>0</v>
      </c>
      <c r="C6580" s="0" t="str">
        <f aca="false">HYPERLINK("http://dbpedia.org/sparql?default-graph-uri=http%3A%2F%2Fdbpedia.org&amp;query=select+distinct+%3Fs+%3Fo+where+{%3Fs+%3Chttp%3A%2F%2Fdbpedia.org%2Fontology%2FdraftPick%3E+%3Fo}+LIMIT+100&amp;format=text%2Fhtml&amp;timeout=30000&amp;debug=on", "View on DBPedia")</f>
        <v>View on DBPedia</v>
      </c>
    </row>
    <row collapsed="false" customFormat="false" customHeight="true" hidden="false" ht="12.1" outlineLevel="0" r="6581">
      <c r="A6581" s="0" t="str">
        <f aca="false">HYPERLINK("http://dbpedia.org/property/originalairdate")</f>
        <v>http://dbpedia.org/property/originalairdate</v>
      </c>
      <c r="B6581" s="2" t="n">
        <v>0</v>
      </c>
      <c r="C6581" s="0" t="str">
        <f aca="false">HYPERLINK("http://dbpedia.org/sparql?default-graph-uri=http%3A%2F%2Fdbpedia.org&amp;query=select+distinct+%3Fs+%3Fo+where+{%3Fs+%3Chttp%3A%2F%2Fdbpedia.org%2Fproperty%2Foriginalairdate%3E+%3Fo}+LIMIT+100&amp;format=text%2Fhtml&amp;timeout=30000&amp;debug=on", "View on DBPedia")</f>
        <v>View on DBPedia</v>
      </c>
    </row>
    <row collapsed="false" customFormat="false" customHeight="true" hidden="false" ht="12.1" outlineLevel="0" r="6582">
      <c r="A6582" s="0" t="str">
        <f aca="false">HYPERLINK("http://dbpedia.org/property/altdate")</f>
        <v>http://dbpedia.org/property/altdate</v>
      </c>
      <c r="B6582" s="2" t="n">
        <v>0</v>
      </c>
      <c r="C6582" s="0" t="str">
        <f aca="false">HYPERLINK("http://dbpedia.org/sparql?default-graph-uri=http%3A%2F%2Fdbpedia.org&amp;query=select+distinct+%3Fs+%3Fo+where+{%3Fs+%3Chttp%3A%2F%2Fdbpedia.org%2Fproperty%2Faltdate%3E+%3Fo}+LIMIT+100&amp;format=text%2Fhtml&amp;timeout=30000&amp;debug=on", "View on DBPedia")</f>
        <v>View on DBPedia</v>
      </c>
    </row>
    <row collapsed="false" customFormat="false" customHeight="true" hidden="false" ht="12.1" outlineLevel="0" r="6583">
      <c r="A6583" s="0" t="str">
        <f aca="false">HYPERLINK("http://dbpedia.org/property/overall")</f>
        <v>http://dbpedia.org/property/overall</v>
      </c>
      <c r="B6583" s="2" t="n">
        <v>0</v>
      </c>
      <c r="C6583" s="0" t="str">
        <f aca="false">HYPERLINK("http://dbpedia.org/sparql?default-graph-uri=http%3A%2F%2Fdbpedia.org&amp;query=select+distinct+%3Fs+%3Fo+where+{%3Fs+%3Chttp%3A%2F%2Fdbpedia.org%2Fproperty%2Foverall%3E+%3Fo}+LIMIT+100&amp;format=text%2Fhtml&amp;timeout=30000&amp;debug=on", "View on DBPedia")</f>
        <v>View on DBPedia</v>
      </c>
    </row>
    <row collapsed="false" customFormat="false" customHeight="true" hidden="false" ht="12.1" outlineLevel="0" r="6584">
      <c r="A6584" s="0" t="str">
        <f aca="false">HYPERLINK("http://dbpedia.org/property/hm14Enter")</f>
        <v>http://dbpedia.org/property/hm14Enter</v>
      </c>
      <c r="B6584" s="2" t="n">
        <v>0</v>
      </c>
      <c r="C6584" s="0" t="str">
        <f aca="false">HYPERLINK("http://dbpedia.org/sparql?default-graph-uri=http%3A%2F%2Fdbpedia.org&amp;query=select+distinct+%3Fs+%3Fo+where+{%3Fs+%3Chttp%3A%2F%2Fdbpedia.org%2Fproperty%2Fhm14Enter%3E+%3Fo}+LIMIT+100&amp;format=text%2Fhtml&amp;timeout=30000&amp;debug=on", "View on DBPedia")</f>
        <v>View on DBPedia</v>
      </c>
    </row>
    <row collapsed="false" customFormat="false" customHeight="true" hidden="false" ht="12.1" outlineLevel="0" r="6585">
      <c r="A6585" s="0" t="str">
        <f aca="false">HYPERLINK("http://dbpedia.org/property/launchDate")</f>
        <v>http://dbpedia.org/property/launchDate</v>
      </c>
      <c r="B6585" s="2" t="n">
        <v>0</v>
      </c>
      <c r="C6585" s="0" t="str">
        <f aca="false">HYPERLINK("http://dbpedia.org/sparql?default-graph-uri=http%3A%2F%2Fdbpedia.org&amp;query=select+distinct+%3Fs+%3Fo+where+{%3Fs+%3Chttp%3A%2F%2Fdbpedia.org%2Fproperty%2FlaunchDate%3E+%3Fo}+LIMIT+100&amp;format=text%2Fhtml&amp;timeout=30000&amp;debug=on", "View on DBPedia")</f>
        <v>View on DBPedia</v>
      </c>
    </row>
    <row collapsed="false" customFormat="false" customHeight="true" hidden="false" ht="12.1" outlineLevel="0" r="6586">
      <c r="A6586" s="0" t="str">
        <f aca="false">HYPERLINK("http://dbpedia.org/property/closedDate")</f>
        <v>http://dbpedia.org/property/closedDate</v>
      </c>
      <c r="B6586" s="2" t="n">
        <v>0</v>
      </c>
      <c r="C6586" s="0" t="str">
        <f aca="false">HYPERLINK("http://dbpedia.org/sparql?default-graph-uri=http%3A%2F%2Fdbpedia.org&amp;query=select+distinct+%3Fs+%3Fo+where+{%3Fs+%3Chttp%3A%2F%2Fdbpedia.org%2Fproperty%2FclosedDate%3E+%3Fo}+LIMIT+100&amp;format=text%2Fhtml&amp;timeout=30000&amp;debug=on", "View on DBPedia")</f>
        <v>View on DBPedia</v>
      </c>
    </row>
    <row collapsed="false" customFormat="false" customHeight="true" hidden="false" ht="12.1" outlineLevel="0" r="6587">
      <c r="A6587" s="0" t="str">
        <f aca="false">HYPERLINK("http://dbpedia.org/property/released")</f>
        <v>http://dbpedia.org/property/released</v>
      </c>
      <c r="B6587" s="2" t="n">
        <v>0</v>
      </c>
      <c r="C6587" s="0" t="str">
        <f aca="false">HYPERLINK("http://dbpedia.org/sparql?default-graph-uri=http%3A%2F%2Fdbpedia.org&amp;query=select+distinct+%3Fs+%3Fo+where+{%3Fs+%3Chttp%3A%2F%2Fdbpedia.org%2Fproperty%2Freleased%3E+%3Fo}+LIMIT+100&amp;format=text%2Fhtml&amp;timeout=30000&amp;debug=on", "View on DBPedia")</f>
        <v>View on DBPedia</v>
      </c>
    </row>
    <row collapsed="false" customFormat="false" customHeight="true" hidden="false" ht="12.1" outlineLevel="0" r="6588">
      <c r="A6588" s="0" t="str">
        <f aca="false">HYPERLINK("http://dbpedia.org/property/spouse")</f>
        <v>http://dbpedia.org/property/spouse</v>
      </c>
      <c r="B6588" s="2" t="n">
        <v>0</v>
      </c>
      <c r="C6588" s="0" t="str">
        <f aca="false">HYPERLINK("http://dbpedia.org/sparql?default-graph-uri=http%3A%2F%2Fdbpedia.org&amp;query=select+distinct+%3Fs+%3Fo+where+{%3Fs+%3Chttp%3A%2F%2Fdbpedia.org%2Fproperty%2Fspouse%3E+%3Fo}+LIMIT+100&amp;format=text%2Fhtml&amp;timeout=30000&amp;debug=on", "View on DBPedia")</f>
        <v>View on DBPedia</v>
      </c>
    </row>
    <row collapsed="false" customFormat="false" customHeight="true" hidden="false" ht="12.1" outlineLevel="0" r="6589">
      <c r="A6589" s="0" t="str">
        <f aca="false">HYPERLINK("http://dbpedia.org/property/launch")</f>
        <v>http://dbpedia.org/property/launch</v>
      </c>
      <c r="B6589" s="2" t="n">
        <v>0</v>
      </c>
      <c r="C6589" s="0" t="str">
        <f aca="false">HYPERLINK("http://dbpedia.org/sparql?default-graph-uri=http%3A%2F%2Fdbpedia.org&amp;query=select+distinct+%3Fs+%3Fo+where+{%3Fs+%3Chttp%3A%2F%2Fdbpedia.org%2Fproperty%2Flaunch%3E+%3Fo}+LIMIT+100&amp;format=text%2Fhtml&amp;timeout=30000&amp;debug=on", "View on DBPedia")</f>
        <v>View on DBPedia</v>
      </c>
    </row>
    <row collapsed="false" customFormat="false" customHeight="true" hidden="false" ht="12.1" outlineLevel="0" r="6590">
      <c r="A6590" s="0" t="str">
        <f aca="false">HYPERLINK("http://dbpedia.org/property/dateOfDeath")</f>
        <v>http://dbpedia.org/property/dateOfDeath</v>
      </c>
      <c r="B6590" s="2" t="n">
        <v>0</v>
      </c>
      <c r="C6590" s="0" t="str">
        <f aca="false">HYPERLINK("http://dbpedia.org/sparql?default-graph-uri=http%3A%2F%2Fdbpedia.org&amp;query=select+distinct+%3Fs+%3Fo+where+{%3Fs+%3Chttp%3A%2F%2Fdbpedia.org%2Fproperty%2FdateOfDeath%3E+%3Fo}+LIMIT+100&amp;format=text%2Fhtml&amp;timeout=30000&amp;debug=on", "View on DBPedia")</f>
        <v>View on DBPedia</v>
      </c>
    </row>
    <row collapsed="false" customFormat="false" customHeight="true" hidden="false" ht="12.1" outlineLevel="0" r="6591">
      <c r="A6591" s="0" t="str">
        <f aca="false">HYPERLINK("http://dbpedia.org/ontology/callsignMeaning")</f>
        <v>http://dbpedia.org/ontology/callsignMeaning</v>
      </c>
      <c r="B6591" s="2" t="n">
        <v>0</v>
      </c>
      <c r="C6591" s="0" t="str">
        <f aca="false">HYPERLINK("http://dbpedia.org/sparql?default-graph-uri=http%3A%2F%2Fdbpedia.org&amp;query=select+distinct+%3Fs+%3Fo+where+{%3Fs+%3Chttp%3A%2F%2Fdbpedia.org%2Fontology%2FcallsignMeaning%3E+%3Fo}+LIMIT+100&amp;format=text%2Fhtml&amp;timeout=30000&amp;debug=on", "View on DBPedia")</f>
        <v>View on DBPedia</v>
      </c>
    </row>
    <row collapsed="false" customFormat="false" customHeight="true" hidden="false" ht="12.1" outlineLevel="0" r="6592">
      <c r="A6592" s="0" t="str">
        <f aca="false">HYPERLINK("http://dbpedia.org/property/deathDate")</f>
        <v>http://dbpedia.org/property/deathDate</v>
      </c>
      <c r="B6592" s="2" t="n">
        <v>0</v>
      </c>
      <c r="C6592" s="0" t="str">
        <f aca="false">HYPERLINK("http://dbpedia.org/sparql?default-graph-uri=http%3A%2F%2Fdbpedia.org&amp;query=select+distinct+%3Fs+%3Fo+where+{%3Fs+%3Chttp%3A%2F%2Fdbpedia.org%2Fproperty%2FdeathDate%3E+%3Fo}+LIMIT+100&amp;format=text%2Fhtml&amp;timeout=30000&amp;debug=on", "View on DBPedia")</f>
        <v>View on DBPedia</v>
      </c>
    </row>
    <row collapsed="false" customFormat="false" customHeight="true" hidden="false" ht="12.1" outlineLevel="0" r="6593">
      <c r="A6593" s="0" t="str">
        <f aca="false">HYPERLINK("http://dbpedia.org/property/lastAired")</f>
        <v>http://dbpedia.org/property/lastAired</v>
      </c>
      <c r="B6593" s="2" t="n">
        <v>0</v>
      </c>
      <c r="C6593" s="0" t="str">
        <f aca="false">HYPERLINK("http://dbpedia.org/sparql?default-graph-uri=http%3A%2F%2Fdbpedia.org&amp;query=select+distinct+%3Fs+%3Fo+where+{%3Fs+%3Chttp%3A%2F%2Fdbpedia.org%2Fproperty%2FlastAired%3E+%3Fo}+LIMIT+100&amp;format=text%2Fhtml&amp;timeout=30000&amp;debug=on", "View on DBPedia")</f>
        <v>View on DBPedia</v>
      </c>
    </row>
    <row collapsed="false" customFormat="false" customHeight="true" hidden="false" ht="12.1" outlineLevel="0" r="6594">
      <c r="A6594" s="0" t="str">
        <f aca="false">HYPERLINK("http://dbpedia.org/property/region")</f>
        <v>http://dbpedia.org/property/region</v>
      </c>
      <c r="B6594" s="2" t="n">
        <v>0</v>
      </c>
      <c r="C6594" s="0" t="str">
        <f aca="false">HYPERLINK("http://dbpedia.org/sparql?default-graph-uri=http%3A%2F%2Fdbpedia.org&amp;query=select+distinct+%3Fs+%3Fo+where+{%3Fs+%3Chttp%3A%2F%2Fdbpedia.org%2Fproperty%2Fregion%3E+%3Fo}+LIMIT+100&amp;format=text%2Fhtml&amp;timeout=30000&amp;debug=on", "View on DBPedia")</f>
        <v>View on DBPedia</v>
      </c>
    </row>
    <row collapsed="false" customFormat="false" customHeight="true" hidden="false" ht="12.1" outlineLevel="0" r="6595">
      <c r="A6595" s="0" t="str">
        <f aca="false">HYPERLINK("http://dbpedia.org/property/termStart")</f>
        <v>http://dbpedia.org/property/termStart</v>
      </c>
      <c r="B6595" s="2" t="n">
        <v>0</v>
      </c>
      <c r="C6595" s="0" t="str">
        <f aca="false">HYPERLINK("http://dbpedia.org/sparql?default-graph-uri=http%3A%2F%2Fdbpedia.org&amp;query=select+distinct+%3Fs+%3Fo+where+{%3Fs+%3Chttp%3A%2F%2Fdbpedia.org%2Fproperty%2FtermStart%3E+%3Fo}+LIMIT+100&amp;format=text%2Fhtml&amp;timeout=30000&amp;debug=on", "View on DBPedia")</f>
        <v>View on DBPedia</v>
      </c>
    </row>
    <row collapsed="false" customFormat="false" customHeight="true" hidden="false" ht="12.1" outlineLevel="0" r="6596">
      <c r="A6596" s="0" t="str">
        <f aca="false">HYPERLINK("http://dbpedia.org/property/born")</f>
        <v>http://dbpedia.org/property/born</v>
      </c>
      <c r="B6596" s="2" t="n">
        <v>0</v>
      </c>
      <c r="C6596" s="0" t="str">
        <f aca="false">HYPERLINK("http://dbpedia.org/sparql?default-graph-uri=http%3A%2F%2Fdbpedia.org&amp;query=select+distinct+%3Fs+%3Fo+where+{%3Fs+%3Chttp%3A%2F%2Fdbpedia.org%2Fproperty%2Fborn%3E+%3Fo}+LIMIT+100&amp;format=text%2Fhtml&amp;timeout=30000&amp;debug=on", "View on DBPedia")</f>
        <v>View on DBPedia</v>
      </c>
    </row>
    <row collapsed="false" customFormat="false" customHeight="true" hidden="false" ht="12.1" outlineLevel="0" r="6597">
      <c r="A6597" s="0" t="str">
        <f aca="false">HYPERLINK("http://dbpedia.org/property/date")</f>
        <v>http://dbpedia.org/property/date</v>
      </c>
      <c r="B6597" s="2" t="n">
        <v>0</v>
      </c>
      <c r="C6597" s="0" t="str">
        <f aca="false">HYPERLINK("http://dbpedia.org/sparql?default-graph-uri=http%3A%2F%2Fdbpedia.org&amp;query=select+distinct+%3Fs+%3Fo+where+{%3Fs+%3Chttp%3A%2F%2Fdbpedia.org%2Fproperty%2Fdate%3E+%3Fo}+LIMIT+100&amp;format=text%2Fhtml&amp;timeout=30000&amp;debug=on", "View on DBPedia")</f>
        <v>View on DBPedia</v>
      </c>
    </row>
    <row collapsed="false" customFormat="false" customHeight="true" hidden="false" ht="12.1" outlineLevel="0" r="6598">
      <c r="A6598" s="0" t="str">
        <f aca="false">HYPERLINK("http://dbpedia.org/property/firstengairdate")</f>
        <v>http://dbpedia.org/property/firstengairdate</v>
      </c>
      <c r="B6598" s="2" t="n">
        <v>0</v>
      </c>
      <c r="C6598" s="0" t="str">
        <f aca="false">HYPERLINK("http://dbpedia.org/sparql?default-graph-uri=http%3A%2F%2Fdbpedia.org&amp;query=select+distinct+%3Fs+%3Fo+where+{%3Fs+%3Chttp%3A%2F%2Fdbpedia.org%2Fproperty%2Ffirstengairdate%3E+%3Fo}+LIMIT+100&amp;format=text%2Fhtml&amp;timeout=30000&amp;debug=on", "View on DBPedia")</f>
        <v>View on DBPedia</v>
      </c>
    </row>
    <row collapsed="false" customFormat="false" customHeight="true" hidden="false" ht="12.1" outlineLevel="0" r="6599">
      <c r="A6599" s="0" t="str">
        <f aca="false">HYPERLINK("http://dbpedia.org/property/firstRun")</f>
        <v>http://dbpedia.org/property/firstRun</v>
      </c>
      <c r="B6599" s="2" t="n">
        <v>0</v>
      </c>
      <c r="C6599" s="0" t="str">
        <f aca="false">HYPERLINK("http://dbpedia.org/sparql?default-graph-uri=http%3A%2F%2Fdbpedia.org&amp;query=select+distinct+%3Fs+%3Fo+where+{%3Fs+%3Chttp%3A%2F%2Fdbpedia.org%2Fproperty%2FfirstRun%3E+%3Fo}+LIMIT+100&amp;format=text%2Fhtml&amp;timeout=30000&amp;debug=on", "View on DBPedia")</f>
        <v>View on DBPedia</v>
      </c>
    </row>
    <row collapsed="false" customFormat="false" customHeight="true" hidden="false" ht="12.1" outlineLevel="0" r="6600">
      <c r="A6600" s="0" t="str">
        <f aca="false">HYPERLINK("http://dbpedia.org/property/day")</f>
        <v>http://dbpedia.org/property/day</v>
      </c>
      <c r="B6600" s="2" t="n">
        <v>0</v>
      </c>
      <c r="C6600" s="0" t="str">
        <f aca="false">HYPERLINK("http://dbpedia.org/sparql?default-graph-uri=http%3A%2F%2Fdbpedia.org&amp;query=select+distinct+%3Fs+%3Fo+where+{%3Fs+%3Chttp%3A%2F%2Fdbpedia.org%2Fproperty%2Fday%3E+%3Fo}+LIMIT+100&amp;format=text%2Fhtml&amp;timeout=30000&amp;debug=on", "View on DBPedia")</f>
        <v>View on DBPedia</v>
      </c>
    </row>
    <row collapsed="false" customFormat="false" customHeight="true" hidden="false" ht="12.1" outlineLevel="0" r="6601">
      <c r="A6601" s="0" t="str">
        <f aca="false">HYPERLINK("http://dbpedia.org/property/termEnd")</f>
        <v>http://dbpedia.org/property/termEnd</v>
      </c>
      <c r="B6601" s="2" t="n">
        <v>0</v>
      </c>
      <c r="C6601" s="0" t="str">
        <f aca="false">HYPERLINK("http://dbpedia.org/sparql?default-graph-uri=http%3A%2F%2Fdbpedia.org&amp;query=select+distinct+%3Fs+%3Fo+where+{%3Fs+%3Chttp%3A%2F%2Fdbpedia.org%2Fproperty%2FtermEnd%3E+%3Fo}+LIMIT+100&amp;format=text%2Fhtml&amp;timeout=30000&amp;debug=on", "View on DBPedia")</f>
        <v>View on DBPedia</v>
      </c>
    </row>
    <row collapsed="false" customFormat="false" customHeight="true" hidden="false" ht="12.1" outlineLevel="0" r="6602">
      <c r="A6602" s="0" t="str">
        <f aca="false">HYPERLINK("http://dbpedia.org/property/hm13Enter")</f>
        <v>http://dbpedia.org/property/hm13Enter</v>
      </c>
      <c r="B6602" s="2" t="n">
        <v>0</v>
      </c>
      <c r="C6602" s="0" t="str">
        <f aca="false">HYPERLINK("http://dbpedia.org/sparql?default-graph-uri=http%3A%2F%2Fdbpedia.org&amp;query=select+distinct+%3Fs+%3Fo+where+{%3Fs+%3Chttp%3A%2F%2Fdbpedia.org%2Fproperty%2Fhm13Enter%3E+%3Fo}+LIMIT+100&amp;format=text%2Fhtml&amp;timeout=30000&amp;debug=on", "View on DBPedia")</f>
        <v>View on DBPedia</v>
      </c>
    </row>
    <row collapsed="false" customFormat="false" customHeight="true" hidden="false" ht="12.1" outlineLevel="0" r="6603">
      <c r="A6603" s="0" t="str">
        <f aca="false">HYPERLINK("http://dbpedia.org/property/hm21Exit")</f>
        <v>http://dbpedia.org/property/hm21Exit</v>
      </c>
      <c r="B6603" s="2" t="n">
        <v>0</v>
      </c>
      <c r="C6603" s="0" t="str">
        <f aca="false">HYPERLINK("http://dbpedia.org/sparql?default-graph-uri=http%3A%2F%2Fdbpedia.org&amp;query=select+distinct+%3Fs+%3Fo+where+{%3Fs+%3Chttp%3A%2F%2Fdbpedia.org%2Fproperty%2Fhm21Exit%3E+%3Fo}+LIMIT+100&amp;format=text%2Fhtml&amp;timeout=30000&amp;debug=on", "View on DBPedia")</f>
        <v>View on DBPedia</v>
      </c>
    </row>
    <row collapsed="false" customFormat="false" customHeight="true" hidden="false" ht="12.1" outlineLevel="0" r="6604">
      <c r="A6604" s="0" t="str">
        <f aca="false">HYPERLINK("http://dbpedia.org/property/q")</f>
        <v>http://dbpedia.org/property/q</v>
      </c>
      <c r="B6604" s="2" t="n">
        <v>0</v>
      </c>
      <c r="C6604" s="0" t="str">
        <f aca="false">HYPERLINK("http://dbpedia.org/sparql?default-graph-uri=http%3A%2F%2Fdbpedia.org&amp;query=select+distinct+%3Fs+%3Fo+where+{%3Fs+%3Chttp%3A%2F%2Fdbpedia.org%2Fproperty%2Fq%3E+%3Fo}+LIMIT+100&amp;format=text%2Fhtml&amp;timeout=30000&amp;debug=on", "View on DBPedia")</f>
        <v>View on DBPedia</v>
      </c>
    </row>
    <row collapsed="false" customFormat="false" customHeight="true" hidden="false" ht="12.1" outlineLevel="0" r="6605">
      <c r="A6605" s="0" t="str">
        <f aca="false">HYPERLINK("http://dbpedia.org/property/image")</f>
        <v>http://dbpedia.org/property/image</v>
      </c>
      <c r="B6605" s="2" t="n">
        <v>0</v>
      </c>
      <c r="C6605" s="0" t="str">
        <f aca="false">HYPERLINK("http://dbpedia.org/sparql?default-graph-uri=http%3A%2F%2Fdbpedia.org&amp;query=select+distinct+%3Fs+%3Fo+where+{%3Fs+%3Chttp%3A%2F%2Fdbpedia.org%2Fproperty%2Fimage%3E+%3Fo}+LIMIT+100&amp;format=text%2Fhtml&amp;timeout=30000&amp;debug=on", "View on DBPedia")</f>
        <v>View on DBPedia</v>
      </c>
    </row>
    <row collapsed="false" customFormat="false" customHeight="true" hidden="false" ht="12.1" outlineLevel="0" r="6606">
      <c r="A6606" s="0" t="str">
        <f aca="false">HYPERLINK("http://dbpedia.org/property/founded")</f>
        <v>http://dbpedia.org/property/founded</v>
      </c>
      <c r="B6606" s="2" t="n">
        <v>0</v>
      </c>
      <c r="C6606" s="0" t="str">
        <f aca="false">HYPERLINK("http://dbpedia.org/sparql?default-graph-uri=http%3A%2F%2Fdbpedia.org&amp;query=select+distinct+%3Fs+%3Fo+where+{%3Fs+%3Chttp%3A%2F%2Fdbpedia.org%2Fproperty%2Ffounded%3E+%3Fo}+LIMIT+100&amp;format=text%2Fhtml&amp;timeout=30000&amp;debug=on", "View on DBPedia")</f>
        <v>View on DBPedia</v>
      </c>
    </row>
    <row collapsed="false" customFormat="false" customHeight="true" hidden="false" ht="12.1" outlineLevel="0" r="6607">
      <c r="A6607" s="0" t="str">
        <f aca="false">HYPERLINK("http://dbpedia.org/property/englishtitle")</f>
        <v>http://dbpedia.org/property/englishtitle</v>
      </c>
      <c r="B6607" s="2" t="n">
        <v>0</v>
      </c>
      <c r="C6607" s="0" t="str">
        <f aca="false">HYPERLINK("http://dbpedia.org/sparql?default-graph-uri=http%3A%2F%2Fdbpedia.org&amp;query=select+distinct+%3Fs+%3Fo+where+{%3Fs+%3Chttp%3A%2F%2Fdbpedia.org%2Fproperty%2Fenglishtitle%3E+%3Fo}+LIMIT+100&amp;format=text%2Fhtml&amp;timeout=30000&amp;debug=on", "View on DBPedia")</f>
        <v>View on DBPedia</v>
      </c>
    </row>
    <row collapsed="false" customFormat="false" customHeight="true" hidden="false" ht="12.1" outlineLevel="0" r="6608">
      <c r="A6608" s="0" t="str">
        <f aca="false">HYPERLINK("http://dbpedia.org/property/licensedreldate")</f>
        <v>http://dbpedia.org/property/licensedreldate</v>
      </c>
      <c r="B6608" s="2" t="n">
        <v>0</v>
      </c>
      <c r="C6608" s="0" t="str">
        <f aca="false">HYPERLINK("http://dbpedia.org/sparql?default-graph-uri=http%3A%2F%2Fdbpedia.org&amp;query=select+distinct+%3Fs+%3Fo+where+{%3Fs+%3Chttp%3A%2F%2Fdbpedia.org%2Fproperty%2Flicensedreldate%3E+%3Fo}+LIMIT+100&amp;format=text%2Fhtml&amp;timeout=30000&amp;debug=on", "View on DBPedia")</f>
        <v>View on DBPedia</v>
      </c>
    </row>
    <row collapsed="false" customFormat="false" customHeight="true" hidden="false" ht="12.1" outlineLevel="0" r="6609">
      <c r="A6609" s="0" t="str">
        <f aca="false">HYPERLINK("http://dbpedia.org/property/home")</f>
        <v>http://dbpedia.org/property/home</v>
      </c>
      <c r="B6609" s="2" t="n">
        <v>0</v>
      </c>
      <c r="C6609" s="0" t="str">
        <f aca="false">HYPERLINK("http://dbpedia.org/sparql?default-graph-uri=http%3A%2F%2Fdbpedia.org&amp;query=select+distinct+%3Fs+%3Fo+where+{%3Fs+%3Chttp%3A%2F%2Fdbpedia.org%2Fproperty%2Fhome%3E+%3Fo}+LIMIT+100&amp;format=text%2Fhtml&amp;timeout=30000&amp;debug=on", "View on DBPedia")</f>
        <v>View on DBPedia</v>
      </c>
    </row>
    <row collapsed="false" customFormat="false" customHeight="true" hidden="false" ht="12.1" outlineLevel="0" r="6610">
      <c r="A6610" s="0" t="str">
        <f aca="false">HYPERLINK("http://dbpedia.org/property/sketches")</f>
        <v>http://dbpedia.org/property/sketches</v>
      </c>
      <c r="B6610" s="2" t="n">
        <v>0</v>
      </c>
      <c r="C6610" s="0" t="str">
        <f aca="false">HYPERLINK("http://dbpedia.org/sparql?default-graph-uri=http%3A%2F%2Fdbpedia.org&amp;query=select+distinct+%3Fs+%3Fo+where+{%3Fs+%3Chttp%3A%2F%2Fdbpedia.org%2Fproperty%2Fsketches%3E+%3Fo}+LIMIT+100&amp;format=text%2Fhtml&amp;timeout=30000&amp;debug=on", "View on DBPedia")</f>
        <v>View on DBPedia</v>
      </c>
    </row>
    <row collapsed="false" customFormat="false" customHeight="true" hidden="false" ht="12.1" outlineLevel="0" r="6611">
      <c r="A6611" s="0" t="str">
        <f aca="false">HYPERLINK("http://dbpedia.org/property/nextSeries")</f>
        <v>http://dbpedia.org/property/nextSeries</v>
      </c>
      <c r="B6611" s="2" t="n">
        <v>0</v>
      </c>
      <c r="C6611" s="0" t="str">
        <f aca="false">HYPERLINK("http://dbpedia.org/sparql?default-graph-uri=http%3A%2F%2Fdbpedia.org&amp;query=select+distinct+%3Fs+%3Fo+where+{%3Fs+%3Chttp%3A%2F%2Fdbpedia.org%2Fproperty%2FnextSeries%3E+%3Fo}+LIMIT+100&amp;format=text%2Fhtml&amp;timeout=30000&amp;debug=on", "View on DBPedia")</f>
        <v>View on DBPedia</v>
      </c>
    </row>
    <row collapsed="false" customFormat="false" customHeight="true" hidden="false" ht="12.1" outlineLevel="0" r="6612">
      <c r="A6612" s="0" t="str">
        <f aca="false">HYPERLINK("http://dbpedia.org/property/start")</f>
        <v>http://dbpedia.org/property/start</v>
      </c>
      <c r="B6612" s="2" t="n">
        <v>0</v>
      </c>
      <c r="C6612" s="0" t="str">
        <f aca="false">HYPERLINK("http://dbpedia.org/sparql?default-graph-uri=http%3A%2F%2Fdbpedia.org&amp;query=select+distinct+%3Fs+%3Fo+where+{%3Fs+%3Chttp%3A%2F%2Fdbpedia.org%2Fproperty%2Fstart%3E+%3Fo}+LIMIT+100&amp;format=text%2Fhtml&amp;timeout=30000&amp;debug=on", "View on DBPedia")</f>
        <v>View on DBPedia</v>
      </c>
    </row>
    <row collapsed="false" customFormat="false" customHeight="true" hidden="false" ht="12.1" outlineLevel="0" r="6613">
      <c r="A6613" s="0" t="str">
        <f aca="false">HYPERLINK("http://dbpedia.org/property/issues")</f>
        <v>http://dbpedia.org/property/issues</v>
      </c>
      <c r="B6613" s="2" t="n">
        <v>0</v>
      </c>
      <c r="C6613" s="0" t="str">
        <f aca="false">HYPERLINK("http://dbpedia.org/sparql?default-graph-uri=http%3A%2F%2Fdbpedia.org&amp;query=select+distinct+%3Fs+%3Fo+where+{%3Fs+%3Chttp%3A%2F%2Fdbpedia.org%2Fproperty%2Fissues%3E+%3Fo}+LIMIT+100&amp;format=text%2Fhtml&amp;timeout=30000&amp;debug=on", "View on DBPedia")</f>
        <v>View on DBPedia</v>
      </c>
    </row>
    <row collapsed="false" customFormat="false" customHeight="true" hidden="false" ht="12.1" outlineLevel="0" r="6614">
      <c r="A6614" s="0" t="str">
        <f aca="false">HYPERLINK("http://dbpedia.org/property/seriesNo")</f>
        <v>http://dbpedia.org/property/seriesNo</v>
      </c>
      <c r="B6614" s="2" t="n">
        <v>0</v>
      </c>
      <c r="C6614" s="0" t="str">
        <f aca="false">HYPERLINK("http://dbpedia.org/sparql?default-graph-uri=http%3A%2F%2Fdbpedia.org&amp;query=select+distinct+%3Fs+%3Fo+where+{%3Fs+%3Chttp%3A%2F%2Fdbpedia.org%2Fproperty%2FseriesNo%3E+%3Fo}+LIMIT+100&amp;format=text%2Fhtml&amp;timeout=30000&amp;debug=on", "View on DBPedia")</f>
        <v>View on DBPedia</v>
      </c>
    </row>
    <row collapsed="false" customFormat="false" customHeight="true" hidden="false" ht="12.1" outlineLevel="0" r="6615">
      <c r="A6615" s="0" t="str">
        <f aca="false">HYPERLINK("http://dbpedia.org/property/series")</f>
        <v>http://dbpedia.org/property/series</v>
      </c>
      <c r="B6615" s="2" t="n">
        <v>0</v>
      </c>
      <c r="C6615" s="0" t="str">
        <f aca="false">HYPERLINK("http://dbpedia.org/sparql?default-graph-uri=http%3A%2F%2Fdbpedia.org&amp;query=select+distinct+%3Fs+%3Fo+where+{%3Fs+%3Chttp%3A%2F%2Fdbpedia.org%2Fproperty%2Fseries%3E+%3Fo}+LIMIT+100&amp;format=text%2Fhtml&amp;timeout=30000&amp;debug=on", "View on DBPedia")</f>
        <v>View on DBPedia</v>
      </c>
    </row>
    <row collapsed="false" customFormat="false" customHeight="true" hidden="false" ht="12.1" outlineLevel="0" r="6616">
      <c r="A6616" s="0" t="str">
        <f aca="false">HYPERLINK("http://dbpedia.org/property/hm2Enter")</f>
        <v>http://dbpedia.org/property/hm2Enter</v>
      </c>
      <c r="B6616" s="2" t="n">
        <v>0</v>
      </c>
      <c r="C6616" s="0" t="str">
        <f aca="false">HYPERLINK("http://dbpedia.org/sparql?default-graph-uri=http%3A%2F%2Fdbpedia.org&amp;query=select+distinct+%3Fs+%3Fo+where+{%3Fs+%3Chttp%3A%2F%2Fdbpedia.org%2Fproperty%2Fhm2Enter%3E+%3Fo}+LIMIT+100&amp;format=text%2Fhtml&amp;timeout=30000&amp;debug=on", "View on DBPedia")</f>
        <v>View on DBPedia</v>
      </c>
    </row>
    <row collapsed="false" customFormat="false" customHeight="true" hidden="false" ht="12.1" outlineLevel="0" r="6617">
      <c r="A6617" s="0" t="str">
        <f aca="false">HYPERLINK("http://dbpedia.org/property/children")</f>
        <v>http://dbpedia.org/property/children</v>
      </c>
      <c r="B6617" s="2" t="n">
        <v>0</v>
      </c>
      <c r="C6617" s="0" t="str">
        <f aca="false">HYPERLINK("http://dbpedia.org/sparql?default-graph-uri=http%3A%2F%2Fdbpedia.org&amp;query=select+distinct+%3Fs+%3Fo+where+{%3Fs+%3Chttp%3A%2F%2Fdbpedia.org%2Fproperty%2Fchildren%3E+%3Fo}+LIMIT+100&amp;format=text%2Fhtml&amp;timeout=30000&amp;debug=on", "View on DBPedia")</f>
        <v>View on DBPedia</v>
      </c>
    </row>
    <row collapsed="false" customFormat="false" customHeight="true" hidden="false" ht="12.1" outlineLevel="0" r="6618">
      <c r="A6618" s="0" t="str">
        <f aca="false">HYPERLINK("http://dbpedia.org/property/episodeList")</f>
        <v>http://dbpedia.org/property/episodeList</v>
      </c>
      <c r="B6618" s="2" t="n">
        <v>0</v>
      </c>
      <c r="C6618" s="0" t="str">
        <f aca="false">HYPERLINK("http://dbpedia.org/sparql?default-graph-uri=http%3A%2F%2Fdbpedia.org&amp;query=select+distinct+%3Fs+%3Fo+where+{%3Fs+%3Chttp%3A%2F%2Fdbpedia.org%2Fproperty%2FepisodeList%3E+%3Fo}+LIMIT+100&amp;format=text%2Fhtml&amp;timeout=30000&amp;debug=on", "View on DBPedia")</f>
        <v>View on DBPedia</v>
      </c>
    </row>
    <row collapsed="false" customFormat="false" customHeight="true" hidden="false" ht="12.1" outlineLevel="0" r="6619">
      <c r="A6619" s="0" t="str">
        <f aca="false">HYPERLINK("http://dbpedia.org/property/death")</f>
        <v>http://dbpedia.org/property/death</v>
      </c>
      <c r="B6619" s="2" t="n">
        <v>0</v>
      </c>
      <c r="C6619" s="0" t="str">
        <f aca="false">HYPERLINK("http://dbpedia.org/sparql?default-graph-uri=http%3A%2F%2Fdbpedia.org&amp;query=select+distinct+%3Fs+%3Fo+where+{%3Fs+%3Chttp%3A%2F%2Fdbpedia.org%2Fproperty%2Fdeath%3E+%3Fo}+LIMIT+100&amp;format=text%2Fhtml&amp;timeout=30000&amp;debug=on", "View on DBPedia")</f>
        <v>View on DBPedia</v>
      </c>
    </row>
    <row collapsed="false" customFormat="false" customHeight="true" hidden="false" ht="12.1" outlineLevel="0" r="6620">
      <c r="A6620" s="0" t="str">
        <f aca="false">HYPERLINK("http://dbpedia.org/property/end")</f>
        <v>http://dbpedia.org/property/end</v>
      </c>
      <c r="B6620" s="2" t="n">
        <v>0</v>
      </c>
      <c r="C6620" s="0" t="str">
        <f aca="false">HYPERLINK("http://dbpedia.org/sparql?default-graph-uri=http%3A%2F%2Fdbpedia.org&amp;query=select+distinct+%3Fs+%3Fo+where+{%3Fs+%3Chttp%3A%2F%2Fdbpedia.org%2Fproperty%2Fend%3E+%3Fo}+LIMIT+100&amp;format=text%2Fhtml&amp;timeout=30000&amp;debug=on", "View on DBPedia")</f>
        <v>View on DBPedia</v>
      </c>
    </row>
    <row collapsed="false" customFormat="false" customHeight="true" hidden="false" ht="12.1" outlineLevel="0" r="6621">
      <c r="A6621" s="0" t="str">
        <f aca="false">HYPERLINK("http://dbpedia.org/property/measurements")</f>
        <v>http://dbpedia.org/property/measurements</v>
      </c>
      <c r="B6621" s="2" t="n">
        <v>0</v>
      </c>
      <c r="C6621" s="0" t="str">
        <f aca="false">HYPERLINK("http://dbpedia.org/sparql?default-graph-uri=http%3A%2F%2Fdbpedia.org&amp;query=select+distinct+%3Fs+%3Fo+where+{%3Fs+%3Chttp%3A%2F%2Fdbpedia.org%2Fproperty%2Fmeasurements%3E+%3Fo}+LIMIT+100&amp;format=text%2Fhtml&amp;timeout=30000&amp;debug=on", "View on DBPedia")</f>
        <v>View on DBPedia</v>
      </c>
    </row>
    <row collapsed="false" customFormat="false" customHeight="true" hidden="false" ht="12.1" outlineLevel="0" r="6622">
      <c r="A6622" s="0" t="str">
        <f aca="false">HYPERLINK("http://dbpedia.org/ontology/numberOfEmployees")</f>
        <v>http://dbpedia.org/ontology/numberOfEmployees</v>
      </c>
      <c r="B6622" s="2" t="n">
        <v>0</v>
      </c>
      <c r="C6622" s="0" t="str">
        <f aca="false">HYPERLINK("http://dbpedia.org/sparql?default-graph-uri=http%3A%2F%2Fdbpedia.org&amp;query=select+distinct+%3Fs+%3Fo+where+{%3Fs+%3Chttp%3A%2F%2Fdbpedia.org%2Fontology%2FnumberOfEmployees%3E+%3Fo}+LIMIT+100&amp;format=text%2Fhtml&amp;timeout=30000&amp;debug=on", "View on DBPedia")</f>
        <v>View on DBPedia</v>
      </c>
    </row>
    <row collapsed="false" customFormat="false" customHeight="true" hidden="false" ht="12.1" outlineLevel="0" r="6623">
      <c r="A6623" s="0" t="str">
        <f aca="false">HYPERLINK("http://dbpedia.org/property/prevSeries")</f>
        <v>http://dbpedia.org/property/prevSeries</v>
      </c>
      <c r="B6623" s="2" t="n">
        <v>0</v>
      </c>
      <c r="C6623" s="0" t="str">
        <f aca="false">HYPERLINK("http://dbpedia.org/sparql?default-graph-uri=http%3A%2F%2Fdbpedia.org&amp;query=select+distinct+%3Fs+%3Fo+where+{%3Fs+%3Chttp%3A%2F%2Fdbpedia.org%2Fproperty%2FprevSeries%3E+%3Fo}+LIMIT+100&amp;format=text%2Fhtml&amp;timeout=30000&amp;debug=on", "View on DBPedia")</f>
        <v>View on DBPedia</v>
      </c>
    </row>
    <row collapsed="false" customFormat="false" customHeight="true" hidden="false" ht="12.1" outlineLevel="0" r="6624">
      <c r="A6624" s="0" t="str">
        <f aca="false">HYPERLINK("http://dbpedia.org/property/guests")</f>
        <v>http://dbpedia.org/property/guests</v>
      </c>
      <c r="B6624" s="2" t="n">
        <v>0</v>
      </c>
      <c r="C6624" s="0" t="str">
        <f aca="false">HYPERLINK("http://dbpedia.org/sparql?default-graph-uri=http%3A%2F%2Fdbpedia.org&amp;query=select+distinct+%3Fs+%3Fo+where+{%3Fs+%3Chttp%3A%2F%2Fdbpedia.org%2Fproperty%2Fguests%3E+%3Fo}+LIMIT+100&amp;format=text%2Fhtml&amp;timeout=30000&amp;debug=on", "View on DBPedia")</f>
        <v>View on DBPedia</v>
      </c>
    </row>
    <row collapsed="false" customFormat="false" customHeight="true" hidden="false" ht="12.1" outlineLevel="0" r="6625">
      <c r="A6625" s="0" t="str">
        <f aca="false">HYPERLINK("http://dbpedia.org/property/precededBy")</f>
        <v>http://dbpedia.org/property/precededBy</v>
      </c>
      <c r="B6625" s="2" t="n">
        <v>0</v>
      </c>
      <c r="C6625" s="0" t="str">
        <f aca="false">HYPERLINK("http://dbpedia.org/sparql?default-graph-uri=http%3A%2F%2Fdbpedia.org&amp;query=select+distinct+%3Fs+%3Fo+where+{%3Fs+%3Chttp%3A%2F%2Fdbpedia.org%2Fproperty%2FprecededBy%3E+%3Fo}+LIMIT+100&amp;format=text%2Fhtml&amp;timeout=30000&amp;debug=on", "View on DBPedia")</f>
        <v>View on DBPedia</v>
      </c>
    </row>
    <row collapsed="false" customFormat="false" customHeight="true" hidden="false" ht="12.1" outlineLevel="0" r="6626">
      <c r="A6626" s="0" t="str">
        <f aca="false">HYPERLINK("http://dbpedia.org/property/owner")</f>
        <v>http://dbpedia.org/property/owner</v>
      </c>
      <c r="B6626" s="2" t="n">
        <v>0</v>
      </c>
      <c r="C6626" s="0" t="str">
        <f aca="false">HYPERLINK("http://dbpedia.org/sparql?default-graph-uri=http%3A%2F%2Fdbpedia.org&amp;query=select+distinct+%3Fs+%3Fo+where+{%3Fs+%3Chttp%3A%2F%2Fdbpedia.org%2Fproperty%2Fowner%3E+%3Fo}+LIMIT+100&amp;format=text%2Fhtml&amp;timeout=30000&amp;debug=on", "View on DBPedia")</f>
        <v>View on DBPedia</v>
      </c>
    </row>
    <row collapsed="false" customFormat="false" customHeight="true" hidden="false" ht="12.1" outlineLevel="0" r="6627">
      <c r="A6627" s="0" t="str">
        <f aca="false">HYPERLINK("http://dbpedia.org/property/numEmployees")</f>
        <v>http://dbpedia.org/property/numEmployees</v>
      </c>
      <c r="B6627" s="2" t="n">
        <v>0</v>
      </c>
      <c r="C6627" s="0" t="str">
        <f aca="false">HYPERLINK("http://dbpedia.org/sparql?default-graph-uri=http%3A%2F%2Fdbpedia.org&amp;query=select+distinct+%3Fs+%3Fo+where+{%3Fs+%3Chttp%3A%2F%2Fdbpedia.org%2Fproperty%2FnumEmployees%3E+%3Fo}+LIMIT+100&amp;format=text%2Fhtml&amp;timeout=30000&amp;debug=on", "View on DBPedia")</f>
        <v>View on DBPedia</v>
      </c>
    </row>
    <row collapsed="false" customFormat="false" customHeight="true" hidden="false" ht="12.1" outlineLevel="0" r="6628">
      <c r="A6628" s="0" t="str">
        <f aca="false">HYPERLINK("http://dbpedia.org/property/rtitle")</f>
        <v>http://dbpedia.org/property/rtitle</v>
      </c>
      <c r="B6628" s="2" t="n">
        <v>0</v>
      </c>
      <c r="C6628" s="0" t="str">
        <f aca="false">HYPERLINK("http://dbpedia.org/sparql?default-graph-uri=http%3A%2F%2Fdbpedia.org&amp;query=select+distinct+%3Fs+%3Fo+where+{%3Fs+%3Chttp%3A%2F%2Fdbpedia.org%2Fproperty%2Frtitle%3E+%3Fo}+LIMIT+100&amp;format=text%2Fhtml&amp;timeout=30000&amp;debug=on", "View on DBPedia")</f>
        <v>View on DBPedia</v>
      </c>
    </row>
    <row collapsed="false" customFormat="false" customHeight="true" hidden="false" ht="12.1" outlineLevel="0" r="6629">
      <c r="A6629" s="0" t="str">
        <f aca="false">HYPERLINK("http://dbpedia.org/property/hm22Exit")</f>
        <v>http://dbpedia.org/property/hm22Exit</v>
      </c>
      <c r="B6629" s="2" t="n">
        <v>0</v>
      </c>
      <c r="C6629" s="0" t="str">
        <f aca="false">HYPERLINK("http://dbpedia.org/sparql?default-graph-uri=http%3A%2F%2Fdbpedia.org&amp;query=select+distinct+%3Fs+%3Fo+where+{%3Fs+%3Chttp%3A%2F%2Fdbpedia.org%2Fproperty%2Fhm22Exit%3E+%3Fo}+LIMIT+100&amp;format=text%2Fhtml&amp;timeout=30000&amp;debug=on", "View on DBPedia")</f>
        <v>View on DBPedia</v>
      </c>
    </row>
    <row collapsed="false" customFormat="false" customHeight="true" hidden="false" ht="12.1" outlineLevel="0" r="6630">
      <c r="A6630" s="0" t="str">
        <f aca="false">HYPERLINK("http://dbpedia.org/property/rd2Score")</f>
        <v>http://dbpedia.org/property/rd2Score</v>
      </c>
      <c r="B6630" s="2" t="n">
        <v>0</v>
      </c>
      <c r="C6630" s="0" t="str">
        <f aca="false">HYPERLINK("http://dbpedia.org/sparql?default-graph-uri=http%3A%2F%2Fdbpedia.org&amp;query=select+distinct+%3Fs+%3Fo+where+{%3Fs+%3Chttp%3A%2F%2Fdbpedia.org%2Fproperty%2Frd2Score%3E+%3Fo}+LIMIT+100&amp;format=text%2Fhtml&amp;timeout=30000&amp;debug=on", "View on DBPedia")</f>
        <v>View on DBPedia</v>
      </c>
    </row>
    <row collapsed="false" customFormat="false" customHeight="true" hidden="false" ht="12.1" outlineLevel="0" r="6631">
      <c r="A6631" s="0" t="str">
        <f aca="false">HYPERLINK("http://dbpedia.org/property/nextevent")</f>
        <v>http://dbpedia.org/property/nextevent</v>
      </c>
      <c r="B6631" s="2" t="n">
        <v>0</v>
      </c>
      <c r="C6631" s="0" t="str">
        <f aca="false">HYPERLINK("http://dbpedia.org/sparql?default-graph-uri=http%3A%2F%2Fdbpedia.org&amp;query=select+distinct+%3Fs+%3Fo+where+{%3Fs+%3Chttp%3A%2F%2Fdbpedia.org%2Fproperty%2Fnextevent%3E+%3Fo}+LIMIT+100&amp;format=text%2Fhtml&amp;timeout=30000&amp;debug=on", "View on DBPedia")</f>
        <v>View on DBPedia</v>
      </c>
    </row>
    <row collapsed="false" customFormat="false" customHeight="true" hidden="false" ht="12.1" outlineLevel="0" r="6632">
      <c r="A6632" s="0" t="str">
        <f aca="false">HYPERLINK("http://dbpedia.org/property/satServ")</f>
        <v>http://dbpedia.org/property/satServ</v>
      </c>
      <c r="B6632" s="2" t="n">
        <v>0</v>
      </c>
      <c r="C6632" s="0" t="str">
        <f aca="false">HYPERLINK("http://dbpedia.org/sparql?default-graph-uri=http%3A%2F%2Fdbpedia.org&amp;query=select+distinct+%3Fs+%3Fo+where+{%3Fs+%3Chttp%3A%2F%2Fdbpedia.org%2Fproperty%2FsatServ%3E+%3Fo}+LIMIT+100&amp;format=text%2Fhtml&amp;timeout=30000&amp;debug=on", "View on DBPedia")</f>
        <v>View on DBPedia</v>
      </c>
    </row>
    <row collapsed="false" customFormat="false" customHeight="true" hidden="false" ht="12.1" outlineLevel="0" r="6633">
      <c r="A6633" s="0" t="str">
        <f aca="false">HYPERLINK("http://dbpedia.org/property/description")</f>
        <v>http://dbpedia.org/property/description</v>
      </c>
      <c r="B6633" s="2" t="n">
        <v>0</v>
      </c>
      <c r="C6633" s="0" t="str">
        <f aca="false">HYPERLINK("http://dbpedia.org/sparql?default-graph-uri=http%3A%2F%2Fdbpedia.org&amp;query=select+distinct+%3Fs+%3Fo+where+{%3Fs+%3Chttp%3A%2F%2Fdbpedia.org%2Fproperty%2Fdescription%3E+%3Fo}+LIMIT+100&amp;format=text%2Fhtml&amp;timeout=30000&amp;debug=on", "View on DBPedia")</f>
        <v>View on DBPedia</v>
      </c>
    </row>
    <row collapsed="false" customFormat="false" customHeight="true" hidden="false" ht="12.1" outlineLevel="0" r="6634">
      <c r="A6634" s="0" t="str">
        <f aca="false">HYPERLINK("http://dbpedia.org/property/reldate")</f>
        <v>http://dbpedia.org/property/reldate</v>
      </c>
      <c r="B6634" s="2" t="n">
        <v>0</v>
      </c>
      <c r="C6634" s="0" t="str">
        <f aca="false">HYPERLINK("http://dbpedia.org/sparql?default-graph-uri=http%3A%2F%2Fdbpedia.org&amp;query=select+distinct+%3Fs+%3Fo+where+{%3Fs+%3Chttp%3A%2F%2Fdbpedia.org%2Fproperty%2Freldate%3E+%3Fo}+LIMIT+100&amp;format=text%2Fhtml&amp;timeout=30000&amp;debug=on", "View on DBPedia")</f>
        <v>View on DBPedia</v>
      </c>
    </row>
    <row collapsed="false" customFormat="false" customHeight="true" hidden="false" ht="12.1" outlineLevel="0" r="6635">
      <c r="A6635" s="0" t="str">
        <f aca="false">HYPERLINK("http://dbpedia.org/ontology/related")</f>
        <v>http://dbpedia.org/ontology/related</v>
      </c>
      <c r="B6635" s="2" t="n">
        <v>0</v>
      </c>
      <c r="C6635" s="0" t="str">
        <f aca="false">HYPERLINK("http://dbpedia.org/sparql?default-graph-uri=http%3A%2F%2Fdbpedia.org&amp;query=select+distinct+%3Fs+%3Fo+where+{%3Fs+%3Chttp%3A%2F%2Fdbpedia.org%2Fontology%2Frelated%3E+%3Fo}+LIMIT+100&amp;format=text%2Fhtml&amp;timeout=30000&amp;debug=on", "View on DBPedia")</f>
        <v>View on DBPedia</v>
      </c>
    </row>
    <row collapsed="false" customFormat="false" customHeight="true" hidden="false" ht="12.1" outlineLevel="0" r="6636">
      <c r="A6636" s="0" t="str">
        <f aca="false">HYPERLINK("http://dbpedia.org/property/logofile")</f>
        <v>http://dbpedia.org/property/logofile</v>
      </c>
      <c r="B6636" s="2" t="n">
        <v>0</v>
      </c>
      <c r="C6636" s="0" t="str">
        <f aca="false">HYPERLINK("http://dbpedia.org/sparql?default-graph-uri=http%3A%2F%2Fdbpedia.org&amp;query=select+distinct+%3Fs+%3Fo+where+{%3Fs+%3Chttp%3A%2F%2Fdbpedia.org%2Fproperty%2Flogofile%3E+%3Fo}+LIMIT+100&amp;format=text%2Fhtml&amp;timeout=30000&amp;debug=on", "View on DBPedia")</f>
        <v>View on DBPedia</v>
      </c>
    </row>
    <row collapsed="false" customFormat="false" customHeight="true" hidden="false" ht="12.1" outlineLevel="0" r="6637">
      <c r="A6637" s="0" t="str">
        <f aca="false">HYPERLINK("http://dbpedia.org/ontology/digitalSubChannel")</f>
        <v>http://dbpedia.org/ontology/digitalSubChannel</v>
      </c>
      <c r="B6637" s="2" t="n">
        <v>0</v>
      </c>
      <c r="C6637" s="0" t="str">
        <f aca="false">HYPERLINK("http://dbpedia.org/sparql?default-graph-uri=http%3A%2F%2Fdbpedia.org&amp;query=select+distinct+%3Fs+%3Fo+where+{%3Fs+%3Chttp%3A%2F%2Fdbpedia.org%2Fontology%2FdigitalSubChannel%3E+%3Fo}+LIMIT+100&amp;format=text%2Fhtml&amp;timeout=30000&amp;debug=on", "View on DBPedia")</f>
        <v>View on DBPedia</v>
      </c>
    </row>
    <row collapsed="false" customFormat="false" customHeight="true" hidden="false" ht="12.1" outlineLevel="0" r="6638">
      <c r="A6638" s="0" t="str">
        <f aca="false">HYPERLINK("http://dbpedia.org/property/originalreldate")</f>
        <v>http://dbpedia.org/property/originalreldate</v>
      </c>
      <c r="B6638" s="2" t="n">
        <v>0</v>
      </c>
      <c r="C6638" s="0" t="str">
        <f aca="false">HYPERLINK("http://dbpedia.org/sparql?default-graph-uri=http%3A%2F%2Fdbpedia.org&amp;query=select+distinct+%3Fs+%3Fo+where+{%3Fs+%3Chttp%3A%2F%2Fdbpedia.org%2Fproperty%2Foriginalreldate%3E+%3Fo}+LIMIT+100&amp;format=text%2Fhtml&amp;timeout=30000&amp;debug=on", "View on DBPedia")</f>
        <v>View on DBPedia</v>
      </c>
    </row>
    <row collapsed="false" customFormat="false" customHeight="true" hidden="false" ht="12.1" outlineLevel="0" r="6639">
      <c r="A6639" s="0" t="str">
        <f aca="false">HYPERLINK("http://dbpedia.org/property/followedBy")</f>
        <v>http://dbpedia.org/property/followedBy</v>
      </c>
      <c r="B6639" s="2" t="n">
        <v>0</v>
      </c>
      <c r="C6639" s="0" t="str">
        <f aca="false">HYPERLINK("http://dbpedia.org/sparql?default-graph-uri=http%3A%2F%2Fdbpedia.org&amp;query=select+distinct+%3Fs+%3Fo+where+{%3Fs+%3Chttp%3A%2F%2Fdbpedia.org%2Fproperty%2FfollowedBy%3E+%3Fo}+LIMIT+100&amp;format=text%2Fhtml&amp;timeout=30000&amp;debug=on", "View on DBPedia")</f>
        <v>View on DBPedia</v>
      </c>
    </row>
    <row collapsed="false" customFormat="false" customHeight="true" hidden="false" ht="12.1" outlineLevel="0" r="6640">
      <c r="A6640" s="0" t="str">
        <f aca="false">HYPERLINK("http://dbpedia.org/property/order")</f>
        <v>http://dbpedia.org/property/order</v>
      </c>
      <c r="B6640" s="2" t="n">
        <v>0</v>
      </c>
      <c r="C6640" s="0" t="str">
        <f aca="false">HYPERLINK("http://dbpedia.org/sparql?default-graph-uri=http%3A%2F%2Fdbpedia.org&amp;query=select+distinct+%3Fs+%3Fo+where+{%3Fs+%3Chttp%3A%2F%2Fdbpedia.org%2Fproperty%2Forder%3E+%3Fo}+LIMIT+100&amp;format=text%2Fhtml&amp;timeout=30000&amp;debug=on", "View on DBPedia")</f>
        <v>View on DBPedia</v>
      </c>
    </row>
    <row collapsed="false" customFormat="false" customHeight="true" hidden="false" ht="12.1" outlineLevel="0" r="6641">
      <c r="A6641" s="0" t="str">
        <f aca="false">HYPERLINK("http://dbpedia.org/property/related")</f>
        <v>http://dbpedia.org/property/related</v>
      </c>
      <c r="B6641" s="2" t="n">
        <v>0</v>
      </c>
      <c r="C6641" s="0" t="str">
        <f aca="false">HYPERLINK("http://dbpedia.org/sparql?default-graph-uri=http%3A%2F%2Fdbpedia.org&amp;query=select+distinct+%3Fs+%3Fo+where+{%3Fs+%3Chttp%3A%2F%2Fdbpedia.org%2Fproperty%2Frelated%3E+%3Fo}+LIMIT+100&amp;format=text%2Fhtml&amp;timeout=30000&amp;debug=on", "View on DBPedia")</f>
        <v>View on DBPedia</v>
      </c>
    </row>
    <row collapsed="false" customFormat="false" customHeight="true" hidden="false" ht="12.1" outlineLevel="0" r="6642">
      <c r="A6642" s="0" t="str">
        <f aca="false">HYPERLINK("http://dbpedia.org/property/wins")</f>
        <v>http://dbpedia.org/property/wins</v>
      </c>
      <c r="B6642" s="2" t="n">
        <v>0</v>
      </c>
      <c r="C6642" s="0" t="str">
        <f aca="false">HYPERLINK("http://dbpedia.org/sparql?default-graph-uri=http%3A%2F%2Fdbpedia.org&amp;query=select+distinct+%3Fs+%3Fo+where+{%3Fs+%3Chttp%3A%2F%2Fdbpedia.org%2Fproperty%2Fwins%3E+%3Fo}+LIMIT+100&amp;format=text%2Fhtml&amp;timeout=30000&amp;debug=on", "View on DBPedia")</f>
        <v>View on DBPedia</v>
      </c>
    </row>
    <row collapsed="false" customFormat="false" customHeight="true" hidden="false" ht="12.1" outlineLevel="0" r="6643">
      <c r="A6643" s="0" t="str">
        <f aca="false">HYPERLINK("http://dbpedia.org/property/lastevent")</f>
        <v>http://dbpedia.org/property/lastevent</v>
      </c>
      <c r="B6643" s="2" t="n">
        <v>0</v>
      </c>
      <c r="C6643" s="0" t="str">
        <f aca="false">HYPERLINK("http://dbpedia.org/sparql?default-graph-uri=http%3A%2F%2Fdbpedia.org&amp;query=select+distinct+%3Fs+%3Fo+where+{%3Fs+%3Chttp%3A%2F%2Fdbpedia.org%2Fproperty%2Flastevent%3E+%3Fo}+LIMIT+100&amp;format=text%2Fhtml&amp;timeout=30000&amp;debug=on", "View on DBPedia")</f>
        <v>View on DBPedia</v>
      </c>
    </row>
    <row collapsed="false" customFormat="false" customHeight="true" hidden="false" ht="12.1" outlineLevel="0" r="6644">
      <c r="A6644" s="0" t="str">
        <f aca="false">HYPERLINK("http://dbpedia.org/property/after")</f>
        <v>http://dbpedia.org/property/after</v>
      </c>
      <c r="B6644" s="2" t="n">
        <v>0</v>
      </c>
      <c r="C6644" s="0" t="str">
        <f aca="false">HYPERLINK("http://dbpedia.org/sparql?default-graph-uri=http%3A%2F%2Fdbpedia.org&amp;query=select+distinct+%3Fs+%3Fo+where+{%3Fs+%3Chttp%3A%2F%2Fdbpedia.org%2Fproperty%2Fafter%3E+%3Fo}+LIMIT+100&amp;format=text%2Fhtml&amp;timeout=30000&amp;debug=on", "View on DBPedia")</f>
        <v>View on DBPedia</v>
      </c>
    </row>
    <row collapsed="false" customFormat="false" customHeight="true" hidden="false" ht="12.1" outlineLevel="0" r="6645">
      <c r="A6645" s="0" t="str">
        <f aca="false">HYPERLINK("http://dbpedia.org/property/pubDate")</f>
        <v>http://dbpedia.org/property/pubDate</v>
      </c>
      <c r="B6645" s="2" t="n">
        <v>0</v>
      </c>
      <c r="C6645" s="0" t="str">
        <f aca="false">HYPERLINK("http://dbpedia.org/sparql?default-graph-uri=http%3A%2F%2Fdbpedia.org&amp;query=select+distinct+%3Fs+%3Fo+where+{%3Fs+%3Chttp%3A%2F%2Fdbpedia.org%2Fproperty%2FpubDate%3E+%3Fo}+LIMIT+100&amp;format=text%2Fhtml&amp;timeout=30000&amp;debug=on", "View on DBPedia")</f>
        <v>View on DBPedia</v>
      </c>
    </row>
    <row collapsed="false" customFormat="false" customHeight="true" hidden="false" ht="12.1" outlineLevel="0" r="6646">
      <c r="A6646" s="0" t="str">
        <f aca="false">HYPERLINK("http://dbpedia.org/property/hm15Enter")</f>
        <v>http://dbpedia.org/property/hm15Enter</v>
      </c>
      <c r="B6646" s="2" t="n">
        <v>0</v>
      </c>
      <c r="C6646" s="0" t="str">
        <f aca="false">HYPERLINK("http://dbpedia.org/sparql?default-graph-uri=http%3A%2F%2Fdbpedia.org&amp;query=select+distinct+%3Fs+%3Fo+where+{%3Fs+%3Chttp%3A%2F%2Fdbpedia.org%2Fproperty%2Fhm15Enter%3E+%3Fo}+LIMIT+100&amp;format=text%2Fhtml&amp;timeout=30000&amp;debug=on", "View on DBPedia")</f>
        <v>View on DBPedia</v>
      </c>
    </row>
    <row collapsed="false" customFormat="false" customHeight="true" hidden="false" ht="12.1" outlineLevel="0" r="6647">
      <c r="A6647" s="0" t="str">
        <f aca="false">HYPERLINK("http://dbpedia.org/property/row")</f>
        <v>http://dbpedia.org/property/row</v>
      </c>
      <c r="B6647" s="2" t="n">
        <v>0</v>
      </c>
      <c r="C6647" s="0" t="str">
        <f aca="false">HYPERLINK("http://dbpedia.org/sparql?default-graph-uri=http%3A%2F%2Fdbpedia.org&amp;query=select+distinct+%3Fs+%3Fo+where+{%3Fs+%3Chttp%3A%2F%2Fdbpedia.org%2Fproperty%2Frow%3E+%3Fo}+LIMIT+100&amp;format=text%2Fhtml&amp;timeout=30000&amp;debug=on", "View on DBPedia")</f>
        <v>View on DBPedia</v>
      </c>
    </row>
    <row collapsed="false" customFormat="false" customHeight="true" hidden="false" ht="12.1" outlineLevel="0" r="6648">
      <c r="A6648" s="0" t="str">
        <f aca="false">HYPERLINK("http://dbpedia.org/property/foundation")</f>
        <v>http://dbpedia.org/property/foundation</v>
      </c>
      <c r="B6648" s="2" t="n">
        <v>0</v>
      </c>
      <c r="C6648" s="0" t="str">
        <f aca="false">HYPERLINK("http://dbpedia.org/sparql?default-graph-uri=http%3A%2F%2Fdbpedia.org&amp;query=select+distinct+%3Fs+%3Fo+where+{%3Fs+%3Chttp%3A%2F%2Fdbpedia.org%2Fproperty%2Ffoundation%3E+%3Fo}+LIMIT+100&amp;format=text%2Fhtml&amp;timeout=30000&amp;debug=on", "View on DBPedia")</f>
        <v>View on DBPedia</v>
      </c>
    </row>
    <row collapsed="false" customFormat="false" customHeight="true" hidden="false" ht="12.1" outlineLevel="0" r="6649">
      <c r="A6649" s="0" t="str">
        <f aca="false">HYPERLINK("http://dbpedia.org/property/visitor")</f>
        <v>http://dbpedia.org/property/visitor</v>
      </c>
      <c r="B6649" s="2" t="n">
        <v>0</v>
      </c>
      <c r="C6649" s="0" t="str">
        <f aca="false">HYPERLINK("http://dbpedia.org/sparql?default-graph-uri=http%3A%2F%2Fdbpedia.org&amp;query=select+distinct+%3Fs+%3Fo+where+{%3Fs+%3Chttp%3A%2F%2Fdbpedia.org%2Fproperty%2Fvisitor%3E+%3Fo}+LIMIT+100&amp;format=text%2Fhtml&amp;timeout=30000&amp;debug=on", "View on DBPedia")</f>
        <v>View on DBPedia</v>
      </c>
    </row>
    <row collapsed="false" customFormat="false" customHeight="true" hidden="false" ht="12.1" outlineLevel="0" r="6650">
      <c r="A6650" s="0" t="str">
        <f aca="false">HYPERLINK("http://dbpedia.org/property/service")</f>
        <v>http://dbpedia.org/property/service</v>
      </c>
      <c r="B6650" s="2" t="n">
        <v>0</v>
      </c>
      <c r="C6650" s="0" t="str">
        <f aca="false">HYPERLINK("http://dbpedia.org/sparql?default-graph-uri=http%3A%2F%2Fdbpedia.org&amp;query=select+distinct+%3Fs+%3Fo+where+{%3Fs+%3Chttp%3A%2F%2Fdbpedia.org%2Fproperty%2Fservice%3E+%3Fo}+LIMIT+100&amp;format=text%2Fhtml&amp;timeout=30000&amp;debug=on", "View on DBPedia")</f>
        <v>View on DBPedia</v>
      </c>
    </row>
    <row collapsed="false" customFormat="false" customHeight="true" hidden="false" ht="12.1" outlineLevel="0" r="6651">
      <c r="A6651" s="0" t="str">
        <f aca="false">HYPERLINK("http://dbpedia.org/property/filmingStarted")</f>
        <v>http://dbpedia.org/property/filmingStarted</v>
      </c>
      <c r="B6651" s="2" t="n">
        <v>0</v>
      </c>
      <c r="C6651" s="0" t="str">
        <f aca="false">HYPERLINK("http://dbpedia.org/sparql?default-graph-uri=http%3A%2F%2Fdbpedia.org&amp;query=select+distinct+%3Fs+%3Fo+where+{%3Fs+%3Chttp%3A%2F%2Fdbpedia.org%2Fproperty%2FfilmingStarted%3E+%3Fo}+LIMIT+100&amp;format=text%2Fhtml&amp;timeout=30000&amp;debug=on", "View on DBPedia")</f>
        <v>View on DBPedia</v>
      </c>
    </row>
    <row collapsed="false" customFormat="false" customHeight="true" hidden="false" ht="12.1" outlineLevel="0" r="6652">
      <c r="A6652" s="0" t="str">
        <f aca="false">HYPERLINK("http://dbpedia.org/property/citiesVisited")</f>
        <v>http://dbpedia.org/property/citiesVisited</v>
      </c>
      <c r="B6652" s="2" t="n">
        <v>0</v>
      </c>
      <c r="C6652" s="0" t="str">
        <f aca="false">HYPERLINK("http://dbpedia.org/sparql?default-graph-uri=http%3A%2F%2Fdbpedia.org&amp;query=select+distinct+%3Fs+%3Fo+where+{%3Fs+%3Chttp%3A%2F%2Fdbpedia.org%2Fproperty%2FcitiesVisited%3E+%3Fo}+LIMIT+100&amp;format=text%2Fhtml&amp;timeout=30000&amp;debug=on", "View on DBPedia")</f>
        <v>View on DBPedia</v>
      </c>
    </row>
    <row collapsed="false" customFormat="false" customHeight="true" hidden="false" ht="12.1" outlineLevel="0" r="6653">
      <c r="A6653" s="0" t="str">
        <f aca="false">HYPERLINK("http://dbpedia.org/property/hm1Enter")</f>
        <v>http://dbpedia.org/property/hm1Enter</v>
      </c>
      <c r="B6653" s="2" t="n">
        <v>0</v>
      </c>
      <c r="C6653" s="0" t="str">
        <f aca="false">HYPERLINK("http://dbpedia.org/sparql?default-graph-uri=http%3A%2F%2Fdbpedia.org&amp;query=select+distinct+%3Fs+%3Fo+where+{%3Fs+%3Chttp%3A%2F%2Fdbpedia.org%2Fproperty%2Fhm1Enter%3E+%3Fo}+LIMIT+100&amp;format=text%2Fhtml&amp;timeout=30000&amp;debug=on", "View on DBPedia")</f>
        <v>View on DBPedia</v>
      </c>
    </row>
    <row collapsed="false" customFormat="false" customHeight="true" hidden="false" ht="12.1" outlineLevel="0" r="6654">
      <c r="A6654" s="0" t="str">
        <f aca="false">HYPERLINK("http://dbpedia.org/property/highlights")</f>
        <v>http://dbpedia.org/property/highlights</v>
      </c>
      <c r="B6654" s="2" t="n">
        <v>0</v>
      </c>
      <c r="C6654" s="0" t="str">
        <f aca="false">HYPERLINK("http://dbpedia.org/sparql?default-graph-uri=http%3A%2F%2Fdbpedia.org&amp;query=select+distinct+%3Fs+%3Fo+where+{%3Fs+%3Chttp%3A%2F%2Fdbpedia.org%2Fproperty%2Fhighlights%3E+%3Fo}+LIMIT+100&amp;format=text%2Fhtml&amp;timeout=30000&amp;debug=on", "View on DBPedia")</f>
        <v>View on DBPedia</v>
      </c>
    </row>
    <row collapsed="false" customFormat="false" customHeight="true" hidden="false" ht="12.1" outlineLevel="0" r="6655">
      <c r="A6655" s="0" t="str">
        <f aca="false">HYPERLINK("http://dbpedia.org/property/score")</f>
        <v>http://dbpedia.org/property/score</v>
      </c>
      <c r="B6655" s="2" t="n">
        <v>0</v>
      </c>
      <c r="C6655" s="0" t="str">
        <f aca="false">HYPERLINK("http://dbpedia.org/sparql?default-graph-uri=http%3A%2F%2Fdbpedia.org&amp;query=select+distinct+%3Fs+%3Fo+where+{%3Fs+%3Chttp%3A%2F%2Fdbpedia.org%2Fproperty%2Fscore%3E+%3Fo}+LIMIT+100&amp;format=text%2Fhtml&amp;timeout=30000&amp;debug=on", "View on DBPedia")</f>
        <v>View on DBPedia</v>
      </c>
    </row>
    <row collapsed="false" customFormat="false" customHeight="true" hidden="false" ht="12.1" outlineLevel="0" r="6656">
      <c r="A6656" s="0" t="str">
        <f aca="false">HYPERLINK("http://dbpedia.org/property/preselectionDate")</f>
        <v>http://dbpedia.org/property/preselectionDate</v>
      </c>
      <c r="B6656" s="2" t="n">
        <v>0</v>
      </c>
      <c r="C6656" s="0" t="str">
        <f aca="false">HYPERLINK("http://dbpedia.org/sparql?default-graph-uri=http%3A%2F%2Fdbpedia.org&amp;query=select+distinct+%3Fs+%3Fo+where+{%3Fs+%3Chttp%3A%2F%2Fdbpedia.org%2Fproperty%2FpreselectionDate%3E+%3Fo}+LIMIT+100&amp;format=text%2Fhtml&amp;timeout=30000&amp;debug=on", "View on DBPedia")</f>
        <v>View on DBPedia</v>
      </c>
    </row>
    <row collapsed="false" customFormat="false" customHeight="true" hidden="false" ht="12.1" outlineLevel="0" r="6657">
      <c r="A6657" s="0" t="str">
        <f aca="false">HYPERLINK("http://dbpedia.org/property/latM")</f>
        <v>http://dbpedia.org/property/latM</v>
      </c>
      <c r="B6657" s="2" t="n">
        <v>0</v>
      </c>
      <c r="C6657" s="0" t="str">
        <f aca="false">HYPERLINK("http://dbpedia.org/sparql?default-graph-uri=http%3A%2F%2Fdbpedia.org&amp;query=select+distinct+%3Fs+%3Fo+where+{%3Fs+%3Chttp%3A%2F%2Fdbpedia.org%2Fproperty%2FlatM%3E+%3Fo}+LIMIT+100&amp;format=text%2Fhtml&amp;timeout=30000&amp;debug=on", "View on DBPedia")</f>
        <v>View on DBPedia</v>
      </c>
    </row>
    <row collapsed="false" customFormat="false" customHeight="true" hidden="false" ht="12.1" outlineLevel="0" r="6658">
      <c r="A6658" s="0" t="str">
        <f aca="false">HYPERLINK("http://dbpedia.org/property/viewers")</f>
        <v>http://dbpedia.org/property/viewers</v>
      </c>
      <c r="B6658" s="2" t="n">
        <v>0</v>
      </c>
      <c r="C6658" s="0" t="str">
        <f aca="false">HYPERLINK("http://dbpedia.org/sparql?default-graph-uri=http%3A%2F%2Fdbpedia.org&amp;query=select+distinct+%3Fs+%3Fo+where+{%3Fs+%3Chttp%3A%2F%2Fdbpedia.org%2Fproperty%2Fviewers%3E+%3Fo}+LIMIT+100&amp;format=text%2Fhtml&amp;timeout=30000&amp;debug=on", "View on DBPedia")</f>
        <v>View on DBPedia</v>
      </c>
    </row>
    <row collapsed="false" customFormat="false" customHeight="true" hidden="false" ht="12.1" outlineLevel="0" r="6659">
      <c r="A6659" s="0" t="str">
        <f aca="false">HYPERLINK("http://dbpedia.org/property/before")</f>
        <v>http://dbpedia.org/property/before</v>
      </c>
      <c r="B6659" s="2" t="n">
        <v>0</v>
      </c>
      <c r="C6659" s="0" t="str">
        <f aca="false">HYPERLINK("http://dbpedia.org/sparql?default-graph-uri=http%3A%2F%2Fdbpedia.org&amp;query=select+distinct+%3Fs+%3Fo+where+{%3Fs+%3Chttp%3A%2F%2Fdbpedia.org%2Fproperty%2Fbefore%3E+%3Fo}+LIMIT+100&amp;format=text%2Fhtml&amp;timeout=30000&amp;debug=on", "View on DBPedia")</f>
        <v>View on DBPedia</v>
      </c>
    </row>
    <row collapsed="false" customFormat="false" customHeight="true" hidden="false" ht="12.1" outlineLevel="0" r="6660">
      <c r="A6660" s="0" t="str">
        <f aca="false">HYPERLINK("http://dbpedia.org/property/cover")</f>
        <v>http://dbpedia.org/property/cover</v>
      </c>
      <c r="B6660" s="2" t="n">
        <v>0</v>
      </c>
      <c r="C6660" s="0" t="str">
        <f aca="false">HYPERLINK("http://dbpedia.org/sparql?default-graph-uri=http%3A%2F%2Fdbpedia.org&amp;query=select+distinct+%3Fs+%3Fo+where+{%3Fs+%3Chttp%3A%2F%2Fdbpedia.org%2Fproperty%2Fcover%3E+%3Fo}+LIMIT+100&amp;format=text%2Fhtml&amp;timeout=30000&amp;debug=on", "View on DBPedia")</f>
        <v>View on DBPedia</v>
      </c>
    </row>
    <row collapsed="false" customFormat="false" customHeight="true" hidden="false" ht="12.1" outlineLevel="0" r="6661">
      <c r="A6661" s="0" t="str">
        <f aca="false">HYPERLINK("http://dbpedia.org/property/opentheme")</f>
        <v>http://dbpedia.org/property/opentheme</v>
      </c>
      <c r="B6661" s="2" t="n">
        <v>0</v>
      </c>
      <c r="C6661" s="0" t="str">
        <f aca="false">HYPERLINK("http://dbpedia.org/sparql?default-graph-uri=http%3A%2F%2Fdbpedia.org&amp;query=select+distinct+%3Fs+%3Fo+where+{%3Fs+%3Chttp%3A%2F%2Fdbpedia.org%2Fproperty%2Fopentheme%3E+%3Fo}+LIMIT+100&amp;format=text%2Fhtml&amp;timeout=30000&amp;debug=on", "View on DBPedia")</f>
        <v>View on DBPedia</v>
      </c>
    </row>
    <row collapsed="false" customFormat="false" customHeight="true" hidden="false" ht="12.1" outlineLevel="0" r="6662">
      <c r="A6662" s="0" t="str">
        <f aca="false">HYPERLINK("http://dbpedia.org/property/rd")</f>
        <v>http://dbpedia.org/property/rd</v>
      </c>
      <c r="B6662" s="2" t="n">
        <v>0</v>
      </c>
      <c r="C6662" s="0" t="str">
        <f aca="false">HYPERLINK("http://dbpedia.org/sparql?default-graph-uri=http%3A%2F%2Fdbpedia.org&amp;query=select+distinct+%3Fs+%3Fo+where+{%3Fs+%3Chttp%3A%2F%2Fdbpedia.org%2Fproperty%2Frd%3E+%3Fo}+LIMIT+100&amp;format=text%2Fhtml&amp;timeout=30000&amp;debug=on", "View on DBPedia")</f>
        <v>View on DBPedia</v>
      </c>
    </row>
    <row collapsed="false" customFormat="false" customHeight="true" hidden="false" ht="12.1" outlineLevel="0" r="6663">
      <c r="A6663" s="0" t="str">
        <f aca="false">HYPERLINK("http://dbpedia.org/property/num")</f>
        <v>http://dbpedia.org/property/num</v>
      </c>
      <c r="B6663" s="2" t="n">
        <v>0</v>
      </c>
      <c r="C6663" s="0" t="str">
        <f aca="false">HYPERLINK("http://dbpedia.org/sparql?default-graph-uri=http%3A%2F%2Fdbpedia.org&amp;query=select+distinct+%3Fs+%3Fo+where+{%3Fs+%3Chttp%3A%2F%2Fdbpedia.org%2Fproperty%2Fnum%3E+%3Fo}+LIMIT+100&amp;format=text%2Fhtml&amp;timeout=30000&amp;debug=on", "View on DBPedia")</f>
        <v>View on DBPedia</v>
      </c>
    </row>
    <row collapsed="false" customFormat="false" customHeight="true" hidden="false" ht="12.1" outlineLevel="0" r="6664">
      <c r="A6664" s="0" t="str">
        <f aca="false">HYPERLINK("http://dbpedia.org/property/romajititle")</f>
        <v>http://dbpedia.org/property/romajititle</v>
      </c>
      <c r="B6664" s="2" t="n">
        <v>0</v>
      </c>
      <c r="C6664" s="0" t="str">
        <f aca="false">HYPERLINK("http://dbpedia.org/sparql?default-graph-uri=http%3A%2F%2Fdbpedia.org&amp;query=select+distinct+%3Fs+%3Fo+where+{%3Fs+%3Chttp%3A%2F%2Fdbpedia.org%2Fproperty%2Fromajititle%3E+%3Fo}+LIMIT+100&amp;format=text%2Fhtml&amp;timeout=30000&amp;debug=on", "View on DBPedia")</f>
        <v>View on DBPedia</v>
      </c>
    </row>
    <row collapsed="false" customFormat="false" customHeight="true" hidden="false" ht="12.1" outlineLevel="0" r="6665">
      <c r="A6665" s="0" t="str">
        <f aca="false">HYPERLINK("http://dbpedia.org/property/formerNames")</f>
        <v>http://dbpedia.org/property/formerNames</v>
      </c>
      <c r="B6665" s="2" t="n">
        <v>0</v>
      </c>
      <c r="C6665" s="0" t="str">
        <f aca="false">HYPERLINK("http://dbpedia.org/sparql?default-graph-uri=http%3A%2F%2Fdbpedia.org&amp;query=select+distinct+%3Fs+%3Fo+where+{%3Fs+%3Chttp%3A%2F%2Fdbpedia.org%2Fproperty%2FformerNames%3E+%3Fo}+LIMIT+100&amp;format=text%2Fhtml&amp;timeout=30000&amp;debug=on", "View on DBPedia")</f>
        <v>View on DBPedia</v>
      </c>
    </row>
    <row collapsed="false" customFormat="false" customHeight="true" hidden="false" ht="12.1" outlineLevel="0" r="6666">
      <c r="A6666" s="0" t="str">
        <f aca="false">HYPERLINK("http://dbpedia.org/property/year")</f>
        <v>http://dbpedia.org/property/year</v>
      </c>
      <c r="B6666" s="2" t="n">
        <v>0</v>
      </c>
      <c r="C6666" s="0" t="str">
        <f aca="false">HYPERLINK("http://dbpedia.org/sparql?default-graph-uri=http%3A%2F%2Fdbpedia.org&amp;query=select+distinct+%3Fs+%3Fo+where+{%3Fs+%3Chttp%3A%2F%2Fdbpedia.org%2Fproperty%2Fyear%3E+%3Fo}+LIMIT+100&amp;format=text%2Fhtml&amp;timeout=30000&amp;debug=on", "View on DBPedia")</f>
        <v>View on DBPedia</v>
      </c>
    </row>
    <row collapsed="false" customFormat="false" customHeight="true" hidden="false" ht="12.1" outlineLevel="0" r="6667">
      <c r="A6667" s="0" t="str">
        <f aca="false">HYPERLINK("http://dbpedia.org/property/associatedActs")</f>
        <v>http://dbpedia.org/property/associatedActs</v>
      </c>
      <c r="B6667" s="2" t="n">
        <v>0</v>
      </c>
      <c r="C6667" s="0" t="str">
        <f aca="false">HYPERLINK("http://dbpedia.org/sparql?default-graph-uri=http%3A%2F%2Fdbpedia.org&amp;query=select+distinct+%3Fs+%3Fo+where+{%3Fs+%3Chttp%3A%2F%2Fdbpedia.org%2Fproperty%2FassociatedActs%3E+%3Fo}+LIMIT+100&amp;format=text%2Fhtml&amp;timeout=30000&amp;debug=on", "View on DBPedia")</f>
        <v>View on DBPedia</v>
      </c>
    </row>
    <row collapsed="false" customFormat="false" customHeight="true" hidden="false" ht="12.1" outlineLevel="0" r="6668">
      <c r="A6668" s="0" t="str">
        <f aca="false">HYPERLINK("http://dbpedia.org/property/hm18Enter")</f>
        <v>http://dbpedia.org/property/hm18Enter</v>
      </c>
      <c r="B6668" s="2" t="n">
        <v>0</v>
      </c>
      <c r="C6668" s="0" t="str">
        <f aca="false">HYPERLINK("http://dbpedia.org/sparql?default-graph-uri=http%3A%2F%2Fdbpedia.org&amp;query=select+distinct+%3Fs+%3Fo+where+{%3Fs+%3Chttp%3A%2F%2Fdbpedia.org%2Fproperty%2Fhm18Enter%3E+%3Fo}+LIMIT+100&amp;format=text%2Fhtml&amp;timeout=30000&amp;debug=on", "View on DBPedia")</f>
        <v>View on DBPedia</v>
      </c>
    </row>
    <row collapsed="false" customFormat="false" customHeight="true" hidden="false" ht="12.1" outlineLevel="0" r="6669">
      <c r="A6669" s="0" t="str">
        <f aca="false">HYPERLINK("http://dbpedia.org/property/started")</f>
        <v>http://dbpedia.org/property/started</v>
      </c>
      <c r="B6669" s="2" t="n">
        <v>0</v>
      </c>
      <c r="C6669" s="0" t="str">
        <f aca="false">HYPERLINK("http://dbpedia.org/sparql?default-graph-uri=http%3A%2F%2Fdbpedia.org&amp;query=select+distinct+%3Fs+%3Fo+where+{%3Fs+%3Chttp%3A%2F%2Fdbpedia.org%2Fproperty%2Fstarted%3E+%3Fo}+LIMIT+100&amp;format=text%2Fhtml&amp;timeout=30000&amp;debug=on", "View on DBPedia")</f>
        <v>View on DBPedia</v>
      </c>
    </row>
    <row collapsed="false" customFormat="false" customHeight="true" hidden="false" ht="12.1" outlineLevel="0" r="6670">
      <c r="A6670" s="0" t="str">
        <f aca="false">HYPERLINK("http://dbpedia.org/ontology/releaseDate")</f>
        <v>http://dbpedia.org/ontology/releaseDate</v>
      </c>
      <c r="B6670" s="2" t="n">
        <v>0</v>
      </c>
      <c r="C6670" s="0" t="str">
        <f aca="false">HYPERLINK("http://dbpedia.org/sparql?default-graph-uri=http%3A%2F%2Fdbpedia.org&amp;query=select+distinct+%3Fs+%3Fo+where+{%3Fs+%3Chttp%3A%2F%2Fdbpedia.org%2Fontology%2FreleaseDate%3E+%3Fo}+LIMIT+100&amp;format=text%2Fhtml&amp;timeout=30000&amp;debug=on", "View on DBPedia")</f>
        <v>View on DBPedia</v>
      </c>
    </row>
    <row collapsed="false" customFormat="false" customHeight="true" hidden="false" ht="12.1" outlineLevel="0" r="6671">
      <c r="A6671" s="0" t="str">
        <f aca="false">HYPERLINK("http://dbpedia.org/ontology/activeYearsEndDate")</f>
        <v>http://dbpedia.org/ontology/activeYearsEndDate</v>
      </c>
      <c r="B6671" s="2" t="n">
        <v>0</v>
      </c>
      <c r="C6671" s="0" t="str">
        <f aca="false">HYPERLINK("http://dbpedia.org/sparql?default-graph-uri=http%3A%2F%2Fdbpedia.org&amp;query=select+distinct+%3Fs+%3Fo+where+{%3Fs+%3Chttp%3A%2F%2Fdbpedia.org%2Fontology%2FactiveYearsEndDate%3E+%3Fo}+LIMIT+100&amp;format=text%2Fhtml&amp;timeout=30000&amp;debug=on", "View on DBPedia")</f>
        <v>View on DBPedia</v>
      </c>
    </row>
    <row collapsed="false" customFormat="false" customHeight="true" hidden="false" ht="12.1" outlineLevel="0" r="6672">
      <c r="A6672" s="0" t="str">
        <f aca="false">HYPERLINK("http://dbpedia.org/ontology/birthDate")</f>
        <v>http://dbpedia.org/ontology/birthDate</v>
      </c>
      <c r="B6672" s="2" t="n">
        <v>0</v>
      </c>
      <c r="C6672" s="0" t="str">
        <f aca="false">HYPERLINK("http://dbpedia.org/sparql?default-graph-uri=http%3A%2F%2Fdbpedia.org&amp;query=select+distinct+%3Fs+%3Fo+where+{%3Fs+%3Chttp%3A%2F%2Fdbpedia.org%2Fontology%2FbirthDate%3E+%3Fo}+LIMIT+100&amp;format=text%2Fhtml&amp;timeout=30000&amp;debug=on", "View on DBPedia")</f>
        <v>View on DBPedia</v>
      </c>
    </row>
    <row collapsed="false" customFormat="false" customHeight="true" hidden="false" ht="12.1" outlineLevel="0" r="6673">
      <c r="A6673" s="0" t="str">
        <f aca="false">HYPERLINK("http://dbpedia.org/ontology/formationDate")</f>
        <v>http://dbpedia.org/ontology/formationDate</v>
      </c>
      <c r="B6673" s="2" t="n">
        <v>0</v>
      </c>
      <c r="C6673" s="0" t="str">
        <f aca="false">HYPERLINK("http://dbpedia.org/sparql?default-graph-uri=http%3A%2F%2Fdbpedia.org&amp;query=select+distinct+%3Fs+%3Fo+where+{%3Fs+%3Chttp%3A%2F%2Fdbpedia.org%2Fontology%2FformationDate%3E+%3Fo}+LIMIT+100&amp;format=text%2Fhtml&amp;timeout=30000&amp;debug=on", "View on DBPedia")</f>
        <v>View on DBPedia</v>
      </c>
    </row>
    <row collapsed="false" customFormat="false" customHeight="true" hidden="false" ht="12.1" outlineLevel="0" r="6674">
      <c r="A6674" s="0" t="str">
        <f aca="false">HYPERLINK("http://dbpedia.org/ontology/lastAirDate")</f>
        <v>http://dbpedia.org/ontology/lastAirDate</v>
      </c>
      <c r="B6674" s="2" t="n">
        <v>0</v>
      </c>
      <c r="C6674" s="0" t="str">
        <f aca="false">HYPERLINK("http://dbpedia.org/sparql?default-graph-uri=http%3A%2F%2Fdbpedia.org&amp;query=select+distinct+%3Fs+%3Fo+where+{%3Fs+%3Chttp%3A%2F%2Fdbpedia.org%2Fontology%2FlastAirDate%3E+%3Fo}+LIMIT+100&amp;format=text%2Fhtml&amp;timeout=30000&amp;debug=on", "View on DBPedia")</f>
        <v>View on DBPedia</v>
      </c>
    </row>
    <row collapsed="false" customFormat="false" customHeight="true" hidden="false" ht="12.1" outlineLevel="0" r="6675">
      <c r="A6675" s="0" t="str">
        <f aca="false">HYPERLINK("http://dbpedia.org/ontology/activeYearsStartDate")</f>
        <v>http://dbpedia.org/ontology/activeYearsStartDate</v>
      </c>
      <c r="B6675" s="2" t="n">
        <v>0</v>
      </c>
      <c r="C6675" s="0" t="str">
        <f aca="false">HYPERLINK("http://dbpedia.org/sparql?default-graph-uri=http%3A%2F%2Fdbpedia.org&amp;query=select+distinct+%3Fs+%3Fo+where+{%3Fs+%3Chttp%3A%2F%2Fdbpedia.org%2Fontology%2FactiveYearsStartDate%3E+%3Fo}+LIMIT+100&amp;format=text%2Fhtml&amp;timeout=30000&amp;debug=on", "View on DBPedia")</f>
        <v>View on DBPedia</v>
      </c>
    </row>
    <row collapsed="false" customFormat="false" customHeight="true" hidden="false" ht="12.1" outlineLevel="0" r="6676">
      <c r="A6676" s="0" t="str">
        <f aca="false">HYPERLINK("http://dbpedia.org/ontology/firstPublicationDate")</f>
        <v>http://dbpedia.org/ontology/firstPublicationDate</v>
      </c>
      <c r="B6676" s="2" t="n">
        <v>0</v>
      </c>
      <c r="C6676" s="0" t="str">
        <f aca="false">HYPERLINK("http://dbpedia.org/sparql?default-graph-uri=http%3A%2F%2Fdbpedia.org&amp;query=select+distinct+%3Fs+%3Fo+where+{%3Fs+%3Chttp%3A%2F%2Fdbpedia.org%2Fontology%2FfirstPublicationDate%3E+%3Fo}+LIMIT+100&amp;format=text%2Fhtml&amp;timeout=30000&amp;debug=on", "View on DBPedia")</f>
        <v>View on DBPedia</v>
      </c>
    </row>
    <row collapsed="false" customFormat="false" customHeight="true" hidden="false" ht="12.1" outlineLevel="0" r="6677">
      <c r="A6677" s="0" t="str">
        <f aca="false">HYPERLINK("http://dbpedia.org/property/sisterStations")</f>
        <v>http://dbpedia.org/property/sisterStations</v>
      </c>
      <c r="B6677" s="2" t="n">
        <v>0</v>
      </c>
      <c r="C6677" s="0" t="str">
        <f aca="false">HYPERLINK("http://dbpedia.org/sparql?default-graph-uri=http%3A%2F%2Fdbpedia.org&amp;query=select+distinct+%3Fs+%3Fo+where+{%3Fs+%3Chttp%3A%2F%2Fdbpedia.org%2Fproperty%2FsisterStations%3E+%3Fo}+LIMIT+100&amp;format=text%2Fhtml&amp;timeout=30000&amp;debug=on", "View on DBPedia")</f>
        <v>View on DBPedia</v>
      </c>
    </row>
    <row collapsed="false" customFormat="false" customHeight="true" hidden="false" ht="12.1" outlineLevel="0" r="6678">
      <c r="A6678" s="0" t="str">
        <f aca="false">HYPERLINK("http://dbpedia.org/property/published")</f>
        <v>http://dbpedia.org/property/published</v>
      </c>
      <c r="B6678" s="2" t="n">
        <v>0</v>
      </c>
      <c r="C6678" s="0" t="str">
        <f aca="false">HYPERLINK("http://dbpedia.org/sparql?default-graph-uri=http%3A%2F%2Fdbpedia.org&amp;query=select+distinct+%3Fs+%3Fo+where+{%3Fs+%3Chttp%3A%2F%2Fdbpedia.org%2Fproperty%2Fpublished%3E+%3Fo}+LIMIT+100&amp;format=text%2Fhtml&amp;timeout=30000&amp;debug=on", "View on DBPedia")</f>
        <v>View on DBPedia</v>
      </c>
    </row>
    <row collapsed="false" customFormat="false" customHeight="true" hidden="false" ht="12.1" outlineLevel="0" r="6679">
      <c r="A6679" s="0" t="str">
        <f aca="false">HYPERLINK("http://dbpedia.org/ontology/virtualChannel")</f>
        <v>http://dbpedia.org/ontology/virtualChannel</v>
      </c>
      <c r="B6679" s="2" t="n">
        <v>0</v>
      </c>
      <c r="C6679" s="0" t="str">
        <f aca="false">HYPERLINK("http://dbpedia.org/sparql?default-graph-uri=http%3A%2F%2Fdbpedia.org&amp;query=select+distinct+%3Fs+%3Fo+where+{%3Fs+%3Chttp%3A%2F%2Fdbpedia.org%2Fontology%2FvirtualChannel%3E+%3Fo}+LIMIT+100&amp;format=text%2Fhtml&amp;timeout=30000&amp;debug=on", "View on DBPedia")</f>
        <v>View on DBPedia</v>
      </c>
    </row>
    <row collapsed="false" customFormat="false" customHeight="true" hidden="false" ht="12.1" outlineLevel="0" r="6680">
      <c r="A6680" s="0" t="str">
        <f aca="false">HYPERLINK("http://dbpedia.org/property/channel")</f>
        <v>http://dbpedia.org/property/channel</v>
      </c>
      <c r="B6680" s="2" t="n">
        <v>0</v>
      </c>
      <c r="C6680" s="0" t="str">
        <f aca="false">HYPERLINK("http://dbpedia.org/sparql?default-graph-uri=http%3A%2F%2Fdbpedia.org&amp;query=select+distinct+%3Fs+%3Fo+where+{%3Fs+%3Chttp%3A%2F%2Fdbpedia.org%2Fproperty%2Fchannel%3E+%3Fo}+LIMIT+100&amp;format=text%2Fhtml&amp;timeout=30000&amp;debug=on", "View on DBPedia")</f>
        <v>View on DBPedia</v>
      </c>
    </row>
    <row collapsed="false" customFormat="false" customHeight="true" hidden="false" ht="12.1" outlineLevel="0" r="6681">
      <c r="A6681" s="0" t="str">
        <f aca="false">HYPERLINK("http://dbpedia.org/property/television")</f>
        <v>http://dbpedia.org/property/television</v>
      </c>
      <c r="B6681" s="2" t="n">
        <v>0</v>
      </c>
      <c r="C6681" s="0" t="str">
        <f aca="false">HYPERLINK("http://dbpedia.org/sparql?default-graph-uri=http%3A%2F%2Fdbpedia.org&amp;query=select+distinct+%3Fs+%3Fo+where+{%3Fs+%3Chttp%3A%2F%2Fdbpedia.org%2Fproperty%2Ftelevision%3E+%3Fo}+LIMIT+100&amp;format=text%2Fhtml&amp;timeout=30000&amp;debug=on", "View on DBPedia")</f>
        <v>View on DBPedia</v>
      </c>
    </row>
    <row collapsed="false" customFormat="false" customHeight="true" hidden="false" ht="12.1" outlineLevel="0" r="6682">
      <c r="A6682" s="0" t="str">
        <f aca="false">HYPERLINK("http://dbpedia.org/ontology/firstAirDate")</f>
        <v>http://dbpedia.org/ontology/firstAirDate</v>
      </c>
      <c r="B6682" s="2" t="n">
        <v>0</v>
      </c>
      <c r="C6682" s="0" t="str">
        <f aca="false">HYPERLINK("http://dbpedia.org/sparql?default-graph-uri=http%3A%2F%2Fdbpedia.org&amp;query=select+distinct+%3Fs+%3Fo+where+{%3Fs+%3Chttp%3A%2F%2Fdbpedia.org%2Fontology%2FfirstAirDate%3E+%3Fo}+LIMIT+100&amp;format=text%2Fhtml&amp;timeout=30000&amp;debug=on", "View on DBPedia")</f>
        <v>View on DBPedia</v>
      </c>
    </row>
    <row collapsed="false" customFormat="false" customHeight="true" hidden="false" ht="12.1" outlineLevel="0" r="6683">
      <c r="A6683" s="0" t="str">
        <f aca="false">HYPERLINK("http://dbpedia.org/ontology/completionDate")</f>
        <v>http://dbpedia.org/ontology/completionDate</v>
      </c>
      <c r="B6683" s="2" t="n">
        <v>0</v>
      </c>
      <c r="C6683" s="0" t="str">
        <f aca="false">HYPERLINK("http://dbpedia.org/sparql?default-graph-uri=http%3A%2F%2Fdbpedia.org&amp;query=select+distinct+%3Fs+%3Fo+where+{%3Fs+%3Chttp%3A%2F%2Fdbpedia.org%2Fontology%2FcompletionDate%3E+%3Fo}+LIMIT+100&amp;format=text%2Fhtml&amp;timeout=30000&amp;debug=on", "View on DBPedia")</f>
        <v>View on DBPedia</v>
      </c>
    </row>
    <row collapsed="false" customFormat="false" customHeight="true" hidden="false" ht="12.1" outlineLevel="0" r="6684">
      <c r="A6684" s="0" t="str">
        <f aca="false">HYPERLINK("http://dbpedia.org/ontology/deathDate")</f>
        <v>http://dbpedia.org/ontology/deathDate</v>
      </c>
      <c r="B6684" s="2" t="n">
        <v>0</v>
      </c>
      <c r="C6684" s="0" t="str">
        <f aca="false">HYPERLINK("http://dbpedia.org/sparql?default-graph-uri=http%3A%2F%2Fdbpedia.org&amp;query=select+distinct+%3Fs+%3Fo+where+{%3Fs+%3Chttp%3A%2F%2Fdbpedia.org%2Fontology%2FdeathDate%3E+%3Fo}+LIMIT+100&amp;format=text%2Fhtml&amp;timeout=30000&amp;debug=on", "View on DBPedia")</f>
        <v>View on DBPedia</v>
      </c>
    </row>
    <row collapsed="false" customFormat="false" customHeight="true" hidden="false" ht="12.1" outlineLevel="0" r="6685">
      <c r="A6685" s="0" t="str">
        <f aca="false">HYPERLINK("http://dbpedia.org/property/knownFor")</f>
        <v>http://dbpedia.org/property/knownFor</v>
      </c>
      <c r="B6685" s="2" t="n">
        <v>0</v>
      </c>
      <c r="C6685" s="0" t="str">
        <f aca="false">HYPERLINK("http://dbpedia.org/sparql?default-graph-uri=http%3A%2F%2Fdbpedia.org&amp;query=select+distinct+%3Fs+%3Fo+where+{%3Fs+%3Chttp%3A%2F%2Fdbpedia.org%2Fproperty%2FknownFor%3E+%3Fo}+LIMIT+100&amp;format=text%2Fhtml&amp;timeout=30000&amp;debug=on", "View on DBPedia")</f>
        <v>View on DBPedia</v>
      </c>
    </row>
    <row collapsed="false" customFormat="false" customHeight="true" hidden="false" ht="12.1" outlineLevel="0" r="6686">
      <c r="A6686" s="0" t="str">
        <f aca="false">HYPERLINK("http://dbpedia.org/property/source")</f>
        <v>http://dbpedia.org/property/source</v>
      </c>
      <c r="B6686" s="2" t="n">
        <v>0</v>
      </c>
      <c r="C6686" s="0" t="str">
        <f aca="false">HYPERLINK("http://dbpedia.org/sparql?default-graph-uri=http%3A%2F%2Fdbpedia.org&amp;query=select+distinct+%3Fs+%3Fo+where+{%3Fs+%3Chttp%3A%2F%2Fdbpedia.org%2Fproperty%2Fsource%3E+%3Fo}+LIMIT+100&amp;format=text%2Fhtml&amp;timeout=30000&amp;debug=on", "View on DBPedia")</f>
        <v>View on DBPedia</v>
      </c>
    </row>
    <row collapsed="false" customFormat="false" customHeight="true" hidden="false" ht="12.1" outlineLevel="0" r="6687">
      <c r="A6687" s="0" t="str">
        <f aca="false">HYPERLINK("http://dbpedia.org/property/ended")</f>
        <v>http://dbpedia.org/property/ended</v>
      </c>
      <c r="B6687" s="2" t="n">
        <v>0</v>
      </c>
      <c r="C6687" s="0" t="str">
        <f aca="false">HYPERLINK("http://dbpedia.org/sparql?default-graph-uri=http%3A%2F%2Fdbpedia.org&amp;query=select+distinct+%3Fs+%3Fo+where+{%3Fs+%3Chttp%3A%2F%2Fdbpedia.org%2Fproperty%2Fended%3E+%3Fo}+LIMIT+100&amp;format=text%2Fhtml&amp;timeout=30000&amp;debug=on", "View on DBPedia")</f>
        <v>View on DBPedia</v>
      </c>
    </row>
    <row collapsed="false" customFormat="false" customHeight="true" hidden="false" ht="12.1" outlineLevel="0" r="6688">
      <c r="A6688" s="0" t="str">
        <f aca="false">HYPERLINK("http://dbpedia.org/ontology/date")</f>
        <v>http://dbpedia.org/ontology/date</v>
      </c>
      <c r="B6688" s="2" t="n">
        <v>0</v>
      </c>
      <c r="C6688" s="0" t="str">
        <f aca="false">HYPERLINK("http://dbpedia.org/sparql?default-graph-uri=http%3A%2F%2Fdbpedia.org&amp;query=select+distinct+%3Fs+%3Fo+where+{%3Fs+%3Chttp%3A%2F%2Fdbpedia.org%2Fontology%2Fdate%3E+%3Fo}+LIMIT+100&amp;format=text%2Fhtml&amp;timeout=30000&amp;debug=on", "View on DBPedia")</f>
        <v>View on DBPedia</v>
      </c>
    </row>
    <row collapsed="false" customFormat="false" customHeight="true" hidden="false" ht="12.1" outlineLevel="0" r="6689">
      <c r="A6689" s="0" t="str">
        <f aca="false">HYPERLINK("http://dbpedia.org/property/hm16Enter")</f>
        <v>http://dbpedia.org/property/hm16Enter</v>
      </c>
      <c r="B6689" s="2" t="n">
        <v>0</v>
      </c>
      <c r="C6689" s="0" t="str">
        <f aca="false">HYPERLINK("http://dbpedia.org/sparql?default-graph-uri=http%3A%2F%2Fdbpedia.org&amp;query=select+distinct+%3Fs+%3Fo+where+{%3Fs+%3Chttp%3A%2F%2Fdbpedia.org%2Fproperty%2Fhm16Enter%3E+%3Fo}+LIMIT+100&amp;format=text%2Fhtml&amp;timeout=30000&amp;debug=on", "View on DBPedia")</f>
        <v>View on DBPedia</v>
      </c>
    </row>
    <row collapsed="false" customFormat="false" customHeight="true" hidden="false" ht="12.1" outlineLevel="0" r="6690">
      <c r="A6690" s="0" t="str">
        <f aca="false">HYPERLINK("http://dbpedia.org/property/district")</f>
        <v>http://dbpedia.org/property/district</v>
      </c>
      <c r="B6690" s="2" t="n">
        <v>0</v>
      </c>
      <c r="C6690" s="0" t="str">
        <f aca="false">HYPERLINK("http://dbpedia.org/sparql?default-graph-uri=http%3A%2F%2Fdbpedia.org&amp;query=select+distinct+%3Fs+%3Fo+where+{%3Fs+%3Chttp%3A%2F%2Fdbpedia.org%2Fproperty%2Fdistrict%3E+%3Fo}+LIMIT+100&amp;format=text%2Fhtml&amp;timeout=30000&amp;debug=on", "View on DBPedia")</f>
        <v>View on DBPedia</v>
      </c>
    </row>
    <row collapsed="false" customFormat="false" customHeight="true" hidden="false" ht="12.1" outlineLevel="0" r="6691">
      <c r="A6691" s="0" t="str">
        <f aca="false">HYPERLINK("http://dbpedia.org/ontology/lastPublicationDate")</f>
        <v>http://dbpedia.org/ontology/lastPublicationDate</v>
      </c>
      <c r="B6691" s="2" t="n">
        <v>0</v>
      </c>
      <c r="C6691" s="0" t="str">
        <f aca="false">HYPERLINK("http://dbpedia.org/sparql?default-graph-uri=http%3A%2F%2Fdbpedia.org&amp;query=select+distinct+%3Fs+%3Fo+where+{%3Fs+%3Chttp%3A%2F%2Fdbpedia.org%2Fontology%2FlastPublicationDate%3E+%3Fo}+LIMIT+100&amp;format=text%2Fhtml&amp;timeout=30000&amp;debug=on", "View on DBPedia")</f>
        <v>View on DBPedia</v>
      </c>
    </row>
    <row collapsed="false" customFormat="false" customHeight="true" hidden="false" ht="12.1" outlineLevel="0" r="6692">
      <c r="A6692" s="0" t="str">
        <f aca="false">HYPERLINK("http://dbpedia.org/property/ratings")</f>
        <v>http://dbpedia.org/property/ratings</v>
      </c>
      <c r="B6692" s="2" t="n">
        <v>0</v>
      </c>
      <c r="C6692" s="0" t="str">
        <f aca="false">HYPERLINK("http://dbpedia.org/sparql?default-graph-uri=http%3A%2F%2Fdbpedia.org&amp;query=select+distinct+%3Fs+%3Fo+where+{%3Fs+%3Chttp%3A%2F%2Fdbpedia.org%2Fproperty%2Fratings%3E+%3Fo}+LIMIT+100&amp;format=text%2Fhtml&amp;timeout=30000&amp;debug=on", "View on DBPedia")</f>
        <v>View on DBPedia</v>
      </c>
    </row>
    <row collapsed="false" customFormat="false" customHeight="true" hidden="false" ht="12.1" outlineLevel="0" r="6693">
      <c r="A6693" s="0" t="str">
        <f aca="false">HYPERLINK("http://dbpedia.org/ontology/publicationDate")</f>
        <v>http://dbpedia.org/ontology/publicationDate</v>
      </c>
      <c r="B6693" s="2" t="n">
        <v>0</v>
      </c>
      <c r="C6693" s="0" t="str">
        <f aca="false">HYPERLINK("http://dbpedia.org/sparql?default-graph-uri=http%3A%2F%2Fdbpedia.org&amp;query=select+distinct+%3Fs+%3Fo+where+{%3Fs+%3Chttp%3A%2F%2Fdbpedia.org%2Fontology%2FpublicationDate%3E+%3Fo}+LIMIT+100&amp;format=text%2Fhtml&amp;timeout=30000&amp;debug=on", "View on DBPedia")</f>
        <v>View on DBPedia</v>
      </c>
    </row>
    <row collapsed="false" customFormat="false" customHeight="true" hidden="false" ht="12.1" outlineLevel="0" r="6694">
      <c r="A6694" s="0" t="str">
        <f aca="false">HYPERLINK("http://dbpedia.org/property/hm17Enter")</f>
        <v>http://dbpedia.org/property/hm17Enter</v>
      </c>
      <c r="B6694" s="2" t="n">
        <v>0</v>
      </c>
      <c r="C6694" s="0" t="str">
        <f aca="false">HYPERLINK("http://dbpedia.org/sparql?default-graph-uri=http%3A%2F%2Fdbpedia.org&amp;query=select+distinct+%3Fs+%3Fo+where+{%3Fs+%3Chttp%3A%2F%2Fdbpedia.org%2Fproperty%2Fhm17Enter%3E+%3Fo}+LIMIT+100&amp;format=text%2Fhtml&amp;timeout=30000&amp;debug=on", "View on DBPedia")</f>
        <v>View on DBPedia</v>
      </c>
    </row>
    <row collapsed="false" customFormat="false" customHeight="true" hidden="false" ht="12.1" outlineLevel="0" r="6695">
      <c r="A6695" s="0" t="str">
        <f aca="false">HYPERLINK("http://dbpedia.org/ontology/associatedMusicalArtist")</f>
        <v>http://dbpedia.org/ontology/associatedMusicalArtist</v>
      </c>
      <c r="B6695" s="2" t="n">
        <v>0</v>
      </c>
      <c r="C6695" s="0" t="str">
        <f aca="false">HYPERLINK("http://dbpedia.org/sparql?default-graph-uri=http%3A%2F%2Fdbpedia.org&amp;query=select+distinct+%3Fs+%3Fo+where+{%3Fs+%3Chttp%3A%2F%2Fdbpedia.org%2Fontology%2FassociatedMusicalArtist%3E+%3Fo}+LIMIT+100&amp;format=text%2Fhtml&amp;timeout=30000&amp;debug=on", "View on DBPedia")</f>
        <v>View on DBPedia</v>
      </c>
    </row>
    <row collapsed="false" customFormat="false" customHeight="true" hidden="false" ht="12.1" outlineLevel="0" r="6696">
      <c r="A6696" s="0" t="str">
        <f aca="false">HYPERLINK("http://dbpedia.org/property/playingteams")</f>
        <v>http://dbpedia.org/property/playingteams</v>
      </c>
      <c r="B6696" s="2" t="n">
        <v>0</v>
      </c>
      <c r="C6696" s="0" t="str">
        <f aca="false">HYPERLINK("http://dbpedia.org/sparql?default-graph-uri=http%3A%2F%2Fdbpedia.org&amp;query=select+distinct+%3Fs+%3Fo+where+{%3Fs+%3Chttp%3A%2F%2Fdbpedia.org%2Fproperty%2Fplayingteams%3E+%3Fo}+LIMIT+100&amp;format=text%2Fhtml&amp;timeout=30000&amp;debug=on", "View on DBPedia")</f>
        <v>View on DBPedia</v>
      </c>
    </row>
    <row collapsed="false" customFormat="false" customHeight="true" hidden="false" ht="12.1" outlineLevel="0" r="6697">
      <c r="A6697" s="0" t="str">
        <f aca="false">HYPERLINK("http://dbpedia.org/property/callsignMeaning")</f>
        <v>http://dbpedia.org/property/callsignMeaning</v>
      </c>
      <c r="B6697" s="2" t="n">
        <v>0</v>
      </c>
      <c r="C6697" s="0" t="str">
        <f aca="false">HYPERLINK("http://dbpedia.org/sparql?default-graph-uri=http%3A%2F%2Fdbpedia.org&amp;query=select+distinct+%3Fs+%3Fo+where+{%3Fs+%3Chttp%3A%2F%2Fdbpedia.org%2Fproperty%2FcallsignMeaning%3E+%3Fo}+LIMIT+100&amp;format=text%2Fhtml&amp;timeout=30000&amp;debug=on", "View on DBPedia")</f>
        <v>View on DBPedia</v>
      </c>
    </row>
    <row collapsed="false" customFormat="false" customHeight="true" hidden="false" ht="12.1" outlineLevel="0" r="6698">
      <c r="A6698" s="0" t="str">
        <f aca="false">HYPERLINK("http://dbpedia.org/property/virtual")</f>
        <v>http://dbpedia.org/property/virtual</v>
      </c>
      <c r="B6698" s="2" t="n">
        <v>0</v>
      </c>
      <c r="C6698" s="0" t="str">
        <f aca="false">HYPERLINK("http://dbpedia.org/sparql?default-graph-uri=http%3A%2F%2Fdbpedia.org&amp;query=select+distinct+%3Fs+%3Fo+where+{%3Fs+%3Chttp%3A%2F%2Fdbpedia.org%2Fproperty%2Fvirtual%3E+%3Fo}+LIMIT+100&amp;format=text%2Fhtml&amp;timeout=30000&amp;debug=on", "View on DBPedia")</f>
        <v>View on DBPedia</v>
      </c>
    </row>
    <row collapsed="false" customFormat="false" customHeight="true" hidden="false" ht="12.1" outlineLevel="0" r="6699">
      <c r="A6699" s="0" t="str">
        <f aca="false">HYPERLINK("http://dbpedia.org/property/filmingEnded")</f>
        <v>http://dbpedia.org/property/filmingEnded</v>
      </c>
      <c r="B6699" s="2" t="n">
        <v>0</v>
      </c>
      <c r="C6699" s="0" t="str">
        <f aca="false">HYPERLINK("http://dbpedia.org/sparql?default-graph-uri=http%3A%2F%2Fdbpedia.org&amp;query=select+distinct+%3Fs+%3Fo+where+{%3Fs+%3Chttp%3A%2F%2Fdbpedia.org%2Fproperty%2FfilmingEnded%3E+%3Fo}+LIMIT+100&amp;format=text%2Fhtml&amp;timeout=30000&amp;debug=on", "View on DBPedia")</f>
        <v>View on DBPedia</v>
      </c>
    </row>
    <row collapsed="false" customFormat="false" customHeight="true" hidden="false" ht="12.1" outlineLevel="0" r="6700">
      <c r="A6700" s="0" t="str">
        <f aca="false">HYPERLINK("http://dbpedia.org/property/total")</f>
        <v>http://dbpedia.org/property/total</v>
      </c>
      <c r="B6700" s="2" t="n">
        <v>0</v>
      </c>
      <c r="C6700" s="0" t="str">
        <f aca="false">HYPERLINK("http://dbpedia.org/sparql?default-graph-uri=http%3A%2F%2Fdbpedia.org&amp;query=select+distinct+%3Fs+%3Fo+where+{%3Fs+%3Chttp%3A%2F%2Fdbpedia.org%2Fproperty%2Ftotal%3E+%3Fo}+LIMIT+100&amp;format=text%2Fhtml&amp;timeout=30000&amp;debug=on", "View on DBPedia")</f>
        <v>View on DBPedia</v>
      </c>
    </row>
    <row collapsed="false" customFormat="false" customHeight="true" hidden="false" ht="12.1" outlineLevel="0" r="6701">
      <c r="A6701" s="0" t="str">
        <f aca="false">HYPERLINK("http://dbpedia.org/property/regionA")</f>
        <v>http://dbpedia.org/property/regionA</v>
      </c>
      <c r="B6701" s="2" t="n">
        <v>0</v>
      </c>
      <c r="C6701" s="0" t="str">
        <f aca="false">HYPERLINK("http://dbpedia.org/sparql?default-graph-uri=http%3A%2F%2Fdbpedia.org&amp;query=select+distinct+%3Fs+%3Fo+where+{%3Fs+%3Chttp%3A%2F%2Fdbpedia.org%2Fproperty%2FregionA%3E+%3Fo}+LIMIT+100&amp;format=text%2Fhtml&amp;timeout=30000&amp;debug=on", "View on DBPedia")</f>
        <v>View on DBPedia</v>
      </c>
    </row>
    <row collapsed="false" customFormat="false" customHeight="true" hidden="false" ht="12.1" outlineLevel="0" r="6702">
      <c r="A6702" s="0" t="str">
        <f aca="false">HYPERLINK("http://dbpedia.org/ontology/associatedBand")</f>
        <v>http://dbpedia.org/ontology/associatedBand</v>
      </c>
      <c r="B6702" s="2" t="n">
        <v>0</v>
      </c>
      <c r="C6702" s="0" t="str">
        <f aca="false">HYPERLINK("http://dbpedia.org/sparql?default-graph-uri=http%3A%2F%2Fdbpedia.org&amp;query=select+distinct+%3Fs+%3Fo+where+{%3Fs+%3Chttp%3A%2F%2Fdbpedia.org%2Fontology%2FassociatedBand%3E+%3Fo}+LIMIT+100&amp;format=text%2Fhtml&amp;timeout=30000&amp;debug=on", "View on DBPedia")</f>
        <v>View on DBPedia</v>
      </c>
    </row>
    <row collapsed="false" customFormat="false" customHeight="true" hidden="false" ht="12.1" outlineLevel="0" r="6703">
      <c r="A6703" s="0" t="str">
        <f aca="false">HYPERLINK("http://dbpedia.org/ontology/foundingDate")</f>
        <v>http://dbpedia.org/ontology/foundingDate</v>
      </c>
      <c r="B6703" s="2" t="n">
        <v>0</v>
      </c>
      <c r="C6703" s="0" t="str">
        <f aca="false">HYPERLINK("http://dbpedia.org/sparql?default-graph-uri=http%3A%2F%2Fdbpedia.org&amp;query=select+distinct+%3Fs+%3Fo+where+{%3Fs+%3Chttp%3A%2F%2Fdbpedia.org%2Fontology%2FfoundingDate%3E+%3Fo}+LIMIT+100&amp;format=text%2Fhtml&amp;timeout=30000&amp;debug=on", "View on DBPedia")</f>
        <v>View on DBPedia</v>
      </c>
    </row>
    <row collapsed="false" customFormat="false" customHeight="true" hidden="false" ht="12.1" outlineLevel="0" r="6704">
      <c r="A6704" s="0" t="str">
        <f aca="false">HYPERLINK("http://dbpedia.org/ontology/isbn")</f>
        <v>http://dbpedia.org/ontology/isbn</v>
      </c>
      <c r="B6704" s="2" t="n">
        <v>0</v>
      </c>
      <c r="C6704" s="0" t="str">
        <f aca="false">HYPERLINK("http://dbpedia.org/sparql?default-graph-uri=http%3A%2F%2Fdbpedia.org&amp;query=select+distinct+%3Fs+%3Fo+where+{%3Fs+%3Chttp%3A%2F%2Fdbpedia.org%2Fontology%2Fisbn%3E+%3Fo}+LIMIT+100&amp;format=text%2Fhtml&amp;timeout=30000&amp;debug=on", "View on DBPedia")</f>
        <v>View on DBPedia</v>
      </c>
    </row>
    <row collapsed="false" customFormat="false" customHeight="true" hidden="false" ht="12.1" outlineLevel="0" r="6705">
      <c r="A6705" s="0" t="str">
        <f aca="false">HYPERLINK("http://dbpedia.org/property/employer")</f>
        <v>http://dbpedia.org/property/employer</v>
      </c>
      <c r="B6705" s="2" t="n">
        <v>0</v>
      </c>
      <c r="C6705" s="0" t="str">
        <f aca="false">HYPERLINK("http://dbpedia.org/sparql?default-graph-uri=http%3A%2F%2Fdbpedia.org&amp;query=select+distinct+%3Fs+%3Fo+where+{%3Fs+%3Chttp%3A%2F%2Fdbpedia.org%2Fproperty%2Femployer%3E+%3Fo}+LIMIT+100&amp;format=text%2Fhtml&amp;timeout=30000&amp;debug=on", "View on DBPedia")</f>
        <v>View on DBPedia</v>
      </c>
    </row>
    <row collapsed="false" customFormat="false" customHeight="true" hidden="false" ht="12.1" outlineLevel="0" r="6706">
      <c r="A6706" s="0" t="str">
        <f aca="false">HYPERLINK("http://dbpedia.org/property/office")</f>
        <v>http://dbpedia.org/property/office</v>
      </c>
      <c r="B6706" s="2" t="n">
        <v>0</v>
      </c>
      <c r="C6706" s="0" t="str">
        <f aca="false">HYPERLINK("http://dbpedia.org/sparql?default-graph-uri=http%3A%2F%2Fdbpedia.org&amp;query=select+distinct+%3Fs+%3Fo+where+{%3Fs+%3Chttp%3A%2F%2Fdbpedia.org%2Fproperty%2Foffice%3E+%3Fo}+LIMIT+100&amp;format=text%2Fhtml&amp;timeout=30000&amp;debug=on", "View on DBPedia")</f>
        <v>View on DBPedia</v>
      </c>
    </row>
    <row collapsed="false" customFormat="false" customHeight="true" hidden="false" ht="12.1" outlineLevel="0" r="6707">
      <c r="A6707" s="0" t="str">
        <f aca="false">HYPERLINK("http://dbpedia.org/property/recorded")</f>
        <v>http://dbpedia.org/property/recorded</v>
      </c>
      <c r="B6707" s="2" t="n">
        <v>0</v>
      </c>
      <c r="C6707" s="0" t="str">
        <f aca="false">HYPERLINK("http://dbpedia.org/sparql?default-graph-uri=http%3A%2F%2Fdbpedia.org&amp;query=select+distinct+%3Fs+%3Fo+where+{%3Fs+%3Chttp%3A%2F%2Fdbpedia.org%2Fproperty%2Frecorded%3E+%3Fo}+LIMIT+100&amp;format=text%2Fhtml&amp;timeout=30000&amp;debug=on", "View on DBPedia")</f>
        <v>View on DBPedia</v>
      </c>
    </row>
    <row collapsed="false" customFormat="false" customHeight="true" hidden="false" ht="12.1" outlineLevel="0" r="6708">
      <c r="A6708" s="0" t="str">
        <f aca="false">HYPERLINK("http://dbpedia.org/property/tracks")</f>
        <v>http://dbpedia.org/property/tracks</v>
      </c>
      <c r="B6708" s="2" t="n">
        <v>0</v>
      </c>
      <c r="C6708" s="0" t="str">
        <f aca="false">HYPERLINK("http://dbpedia.org/sparql?default-graph-uri=http%3A%2F%2Fdbpedia.org&amp;query=select+distinct+%3Fs+%3Fo+where+{%3Fs+%3Chttp%3A%2F%2Fdbpedia.org%2Fproperty%2Ftracks%3E+%3Fo}+LIMIT+100&amp;format=text%2Fhtml&amp;timeout=30000&amp;debug=on", "View on DBPedia")</f>
        <v>View on DBPedia</v>
      </c>
    </row>
    <row collapsed="false" customFormat="false" customHeight="true" hidden="false" ht="12.1" outlineLevel="0" r="6709">
      <c r="A6709" s="0" t="str">
        <f aca="false">HYPERLINK("http://dbpedia.org/property/note")</f>
        <v>http://dbpedia.org/property/note</v>
      </c>
      <c r="B6709" s="2" t="n">
        <v>0</v>
      </c>
      <c r="C6709" s="0" t="str">
        <f aca="false">HYPERLINK("http://dbpedia.org/sparql?default-graph-uri=http%3A%2F%2Fdbpedia.org&amp;query=select+distinct+%3Fs+%3Fo+where+{%3Fs+%3Chttp%3A%2F%2Fdbpedia.org%2Fproperty%2Fnote%3E+%3Fo}+LIMIT+100&amp;format=text%2Fhtml&amp;timeout=30000&amp;debug=on", "View on DBPedia")</f>
        <v>View on DBPedia</v>
      </c>
    </row>
    <row collapsed="false" customFormat="false" customHeight="true" hidden="false" ht="12.1" outlineLevel="0" r="6710">
      <c r="A6710" s="0" t="str">
        <f aca="false">HYPERLINK("http://dbpedia.org/property/debut")</f>
        <v>http://dbpedia.org/property/debut</v>
      </c>
      <c r="B6710" s="2" t="n">
        <v>0</v>
      </c>
      <c r="C6710" s="0" t="str">
        <f aca="false">HYPERLINK("http://dbpedia.org/sparql?default-graph-uri=http%3A%2F%2Fdbpedia.org&amp;query=select+distinct+%3Fs+%3Fo+where+{%3Fs+%3Chttp%3A%2F%2Fdbpedia.org%2Fproperty%2Fdebut%3E+%3Fo}+LIMIT+100&amp;format=text%2Fhtml&amp;timeout=30000&amp;debug=on", "View on DBPedia")</f>
        <v>View on DBPedia</v>
      </c>
    </row>
    <row collapsed="false" customFormat="false" customHeight="true" hidden="false" ht="12.1" outlineLevel="0" r="6711">
      <c r="A6711" s="0" t="str">
        <f aca="false">HYPERLINK("http://dbpedia.org/property/hm23Exit")</f>
        <v>http://dbpedia.org/property/hm23Exit</v>
      </c>
      <c r="B6711" s="2" t="n">
        <v>0</v>
      </c>
      <c r="C6711" s="0" t="str">
        <f aca="false">HYPERLINK("http://dbpedia.org/sparql?default-graph-uri=http%3A%2F%2Fdbpedia.org&amp;query=select+distinct+%3Fs+%3Fo+where+{%3Fs+%3Chttp%3A%2F%2Fdbpedia.org%2Fproperty%2Fhm23Exit%3E+%3Fo}+LIMIT+100&amp;format=text%2Fhtml&amp;timeout=30000&amp;debug=on", "View on DBPedia")</f>
        <v>View on DBPedia</v>
      </c>
    </row>
    <row collapsed="false" customFormat="false" customHeight="true" hidden="false" ht="12.1" outlineLevel="0" r="6712">
      <c r="A6712" s="0" t="str">
        <f aca="false">HYPERLINK("http://dbpedia.org/property/credits")</f>
        <v>http://dbpedia.org/property/credits</v>
      </c>
      <c r="B6712" s="2" t="n">
        <v>0</v>
      </c>
      <c r="C6712" s="0" t="str">
        <f aca="false">HYPERLINK("http://dbpedia.org/sparql?default-graph-uri=http%3A%2F%2Fdbpedia.org&amp;query=select+distinct+%3Fs+%3Fo+where+{%3Fs+%3Chttp%3A%2F%2Fdbpedia.org%2Fproperty%2Fcredits%3E+%3Fo}+LIMIT+100&amp;format=text%2Fhtml&amp;timeout=30000&amp;debug=on", "View on DBPedia")</f>
        <v>View on DBPedia</v>
      </c>
    </row>
    <row collapsed="false" customFormat="false" customHeight="true" hidden="false" ht="12.1" outlineLevel="0" r="6713">
      <c r="A6713" s="0" t="str">
        <f aca="false">HYPERLINK("http://dbpedia.org/property/regionB")</f>
        <v>http://dbpedia.org/property/regionB</v>
      </c>
      <c r="B6713" s="2" t="n">
        <v>0</v>
      </c>
      <c r="C6713" s="0" t="str">
        <f aca="false">HYPERLINK("http://dbpedia.org/sparql?default-graph-uri=http%3A%2F%2Fdbpedia.org&amp;query=select+distinct+%3Fs+%3Fo+where+{%3Fs+%3Chttp%3A%2F%2Fdbpedia.org%2Fproperty%2FregionB%3E+%3Fo}+LIMIT+100&amp;format=text%2Fhtml&amp;timeout=30000&amp;debug=on", "View on DBPedia")</f>
        <v>View on DBPedia</v>
      </c>
    </row>
    <row collapsed="false" customFormat="false" customHeight="true" hidden="false" ht="12.1" outlineLevel="0" r="6714">
      <c r="A6714" s="0" t="str">
        <f aca="false">HYPERLINK("http://dbpedia.org/property/licensee")</f>
        <v>http://dbpedia.org/property/licensee</v>
      </c>
      <c r="B6714" s="2" t="n">
        <v>0</v>
      </c>
      <c r="C6714" s="0" t="str">
        <f aca="false">HYPERLINK("http://dbpedia.org/sparql?default-graph-uri=http%3A%2F%2Fdbpedia.org&amp;query=select+distinct+%3Fs+%3Fo+where+{%3Fs+%3Chttp%3A%2F%2Fdbpedia.org%2Fproperty%2Flicensee%3E+%3Fo}+LIMIT+100&amp;format=text%2Fhtml&amp;timeout=30000&amp;debug=on", "View on DBPedia")</f>
        <v>View on DBPedia</v>
      </c>
    </row>
    <row collapsed="false" customFormat="false" customHeight="true" hidden="false" ht="12.1" outlineLevel="0" r="6715">
      <c r="A6715" s="0" t="str">
        <f aca="false">HYPERLINK("http://dbpedia.org/ontology/network")</f>
        <v>http://dbpedia.org/ontology/network</v>
      </c>
      <c r="B6715" s="2" t="n">
        <v>0</v>
      </c>
      <c r="C6715" s="0" t="str">
        <f aca="false">HYPERLINK("http://dbpedia.org/sparql?default-graph-uri=http%3A%2F%2Fdbpedia.org&amp;query=select+distinct+%3Fs+%3Fo+where+{%3Fs+%3Chttp%3A%2F%2Fdbpedia.org%2Fontology%2Fnetwork%3E+%3Fo}+LIMIT+100&amp;format=text%2Fhtml&amp;timeout=30000&amp;debug=on", "View on DBPedia")</f>
        <v>View on DBPedia</v>
      </c>
    </row>
    <row collapsed="false" customFormat="false" customHeight="true" hidden="false" ht="12.1" outlineLevel="0" r="6716">
      <c r="A6716" s="0" t="str">
        <f aca="false">HYPERLINK("http://dbpedia.org/ontology/licensee")</f>
        <v>http://dbpedia.org/ontology/licensee</v>
      </c>
      <c r="B6716" s="2" t="n">
        <v>0</v>
      </c>
      <c r="C6716" s="0" t="str">
        <f aca="false">HYPERLINK("http://dbpedia.org/sparql?default-graph-uri=http%3A%2F%2Fdbpedia.org&amp;query=select+distinct+%3Fs+%3Fo+where+{%3Fs+%3Chttp%3A%2F%2Fdbpedia.org%2Fontology%2Flicensee%3E+%3Fo}+LIMIT+100&amp;format=text%2Fhtml&amp;timeout=30000&amp;debug=on", "View on DBPedia")</f>
        <v>View on DBPedia</v>
      </c>
    </row>
    <row collapsed="false" customFormat="false" customHeight="true" hidden="false" ht="12.1" outlineLevel="0" r="6717">
      <c r="A6717" s="0" t="str">
        <f aca="false">HYPERLINK("http://dbpedia.org/property/games(goals)_")</f>
        <v>http://dbpedia.org/property/games(goals)_</v>
      </c>
      <c r="B6717" s="2" t="n">
        <v>0</v>
      </c>
      <c r="C6717" s="0" t="str">
        <f aca="false">HYPERLINK("http://dbpedia.org/sparql?default-graph-uri=http%3A%2F%2Fdbpedia.org&amp;query=select+distinct+%3Fs+%3Fo+where+{%3Fs+%3Chttp%3A%2F%2Fdbpedia.org%2Fproperty%2Fgames%28goals%29_%3E+%3Fo}+LIMIT+100&amp;format=text%2Fhtml&amp;timeout=30000&amp;debug=on", "View on DBPedia")</f>
        <v>View on DBPedia</v>
      </c>
    </row>
    <row collapsed="false" customFormat="false" customHeight="true" hidden="false" ht="12.1" outlineLevel="0" r="6718">
      <c r="A6718" s="0" t="str">
        <f aca="false">HYPERLINK("http://dbpedia.org/property/catches/stumpings")</f>
        <v>http://dbpedia.org/property/catches/stumpings</v>
      </c>
      <c r="B6718" s="2" t="n">
        <v>0</v>
      </c>
      <c r="C6718" s="0" t="str">
        <f aca="false">HYPERLINK("http://dbpedia.org/sparql?default-graph-uri=http%3A%2F%2Fdbpedia.org&amp;query=select+distinct+%3Fs+%3Fo+where+{%3Fs+%3Chttp%3A%2F%2Fdbpedia.org%2Fproperty%2Fcatches%2Fstumpings%3E+%3Fo}+LIMIT+100&amp;format=text%2Fhtml&amp;timeout=30000&amp;debug=on", "View on DBPedia")</f>
        <v>View on DBPedia</v>
      </c>
    </row>
    <row collapsed="false" customFormat="false" customHeight="true" hidden="false" ht="12.1" outlineLevel="0" r="6719">
      <c r="A6719" s="0" t="str">
        <f aca="false">HYPERLINK("http://dbpedia.org/property/hm25Exit")</f>
        <v>http://dbpedia.org/property/hm25Exit</v>
      </c>
      <c r="B6719" s="2" t="n">
        <v>0</v>
      </c>
      <c r="C6719" s="0" t="str">
        <f aca="false">HYPERLINK("http://dbpedia.org/sparql?default-graph-uri=http%3A%2F%2Fdbpedia.org&amp;query=select+distinct+%3Fs+%3Fo+where+{%3Fs+%3Chttp%3A%2F%2Fdbpedia.org%2Fproperty%2Fhm25Exit%3E+%3Fo}+LIMIT+100&amp;format=text%2Fhtml&amp;timeout=30000&amp;debug=on", "View on DBPedia")</f>
        <v>View on DBPedia</v>
      </c>
    </row>
    <row collapsed="false" customFormat="false" customHeight="true" hidden="false" ht="12.1" outlineLevel="0" r="6720">
      <c r="A6720" s="0" t="str">
        <f aca="false">HYPERLINK("http://dbpedia.org/property/established")</f>
        <v>http://dbpedia.org/property/established</v>
      </c>
      <c r="B6720" s="2" t="n">
        <v>0</v>
      </c>
      <c r="C6720" s="0" t="str">
        <f aca="false">HYPERLINK("http://dbpedia.org/sparql?default-graph-uri=http%3A%2F%2Fdbpedia.org&amp;query=select+distinct+%3Fs+%3Fo+where+{%3Fs+%3Chttp%3A%2F%2Fdbpedia.org%2Fproperty%2Festablished%3E+%3Fo}+LIMIT+100&amp;format=text%2Fhtml&amp;timeout=30000&amp;debug=on", "View on DBPedia")</f>
        <v>View on DBPedia</v>
      </c>
    </row>
    <row collapsed="false" customFormat="false" customHeight="true" hidden="false" ht="12.1" outlineLevel="0" r="6721">
      <c r="A6721" s="0" t="str">
        <f aca="false">HYPERLINK("http://dbpedia.org/property/creator")</f>
        <v>http://dbpedia.org/property/creator</v>
      </c>
      <c r="B6721" s="2" t="n">
        <v>0</v>
      </c>
      <c r="C6721" s="0" t="str">
        <f aca="false">HYPERLINK("http://dbpedia.org/sparql?default-graph-uri=http%3A%2F%2Fdbpedia.org&amp;query=select+distinct+%3Fs+%3Fo+where+{%3Fs+%3Chttp%3A%2F%2Fdbpedia.org%2Fproperty%2Fcreator%3E+%3Fo}+LIMIT+100&amp;format=text%2Fhtml&amp;timeout=30000&amp;debug=on", "View on DBPedia")</f>
        <v>View on DBPedia</v>
      </c>
    </row>
    <row collapsed="false" customFormat="false" customHeight="true" hidden="false" ht="12.1" outlineLevel="0" r="6722">
      <c r="A6722" s="0" t="str">
        <f aca="false">HYPERLINK("http://dbpedia.org/property/networkOther")</f>
        <v>http://dbpedia.org/property/networkOther</v>
      </c>
      <c r="B6722" s="2" t="n">
        <v>0</v>
      </c>
      <c r="C6722" s="0" t="str">
        <f aca="false">HYPERLINK("http://dbpedia.org/sparql?default-graph-uri=http%3A%2F%2Fdbpedia.org&amp;query=select+distinct+%3Fs+%3Fo+where+{%3Fs+%3Chttp%3A%2F%2Fdbpedia.org%2Fproperty%2FnetworkOther%3E+%3Fo}+LIMIT+100&amp;format=text%2Fhtml&amp;timeout=30000&amp;debug=on", "View on DBPedia")</f>
        <v>View on DBPedia</v>
      </c>
    </row>
    <row collapsed="false" customFormat="false" customHeight="true" hidden="false" ht="12.1" outlineLevel="0" r="6723">
      <c r="A6723" s="0" t="str">
        <f aca="false">HYPERLINK("http://dbpedia.org/property/mc")</f>
        <v>http://dbpedia.org/property/mc</v>
      </c>
      <c r="B6723" s="2" t="n">
        <v>0</v>
      </c>
      <c r="C6723" s="0" t="str">
        <f aca="false">HYPERLINK("http://dbpedia.org/sparql?default-graph-uri=http%3A%2F%2Fdbpedia.org&amp;query=select+distinct+%3Fs+%3Fo+where+{%3Fs+%3Chttp%3A%2F%2Fdbpedia.org%2Fproperty%2Fmc%3E+%3Fo}+LIMIT+100&amp;format=text%2Fhtml&amp;timeout=30000&amp;debug=on", "View on DBPedia")</f>
        <v>View on DBPedia</v>
      </c>
    </row>
    <row collapsed="false" customFormat="false" customHeight="true" hidden="false" ht="12.1" outlineLevel="0" r="6724">
      <c r="A6724" s="0" t="str">
        <f aca="false">HYPERLINK("http://dbpedia.org/property/rd3Score")</f>
        <v>http://dbpedia.org/property/rd3Score</v>
      </c>
      <c r="B6724" s="2" t="n">
        <v>0</v>
      </c>
      <c r="C6724" s="0" t="str">
        <f aca="false">HYPERLINK("http://dbpedia.org/sparql?default-graph-uri=http%3A%2F%2Fdbpedia.org&amp;query=select+distinct+%3Fs+%3Fo+where+{%3Fs+%3Chttp%3A%2F%2Fdbpedia.org%2Fproperty%2Frd3Score%3E+%3Fo}+LIMIT+100&amp;format=text%2Fhtml&amp;timeout=30000&amp;debug=on", "View on DBPedia")</f>
        <v>View on DBPedia</v>
      </c>
    </row>
    <row collapsed="false" customFormat="false" customHeight="true" hidden="false" ht="12.1" outlineLevel="0" r="6725">
      <c r="A6725" s="0" t="str">
        <f aca="false">HYPERLINK("http://dbpedia.org/property/ko")</f>
        <v>http://dbpedia.org/property/ko</v>
      </c>
      <c r="B6725" s="2" t="n">
        <v>0</v>
      </c>
      <c r="C6725" s="0" t="str">
        <f aca="false">HYPERLINK("http://dbpedia.org/sparql?default-graph-uri=http%3A%2F%2Fdbpedia.org&amp;query=select+distinct+%3Fs+%3Fo+where+{%3Fs+%3Chttp%3A%2F%2Fdbpedia.org%2Fproperty%2Fko%3E+%3Fo}+LIMIT+100&amp;format=text%2Fhtml&amp;timeout=30000&amp;debug=on", "View on DBPedia")</f>
        <v>View on DBPedia</v>
      </c>
    </row>
    <row collapsed="false" customFormat="false" customHeight="true" hidden="false" ht="12.1" outlineLevel="0" r="6726">
      <c r="A6726" s="0" t="str">
        <f aca="false">HYPERLINK("http://dbpedia.org/property/updated")</f>
        <v>http://dbpedia.org/property/updated</v>
      </c>
      <c r="B6726" s="2" t="n">
        <v>0</v>
      </c>
      <c r="C6726" s="0" t="str">
        <f aca="false">HYPERLINK("http://dbpedia.org/sparql?default-graph-uri=http%3A%2F%2Fdbpedia.org&amp;query=select+distinct+%3Fs+%3Fo+where+{%3Fs+%3Chttp%3A%2F%2Fdbpedia.org%2Fproperty%2Fupdated%3E+%3Fo}+LIMIT+100&amp;format=text%2Fhtml&amp;timeout=30000&amp;debug=on", "View on DBPedia")</f>
        <v>View on DBPedia</v>
      </c>
    </row>
    <row collapsed="false" customFormat="false" customHeight="true" hidden="false" ht="12.1" outlineLevel="0" r="6727">
      <c r="A6727" s="0" t="str">
        <f aca="false">HYPERLINK("http://dbpedia.org/property/longM")</f>
        <v>http://dbpedia.org/property/longM</v>
      </c>
      <c r="B6727" s="2" t="n">
        <v>0</v>
      </c>
      <c r="C6727" s="0" t="str">
        <f aca="false">HYPERLINK("http://dbpedia.org/sparql?default-graph-uri=http%3A%2F%2Fdbpedia.org&amp;query=select+distinct+%3Fs+%3Fo+where+{%3Fs+%3Chttp%3A%2F%2Fdbpedia.org%2Fproperty%2FlongM%3E+%3Fo}+LIMIT+100&amp;format=text%2Fhtml&amp;timeout=30000&amp;debug=on", "View on DBPedia")</f>
        <v>View on DBPedia</v>
      </c>
    </row>
    <row collapsed="false" customFormat="false" customHeight="true" hidden="false" ht="12.1" outlineLevel="0" r="6728">
      <c r="A6728" s="0" t="str">
        <f aca="false">HYPERLINK("http://dbpedia.org/property/releaseDate")</f>
        <v>http://dbpedia.org/property/releaseDate</v>
      </c>
      <c r="B6728" s="2" t="n">
        <v>0</v>
      </c>
      <c r="C6728" s="0" t="str">
        <f aca="false">HYPERLINK("http://dbpedia.org/sparql?default-graph-uri=http%3A%2F%2Fdbpedia.org&amp;query=select+distinct+%3Fs+%3Fo+where+{%3Fs+%3Chttp%3A%2F%2Fdbpedia.org%2Fproperty%2FreleaseDate%3E+%3Fo}+LIMIT+100&amp;format=text%2Fhtml&amp;timeout=30000&amp;debug=on", "View on DBPedia")</f>
        <v>View on DBPedia</v>
      </c>
    </row>
    <row collapsed="false" customFormat="false" customHeight="true" hidden="false" ht="12.1" outlineLevel="0" r="6729">
      <c r="A6729" s="0" t="str">
        <f aca="false">HYPERLINK("http://dbpedia.org/property/producer")</f>
        <v>http://dbpedia.org/property/producer</v>
      </c>
      <c r="B6729" s="2" t="n">
        <v>0</v>
      </c>
      <c r="C6729" s="0" t="str">
        <f aca="false">HYPERLINK("http://dbpedia.org/sparql?default-graph-uri=http%3A%2F%2Fdbpedia.org&amp;query=select+distinct+%3Fs+%3Fo+where+{%3Fs+%3Chttp%3A%2F%2Fdbpedia.org%2Fproperty%2Fproducer%3E+%3Fo}+LIMIT+100&amp;format=text%2Fhtml&amp;timeout=30000&amp;debug=on", "View on DBPedia")</f>
        <v>View on DBPedia</v>
      </c>
    </row>
    <row collapsed="false" customFormat="false" customHeight="true" hidden="false" ht="12.1" outlineLevel="0" r="6730">
      <c r="A6730" s="0" t="str">
        <f aca="false">HYPERLINK("http://dbpedia.org/property/starring")</f>
        <v>http://dbpedia.org/property/starring</v>
      </c>
      <c r="B6730" s="2" t="n">
        <v>0</v>
      </c>
      <c r="C6730" s="0" t="str">
        <f aca="false">HYPERLINK("http://dbpedia.org/sparql?default-graph-uri=http%3A%2F%2Fdbpedia.org&amp;query=select+distinct+%3Fs+%3Fo+where+{%3Fs+%3Chttp%3A%2F%2Fdbpedia.org%2Fproperty%2Fstarring%3E+%3Fo}+LIMIT+100&amp;format=text%2Fhtml&amp;timeout=30000&amp;debug=on", "View on DBPedia")</f>
        <v>View on DBPedia</v>
      </c>
    </row>
    <row collapsed="false" customFormat="false" customHeight="true" hidden="false" ht="12.1" outlineLevel="0" r="6731">
      <c r="A6731" s="0" t="str">
        <f aca="false">HYPERLINK("http://dbpedia.org/property/finalResult")</f>
        <v>http://dbpedia.org/property/finalResult</v>
      </c>
      <c r="B6731" s="2" t="n">
        <v>0</v>
      </c>
      <c r="C6731" s="0" t="str">
        <f aca="false">HYPERLINK("http://dbpedia.org/sparql?default-graph-uri=http%3A%2F%2Fdbpedia.org&amp;query=select+distinct+%3Fs+%3Fo+where+{%3Fs+%3Chttp%3A%2F%2Fdbpedia.org%2Fproperty%2FfinalResult%3E+%3Fo}+LIMIT+100&amp;format=text%2Fhtml&amp;timeout=30000&amp;debug=on", "View on DBPedia")</f>
        <v>View on DBPedia</v>
      </c>
    </row>
    <row collapsed="false" customFormat="false" customHeight="true" hidden="false" ht="12.1" outlineLevel="0" r="6732">
      <c r="A6732" s="0" t="str">
        <f aca="false">HYPERLINK("http://dbpedia.org/property/enddate")</f>
        <v>http://dbpedia.org/property/enddate</v>
      </c>
      <c r="B6732" s="2" t="n">
        <v>0</v>
      </c>
      <c r="C6732" s="0" t="str">
        <f aca="false">HYPERLINK("http://dbpedia.org/sparql?default-graph-uri=http%3A%2F%2Fdbpedia.org&amp;query=select+distinct+%3Fs+%3Fo+where+{%3Fs+%3Chttp%3A%2F%2Fdbpedia.org%2Fproperty%2Fenddate%3E+%3Fo}+LIMIT+100&amp;format=text%2Fhtml&amp;timeout=30000&amp;debug=on", "View on DBPedia")</f>
        <v>View on DBPedia</v>
      </c>
    </row>
    <row collapsed="false" customFormat="false" customHeight="true" hidden="false" ht="12.1" outlineLevel="0" r="6733">
      <c r="A6733" s="0" t="str">
        <f aca="false">HYPERLINK("http://dbpedia.org/property/timeFrame")</f>
        <v>http://dbpedia.org/property/timeFrame</v>
      </c>
      <c r="B6733" s="2" t="n">
        <v>0</v>
      </c>
      <c r="C6733" s="0" t="str">
        <f aca="false">HYPERLINK("http://dbpedia.org/sparql?default-graph-uri=http%3A%2F%2Fdbpedia.org&amp;query=select+distinct+%3Fs+%3Fo+where+{%3Fs+%3Chttp%3A%2F%2Fdbpedia.org%2Fproperty%2FtimeFrame%3E+%3Fo}+LIMIT+100&amp;format=text%2Fhtml&amp;timeout=30000&amp;debug=on", "View on DBPedia")</f>
        <v>View on DBPedia</v>
      </c>
    </row>
    <row collapsed="false" customFormat="false" customHeight="true" hidden="false" ht="12.1" outlineLevel="0" r="6734">
      <c r="A6734" s="0" t="str">
        <f aca="false">HYPERLINK("http://dbpedia.org/property/misc")</f>
        <v>http://dbpedia.org/property/misc</v>
      </c>
      <c r="B6734" s="2" t="n">
        <v>0</v>
      </c>
      <c r="C6734" s="0" t="str">
        <f aca="false">HYPERLINK("http://dbpedia.org/sparql?default-graph-uri=http%3A%2F%2Fdbpedia.org&amp;query=select+distinct+%3Fs+%3Fo+where+{%3Fs+%3Chttp%3A%2F%2Fdbpedia.org%2Fproperty%2Fmisc%3E+%3Fo}+LIMIT+100&amp;format=text%2Fhtml&amp;timeout=30000&amp;debug=on", "View on DBPedia")</f>
        <v>View on DBPedia</v>
      </c>
    </row>
    <row collapsed="false" customFormat="false" customHeight="true" hidden="false" ht="12.1" outlineLevel="0" r="6735">
      <c r="A6735" s="0" t="str">
        <f aca="false">HYPERLINK("http://dbpedia.org/property/callLetters")</f>
        <v>http://dbpedia.org/property/callLetters</v>
      </c>
      <c r="B6735" s="2" t="n">
        <v>0</v>
      </c>
      <c r="C6735" s="0" t="str">
        <f aca="false">HYPERLINK("http://dbpedia.org/sparql?default-graph-uri=http%3A%2F%2Fdbpedia.org&amp;query=select+distinct+%3Fs+%3Fo+where+{%3Fs+%3Chttp%3A%2F%2Fdbpedia.org%2Fproperty%2FcallLetters%3E+%3Fo}+LIMIT+100&amp;format=text%2Fhtml&amp;timeout=30000&amp;debug=on", "View on DBPedia")</f>
        <v>View on DBPedia</v>
      </c>
    </row>
    <row collapsed="false" customFormat="false" customHeight="true" hidden="false" ht="12.1" outlineLevel="0" r="6736">
      <c r="A6736" s="0" t="str">
        <f aca="false">HYPERLINK("http://dbpedia.org/property/length")</f>
        <v>http://dbpedia.org/property/length</v>
      </c>
      <c r="B6736" s="2" t="n">
        <v>0</v>
      </c>
      <c r="C6736" s="0" t="str">
        <f aca="false">HYPERLINK("http://dbpedia.org/sparql?default-graph-uri=http%3A%2F%2Fdbpedia.org&amp;query=select+distinct+%3Fs+%3Fo+where+{%3Fs+%3Chttp%3A%2F%2Fdbpedia.org%2Fproperty%2Flength%3E+%3Fo}+LIMIT+100&amp;format=text%2Fhtml&amp;timeout=30000&amp;debug=on", "View on DBPedia")</f>
        <v>View on DBPedia</v>
      </c>
    </row>
    <row collapsed="false" customFormat="false" customHeight="true" hidden="false" ht="12.1" outlineLevel="0" r="6737">
      <c r="A6737" s="0" t="str">
        <f aca="false">HYPERLINK("http://dbpedia.org/property/finish")</f>
        <v>http://dbpedia.org/property/finish</v>
      </c>
      <c r="B6737" s="2" t="n">
        <v>0</v>
      </c>
      <c r="C6737" s="0" t="str">
        <f aca="false">HYPERLINK("http://dbpedia.org/sparql?default-graph-uri=http%3A%2F%2Fdbpedia.org&amp;query=select+distinct+%3Fs+%3Fo+where+{%3Fs+%3Chttp%3A%2F%2Fdbpedia.org%2Fproperty%2Ffinish%3E+%3Fo}+LIMIT+100&amp;format=text%2Fhtml&amp;timeout=30000&amp;debug=on", "View on DBPedia")</f>
        <v>View on DBPedia</v>
      </c>
    </row>
    <row collapsed="false" customFormat="false" customHeight="true" hidden="false" ht="12.1" outlineLevel="0" r="6738">
      <c r="A6738" s="0" t="str">
        <f aca="false">HYPERLINK("http://dbpedia.org/property/sisterNames")</f>
        <v>http://dbpedia.org/property/sisterNames</v>
      </c>
      <c r="B6738" s="2" t="n">
        <v>0</v>
      </c>
      <c r="C6738" s="0" t="str">
        <f aca="false">HYPERLINK("http://dbpedia.org/sparql?default-graph-uri=http%3A%2F%2Fdbpedia.org&amp;query=select+distinct+%3Fs+%3Fo+where+{%3Fs+%3Chttp%3A%2F%2Fdbpedia.org%2Fproperty%2FsisterNames%3E+%3Fo}+LIMIT+100&amp;format=text%2Fhtml&amp;timeout=30000&amp;debug=on", "View on DBPedia")</f>
        <v>View on DBPedia</v>
      </c>
    </row>
    <row collapsed="false" customFormat="false" customHeight="true" hidden="false" ht="12.1" outlineLevel="0" r="6739">
      <c r="A6739" s="0" t="str">
        <f aca="false">HYPERLINK("http://dbpedia.org/property/latS")</f>
        <v>http://dbpedia.org/property/latS</v>
      </c>
      <c r="B6739" s="2" t="n">
        <v>0</v>
      </c>
      <c r="C6739" s="0" t="str">
        <f aca="false">HYPERLINK("http://dbpedia.org/sparql?default-graph-uri=http%3A%2F%2Fdbpedia.org&amp;query=select+distinct+%3Fs+%3Fo+where+{%3Fs+%3Chttp%3A%2F%2Fdbpedia.org%2Fproperty%2FlatS%3E+%3Fo}+LIMIT+100&amp;format=text%2Fhtml&amp;timeout=30000&amp;debug=on", "View on DBPedia")</f>
        <v>View on DBPedia</v>
      </c>
    </row>
    <row collapsed="false" customFormat="false" customHeight="true" hidden="false" ht="12.1" outlineLevel="0" r="6740">
      <c r="A6740" s="0" t="str">
        <f aca="false">HYPERLINK("http://dbpedia.org/property/bookNumber")</f>
        <v>http://dbpedia.org/property/bookNumber</v>
      </c>
      <c r="B6740" s="2" t="n">
        <v>0</v>
      </c>
      <c r="C6740" s="0" t="str">
        <f aca="false">HYPERLINK("http://dbpedia.org/sparql?default-graph-uri=http%3A%2F%2Fdbpedia.org&amp;query=select+distinct+%3Fs+%3Fo+where+{%3Fs+%3Chttp%3A%2F%2Fdbpedia.org%2Fproperty%2FbookNumber%3E+%3Fo}+LIMIT+100&amp;format=text%2Fhtml&amp;timeout=30000&amp;debug=on", "View on DBPedia")</f>
        <v>View on DBPedia</v>
      </c>
    </row>
    <row collapsed="false" customFormat="false" customHeight="true" hidden="false" ht="12.1" outlineLevel="0" r="6741">
      <c r="A6741" s="0" t="str">
        <f aca="false">HYPERLINK("http://dbpedia.org/property/expiry")</f>
        <v>http://dbpedia.org/property/expiry</v>
      </c>
      <c r="B6741" s="2" t="n">
        <v>0</v>
      </c>
      <c r="C6741" s="0" t="str">
        <f aca="false">HYPERLINK("http://dbpedia.org/sparql?default-graph-uri=http%3A%2F%2Fdbpedia.org&amp;query=select+distinct+%3Fs+%3Fo+where+{%3Fs+%3Chttp%3A%2F%2Fdbpedia.org%2Fproperty%2Fexpiry%3E+%3Fo}+LIMIT+100&amp;format=text%2Fhtml&amp;timeout=30000&amp;debug=on", "View on DBPedia")</f>
        <v>View on DBPedia</v>
      </c>
    </row>
    <row collapsed="false" customFormat="false" customHeight="true" hidden="false" ht="12.1" outlineLevel="0" r="6742">
      <c r="A6742" s="0" t="str">
        <f aca="false">HYPERLINK("http://dbpedia.org/property/referee")</f>
        <v>http://dbpedia.org/property/referee</v>
      </c>
      <c r="B6742" s="2" t="n">
        <v>0</v>
      </c>
      <c r="C6742" s="0" t="str">
        <f aca="false">HYPERLINK("http://dbpedia.org/sparql?default-graph-uri=http%3A%2F%2Fdbpedia.org&amp;query=select+distinct+%3Fs+%3Fo+where+{%3Fs+%3Chttp%3A%2F%2Fdbpedia.org%2Fproperty%2Freferee%3E+%3Fo}+LIMIT+100&amp;format=text%2Fhtml&amp;timeout=30000&amp;debug=on", "View on DBPedia")</f>
        <v>View on DBPedia</v>
      </c>
    </row>
    <row collapsed="false" customFormat="false" customHeight="true" hidden="false" ht="12.1" outlineLevel="0" r="6743">
      <c r="A6743" s="0" t="str">
        <f aca="false">HYPERLINK("http://dbpedia.org/property/custData")</f>
        <v>http://dbpedia.org/property/custData</v>
      </c>
      <c r="B6743" s="2" t="n">
        <v>0</v>
      </c>
      <c r="C6743" s="0" t="str">
        <f aca="false">HYPERLINK("http://dbpedia.org/sparql?default-graph-uri=http%3A%2F%2Fdbpedia.org&amp;query=select+distinct+%3Fs+%3Fo+where+{%3Fs+%3Chttp%3A%2F%2Fdbpedia.org%2Fproperty%2FcustData%3E+%3Fo}+LIMIT+100&amp;format=text%2Fhtml&amp;timeout=30000&amp;debug=on", "View on DBPedia")</f>
        <v>View on DBPedia</v>
      </c>
    </row>
    <row collapsed="false" customFormat="false" customHeight="true" hidden="false" ht="12.1" outlineLevel="0" r="6744">
      <c r="A6744" s="0" t="str">
        <f aca="false">HYPERLINK("http://dbpedia.org/property/ranking")</f>
        <v>http://dbpedia.org/property/ranking</v>
      </c>
      <c r="B6744" s="2" t="n">
        <v>0</v>
      </c>
      <c r="C6744" s="0" t="str">
        <f aca="false">HYPERLINK("http://dbpedia.org/sparql?default-graph-uri=http%3A%2F%2Fdbpedia.org&amp;query=select+distinct+%3Fs+%3Fo+where+{%3Fs+%3Chttp%3A%2F%2Fdbpedia.org%2Fproperty%2Franking%3E+%3Fo}+LIMIT+100&amp;format=text%2Fhtml&amp;timeout=30000&amp;debug=on", "View on DBPedia")</f>
        <v>View on DBPedia</v>
      </c>
    </row>
    <row collapsed="false" customFormat="false" customHeight="true" hidden="false" ht="12.1" outlineLevel="0" r="6745">
      <c r="A6745" s="0" t="str">
        <f aca="false">HYPERLINK("http://dbpedia.org/property/label")</f>
        <v>http://dbpedia.org/property/label</v>
      </c>
      <c r="B6745" s="2" t="n">
        <v>0</v>
      </c>
      <c r="C6745" s="0" t="str">
        <f aca="false">HYPERLINK("http://dbpedia.org/sparql?default-graph-uri=http%3A%2F%2Fdbpedia.org&amp;query=select+distinct+%3Fs+%3Fo+where+{%3Fs+%3Chttp%3A%2F%2Fdbpedia.org%2Fproperty%2Flabel%3E+%3Fo}+LIMIT+100&amp;format=text%2Fhtml&amp;timeout=30000&amp;debug=on", "View on DBPedia")</f>
        <v>View on DBPedia</v>
      </c>
    </row>
    <row collapsed="false" customFormat="false" customHeight="true" hidden="false" ht="12.1" outlineLevel="0" r="6746">
      <c r="A6746" s="0" t="str">
        <f aca="false">HYPERLINK("http://dbpedia.org/property/airDate")</f>
        <v>http://dbpedia.org/property/airDate</v>
      </c>
      <c r="B6746" s="2" t="n">
        <v>0</v>
      </c>
      <c r="C6746" s="0" t="str">
        <f aca="false">HYPERLINK("http://dbpedia.org/sparql?default-graph-uri=http%3A%2F%2Fdbpedia.org&amp;query=select+distinct+%3Fs+%3Fo+where+{%3Fs+%3Chttp%3A%2F%2Fdbpedia.org%2Fproperty%2FairDate%3E+%3Fo}+LIMIT+100&amp;format=text%2Fhtml&amp;timeout=30000&amp;debug=on", "View on DBPedia")</f>
        <v>View on DBPedia</v>
      </c>
    </row>
    <row collapsed="false" customFormat="false" customHeight="true" hidden="false" ht="12.1" outlineLevel="0" r="6747">
      <c r="A6747" s="0" t="str">
        <f aca="false">HYPERLINK("http://dbpedia.org/property/dissolved")</f>
        <v>http://dbpedia.org/property/dissolved</v>
      </c>
      <c r="B6747" s="2" t="n">
        <v>0</v>
      </c>
      <c r="C6747" s="0" t="str">
        <f aca="false">HYPERLINK("http://dbpedia.org/sparql?default-graph-uri=http%3A%2F%2Fdbpedia.org&amp;query=select+distinct+%3Fs+%3Fo+where+{%3Fs+%3Chttp%3A%2F%2Fdbpedia.org%2Fproperty%2Fdissolved%3E+%3Fo}+LIMIT+100&amp;format=text%2Fhtml&amp;timeout=30000&amp;debug=on", "View on DBPedia")</f>
        <v>View on DBPedia</v>
      </c>
    </row>
    <row collapsed="false" customFormat="false" customHeight="true" hidden="false" ht="12.1" outlineLevel="0" r="6748">
      <c r="A6748" s="0" t="str">
        <f aca="false">HYPERLINK("http://dbpedia.org/property/slogan")</f>
        <v>http://dbpedia.org/property/slogan</v>
      </c>
      <c r="B6748" s="2" t="n">
        <v>0</v>
      </c>
      <c r="C6748" s="0" t="str">
        <f aca="false">HYPERLINK("http://dbpedia.org/sparql?default-graph-uri=http%3A%2F%2Fdbpedia.org&amp;query=select+distinct+%3Fs+%3Fo+where+{%3Fs+%3Chttp%3A%2F%2Fdbpedia.org%2Fproperty%2Fslogan%3E+%3Fo}+LIMIT+100&amp;format=text%2Fhtml&amp;timeout=30000&amp;debug=on", "View on DBPedia")</f>
        <v>View on DBPedia</v>
      </c>
    </row>
    <row collapsed="false" customFormat="false" customHeight="true" hidden="false" ht="12.1" outlineLevel="0" r="6749">
      <c r="A6749" s="0" t="str">
        <f aca="false">HYPERLINK("http://dbpedia.org/ontology/company")</f>
        <v>http://dbpedia.org/ontology/company</v>
      </c>
      <c r="B6749" s="2" t="n">
        <v>0</v>
      </c>
      <c r="C6749" s="0" t="str">
        <f aca="false">HYPERLINK("http://dbpedia.org/sparql?default-graph-uri=http%3A%2F%2Fdbpedia.org&amp;query=select+distinct+%3Fs+%3Fo+where+{%3Fs+%3Chttp%3A%2F%2Fdbpedia.org%2Fontology%2Fcompany%3E+%3Fo}+LIMIT+100&amp;format=text%2Fhtml&amp;timeout=30000&amp;debug=on", "View on DBPedia")</f>
        <v>View on DBPedia</v>
      </c>
    </row>
    <row collapsed="false" customFormat="false" customHeight="true" hidden="false" ht="12.1" outlineLevel="0" r="6750">
      <c r="A6750" s="0" t="str">
        <f aca="false">HYPERLINK("http://dbpedia.org/property/list")</f>
        <v>http://dbpedia.org/property/list</v>
      </c>
      <c r="B6750" s="2" t="n">
        <v>0</v>
      </c>
      <c r="C6750" s="0" t="str">
        <f aca="false">HYPERLINK("http://dbpedia.org/sparql?default-graph-uri=http%3A%2F%2Fdbpedia.org&amp;query=select+distinct+%3Fs+%3Fo+where+{%3Fs+%3Chttp%3A%2F%2Fdbpedia.org%2Fproperty%2Flist%3E+%3Fo}+LIMIT+100&amp;format=text%2Fhtml&amp;timeout=30000&amp;debug=on", "View on DBPedia")</f>
        <v>View on DBPedia</v>
      </c>
    </row>
    <row collapsed="false" customFormat="false" customHeight="true" hidden="false" ht="12.1" outlineLevel="0" r="6751">
      <c r="A6751" s="0" t="str">
        <f aca="false">HYPERLINK("http://dbpedia.org/property/filmingCompleted")</f>
        <v>http://dbpedia.org/property/filmingCompleted</v>
      </c>
      <c r="B6751" s="2" t="n">
        <v>0</v>
      </c>
      <c r="C6751" s="0" t="str">
        <f aca="false">HYPERLINK("http://dbpedia.org/sparql?default-graph-uri=http%3A%2F%2Fdbpedia.org&amp;query=select+distinct+%3Fs+%3Fo+where+{%3Fs+%3Chttp%3A%2F%2Fdbpedia.org%2Fproperty%2FfilmingCompleted%3E+%3Fo}+LIMIT+100&amp;format=text%2Fhtml&amp;timeout=30000&amp;debug=on", "View on DBPedia")</f>
        <v>View on DBPedia</v>
      </c>
    </row>
    <row collapsed="false" customFormat="false" customHeight="true" hidden="false" ht="12.1" outlineLevel="0" r="6752">
      <c r="A6752" s="0" t="str">
        <f aca="false">HYPERLINK("http://dbpedia.org/property/alt")</f>
        <v>http://dbpedia.org/property/alt</v>
      </c>
      <c r="B6752" s="2" t="n">
        <v>0</v>
      </c>
      <c r="C6752" s="0" t="str">
        <f aca="false">HYPERLINK("http://dbpedia.org/sparql?default-graph-uri=http%3A%2F%2Fdbpedia.org&amp;query=select+distinct+%3Fs+%3Fo+where+{%3Fs+%3Chttp%3A%2F%2Fdbpedia.org%2Fproperty%2Falt%3E+%3Fo}+LIMIT+100&amp;format=text%2Fhtml&amp;timeout=30000&amp;debug=on", "View on DBPedia")</f>
        <v>View on DBPedia</v>
      </c>
    </row>
    <row collapsed="false" customFormat="false" customHeight="true" hidden="false" ht="12.1" outlineLevel="0" r="6753">
      <c r="A6753" s="0" t="str">
        <f aca="false">HYPERLINK("http://dbpedia.org/property/occupation")</f>
        <v>http://dbpedia.org/property/occupation</v>
      </c>
      <c r="B6753" s="2" t="n">
        <v>0</v>
      </c>
      <c r="C6753" s="0" t="str">
        <f aca="false">HYPERLINK("http://dbpedia.org/sparql?default-graph-uri=http%3A%2F%2Fdbpedia.org&amp;query=select+distinct+%3Fs+%3Fo+where+{%3Fs+%3Chttp%3A%2F%2Fdbpedia.org%2Fproperty%2Foccupation%3E+%3Fo}+LIMIT+100&amp;format=text%2Fhtml&amp;timeout=30000&amp;debug=on", "View on DBPedia")</f>
        <v>View on DBPedia</v>
      </c>
    </row>
    <row collapsed="false" customFormat="false" customHeight="true" hidden="false" ht="12.1" outlineLevel="0" r="6754">
      <c r="A6754" s="0" t="str">
        <f aca="false">HYPERLINK("http://dbpedia.org/property/longS")</f>
        <v>http://dbpedia.org/property/longS</v>
      </c>
      <c r="B6754" s="2" t="n">
        <v>0</v>
      </c>
      <c r="C6754" s="0" t="str">
        <f aca="false">HYPERLINK("http://dbpedia.org/sparql?default-graph-uri=http%3A%2F%2Fdbpedia.org&amp;query=select+distinct+%3Fs+%3Fo+where+{%3Fs+%3Chttp%3A%2F%2Fdbpedia.org%2Fproperty%2FlongS%3E+%3Fo}+LIMIT+100&amp;format=text%2Fhtml&amp;timeout=30000&amp;debug=on", "View on DBPedia")</f>
        <v>View on DBPedia</v>
      </c>
    </row>
    <row collapsed="false" customFormat="false" customHeight="true" hidden="false" ht="12.1" outlineLevel="0" r="6755">
      <c r="A6755" s="0" t="str">
        <f aca="false">HYPERLINK("http://dbpedia.org/property/accessdate")</f>
        <v>http://dbpedia.org/property/accessdate</v>
      </c>
      <c r="B6755" s="2" t="n">
        <v>0</v>
      </c>
      <c r="C6755" s="0" t="str">
        <f aca="false">HYPERLINK("http://dbpedia.org/sparql?default-graph-uri=http%3A%2F%2Fdbpedia.org&amp;query=select+distinct+%3Fs+%3Fo+where+{%3Fs+%3Chttp%3A%2F%2Fdbpedia.org%2Fproperty%2Faccessdate%3E+%3Fo}+LIMIT+100&amp;format=text%2Fhtml&amp;timeout=30000&amp;debug=on", "View on DBPedia")</f>
        <v>View on DBPedia</v>
      </c>
    </row>
    <row collapsed="false" customFormat="false" customHeight="true" hidden="false" ht="12.1" outlineLevel="0" r="6756">
      <c r="A6756" s="0" t="str">
        <f aca="false">HYPERLINK("http://dbpedia.org/property/seasonep")</f>
        <v>http://dbpedia.org/property/seasonep</v>
      </c>
      <c r="B6756" s="2" t="n">
        <v>0</v>
      </c>
      <c r="C6756" s="0" t="str">
        <f aca="false">HYPERLINK("http://dbpedia.org/sparql?default-graph-uri=http%3A%2F%2Fdbpedia.org&amp;query=select+distinct+%3Fs+%3Fo+where+{%3Fs+%3Chttp%3A%2F%2Fdbpedia.org%2Fproperty%2Fseasonep%3E+%3Fo}+LIMIT+100&amp;format=text%2Fhtml&amp;timeout=30000&amp;debug=on", "View on DBPedia")</f>
        <v>View on DBPedia</v>
      </c>
    </row>
    <row collapsed="false" customFormat="false" customHeight="true" hidden="false" ht="12.1" outlineLevel="0" r="6757">
      <c r="A6757" s="0" t="str">
        <f aca="false">HYPERLINK("http://dbpedia.org/property/col")</f>
        <v>http://dbpedia.org/property/col</v>
      </c>
      <c r="B6757" s="2" t="n">
        <v>0</v>
      </c>
      <c r="C6757" s="0" t="str">
        <f aca="false">HYPERLINK("http://dbpedia.org/sparql?default-graph-uri=http%3A%2F%2Fdbpedia.org&amp;query=select+distinct+%3Fs+%3Fo+where+{%3Fs+%3Chttp%3A%2F%2Fdbpedia.org%2Fproperty%2Fcol%3E+%3Fo}+LIMIT+100&amp;format=text%2Fhtml&amp;timeout=30000&amp;debug=on", "View on DBPedia")</f>
        <v>View on DBPedia</v>
      </c>
    </row>
    <row collapsed="false" customFormat="false" customHeight="true" hidden="false" ht="12.1" outlineLevel="0" r="6758">
      <c r="A6758" s="0" t="str">
        <f aca="false">HYPERLINK("http://dbpedia.org/property/isbn")</f>
        <v>http://dbpedia.org/property/isbn</v>
      </c>
      <c r="B6758" s="2" t="n">
        <v>0</v>
      </c>
      <c r="C6758" s="0" t="str">
        <f aca="false">HYPERLINK("http://dbpedia.org/sparql?default-graph-uri=http%3A%2F%2Fdbpedia.org&amp;query=select+distinct+%3Fs+%3Fo+where+{%3Fs+%3Chttp%3A%2F%2Fdbpedia.org%2Fproperty%2Fisbn%3E+%3Fo}+LIMIT+100&amp;format=text%2Fhtml&amp;timeout=30000&amp;debug=on", "View on DBPedia")</f>
        <v>View on DBPedia</v>
      </c>
    </row>
    <row collapsed="false" customFormat="false" customHeight="true" hidden="false" ht="12.1" outlineLevel="0" r="6759">
      <c r="A6759" s="0" t="str">
        <f aca="false">HYPERLINK("http://dbpedia.org/property/nationalgoals")</f>
        <v>http://dbpedia.org/property/nationalgoals</v>
      </c>
      <c r="B6759" s="2" t="n">
        <v>0</v>
      </c>
      <c r="C6759" s="0" t="str">
        <f aca="false">HYPERLINK("http://dbpedia.org/sparql?default-graph-uri=http%3A%2F%2Fdbpedia.org&amp;query=select+distinct+%3Fs+%3Fo+where+{%3Fs+%3Chttp%3A%2F%2Fdbpedia.org%2Fproperty%2Fnationalgoals%3E+%3Fo}+LIMIT+100&amp;format=text%2Fhtml&amp;timeout=30000&amp;debug=on", "View on DBPedia")</f>
        <v>View on DBPedia</v>
      </c>
    </row>
    <row collapsed="false" customFormat="false" customHeight="true" hidden="false" ht="12.1" outlineLevel="0" r="6760">
      <c r="A6760" s="0" t="str">
        <f aca="false">HYPERLINK("http://dbpedia.org/ontology/starring")</f>
        <v>http://dbpedia.org/ontology/starring</v>
      </c>
      <c r="B6760" s="2" t="n">
        <v>0</v>
      </c>
      <c r="C6760" s="0" t="str">
        <f aca="false">HYPERLINK("http://dbpedia.org/sparql?default-graph-uri=http%3A%2F%2Fdbpedia.org&amp;query=select+distinct+%3Fs+%3Fo+where+{%3Fs+%3Chttp%3A%2F%2Fdbpedia.org%2Fontology%2Fstarring%3E+%3Fo}+LIMIT+100&amp;format=text%2Fhtml&amp;timeout=30000&amp;debug=on", "View on DBPedia")</f>
        <v>View on DBPedia</v>
      </c>
    </row>
    <row collapsed="false" customFormat="false" customHeight="true" hidden="false" ht="12.1" outlineLevel="0" r="6761">
      <c r="A6761" s="0" t="str">
        <f aca="false">HYPERLINK("http://dbpedia.org/ontology/recordDate")</f>
        <v>http://dbpedia.org/ontology/recordDate</v>
      </c>
      <c r="B6761" s="2" t="n">
        <v>0</v>
      </c>
      <c r="C6761" s="0" t="str">
        <f aca="false">HYPERLINK("http://dbpedia.org/sparql?default-graph-uri=http%3A%2F%2Fdbpedia.org&amp;query=select+distinct+%3Fs+%3Fo+where+{%3Fs+%3Chttp%3A%2F%2Fdbpedia.org%2Fontology%2FrecordDate%3E+%3Fo}+LIMIT+100&amp;format=text%2Fhtml&amp;timeout=30000&amp;debug=on", "View on DBPedia")</f>
        <v>View on DBPedia</v>
      </c>
    </row>
    <row collapsed="false" customFormat="false" customHeight="true" hidden="false" ht="12.1" outlineLevel="0" r="6762">
      <c r="A6762" s="0" t="str">
        <f aca="false">HYPERLINK("http://dbpedia.org/property/rd1Seed")</f>
        <v>http://dbpedia.org/property/rd1Seed</v>
      </c>
      <c r="B6762" s="2" t="n">
        <v>0</v>
      </c>
      <c r="C6762" s="0" t="str">
        <f aca="false">HYPERLINK("http://dbpedia.org/sparql?default-graph-uri=http%3A%2F%2Fdbpedia.org&amp;query=select+distinct+%3Fs+%3Fo+where+{%3Fs+%3Chttp%3A%2F%2Fdbpedia.org%2Fproperty%2Frd1Seed%3E+%3Fo}+LIMIT+100&amp;format=text%2Fhtml&amp;timeout=30000&amp;debug=on", "View on DBPedia")</f>
        <v>View on DBPedia</v>
      </c>
    </row>
    <row collapsed="false" customFormat="false" customHeight="true" hidden="false" ht="12.1" outlineLevel="0" r="6763">
      <c r="A6763" s="0" t="str">
        <f aca="false">HYPERLINK("http://dbpedia.org/property/rebounds")</f>
        <v>http://dbpedia.org/property/rebounds</v>
      </c>
      <c r="B6763" s="2" t="n">
        <v>0</v>
      </c>
      <c r="C6763" s="0" t="str">
        <f aca="false">HYPERLINK("http://dbpedia.org/sparql?default-graph-uri=http%3A%2F%2Fdbpedia.org&amp;query=select+distinct+%3Fs+%3Fo+where+{%3Fs+%3Chttp%3A%2F%2Fdbpedia.org%2Fproperty%2Frebounds%3E+%3Fo}+LIMIT+100&amp;format=text%2Fhtml&amp;timeout=30000&amp;debug=on", "View on DBPedia")</f>
        <v>View on DBPedia</v>
      </c>
    </row>
    <row collapsed="false" customFormat="false" customHeight="true" hidden="false" ht="12.1" outlineLevel="0" r="6764">
      <c r="A6764" s="0" t="str">
        <f aca="false">HYPERLINK("http://dbpedia.org/property/draftPick")</f>
        <v>http://dbpedia.org/property/draftPick</v>
      </c>
      <c r="B6764" s="2" t="n">
        <v>0</v>
      </c>
      <c r="C6764" s="0" t="str">
        <f aca="false">HYPERLINK("http://dbpedia.org/sparql?default-graph-uri=http%3A%2F%2Fdbpedia.org&amp;query=select+distinct+%3Fs+%3Fo+where+{%3Fs+%3Chttp%3A%2F%2Fdbpedia.org%2Fproperty%2FdraftPick%3E+%3Fo}+LIMIT+100&amp;format=text%2Fhtml&amp;timeout=30000&amp;debug=on", "View on DBPedia")</f>
        <v>View on DBPedia</v>
      </c>
    </row>
    <row collapsed="false" customFormat="false" customHeight="true" hidden="false" ht="12.1" outlineLevel="0" r="6765">
      <c r="A6765" s="0" t="str">
        <f aca="false">HYPERLINK("http://dbpedia.org/property/logocaption")</f>
        <v>http://dbpedia.org/property/logocaption</v>
      </c>
      <c r="B6765" s="2" t="n">
        <v>0</v>
      </c>
      <c r="C6765" s="0" t="str">
        <f aca="false">HYPERLINK("http://dbpedia.org/sparql?default-graph-uri=http%3A%2F%2Fdbpedia.org&amp;query=select+distinct+%3Fs+%3Fo+where+{%3Fs+%3Chttp%3A%2F%2Fdbpedia.org%2Fproperty%2Flogocaption%3E+%3Fo}+LIMIT+100&amp;format=text%2Fhtml&amp;timeout=30000&amp;debug=on", "View on DBPedia")</f>
        <v>View on DBPedia</v>
      </c>
    </row>
    <row collapsed="false" customFormat="false" customHeight="true" hidden="false" ht="12.1" outlineLevel="0" r="6766">
      <c r="A6766" s="0" t="str">
        <f aca="false">HYPERLINK("http://dbpedia.org/property/birthPlace")</f>
        <v>http://dbpedia.org/property/birthPlace</v>
      </c>
      <c r="B6766" s="2" t="n">
        <v>0</v>
      </c>
      <c r="C6766" s="0" t="str">
        <f aca="false">HYPERLINK("http://dbpedia.org/sparql?default-graph-uri=http%3A%2F%2Fdbpedia.org&amp;query=select+distinct+%3Fs+%3Fo+where+{%3Fs+%3Chttp%3A%2F%2Fdbpedia.org%2Fproperty%2FbirthPlace%3E+%3Fo}+LIMIT+100&amp;format=text%2Fhtml&amp;timeout=30000&amp;debug=on", "View on DBPedia")</f>
        <v>View on DBPedia</v>
      </c>
    </row>
    <row collapsed="false" customFormat="false" customHeight="true" hidden="false" ht="12.1" outlineLevel="0" r="6767">
      <c r="A6767" s="0" t="str">
        <f aca="false">HYPERLINK("http://dbpedia.org/property/premiere")</f>
        <v>http://dbpedia.org/property/premiere</v>
      </c>
      <c r="B6767" s="2" t="n">
        <v>0</v>
      </c>
      <c r="C6767" s="0" t="str">
        <f aca="false">HYPERLINK("http://dbpedia.org/sparql?default-graph-uri=http%3A%2F%2Fdbpedia.org&amp;query=select+distinct+%3Fs+%3Fo+where+{%3Fs+%3Chttp%3A%2F%2Fdbpedia.org%2Fproperty%2Fpremiere%3E+%3Fo}+LIMIT+100&amp;format=text%2Fhtml&amp;timeout=30000&amp;debug=on", "View on DBPedia")</f>
        <v>View on DBPedia</v>
      </c>
    </row>
    <row collapsed="false" customFormat="false" customHeight="true" hidden="false" ht="12.1" outlineLevel="0" r="6768">
      <c r="A6768" s="0" t="str">
        <f aca="false">HYPERLINK("http://dbpedia.org/ontology/sisterStation")</f>
        <v>http://dbpedia.org/ontology/sisterStation</v>
      </c>
      <c r="B6768" s="2" t="n">
        <v>0</v>
      </c>
      <c r="C6768" s="0" t="str">
        <f aca="false">HYPERLINK("http://dbpedia.org/sparql?default-graph-uri=http%3A%2F%2Fdbpedia.org&amp;query=select+distinct+%3Fs+%3Fo+where+{%3Fs+%3Chttp%3A%2F%2Fdbpedia.org%2Fontology%2FsisterStation%3E+%3Fo}+LIMIT+100&amp;format=text%2Fhtml&amp;timeout=30000&amp;debug=on", "View on DBPedia")</f>
        <v>View on DBPedia</v>
      </c>
    </row>
    <row collapsed="false" customFormat="false" customHeight="true" hidden="false" ht="12.1" outlineLevel="0" r="6769">
      <c r="A6769" s="0" t="str">
        <f aca="false">HYPERLINK("http://dbpedia.org/property/hm19Enter")</f>
        <v>http://dbpedia.org/property/hm19Enter</v>
      </c>
      <c r="B6769" s="2" t="n">
        <v>0</v>
      </c>
      <c r="C6769" s="0" t="str">
        <f aca="false">HYPERLINK("http://dbpedia.org/sparql?default-graph-uri=http%3A%2F%2Fdbpedia.org&amp;query=select+distinct+%3Fs+%3Fo+where+{%3Fs+%3Chttp%3A%2F%2Fdbpedia.org%2Fproperty%2Fhm19Enter%3E+%3Fo}+LIMIT+100&amp;format=text%2Fhtml&amp;timeout=30000&amp;debug=on", "View on DBPedia")</f>
        <v>View on DBPedia</v>
      </c>
    </row>
    <row collapsed="false" customFormat="false" customHeight="true" hidden="false" ht="12.1" outlineLevel="0" r="6770">
      <c r="A6770" s="0" t="str">
        <f aca="false">HYPERLINK("http://dbpedia.org/property/defunct")</f>
        <v>http://dbpedia.org/property/defunct</v>
      </c>
      <c r="B6770" s="2" t="n">
        <v>0</v>
      </c>
      <c r="C6770" s="0" t="str">
        <f aca="false">HYPERLINK("http://dbpedia.org/sparql?default-graph-uri=http%3A%2F%2Fdbpedia.org&amp;query=select+distinct+%3Fs+%3Fo+where+{%3Fs+%3Chttp%3A%2F%2Fdbpedia.org%2Fproperty%2Fdefunct%3E+%3Fo}+LIMIT+100&amp;format=text%2Fhtml&amp;timeout=30000&amp;debug=on", "View on DBPedia")</f>
        <v>View on DBPedia</v>
      </c>
    </row>
    <row collapsed="false" customFormat="false" customHeight="true" hidden="false" ht="12.1" outlineLevel="0" r="6771">
      <c r="A6771" s="0" t="str">
        <f aca="false">HYPERLINK("http://dbpedia.org/property/shareAsOf")</f>
        <v>http://dbpedia.org/property/shareAsOf</v>
      </c>
      <c r="B6771" s="2" t="n">
        <v>0</v>
      </c>
      <c r="C6771" s="0" t="str">
        <f aca="false">HYPERLINK("http://dbpedia.org/sparql?default-graph-uri=http%3A%2F%2Fdbpedia.org&amp;query=select+distinct+%3Fs+%3Fo+where+{%3Fs+%3Chttp%3A%2F%2Fdbpedia.org%2Fproperty%2FshareAsOf%3E+%3Fo}+LIMIT+100&amp;format=text%2Fhtml&amp;timeout=30000&amp;debug=on", "View on DBPedia")</f>
        <v>View on DBPedia</v>
      </c>
    </row>
    <row collapsed="false" customFormat="false" customHeight="true" hidden="false" ht="12.1" outlineLevel="0" r="6772">
      <c r="A6772" s="0" t="str">
        <f aca="false">HYPERLINK("http://dbpedia.org/property/draft")</f>
        <v>http://dbpedia.org/property/draft</v>
      </c>
      <c r="B6772" s="2" t="n">
        <v>0</v>
      </c>
      <c r="C6772" s="0" t="str">
        <f aca="false">HYPERLINK("http://dbpedia.org/sparql?default-graph-uri=http%3A%2F%2Fdbpedia.org&amp;query=select+distinct+%3Fs+%3Fo+where+{%3Fs+%3Chttp%3A%2F%2Fdbpedia.org%2Fproperty%2Fdraft%3E+%3Fo}+LIMIT+100&amp;format=text%2Fhtml&amp;timeout=30000&amp;debug=on", "View on DBPedia")</f>
        <v>View on DBPedia</v>
      </c>
    </row>
    <row collapsed="false" customFormat="false" customHeight="true" hidden="false" ht="12.1" outlineLevel="0" r="6773">
      <c r="A6773" s="0" t="str">
        <f aca="false">HYPERLINK("http://dbpedia.org/property/matches")</f>
        <v>http://dbpedia.org/property/matches</v>
      </c>
      <c r="B6773" s="2" t="n">
        <v>0</v>
      </c>
      <c r="C6773" s="0" t="str">
        <f aca="false">HYPERLINK("http://dbpedia.org/sparql?default-graph-uri=http%3A%2F%2Fdbpedia.org&amp;query=select+distinct+%3Fs+%3Fo+where+{%3Fs+%3Chttp%3A%2F%2Fdbpedia.org%2Fproperty%2Fmatches%3E+%3Fo}+LIMIT+100&amp;format=text%2Fhtml&amp;timeout=30000&amp;debug=on", "View on DBPedia")</f>
        <v>View on DBPedia</v>
      </c>
    </row>
    <row collapsed="false" customFormat="false" customHeight="true" hidden="false" ht="12.1" outlineLevel="0" r="6774">
      <c r="A6774" s="0" t="str">
        <f aca="false">HYPERLINK("http://dbpedia.org/property/appearances")</f>
        <v>http://dbpedia.org/property/appearances</v>
      </c>
      <c r="B6774" s="2" t="n">
        <v>0</v>
      </c>
      <c r="C6774" s="0" t="str">
        <f aca="false">HYPERLINK("http://dbpedia.org/sparql?default-graph-uri=http%3A%2F%2Fdbpedia.org&amp;query=select+distinct+%3Fs+%3Fo+where+{%3Fs+%3Chttp%3A%2F%2Fdbpedia.org%2Fproperty%2Fappearances%3E+%3Fo}+LIMIT+100&amp;format=text%2Fhtml&amp;timeout=30000&amp;debug=on", "View on DBPedia")</f>
        <v>View on DBPedia</v>
      </c>
    </row>
    <row collapsed="false" customFormat="false" customHeight="true" hidden="false" ht="12.1" outlineLevel="0" r="6775">
      <c r="A6775" s="0" t="str">
        <f aca="false">HYPERLINK("http://dbpedia.org/property/hm26Exit")</f>
        <v>http://dbpedia.org/property/hm26Exit</v>
      </c>
      <c r="B6775" s="2" t="n">
        <v>0</v>
      </c>
      <c r="C6775" s="0" t="str">
        <f aca="false">HYPERLINK("http://dbpedia.org/sparql?default-graph-uri=http%3A%2F%2Fdbpedia.org&amp;query=select+distinct+%3Fs+%3Fo+where+{%3Fs+%3Chttp%3A%2F%2Fdbpedia.org%2Fproperty%2Fhm26Exit%3E+%3Fo}+LIMIT+100&amp;format=text%2Fhtml&amp;timeout=30000&amp;debug=on", "View on DBPedia")</f>
        <v>View on DBPedia</v>
      </c>
    </row>
    <row collapsed="false" customFormat="false" customHeight="true" hidden="false" ht="12.1" outlineLevel="0" r="6776">
      <c r="A6776" s="0" t="str">
        <f aca="false">HYPERLINK("http://dbpedia.org/property/reason")</f>
        <v>http://dbpedia.org/property/reason</v>
      </c>
      <c r="B6776" s="2" t="n">
        <v>0</v>
      </c>
      <c r="C6776" s="0" t="str">
        <f aca="false">HYPERLINK("http://dbpedia.org/sparql?default-graph-uri=http%3A%2F%2Fdbpedia.org&amp;query=select+distinct+%3Fs+%3Fo+where+{%3Fs+%3Chttp%3A%2F%2Fdbpedia.org%2Fproperty%2Freason%3E+%3Fo}+LIMIT+100&amp;format=text%2Fhtml&amp;timeout=30000&amp;debug=on", "View on DBPedia")</f>
        <v>View on DBPedia</v>
      </c>
    </row>
    <row collapsed="false" customFormat="false" customHeight="true" hidden="false" ht="12.1" outlineLevel="0" r="6777">
      <c r="A6777" s="0" t="str">
        <f aca="false">HYPERLINK("http://dbpedia.org/property/assist")</f>
        <v>http://dbpedia.org/property/assist</v>
      </c>
      <c r="B6777" s="2" t="n">
        <v>0</v>
      </c>
      <c r="C6777" s="0" t="str">
        <f aca="false">HYPERLINK("http://dbpedia.org/sparql?default-graph-uri=http%3A%2F%2Fdbpedia.org&amp;query=select+distinct+%3Fs+%3Fo+where+{%3Fs+%3Chttp%3A%2F%2Fdbpedia.org%2Fproperty%2Fassist%3E+%3Fo}+LIMIT+100&amp;format=text%2Fhtml&amp;timeout=30000&amp;debug=on", "View on DBPedia")</f>
        <v>View on DBPedia</v>
      </c>
    </row>
    <row collapsed="false" customFormat="false" customHeight="true" hidden="false" ht="12.1" outlineLevel="0" r="6778">
      <c r="A6778" s="0" t="str">
        <f aca="false">HYPERLINK("http://dbpedia.org/property/budget")</f>
        <v>http://dbpedia.org/property/budget</v>
      </c>
      <c r="B6778" s="2" t="n">
        <v>0</v>
      </c>
      <c r="C6778" s="0" t="str">
        <f aca="false">HYPERLINK("http://dbpedia.org/sparql?default-graph-uri=http%3A%2F%2Fdbpedia.org&amp;query=select+distinct+%3Fs+%3Fo+where+{%3Fs+%3Chttp%3A%2F%2Fdbpedia.org%2Fproperty%2Fbudget%3E+%3Fo}+LIMIT+100&amp;format=text%2Fhtml&amp;timeout=30000&amp;debug=on", "View on DBPedia")</f>
        <v>View on DBPedia</v>
      </c>
    </row>
    <row collapsed="false" customFormat="false" customHeight="true" hidden="false" ht="12.1" outlineLevel="0" r="6779">
      <c r="A6779" s="0" t="str">
        <f aca="false">HYPERLINK("http://dbpedia.org/property/hm24Exit")</f>
        <v>http://dbpedia.org/property/hm24Exit</v>
      </c>
      <c r="B6779" s="2" t="n">
        <v>0</v>
      </c>
      <c r="C6779" s="0" t="str">
        <f aca="false">HYPERLINK("http://dbpedia.org/sparql?default-graph-uri=http%3A%2F%2Fdbpedia.org&amp;query=select+distinct+%3Fs+%3Fo+where+{%3Fs+%3Chttp%3A%2F%2Fdbpedia.org%2Fproperty%2Fhm24Exit%3E+%3Fo}+LIMIT+100&amp;format=text%2Fhtml&amp;timeout=30000&amp;debug=on", "View on DBPedia")</f>
        <v>View on DBPedia</v>
      </c>
    </row>
    <row collapsed="false" customFormat="false" customHeight="true" hidden="false" ht="12.1" outlineLevel="0" r="6780">
      <c r="A6780" s="0" t="str">
        <f aca="false">HYPERLINK("http://dbpedia.org/ontology/numberOfFilms")</f>
        <v>http://dbpedia.org/ontology/numberOfFilms</v>
      </c>
      <c r="B6780" s="2" t="n">
        <v>0</v>
      </c>
      <c r="C6780" s="0" t="str">
        <f aca="false">HYPERLINK("http://dbpedia.org/sparql?default-graph-uri=http%3A%2F%2Fdbpedia.org&amp;query=select+distinct+%3Fs+%3Fo+where+{%3Fs+%3Chttp%3A%2F%2Fdbpedia.org%2Fontology%2FnumberOfFilms%3E+%3Fo}+LIMIT+100&amp;format=text%2Fhtml&amp;timeout=30000&amp;debug=on", "View on DBPedia")</f>
        <v>View on DBPedia</v>
      </c>
    </row>
    <row collapsed="false" customFormat="false" customHeight="true" hidden="false" ht="12.1" outlineLevel="0" r="6781">
      <c r="A6781" s="0" t="str">
        <f aca="false">HYPERLINK("http://dbpedia.org/property/hm22Enter")</f>
        <v>http://dbpedia.org/property/hm22Enter</v>
      </c>
      <c r="B6781" s="2" t="n">
        <v>0</v>
      </c>
      <c r="C6781" s="0" t="str">
        <f aca="false">HYPERLINK("http://dbpedia.org/sparql?default-graph-uri=http%3A%2F%2Fdbpedia.org&amp;query=select+distinct+%3Fs+%3Fo+where+{%3Fs+%3Chttp%3A%2F%2Fdbpedia.org%2Fproperty%2Fhm22Enter%3E+%3Fo}+LIMIT+100&amp;format=text%2Fhtml&amp;timeout=30000&amp;debug=on", "View on DBPedia")</f>
        <v>View on DBPedia</v>
      </c>
    </row>
    <row collapsed="false" customFormat="false" customHeight="true" hidden="false" ht="12.1" outlineLevel="0" r="6782">
      <c r="A6782" s="0" t="str">
        <f aca="false">HYPERLINK("http://dbpedia.org/property/numberEpisodes")</f>
        <v>http://dbpedia.org/property/numberEpisodes</v>
      </c>
      <c r="B6782" s="2" t="n">
        <v>1</v>
      </c>
      <c r="C6782" s="0" t="str">
        <f aca="false">HYPERLINK("http://dbpedia.org/sparql?default-graph-uri=http%3A%2F%2Fdbpedia.org&amp;query=select+distinct+%3Fs+%3Fo+where+{%3Fs+%3Chttp%3A%2F%2Fdbpedia.org%2Fproperty%2FnumberEpisodes%3E+%3Fo}+LIMIT+100&amp;format=text%2Fhtml&amp;timeout=30000&amp;debug=on", "View on DBPedia")</f>
        <v>View on DBPedia</v>
      </c>
    </row>
    <row collapsed="false" customFormat="false" customHeight="true" hidden="false" ht="12.1" outlineLevel="0" r="6783">
      <c r="A6783" s="0" t="str">
        <f aca="false">HYPERLINK("http://dbpedia.org/property/hm20Enter")</f>
        <v>http://dbpedia.org/property/hm20Enter</v>
      </c>
      <c r="B6783" s="2" t="n">
        <v>0</v>
      </c>
      <c r="C6783" s="0" t="str">
        <f aca="false">HYPERLINK("http://dbpedia.org/sparql?default-graph-uri=http%3A%2F%2Fdbpedia.org&amp;query=select+distinct+%3Fs+%3Fo+where+{%3Fs+%3Chttp%3A%2F%2Fdbpedia.org%2Fproperty%2Fhm20Enter%3E+%3Fo}+LIMIT+100&amp;format=text%2Fhtml&amp;timeout=30000&amp;debug=on", "View on DBPedia")</f>
        <v>View on DBPedia</v>
      </c>
    </row>
    <row collapsed="false" customFormat="false" customHeight="true" hidden="false" ht="12.1" outlineLevel="0" r="6784">
      <c r="A6784" s="0" t="str">
        <f aca="false">HYPERLINK("http://dbpedia.org/property/productiondate")</f>
        <v>http://dbpedia.org/property/productiondate</v>
      </c>
      <c r="B6784" s="2" t="n">
        <v>0</v>
      </c>
      <c r="C6784" s="0" t="str">
        <f aca="false">HYPERLINK("http://dbpedia.org/sparql?default-graph-uri=http%3A%2F%2Fdbpedia.org&amp;query=select+distinct+%3Fs+%3Fo+where+{%3Fs+%3Chttp%3A%2F%2Fdbpedia.org%2Fproperty%2Fproductiondate%3E+%3Fo}+LIMIT+100&amp;format=text%2Fhtml&amp;timeout=30000&amp;debug=on", "View on DBPedia")</f>
        <v>View on DBPedia</v>
      </c>
    </row>
    <row collapsed="false" customFormat="false" customHeight="true" hidden="false" ht="12.1" outlineLevel="0" r="6785">
      <c r="A6785" s="0" t="str">
        <f aca="false">HYPERLINK("http://dbpedia.org/property/formerCallsigns")</f>
        <v>http://dbpedia.org/property/formerCallsigns</v>
      </c>
      <c r="B6785" s="2" t="n">
        <v>0</v>
      </c>
      <c r="C6785" s="0" t="str">
        <f aca="false">HYPERLINK("http://dbpedia.org/sparql?default-graph-uri=http%3A%2F%2Fdbpedia.org&amp;query=select+distinct+%3Fs+%3Fo+where+{%3Fs+%3Chttp%3A%2F%2Fdbpedia.org%2Fproperty%2FformerCallsigns%3E+%3Fo}+LIMIT+100&amp;format=text%2Fhtml&amp;timeout=30000&amp;debug=on", "View on DBPedia")</f>
        <v>View on DBPedia</v>
      </c>
    </row>
    <row collapsed="false" customFormat="false" customHeight="true" hidden="false" ht="12.1" outlineLevel="0" r="6786">
      <c r="A6786" s="0" t="str">
        <f aca="false">HYPERLINK("http://dbpedia.org/property/licensedtitle")</f>
        <v>http://dbpedia.org/property/licensedtitle</v>
      </c>
      <c r="B6786" s="2" t="n">
        <v>0</v>
      </c>
      <c r="C6786" s="0" t="str">
        <f aca="false">HYPERLINK("http://dbpedia.org/sparql?default-graph-uri=http%3A%2F%2Fdbpedia.org&amp;query=select+distinct+%3Fs+%3Fo+where+{%3Fs+%3Chttp%3A%2F%2Fdbpedia.org%2Fproperty%2Flicensedtitle%3E+%3Fo}+LIMIT+100&amp;format=text%2Fhtml&amp;timeout=30000&amp;debug=on", "View on DBPedia")</f>
        <v>View on DBPedia</v>
      </c>
    </row>
    <row collapsed="false" customFormat="false" customHeight="true" hidden="false" ht="12.1" outlineLevel="0" r="6787">
      <c r="A6787" s="0" t="str">
        <f aca="false">HYPERLINK("http://dbpedia.org/property/jaKanji")</f>
        <v>http://dbpedia.org/property/jaKanji</v>
      </c>
      <c r="B6787" s="2" t="n">
        <v>0</v>
      </c>
      <c r="C6787" s="0" t="str">
        <f aca="false">HYPERLINK("http://dbpedia.org/sparql?default-graph-uri=http%3A%2F%2Fdbpedia.org&amp;query=select+distinct+%3Fs+%3Fo+where+{%3Fs+%3Chttp%3A%2F%2Fdbpedia.org%2Fproperty%2FjaKanji%3E+%3Fo}+LIMIT+100&amp;format=text%2Fhtml&amp;timeout=30000&amp;debug=on", "View on DBPedia")</f>
        <v>View on DBPedia</v>
      </c>
    </row>
    <row collapsed="false" customFormat="false" customHeight="true" hidden="false" ht="12.1" outlineLevel="0" r="6788">
      <c r="A6788" s="0" t="str">
        <f aca="false">HYPERLINK("http://dbpedia.org/property/studio")</f>
        <v>http://dbpedia.org/property/studio</v>
      </c>
      <c r="B6788" s="2" t="n">
        <v>0</v>
      </c>
      <c r="C6788" s="0" t="str">
        <f aca="false">HYPERLINK("http://dbpedia.org/sparql?default-graph-uri=http%3A%2F%2Fdbpedia.org&amp;query=select+distinct+%3Fs+%3Fo+where+{%3Fs+%3Chttp%3A%2F%2Fdbpedia.org%2Fproperty%2Fstudio%3E+%3Fo}+LIMIT+100&amp;format=text%2Fhtml&amp;timeout=30000&amp;debug=on", "View on DBPedia")</f>
        <v>View on DBPedia</v>
      </c>
    </row>
    <row collapsed="false" customFormat="false" customHeight="true" hidden="false" ht="12.1" outlineLevel="0" r="6789">
      <c r="A6789" s="0" t="str">
        <f aca="false">HYPERLINK("http://dbpedia.org/property/status")</f>
        <v>http://dbpedia.org/property/status</v>
      </c>
      <c r="B6789" s="2" t="n">
        <v>0</v>
      </c>
      <c r="C6789" s="0" t="str">
        <f aca="false">HYPERLINK("http://dbpedia.org/sparql?default-graph-uri=http%3A%2F%2Fdbpedia.org&amp;query=select+distinct+%3Fs+%3Fo+where+{%3Fs+%3Chttp%3A%2F%2Fdbpedia.org%2Fproperty%2Fstatus%3E+%3Fo}+LIMIT+100&amp;format=text%2Fhtml&amp;timeout=30000&amp;debug=on", "View on DBPedia")</f>
        <v>View on DBPedia</v>
      </c>
    </row>
    <row collapsed="false" customFormat="false" customHeight="true" hidden="false" ht="12.1" outlineLevel="0" r="6790">
      <c r="A6790" s="0" t="str">
        <f aca="false">HYPERLINK("http://dbpedia.org/property/replacedNames")</f>
        <v>http://dbpedia.org/property/replacedNames</v>
      </c>
      <c r="B6790" s="2" t="n">
        <v>0</v>
      </c>
      <c r="C6790" s="0" t="str">
        <f aca="false">HYPERLINK("http://dbpedia.org/sparql?default-graph-uri=http%3A%2F%2Fdbpedia.org&amp;query=select+distinct+%3Fs+%3Fo+where+{%3Fs+%3Chttp%3A%2F%2Fdbpedia.org%2Fproperty%2FreplacedNames%3E+%3Fo}+LIMIT+100&amp;format=text%2Fhtml&amp;timeout=30000&amp;debug=on", "View on DBPedia")</f>
        <v>View on DBPedia</v>
      </c>
    </row>
    <row collapsed="false" customFormat="false" customHeight="true" hidden="false" ht="12.1" outlineLevel="0" r="6791">
      <c r="A6791" s="0" t="str">
        <f aca="false">HYPERLINK("http://dbpedia.org/property/wickets")</f>
        <v>http://dbpedia.org/property/wickets</v>
      </c>
      <c r="B6791" s="2" t="n">
        <v>0</v>
      </c>
      <c r="C6791" s="0" t="str">
        <f aca="false">HYPERLINK("http://dbpedia.org/sparql?default-graph-uri=http%3A%2F%2Fdbpedia.org&amp;query=select+distinct+%3Fs+%3Fo+where+{%3Fs+%3Chttp%3A%2F%2Fdbpedia.org%2Fproperty%2Fwickets%3E+%3Fo}+LIMIT+100&amp;format=text%2Fhtml&amp;timeout=30000&amp;debug=on", "View on DBPedia")</f>
        <v>View on DBPedia</v>
      </c>
    </row>
    <row collapsed="false" customFormat="false" customHeight="true" hidden="false" ht="12.1" outlineLevel="0" r="6792">
      <c r="A6792" s="0" t="str">
        <f aca="false">HYPERLINK("http://dbpedia.org/property/formerAffiliations")</f>
        <v>http://dbpedia.org/property/formerAffiliations</v>
      </c>
      <c r="B6792" s="2" t="n">
        <v>0</v>
      </c>
      <c r="C6792" s="0" t="str">
        <f aca="false">HYPERLINK("http://dbpedia.org/sparql?default-graph-uri=http%3A%2F%2Fdbpedia.org&amp;query=select+distinct+%3Fs+%3Fo+where+{%3Fs+%3Chttp%3A%2F%2Fdbpedia.org%2Fproperty%2FformerAffiliations%3E+%3Fo}+LIMIT+100&amp;format=text%2Fhtml&amp;timeout=30000&amp;debug=on", "View on DBPedia")</f>
        <v>View on DBPedia</v>
      </c>
    </row>
    <row collapsed="false" customFormat="false" customHeight="true" hidden="false" ht="12.1" outlineLevel="0" r="6793">
      <c r="A6793" s="0" t="str">
        <f aca="false">HYPERLINK("http://dbpedia.org/property/nextAlbum")</f>
        <v>http://dbpedia.org/property/nextAlbum</v>
      </c>
      <c r="B6793" s="2" t="n">
        <v>0</v>
      </c>
      <c r="C6793" s="0" t="str">
        <f aca="false">HYPERLINK("http://dbpedia.org/sparql?default-graph-uri=http%3A%2F%2Fdbpedia.org&amp;query=select+distinct+%3Fs+%3Fo+where+{%3Fs+%3Chttp%3A%2F%2Fdbpedia.org%2Fproperty%2FnextAlbum%3E+%3Fo}+LIMIT+100&amp;format=text%2Fhtml&amp;timeout=30000&amp;debug=on", "View on DBPedia")</f>
        <v>View on DBPedia</v>
      </c>
    </row>
    <row collapsed="false" customFormat="false" customHeight="true" hidden="false" ht="12.1" outlineLevel="0" r="6794">
      <c r="A6794" s="0" t="str">
        <f aca="false">HYPERLINK("http://dbpedia.org/ontology/openingTheme")</f>
        <v>http://dbpedia.org/ontology/openingTheme</v>
      </c>
      <c r="B6794" s="2" t="n">
        <v>0</v>
      </c>
      <c r="C6794" s="0" t="str">
        <f aca="false">HYPERLINK("http://dbpedia.org/sparql?default-graph-uri=http%3A%2F%2Fdbpedia.org&amp;query=select+distinct+%3Fs+%3Fo+where+{%3Fs+%3Chttp%3A%2F%2Fdbpedia.org%2Fontology%2FopeningTheme%3E+%3Fo}+LIMIT+100&amp;format=text%2Fhtml&amp;timeout=30000&amp;debug=on", "View on DBPedia")</f>
        <v>View on DBPedia</v>
      </c>
    </row>
    <row collapsed="false" customFormat="false" customHeight="true" hidden="false" ht="12.1" outlineLevel="0" r="6795">
      <c r="A6795" s="0" t="str">
        <f aca="false">HYPERLINK("http://dbpedia.org/property/directedby")</f>
        <v>http://dbpedia.org/property/directedby</v>
      </c>
      <c r="B6795" s="2" t="n">
        <v>0</v>
      </c>
      <c r="C6795" s="0" t="str">
        <f aca="false">HYPERLINK("http://dbpedia.org/sparql?default-graph-uri=http%3A%2F%2Fdbpedia.org&amp;query=select+distinct+%3Fs+%3Fo+where+{%3Fs+%3Chttp%3A%2F%2Fdbpedia.org%2Fproperty%2Fdirectedby%3E+%3Fo}+LIMIT+100&amp;format=text%2Fhtml&amp;timeout=30000&amp;debug=on", "View on DBPedia")</f>
        <v>View on DBPedia</v>
      </c>
    </row>
    <row collapsed="false" customFormat="false" customHeight="true" hidden="false" ht="12.1" outlineLevel="0" r="6796">
      <c r="A6796" s="0" t="str">
        <f aca="false">HYPERLINK("http://dbpedia.org/property/content")</f>
        <v>http://dbpedia.org/property/content</v>
      </c>
      <c r="B6796" s="2" t="n">
        <v>0</v>
      </c>
      <c r="C6796" s="0" t="str">
        <f aca="false">HYPERLINK("http://dbpedia.org/sparql?default-graph-uri=http%3A%2F%2Fdbpedia.org&amp;query=select+distinct+%3Fs+%3Fo+where+{%3Fs+%3Chttp%3A%2F%2Fdbpedia.org%2Fproperty%2Fcontent%3E+%3Fo}+LIMIT+100&amp;format=text%2Fhtml&amp;timeout=30000&amp;debug=on", "View on DBPedia")</f>
        <v>View on DBPedia</v>
      </c>
    </row>
    <row collapsed="false" customFormat="false" customHeight="true" hidden="false" ht="12.1" outlineLevel="0" r="6797">
      <c r="A6797" s="0" t="str">
        <f aca="false">HYPERLINK("http://dbpedia.org/property/currentAwards")</f>
        <v>http://dbpedia.org/property/currentAwards</v>
      </c>
      <c r="B6797" s="2" t="n">
        <v>0</v>
      </c>
      <c r="C6797" s="0" t="str">
        <f aca="false">HYPERLINK("http://dbpedia.org/sparql?default-graph-uri=http%3A%2F%2Fdbpedia.org&amp;query=select+distinct+%3Fs+%3Fo+where+{%3Fs+%3Chttp%3A%2F%2Fdbpedia.org%2Fproperty%2FcurrentAwards%3E+%3Fo}+LIMIT+100&amp;format=text%2Fhtml&amp;timeout=30000&amp;debug=on", "View on DBPedia")</f>
        <v>View on DBPedia</v>
      </c>
    </row>
    <row collapsed="false" customFormat="false" customHeight="true" hidden="false" ht="12.1" outlineLevel="0" r="6798">
      <c r="A6798" s="0" t="str">
        <f aca="false">HYPERLINK("http://dbpedia.org/property/notableRole")</f>
        <v>http://dbpedia.org/property/notableRole</v>
      </c>
      <c r="B6798" s="2" t="n">
        <v>0</v>
      </c>
      <c r="C6798" s="0" t="str">
        <f aca="false">HYPERLINK("http://dbpedia.org/sparql?default-graph-uri=http%3A%2F%2Fdbpedia.org&amp;query=select+distinct+%3Fs+%3Fo+where+{%3Fs+%3Chttp%3A%2F%2Fdbpedia.org%2Fproperty%2FnotableRole%3E+%3Fo}+LIMIT+100&amp;format=text%2Fhtml&amp;timeout=30000&amp;debug=on", "View on DBPedia")</f>
        <v>View on DBPedia</v>
      </c>
    </row>
    <row collapsed="false" customFormat="false" customHeight="true" hidden="false" ht="12.1" outlineLevel="0" r="6799">
      <c r="A6799" s="0" t="str">
        <f aca="false">HYPERLINK("http://dbpedia.org/ontology/knownFor")</f>
        <v>http://dbpedia.org/ontology/knownFor</v>
      </c>
      <c r="B6799" s="2" t="n">
        <v>0</v>
      </c>
      <c r="C6799" s="0" t="str">
        <f aca="false">HYPERLINK("http://dbpedia.org/sparql?default-graph-uri=http%3A%2F%2Fdbpedia.org&amp;query=select+distinct+%3Fs+%3Fo+where+{%3Fs+%3Chttp%3A%2F%2Fdbpedia.org%2Fontology%2FknownFor%3E+%3Fo}+LIMIT+100&amp;format=text%2Fhtml&amp;timeout=30000&amp;debug=on", "View on DBPedia")</f>
        <v>View on DBPedia</v>
      </c>
    </row>
    <row collapsed="false" customFormat="false" customHeight="true" hidden="false" ht="12.1" outlineLevel="0" r="6800">
      <c r="A6800" s="0" t="str">
        <f aca="false">HYPERLINK("http://dbpedia.org/property/debutdate")</f>
        <v>http://dbpedia.org/property/debutdate</v>
      </c>
      <c r="B6800" s="2" t="n">
        <v>0</v>
      </c>
      <c r="C6800" s="0" t="str">
        <f aca="false">HYPERLINK("http://dbpedia.org/sparql?default-graph-uri=http%3A%2F%2Fdbpedia.org&amp;query=select+distinct+%3Fs+%3Fo+where+{%3Fs+%3Chttp%3A%2F%2Fdbpedia.org%2Fproperty%2Fdebutdate%3E+%3Fo}+LIMIT+100&amp;format=text%2Fhtml&amp;timeout=30000&amp;debug=on", "View on DBPedia")</f>
        <v>View on DBPedia</v>
      </c>
    </row>
    <row collapsed="false" customFormat="false" customHeight="true" hidden="false" ht="12.1" outlineLevel="0" r="6801">
      <c r="A6801" s="0" t="str">
        <f aca="false">HYPERLINK("http://dbpedia.org/property/latD")</f>
        <v>http://dbpedia.org/property/latD</v>
      </c>
      <c r="B6801" s="2" t="n">
        <v>0</v>
      </c>
      <c r="C6801" s="0" t="str">
        <f aca="false">HYPERLINK("http://dbpedia.org/sparql?default-graph-uri=http%3A%2F%2Fdbpedia.org&amp;query=select+distinct+%3Fs+%3Fo+where+{%3Fs+%3Chttp%3A%2F%2Fdbpedia.org%2Fproperty%2FlatD%3E+%3Fo}+LIMIT+100&amp;format=text%2Fhtml&amp;timeout=30000&amp;debug=on", "View on DBPedia")</f>
        <v>View on DBPedia</v>
      </c>
    </row>
    <row collapsed="false" customFormat="false" customHeight="true" hidden="false" ht="12.1" outlineLevel="0" r="6802">
      <c r="A6802" s="0" t="str">
        <f aca="false">HYPERLINK("http://dbpedia.org/property/seasons")</f>
        <v>http://dbpedia.org/property/seasons</v>
      </c>
      <c r="B6802" s="2" t="n">
        <v>0</v>
      </c>
      <c r="C6802" s="0" t="str">
        <f aca="false">HYPERLINK("http://dbpedia.org/sparql?default-graph-uri=http%3A%2F%2Fdbpedia.org&amp;query=select+distinct+%3Fs+%3Fo+where+{%3Fs+%3Chttp%3A%2F%2Fdbpedia.org%2Fproperty%2Fseasons%3E+%3Fo}+LIMIT+100&amp;format=text%2Fhtml&amp;timeout=30000&amp;debug=on", "View on DBPedia")</f>
        <v>View on DBPedia</v>
      </c>
    </row>
    <row collapsed="false" customFormat="false" customHeight="true" hidden="false" ht="12.1" outlineLevel="0" r="6803">
      <c r="A6803" s="0" t="str">
        <f aca="false">HYPERLINK("http://dbpedia.org/property/timeshiftNames")</f>
        <v>http://dbpedia.org/property/timeshiftNames</v>
      </c>
      <c r="B6803" s="2" t="n">
        <v>0</v>
      </c>
      <c r="C6803" s="0" t="str">
        <f aca="false">HYPERLINK("http://dbpedia.org/sparql?default-graph-uri=http%3A%2F%2Fdbpedia.org&amp;query=select+distinct+%3Fs+%3Fo+where+{%3Fs+%3Chttp%3A%2F%2Fdbpedia.org%2Fproperty%2FtimeshiftNames%3E+%3Fo}+LIMIT+100&amp;format=text%2Fhtml&amp;timeout=30000&amp;debug=on", "View on DBPedia")</f>
        <v>View on DBPedia</v>
      </c>
    </row>
    <row collapsed="false" customFormat="false" customHeight="true" hidden="false" ht="12.1" outlineLevel="0" r="6804">
      <c r="A6804" s="0" t="str">
        <f aca="false">HYPERLINK("http://dbpedia.org/property/driveplays")</f>
        <v>http://dbpedia.org/property/driveplays</v>
      </c>
      <c r="B6804" s="2" t="n">
        <v>0</v>
      </c>
      <c r="C6804" s="0" t="str">
        <f aca="false">HYPERLINK("http://dbpedia.org/sparql?default-graph-uri=http%3A%2F%2Fdbpedia.org&amp;query=select+distinct+%3Fs+%3Fo+where+{%3Fs+%3Chttp%3A%2F%2Fdbpedia.org%2Fproperty%2Fdriveplays%3E+%3Fo}+LIMIT+100&amp;format=text%2Fhtml&amp;timeout=30000&amp;debug=on", "View on DBPedia")</f>
        <v>View on DBPedia</v>
      </c>
    </row>
    <row collapsed="false" customFormat="false" customHeight="true" hidden="false" ht="12.1" outlineLevel="0" r="6805">
      <c r="A6805" s="0" t="str">
        <f aca="false">HYPERLINK("http://dbpedia.org/ontology/extinctionDate")</f>
        <v>http://dbpedia.org/ontology/extinctionDate</v>
      </c>
      <c r="B6805" s="2" t="n">
        <v>0</v>
      </c>
      <c r="C6805" s="0" t="str">
        <f aca="false">HYPERLINK("http://dbpedia.org/sparql?default-graph-uri=http%3A%2F%2Fdbpedia.org&amp;query=select+distinct+%3Fs+%3Fo+where+{%3Fs+%3Chttp%3A%2F%2Fdbpedia.org%2Fontology%2FextinctionDate%3E+%3Fo}+LIMIT+100&amp;format=text%2Fhtml&amp;timeout=30000&amp;debug=on", "View on DBPedia")</f>
        <v>View on DBPedia</v>
      </c>
    </row>
    <row collapsed="false" customFormat="false" customHeight="true" hidden="false" ht="12.1" outlineLevel="0" r="6806">
      <c r="A6806" s="0" t="str">
        <f aca="false">HYPERLINK("http://dbpedia.org/property/floorCount")</f>
        <v>http://dbpedia.org/property/floorCount</v>
      </c>
      <c r="B6806" s="2" t="n">
        <v>0</v>
      </c>
      <c r="C6806" s="0" t="str">
        <f aca="false">HYPERLINK("http://dbpedia.org/sparql?default-graph-uri=http%3A%2F%2Fdbpedia.org&amp;query=select+distinct+%3Fs+%3Fo+where+{%3Fs+%3Chttp%3A%2F%2Fdbpedia.org%2Fproperty%2FfloorCount%3E+%3Fo}+LIMIT+100&amp;format=text%2Fhtml&amp;timeout=30000&amp;debug=on", "View on DBPedia")</f>
        <v>View on DBPedia</v>
      </c>
    </row>
    <row collapsed="false" customFormat="false" customHeight="true" hidden="false" ht="12.1" outlineLevel="0" r="6807">
      <c r="A6807" s="0" t="str">
        <f aca="false">HYPERLINK("http://dbpedia.org/property/topScore")</f>
        <v>http://dbpedia.org/property/topScore</v>
      </c>
      <c r="B6807" s="2" t="n">
        <v>0</v>
      </c>
      <c r="C6807" s="0" t="str">
        <f aca="false">HYPERLINK("http://dbpedia.org/sparql?default-graph-uri=http%3A%2F%2Fdbpedia.org&amp;query=select+distinct+%3Fs+%3Fo+where+{%3Fs+%3Chttp%3A%2F%2Fdbpedia.org%2Fproperty%2FtopScore%3E+%3Fo}+LIMIT+100&amp;format=text%2Fhtml&amp;timeout=30000&amp;debug=on", "View on DBPedia")</f>
        <v>View on DBPedia</v>
      </c>
    </row>
    <row collapsed="false" customFormat="false" customHeight="true" hidden="false" ht="12.1" outlineLevel="0" r="6808">
      <c r="A6808" s="0" t="str">
        <f aca="false">HYPERLINK("http://dbpedia.org/property/musicalguests")</f>
        <v>http://dbpedia.org/property/musicalguests</v>
      </c>
      <c r="B6808" s="2" t="n">
        <v>0</v>
      </c>
      <c r="C6808" s="0" t="str">
        <f aca="false">HYPERLINK("http://dbpedia.org/sparql?default-graph-uri=http%3A%2F%2Fdbpedia.org&amp;query=select+distinct+%3Fs+%3Fo+where+{%3Fs+%3Chttp%3A%2F%2Fdbpedia.org%2Fproperty%2Fmusicalguests%3E+%3Fo}+LIMIT+100&amp;format=text%2Fhtml&amp;timeout=30000&amp;debug=on", "View on DBPedia")</f>
        <v>View on DBPedia</v>
      </c>
    </row>
    <row collapsed="false" customFormat="false" customHeight="true" hidden="false" ht="12.1" outlineLevel="0" r="6809">
      <c r="A6809" s="0" t="str">
        <f aca="false">HYPERLINK("http://dbpedia.org/property/numberDays")</f>
        <v>http://dbpedia.org/property/numberDays</v>
      </c>
      <c r="B6809" s="2" t="n">
        <v>0</v>
      </c>
      <c r="C6809" s="0" t="str">
        <f aca="false">HYPERLINK("http://dbpedia.org/sparql?default-graph-uri=http%3A%2F%2Fdbpedia.org&amp;query=select+distinct+%3Fs+%3Fo+where+{%3Fs+%3Chttp%3A%2F%2Fdbpedia.org%2Fproperty%2FnumberDays%3E+%3Fo}+LIMIT+100&amp;format=text%2Fhtml&amp;timeout=30000&amp;debug=on", "View on DBPedia")</f>
        <v>View on DBPedia</v>
      </c>
    </row>
    <row collapsed="false" customFormat="false" customHeight="true" hidden="false" ht="12.1" outlineLevel="0" r="6810">
      <c r="A6810" s="0" t="str">
        <f aca="false">HYPERLINK("http://dbpedia.org/property/episodetitle")</f>
        <v>http://dbpedia.org/property/episodetitle</v>
      </c>
      <c r="B6810" s="2" t="n">
        <v>0</v>
      </c>
      <c r="C6810" s="0" t="str">
        <f aca="false">HYPERLINK("http://dbpedia.org/sparql?default-graph-uri=http%3A%2F%2Fdbpedia.org&amp;query=select+distinct+%3Fs+%3Fo+where+{%3Fs+%3Chttp%3A%2F%2Fdbpedia.org%2Fproperty%2Fepisodetitle%3E+%3Fo}+LIMIT+100&amp;format=text%2Fhtml&amp;timeout=30000&amp;debug=on", "View on DBPedia")</f>
        <v>View on DBPedia</v>
      </c>
    </row>
    <row collapsed="false" customFormat="false" customHeight="true" hidden="false" ht="12.1" outlineLevel="0" r="6811">
      <c r="A6811" s="0" t="str">
        <f aca="false">HYPERLINK("http://dbpedia.org/ontology/timeshiftChannel")</f>
        <v>http://dbpedia.org/ontology/timeshiftChannel</v>
      </c>
      <c r="B6811" s="2" t="n">
        <v>0</v>
      </c>
      <c r="C6811" s="0" t="str">
        <f aca="false">HYPERLINK("http://dbpedia.org/sparql?default-graph-uri=http%3A%2F%2Fdbpedia.org&amp;query=select+distinct+%3Fs+%3Fo+where+{%3Fs+%3Chttp%3A%2F%2Fdbpedia.org%2Fontology%2FtimeshiftChannel%3E+%3Fo}+LIMIT+100&amp;format=text%2Fhtml&amp;timeout=30000&amp;debug=on", "View on DBPedia")</f>
        <v>View on DBPedia</v>
      </c>
    </row>
    <row collapsed="false" customFormat="false" customHeight="true" hidden="false" ht="12.1" outlineLevel="0" r="6812">
      <c r="A6812" s="0" t="str">
        <f aca="false">HYPERLINK("http://dbpedia.org/ontology/floorCount")</f>
        <v>http://dbpedia.org/ontology/floorCount</v>
      </c>
      <c r="B6812" s="2" t="n">
        <v>0</v>
      </c>
      <c r="C6812" s="0" t="str">
        <f aca="false">HYPERLINK("http://dbpedia.org/sparql?default-graph-uri=http%3A%2F%2Fdbpedia.org&amp;query=select+distinct+%3Fs+%3Fo+where+{%3Fs+%3Chttp%3A%2F%2Fdbpedia.org%2Fontology%2FfloorCount%3E+%3Fo}+LIMIT+100&amp;format=text%2Fhtml&amp;timeout=30000&amp;debug=on", "View on DBPedia")</f>
        <v>View on DBPedia</v>
      </c>
    </row>
    <row collapsed="false" customFormat="false" customHeight="true" hidden="false" ht="12.1" outlineLevel="0" r="6813">
      <c r="A6813" s="0" t="str">
        <f aca="false">HYPERLINK("http://dbpedia.org/property/numberinseries")</f>
        <v>http://dbpedia.org/property/numberinseries</v>
      </c>
      <c r="B6813" s="2" t="n">
        <v>0</v>
      </c>
      <c r="C6813" s="0" t="str">
        <f aca="false">HYPERLINK("http://dbpedia.org/sparql?default-graph-uri=http%3A%2F%2Fdbpedia.org&amp;query=select+distinct+%3Fs+%3Fo+where+{%3Fs+%3Chttp%3A%2F%2Fdbpedia.org%2Fproperty%2Fnumberinseries%3E+%3Fo}+LIMIT+100&amp;format=text%2Fhtml&amp;timeout=30000&amp;debug=on", "View on DBPedia")</f>
        <v>View on DBPedia</v>
      </c>
    </row>
    <row collapsed="false" customFormat="false" customHeight="true" hidden="false" ht="12.1" outlineLevel="0" r="6814">
      <c r="A6814" s="0" t="str">
        <f aca="false">HYPERLINK("http://dbpedia.org/property/thisAlbum")</f>
        <v>http://dbpedia.org/property/thisAlbum</v>
      </c>
      <c r="B6814" s="2" t="n">
        <v>0</v>
      </c>
      <c r="C6814" s="0" t="str">
        <f aca="false">HYPERLINK("http://dbpedia.org/sparql?default-graph-uri=http%3A%2F%2Fdbpedia.org&amp;query=select+distinct+%3Fs+%3Fo+where+{%3Fs+%3Chttp%3A%2F%2Fdbpedia.org%2Fproperty%2FthisAlbum%3E+%3Fo}+LIMIT+100&amp;format=text%2Fhtml&amp;timeout=30000&amp;debug=on", "View on DBPedia")</f>
        <v>View on DBPedia</v>
      </c>
    </row>
    <row collapsed="false" customFormat="false" customHeight="true" hidden="false" ht="12.1" outlineLevel="0" r="6815">
      <c r="A6815" s="0" t="str">
        <f aca="false">HYPERLINK("http://dbpedia.org/property/music")</f>
        <v>http://dbpedia.org/property/music</v>
      </c>
      <c r="B6815" s="2" t="n">
        <v>0</v>
      </c>
      <c r="C6815" s="0" t="str">
        <f aca="false">HYPERLINK("http://dbpedia.org/sparql?default-graph-uri=http%3A%2F%2Fdbpedia.org&amp;query=select+distinct+%3Fs+%3Fo+where+{%3Fs+%3Chttp%3A%2F%2Fdbpedia.org%2Fproperty%2Fmusic%3E+%3Fo}+LIMIT+100&amp;format=text%2Fhtml&amp;timeout=30000&amp;debug=on", "View on DBPedia")</f>
        <v>View on DBPedia</v>
      </c>
    </row>
    <row collapsed="false" customFormat="false" customHeight="true" hidden="false" ht="12.1" outlineLevel="0" r="6816">
      <c r="A6816" s="0" t="str">
        <f aca="false">HYPERLINK("http://dbpedia.org/ontology/channel")</f>
        <v>http://dbpedia.org/ontology/channel</v>
      </c>
      <c r="B6816" s="2" t="n">
        <v>0</v>
      </c>
      <c r="C6816" s="0" t="str">
        <f aca="false">HYPERLINK("http://dbpedia.org/sparql?default-graph-uri=http%3A%2F%2Fdbpedia.org&amp;query=select+distinct+%3Fs+%3Fo+where+{%3Fs+%3Chttp%3A%2F%2Fdbpedia.org%2Fontology%2Fchannel%3E+%3Fo}+LIMIT+100&amp;format=text%2Fhtml&amp;timeout=30000&amp;debug=on", "View on DBPedia")</f>
        <v>View on DBPedia</v>
      </c>
    </row>
    <row collapsed="false" customFormat="false" customHeight="true" hidden="false" ht="12.1" outlineLevel="0" r="6817">
      <c r="A6817" s="0" t="str">
        <f aca="false">HYPERLINK("http://dbpedia.org/property/singles")</f>
        <v>http://dbpedia.org/property/singles</v>
      </c>
      <c r="B6817" s="2" t="n">
        <v>0</v>
      </c>
      <c r="C6817" s="0" t="str">
        <f aca="false">HYPERLINK("http://dbpedia.org/sparql?default-graph-uri=http%3A%2F%2Fdbpedia.org&amp;query=select+distinct+%3Fs+%3Fo+where+{%3Fs+%3Chttp%3A%2F%2Fdbpedia.org%2Fproperty%2Fsingles%3E+%3Fo}+LIMIT+100&amp;format=text%2Fhtml&amp;timeout=30000&amp;debug=on", "View on DBPedia")</f>
        <v>View on DBPedia</v>
      </c>
    </row>
    <row collapsed="false" customFormat="false" customHeight="true" hidden="false" ht="12.1" outlineLevel="0" r="6818">
      <c r="A6818" s="0" t="str">
        <f aca="false">HYPERLINK("http://dbpedia.org/property/rd2Seed")</f>
        <v>http://dbpedia.org/property/rd2Seed</v>
      </c>
      <c r="B6818" s="2" t="n">
        <v>0</v>
      </c>
      <c r="C6818" s="0" t="str">
        <f aca="false">HYPERLINK("http://dbpedia.org/sparql?default-graph-uri=http%3A%2F%2Fdbpedia.org&amp;query=select+distinct+%3Fs+%3Fo+where+{%3Fs+%3Chttp%3A%2F%2Fdbpedia.org%2Fproperty%2Frd2Seed%3E+%3Fo}+LIMIT+100&amp;format=text%2Fhtml&amp;timeout=30000&amp;debug=on", "View on DBPedia")</f>
        <v>View on DBPedia</v>
      </c>
    </row>
    <row collapsed="false" customFormat="false" customHeight="true" hidden="false" ht="12.1" outlineLevel="0" r="6819">
      <c r="A6819" s="0" t="str">
        <f aca="false">HYPERLINK("http://dbpedia.org/property/originaltitle")</f>
        <v>http://dbpedia.org/property/originaltitle</v>
      </c>
      <c r="B6819" s="2" t="n">
        <v>0</v>
      </c>
      <c r="C6819" s="0" t="str">
        <f aca="false">HYPERLINK("http://dbpedia.org/sparql?default-graph-uri=http%3A%2F%2Fdbpedia.org&amp;query=select+distinct+%3Fs+%3Fo+where+{%3Fs+%3Chttp%3A%2F%2Fdbpedia.org%2Fproperty%2Foriginaltitle%3E+%3Fo}+LIMIT+100&amp;format=text%2Fhtml&amp;timeout=30000&amp;debug=on", "View on DBPedia")</f>
        <v>View on DBPedia</v>
      </c>
    </row>
    <row collapsed="false" customFormat="false" customHeight="true" hidden="false" ht="12.1" outlineLevel="0" r="6820">
      <c r="A6820" s="0" t="str">
        <f aca="false">HYPERLINK("http://dbpedia.org/property/draftround")</f>
        <v>http://dbpedia.org/property/draftround</v>
      </c>
      <c r="B6820" s="2" t="n">
        <v>0</v>
      </c>
      <c r="C6820" s="0" t="str">
        <f aca="false">HYPERLINK("http://dbpedia.org/sparql?default-graph-uri=http%3A%2F%2Fdbpedia.org&amp;query=select+distinct+%3Fs+%3Fo+where+{%3Fs+%3Chttp%3A%2F%2Fdbpedia.org%2Fproperty%2Fdraftround%3E+%3Fo}+LIMIT+100&amp;format=text%2Fhtml&amp;timeout=30000&amp;debug=on", "View on DBPedia")</f>
        <v>View on DBPedia</v>
      </c>
    </row>
    <row collapsed="false" customFormat="false" customHeight="true" hidden="false" ht="12.1" outlineLevel="0" r="6821">
      <c r="A6821" s="0" t="str">
        <f aca="false">HYPERLINK("http://dbpedia.org/property/vote")</f>
        <v>http://dbpedia.org/property/vote</v>
      </c>
      <c r="B6821" s="2" t="n">
        <v>0</v>
      </c>
      <c r="C6821" s="0" t="str">
        <f aca="false">HYPERLINK("http://dbpedia.org/sparql?default-graph-uri=http%3A%2F%2Fdbpedia.org&amp;query=select+distinct+%3Fs+%3Fo+where+{%3Fs+%3Chttp%3A%2F%2Fdbpedia.org%2Fproperty%2Fvote%3E+%3Fo}+LIMIT+100&amp;format=text%2Fhtml&amp;timeout=30000&amp;debug=on", "View on DBPedia")</f>
        <v>View on DBPedia</v>
      </c>
    </row>
    <row collapsed="false" customFormat="false" customHeight="true" hidden="false" ht="12.1" outlineLevel="0" r="6822">
      <c r="A6822" s="0" t="str">
        <f aca="false">HYPERLINK("http://dbpedia.org/property/colwidth")</f>
        <v>http://dbpedia.org/property/colwidth</v>
      </c>
      <c r="B6822" s="2" t="n">
        <v>0</v>
      </c>
      <c r="C6822" s="0" t="str">
        <f aca="false">HYPERLINK("http://dbpedia.org/sparql?default-graph-uri=http%3A%2F%2Fdbpedia.org&amp;query=select+distinct+%3Fs+%3Fo+where+{%3Fs+%3Chttp%3A%2F%2Fdbpedia.org%2Fproperty%2Fcolwidth%3E+%3Fo}+LIMIT+100&amp;format=text%2Fhtml&amp;timeout=30000&amp;debug=on", "View on DBPedia")</f>
        <v>View on DBPedia</v>
      </c>
    </row>
    <row collapsed="false" customFormat="false" customHeight="true" hidden="false" ht="12.1" outlineLevel="0" r="6823">
      <c r="A6823" s="0" t="str">
        <f aca="false">HYPERLINK("http://dbpedia.org/property/shortDescription")</f>
        <v>http://dbpedia.org/property/shortDescription</v>
      </c>
      <c r="B6823" s="2" t="n">
        <v>0</v>
      </c>
      <c r="C6823" s="0" t="str">
        <f aca="false">HYPERLINK("http://dbpedia.org/sparql?default-graph-uri=http%3A%2F%2Fdbpedia.org&amp;query=select+distinct+%3Fs+%3Fo+where+{%3Fs+%3Chttp%3A%2F%2Fdbpedia.org%2Fproperty%2FshortDescription%3E+%3Fo}+LIMIT+100&amp;format=text%2Fhtml&amp;timeout=30000&amp;debug=on", "View on DBPedia")</f>
        <v>View on DBPedia</v>
      </c>
    </row>
    <row collapsed="false" customFormat="false" customHeight="true" hidden="false" ht="12.1" outlineLevel="0" r="6824">
      <c r="A6824" s="0" t="str">
        <f aca="false">HYPERLINK("http://dbpedia.org/property/rank")</f>
        <v>http://dbpedia.org/property/rank</v>
      </c>
      <c r="B6824" s="2" t="n">
        <v>0</v>
      </c>
      <c r="C6824" s="0" t="str">
        <f aca="false">HYPERLINK("http://dbpedia.org/sparql?default-graph-uri=http%3A%2F%2Fdbpedia.org&amp;query=select+distinct+%3Fs+%3Fo+where+{%3Fs+%3Chttp%3A%2F%2Fdbpedia.org%2Fproperty%2Frank%3E+%3Fo}+LIMIT+100&amp;format=text%2Fhtml&amp;timeout=30000&amp;debug=on", "View on DBPedia")</f>
        <v>View on DBPedia</v>
      </c>
    </row>
    <row collapsed="false" customFormat="false" customHeight="true" hidden="false" ht="12.1" outlineLevel="0" r="6825">
      <c r="A6825" s="0" t="str">
        <f aca="false">HYPERLINK("http://dbpedia.org/ontology/debut")</f>
        <v>http://dbpedia.org/ontology/debut</v>
      </c>
      <c r="B6825" s="2" t="n">
        <v>0</v>
      </c>
      <c r="C6825" s="0" t="str">
        <f aca="false">HYPERLINK("http://dbpedia.org/sparql?default-graph-uri=http%3A%2F%2Fdbpedia.org&amp;query=select+distinct+%3Fs+%3Fo+where+{%3Fs+%3Chttp%3A%2F%2Fdbpedia.org%2Fontology%2Fdebut%3E+%3Fo}+LIMIT+100&amp;format=text%2Fhtml&amp;timeout=30000&amp;debug=on", "View on DBPedia")</f>
        <v>View on DBPedia</v>
      </c>
    </row>
    <row collapsed="false" customFormat="false" customHeight="true" hidden="false" ht="12.1" outlineLevel="0" r="6826">
      <c r="A6826" s="0" t="str">
        <f aca="false">HYPERLINK("http://dbpedia.org/property/available")</f>
        <v>http://dbpedia.org/property/available</v>
      </c>
      <c r="B6826" s="2" t="n">
        <v>0</v>
      </c>
      <c r="C6826" s="0" t="str">
        <f aca="false">HYPERLINK("http://dbpedia.org/sparql?default-graph-uri=http%3A%2F%2Fdbpedia.org&amp;query=select+distinct+%3Fs+%3Fo+where+{%3Fs+%3Chttp%3A%2F%2Fdbpedia.org%2Fproperty%2Favailable%3E+%3Fo}+LIMIT+100&amp;format=text%2Fhtml&amp;timeout=30000&amp;debug=on", "View on DBPedia")</f>
        <v>View on DBPedia</v>
      </c>
    </row>
    <row collapsed="false" customFormat="false" customHeight="true" hidden="false" ht="12.1" outlineLevel="0" r="6827">
      <c r="A6827" s="0" t="str">
        <f aca="false">HYPERLINK("http://dbpedia.org/property/birthdate")</f>
        <v>http://dbpedia.org/property/birthdate</v>
      </c>
      <c r="B6827" s="2" t="n">
        <v>0</v>
      </c>
      <c r="C6827" s="0" t="str">
        <f aca="false">HYPERLINK("http://dbpedia.org/sparql?default-graph-uri=http%3A%2F%2Fdbpedia.org&amp;query=select+distinct+%3Fs+%3Fo+where+{%3Fs+%3Chttp%3A%2F%2Fdbpedia.org%2Fproperty%2Fbirthdate%3E+%3Fo}+LIMIT+100&amp;format=text%2Fhtml&amp;timeout=30000&amp;debug=on", "View on DBPedia")</f>
        <v>View on DBPedia</v>
      </c>
    </row>
    <row collapsed="false" customFormat="false" customHeight="true" hidden="false" ht="12.1" outlineLevel="0" r="6828">
      <c r="A6828" s="0" t="str">
        <f aca="false">HYPERLINK("http://dbpedia.org/property/pastNames")</f>
        <v>http://dbpedia.org/property/pastNames</v>
      </c>
      <c r="B6828" s="2" t="n">
        <v>0</v>
      </c>
      <c r="C6828" s="0" t="str">
        <f aca="false">HYPERLINK("http://dbpedia.org/sparql?default-graph-uri=http%3A%2F%2Fdbpedia.org&amp;query=select+distinct+%3Fs+%3Fo+where+{%3Fs+%3Chttp%3A%2F%2Fdbpedia.org%2Fproperty%2FpastNames%3E+%3Fo}+LIMIT+100&amp;format=text%2Fhtml&amp;timeout=30000&amp;debug=on", "View on DBPedia")</f>
        <v>View on DBPedia</v>
      </c>
    </row>
    <row collapsed="false" customFormat="false" customHeight="true" hidden="false" ht="12.1" outlineLevel="0" r="6829">
      <c r="A6829" s="0" t="str">
        <f aca="false">HYPERLINK("http://dbpedia.org/property/timeslot")</f>
        <v>http://dbpedia.org/property/timeslot</v>
      </c>
      <c r="B6829" s="2" t="n">
        <v>0</v>
      </c>
      <c r="C6829" s="0" t="str">
        <f aca="false">HYPERLINK("http://dbpedia.org/sparql?default-graph-uri=http%3A%2F%2Fdbpedia.org&amp;query=select+distinct+%3Fs+%3Fo+where+{%3Fs+%3Chttp%3A%2F%2Fdbpedia.org%2Fproperty%2Ftimeslot%3E+%3Fo}+LIMIT+100&amp;format=text%2Fhtml&amp;timeout=30000&amp;debug=on", "View on DBPedia")</f>
        <v>View on DBPedia</v>
      </c>
    </row>
    <row collapsed="false" customFormat="false" customHeight="true" hidden="false" ht="12.1" outlineLevel="0" r="6830">
      <c r="A6830" s="0" t="str">
        <f aca="false">HYPERLINK("http://dbpedia.org/property/endtheme")</f>
        <v>http://dbpedia.org/property/endtheme</v>
      </c>
      <c r="B6830" s="2" t="n">
        <v>0</v>
      </c>
      <c r="C6830" s="0" t="str">
        <f aca="false">HYPERLINK("http://dbpedia.org/sparql?default-graph-uri=http%3A%2F%2Fdbpedia.org&amp;query=select+distinct+%3Fs+%3Fo+where+{%3Fs+%3Chttp%3A%2F%2Fdbpedia.org%2Fproperty%2Fendtheme%3E+%3Fo}+LIMIT+100&amp;format=text%2Fhtml&amp;timeout=30000&amp;debug=on", "View on DBPedia")</f>
        <v>View on DBPedia</v>
      </c>
    </row>
    <row collapsed="false" customFormat="false" customHeight="true" hidden="false" ht="12.1" outlineLevel="0" r="6831">
      <c r="A6831" s="0" t="str">
        <f aca="false">HYPERLINK("http://dbpedia.org/property/countriesVisited")</f>
        <v>http://dbpedia.org/property/countriesVisited</v>
      </c>
      <c r="B6831" s="2" t="n">
        <v>0</v>
      </c>
      <c r="C6831" s="0" t="str">
        <f aca="false">HYPERLINK("http://dbpedia.org/sparql?default-graph-uri=http%3A%2F%2Fdbpedia.org&amp;query=select+distinct+%3Fs+%3Fo+where+{%3Fs+%3Chttp%3A%2F%2Fdbpedia.org%2Fproperty%2FcountriesVisited%3E+%3Fo}+LIMIT+100&amp;format=text%2Fhtml&amp;timeout=30000&amp;debug=on", "View on DBPedia")</f>
        <v>View on DBPedia</v>
      </c>
    </row>
    <row collapsed="false" customFormat="false" customHeight="true" hidden="false" ht="12.1" outlineLevel="0" r="6832">
      <c r="A6832" s="0" t="str">
        <f aca="false">HYPERLINK("http://dbpedia.org/property/hm27Exit")</f>
        <v>http://dbpedia.org/property/hm27Exit</v>
      </c>
      <c r="B6832" s="2" t="n">
        <v>0</v>
      </c>
      <c r="C6832" s="0" t="str">
        <f aca="false">HYPERLINK("http://dbpedia.org/sparql?default-graph-uri=http%3A%2F%2Fdbpedia.org&amp;query=select+distinct+%3Fs+%3Fo+where+{%3Fs+%3Chttp%3A%2F%2Fdbpedia.org%2Fproperty%2Fhm27Exit%3E+%3Fo}+LIMIT+100&amp;format=text%2Fhtml&amp;timeout=30000&amp;debug=on", "View on DBPedia")</f>
        <v>View on DBPedia</v>
      </c>
    </row>
    <row collapsed="false" customFormat="false" customHeight="true" hidden="false" ht="12.1" outlineLevel="0" r="6833">
      <c r="A6833" s="0" t="str">
        <f aca="false">HYPERLINK("http://dbpedia.org/property/latd")</f>
        <v>http://dbpedia.org/property/latd</v>
      </c>
      <c r="B6833" s="2" t="n">
        <v>0</v>
      </c>
      <c r="C6833" s="0" t="str">
        <f aca="false">HYPERLINK("http://dbpedia.org/sparql?default-graph-uri=http%3A%2F%2Fdbpedia.org&amp;query=select+distinct+%3Fs+%3Fo+where+{%3Fs+%3Chttp%3A%2F%2Fdbpedia.org%2Fproperty%2Flatd%3E+%3Fo}+LIMIT+100&amp;format=text%2Fhtml&amp;timeout=30000&amp;debug=on", "View on DBPedia")</f>
        <v>View on DBPedia</v>
      </c>
    </row>
    <row collapsed="false" customFormat="false" customHeight="true" hidden="false" ht="12.1" outlineLevel="0" r="6834">
      <c r="A6834" s="0" t="str">
        <f aca="false">HYPERLINK("http://dbpedia.org/property/created")</f>
        <v>http://dbpedia.org/property/created</v>
      </c>
      <c r="B6834" s="2" t="n">
        <v>0</v>
      </c>
      <c r="C6834" s="0" t="str">
        <f aca="false">HYPERLINK("http://dbpedia.org/sparql?default-graph-uri=http%3A%2F%2Fdbpedia.org&amp;query=select+distinct+%3Fs+%3Fo+where+{%3Fs+%3Chttp%3A%2F%2Fdbpedia.org%2Fproperty%2Fcreated%3E+%3Fo}+LIMIT+100&amp;format=text%2Fhtml&amp;timeout=30000&amp;debug=on", "View on DBPedia")</f>
        <v>View on DBPedia</v>
      </c>
    </row>
    <row collapsed="false" customFormat="false" customHeight="true" hidden="false" ht="12.1" outlineLevel="0" r="6835">
      <c r="A6835" s="0" t="str">
        <f aca="false">HYPERLINK("http://dbpedia.org/property/pictureFormat")</f>
        <v>http://dbpedia.org/property/pictureFormat</v>
      </c>
      <c r="B6835" s="2" t="n">
        <v>0</v>
      </c>
      <c r="C6835" s="0" t="str">
        <f aca="false">HYPERLINK("http://dbpedia.org/sparql?default-graph-uri=http%3A%2F%2Fdbpedia.org&amp;query=select+distinct+%3Fs+%3Fo+where+{%3Fs+%3Chttp%3A%2F%2Fdbpedia.org%2Fproperty%2FpictureFormat%3E+%3Fo}+LIMIT+100&amp;format=text%2Fhtml&amp;timeout=30000&amp;debug=on", "View on DBPedia")</f>
        <v>View on DBPedia</v>
      </c>
    </row>
    <row collapsed="false" customFormat="false" customHeight="true" hidden="false" ht="12.1" outlineLevel="0" r="6836">
      <c r="A6836" s="0" t="str">
        <f aca="false">HYPERLINK("http://dbpedia.org/property/rd4Score")</f>
        <v>http://dbpedia.org/property/rd4Score</v>
      </c>
      <c r="B6836" s="2" t="n">
        <v>0</v>
      </c>
      <c r="C6836" s="0" t="str">
        <f aca="false">HYPERLINK("http://dbpedia.org/sparql?default-graph-uri=http%3A%2F%2Fdbpedia.org&amp;query=select+distinct+%3Fs+%3Fo+where+{%3Fs+%3Chttp%3A%2F%2Fdbpedia.org%2Fproperty%2Frd4Score%3E+%3Fo}+LIMIT+100&amp;format=text%2Fhtml&amp;timeout=30000&amp;debug=on", "View on DBPedia")</f>
        <v>View on DBPedia</v>
      </c>
    </row>
    <row collapsed="false" customFormat="false" customHeight="true" hidden="false" ht="12.1" outlineLevel="0" r="6837">
      <c r="A6837" s="0" t="str">
        <f aca="false">HYPERLINK("http://dbpedia.org/ontology/dcc")</f>
        <v>http://dbpedia.org/ontology/dcc</v>
      </c>
      <c r="B6837" s="2" t="n">
        <v>0</v>
      </c>
      <c r="C6837" s="0" t="str">
        <f aca="false">HYPERLINK("http://dbpedia.org/sparql?default-graph-uri=http%3A%2F%2Fdbpedia.org&amp;query=select+distinct+%3Fs+%3Fo+where+{%3Fs+%3Chttp%3A%2F%2Fdbpedia.org%2Fontology%2Fdcc%3E+%3Fo}+LIMIT+100&amp;format=text%2Fhtml&amp;timeout=30000&amp;debug=on", "View on DBPedia")</f>
        <v>View on DBPedia</v>
      </c>
    </row>
    <row collapsed="false" customFormat="false" customHeight="true" hidden="false" ht="12.1" outlineLevel="0" r="6838">
      <c r="A6838" s="0" t="str">
        <f aca="false">HYPERLINK("http://dbpedia.org/property/finaldate")</f>
        <v>http://dbpedia.org/property/finaldate</v>
      </c>
      <c r="B6838" s="2" t="n">
        <v>0</v>
      </c>
      <c r="C6838" s="0" t="str">
        <f aca="false">HYPERLINK("http://dbpedia.org/sparql?default-graph-uri=http%3A%2F%2Fdbpedia.org&amp;query=select+distinct+%3Fs+%3Fo+where+{%3Fs+%3Chttp%3A%2F%2Fdbpedia.org%2Fproperty%2Ffinaldate%3E+%3Fo}+LIMIT+100&amp;format=text%2Fhtml&amp;timeout=30000&amp;debug=on", "View on DBPedia")</f>
        <v>View on DBPedia</v>
      </c>
    </row>
    <row collapsed="false" customFormat="false" customHeight="true" hidden="false" ht="12.1" outlineLevel="0" r="6839">
      <c r="A6839" s="0" t="str">
        <f aca="false">HYPERLINK("http://dbpedia.org/property/longm")</f>
        <v>http://dbpedia.org/property/longm</v>
      </c>
      <c r="B6839" s="2" t="n">
        <v>0</v>
      </c>
      <c r="C6839" s="0" t="str">
        <f aca="false">HYPERLINK("http://dbpedia.org/sparql?default-graph-uri=http%3A%2F%2Fdbpedia.org&amp;query=select+distinct+%3Fs+%3Fo+where+{%3Fs+%3Chttp%3A%2F%2Fdbpedia.org%2Fproperty%2Flongm%3E+%3Fo}+LIMIT+100&amp;format=text%2Fhtml&amp;timeout=30000&amp;debug=on", "View on DBPedia")</f>
        <v>View on DBPedia</v>
      </c>
    </row>
    <row collapsed="false" customFormat="false" customHeight="true" hidden="false" ht="12.1" outlineLevel="0" r="6840">
      <c r="A6840" s="0" t="str">
        <f aca="false">HYPERLINK("http://dbpedia.org/property/lccn")</f>
        <v>http://dbpedia.org/property/lccn</v>
      </c>
      <c r="B6840" s="2" t="n">
        <v>0</v>
      </c>
      <c r="C6840" s="0" t="str">
        <f aca="false">HYPERLINK("http://dbpedia.org/sparql?default-graph-uri=http%3A%2F%2Fdbpedia.org&amp;query=select+distinct+%3Fs+%3Fo+where+{%3Fs+%3Chttp%3A%2F%2Fdbpedia.org%2Fproperty%2Flccn%3E+%3Fo}+LIMIT+100&amp;format=text%2Fhtml&amp;timeout=30000&amp;debug=on", "View on DBPedia")</f>
        <v>View on DBPedia</v>
      </c>
    </row>
    <row collapsed="false" customFormat="false" customHeight="true" hidden="false" ht="12.1" outlineLevel="0" r="6841">
      <c r="A6841" s="0" t="str">
        <f aca="false">HYPERLINK("http://dbpedia.org/property/final")</f>
        <v>http://dbpedia.org/property/final</v>
      </c>
      <c r="B6841" s="2" t="n">
        <v>0</v>
      </c>
      <c r="C6841" s="0" t="str">
        <f aca="false">HYPERLINK("http://dbpedia.org/sparql?default-graph-uri=http%3A%2F%2Fdbpedia.org&amp;query=select+distinct+%3Fs+%3Fo+where+{%3Fs+%3Chttp%3A%2F%2Fdbpedia.org%2Fproperty%2Ffinal%3E+%3Fo}+LIMIT+100&amp;format=text%2Fhtml&amp;timeout=30000&amp;debug=on", "View on DBPedia")</f>
        <v>View on DBPedia</v>
      </c>
    </row>
    <row collapsed="false" customFormat="false" customHeight="true" hidden="false" ht="12.1" outlineLevel="0" r="6842">
      <c r="A6842" s="0" t="str">
        <f aca="false">HYPERLINK("http://dbpedia.org/property/networkName")</f>
        <v>http://dbpedia.org/property/networkName</v>
      </c>
      <c r="B6842" s="2" t="n">
        <v>0</v>
      </c>
      <c r="C6842" s="0" t="str">
        <f aca="false">HYPERLINK("http://dbpedia.org/sparql?default-graph-uri=http%3A%2F%2Fdbpedia.org&amp;query=select+distinct+%3Fs+%3Fo+where+{%3Fs+%3Chttp%3A%2F%2Fdbpedia.org%2Fproperty%2FnetworkName%3E+%3Fo}+LIMIT+100&amp;format=text%2Fhtml&amp;timeout=30000&amp;debug=on", "View on DBPedia")</f>
        <v>View on DBPedia</v>
      </c>
    </row>
    <row collapsed="false" customFormat="false" customHeight="true" hidden="false" ht="12.1" outlineLevel="0" r="6843">
      <c r="A6843" s="0" t="str">
        <f aca="false">HYPERLINK("http://dbpedia.org/property/conference")</f>
        <v>http://dbpedia.org/property/conference</v>
      </c>
      <c r="B6843" s="2" t="n">
        <v>0</v>
      </c>
      <c r="C6843" s="0" t="str">
        <f aca="false">HYPERLINK("http://dbpedia.org/sparql?default-graph-uri=http%3A%2F%2Fdbpedia.org&amp;query=select+distinct+%3Fs+%3Fo+where+{%3Fs+%3Chttp%3A%2F%2Fdbpedia.org%2Fproperty%2Fconference%3E+%3Fo}+LIMIT+100&amp;format=text%2Fhtml&amp;timeout=30000&amp;debug=on", "View on DBPedia")</f>
        <v>View on DBPedia</v>
      </c>
    </row>
    <row collapsed="false" customFormat="false" customHeight="true" hidden="false" ht="12.1" outlineLevel="0" r="6844">
      <c r="A6844" s="0" t="str">
        <f aca="false">HYPERLINK("http://dbpedia.org/property/ukairdate")</f>
        <v>http://dbpedia.org/property/ukairdate</v>
      </c>
      <c r="B6844" s="2" t="n">
        <v>0</v>
      </c>
      <c r="C6844" s="0" t="str">
        <f aca="false">HYPERLINK("http://dbpedia.org/sparql?default-graph-uri=http%3A%2F%2Fdbpedia.org&amp;query=select+distinct+%3Fs+%3Fo+where+{%3Fs+%3Chttp%3A%2F%2Fdbpedia.org%2Fproperty%2Fukairdate%3E+%3Fo}+LIMIT+100&amp;format=text%2Fhtml&amp;timeout=30000&amp;debug=on", "View on DBPedia")</f>
        <v>View on DBPedia</v>
      </c>
    </row>
    <row collapsed="false" customFormat="false" customHeight="true" hidden="false" ht="12.1" outlineLevel="0" r="6845">
      <c r="A6845" s="0" t="str">
        <f aca="false">HYPERLINK("http://dbpedia.org/property/hm21Enter")</f>
        <v>http://dbpedia.org/property/hm21Enter</v>
      </c>
      <c r="B6845" s="2" t="n">
        <v>0</v>
      </c>
      <c r="C6845" s="0" t="str">
        <f aca="false">HYPERLINK("http://dbpedia.org/sparql?default-graph-uri=http%3A%2F%2Fdbpedia.org&amp;query=select+distinct+%3Fs+%3Fo+where+{%3Fs+%3Chttp%3A%2F%2Fdbpedia.org%2Fproperty%2Fhm21Enter%3E+%3Fo}+LIMIT+100&amp;format=text%2Fhtml&amp;timeout=30000&amp;debug=on", "View on DBPedia")</f>
        <v>View on DBPedia</v>
      </c>
    </row>
    <row collapsed="false" customFormat="false" customHeight="true" hidden="false" ht="12.1" outlineLevel="0" r="6846">
      <c r="A6846" s="0" t="str">
        <f aca="false">HYPERLINK("http://dbpedia.org/property/aired")</f>
        <v>http://dbpedia.org/property/aired</v>
      </c>
      <c r="B6846" s="2" t="n">
        <v>0</v>
      </c>
      <c r="C6846" s="0" t="str">
        <f aca="false">HYPERLINK("http://dbpedia.org/sparql?default-graph-uri=http%3A%2F%2Fdbpedia.org&amp;query=select+distinct+%3Fs+%3Fo+where+{%3Fs+%3Chttp%3A%2F%2Fdbpedia.org%2Fproperty%2Faired%3E+%3Fo}+LIMIT+100&amp;format=text%2Fhtml&amp;timeout=30000&amp;debug=on", "View on DBPedia")</f>
        <v>View on DBPedia</v>
      </c>
    </row>
    <row collapsed="false" customFormat="false" customHeight="true" hidden="false" ht="12.1" outlineLevel="0" r="6847">
      <c r="A6847" s="0" t="str">
        <f aca="false">HYPERLINK("http://dbpedia.org/property/visitorQtr")</f>
        <v>http://dbpedia.org/property/visitorQtr</v>
      </c>
      <c r="B6847" s="2" t="n">
        <v>0</v>
      </c>
      <c r="C6847" s="0" t="str">
        <f aca="false">HYPERLINK("http://dbpedia.org/sparql?default-graph-uri=http%3A%2F%2Fdbpedia.org&amp;query=select+distinct+%3Fs+%3Fo+where+{%3Fs+%3Chttp%3A%2F%2Fdbpedia.org%2Fproperty%2FvisitorQtr%3E+%3Fo}+LIMIT+100&amp;format=text%2Fhtml&amp;timeout=30000&amp;debug=on", "View on DBPedia")</f>
        <v>View on DBPedia</v>
      </c>
    </row>
    <row collapsed="false" customFormat="false" customHeight="true" hidden="false" ht="12.1" outlineLevel="0" r="6848">
      <c r="A6848" s="0" t="str">
        <f aca="false">HYPERLINK("http://dbpedia.org/property/numberOfFilms")</f>
        <v>http://dbpedia.org/property/numberOfFilms</v>
      </c>
      <c r="B6848" s="2" t="n">
        <v>0</v>
      </c>
      <c r="C6848" s="0" t="str">
        <f aca="false">HYPERLINK("http://dbpedia.org/sparql?default-graph-uri=http%3A%2F%2Fdbpedia.org&amp;query=select+distinct+%3Fs+%3Fo+where+{%3Fs+%3Chttp%3A%2F%2Fdbpedia.org%2Fproperty%2FnumberOfFilms%3E+%3Fo}+LIMIT+100&amp;format=text%2Fhtml&amp;timeout=30000&amp;debug=on", "View on DBPedia")</f>
        <v>View on DBPedia</v>
      </c>
    </row>
    <row collapsed="false" customFormat="false" customHeight="true" hidden="false" ht="12.1" outlineLevel="0" r="6849">
      <c r="A6849" s="0" t="str">
        <f aca="false">HYPERLINK("http://dbpedia.org/property/logoalt")</f>
        <v>http://dbpedia.org/property/logoalt</v>
      </c>
      <c r="B6849" s="2" t="n">
        <v>0</v>
      </c>
      <c r="C6849" s="0" t="str">
        <f aca="false">HYPERLINK("http://dbpedia.org/sparql?default-graph-uri=http%3A%2F%2Fdbpedia.org&amp;query=select+distinct+%3Fs+%3Fo+where+{%3Fs+%3Chttp%3A%2F%2Fdbpedia.org%2Fproperty%2Flogoalt%3E+%3Fo}+LIMIT+100&amp;format=text%2Fhtml&amp;timeout=30000&amp;debug=on", "View on DBPedia")</f>
        <v>View on DBPedia</v>
      </c>
    </row>
    <row collapsed="false" customFormat="false" customHeight="true" hidden="false" ht="12.1" outlineLevel="0" r="6850">
      <c r="A6850" s="0" t="str">
        <f aca="false">HYPERLINK("http://dbpedia.org/property/closed")</f>
        <v>http://dbpedia.org/property/closed</v>
      </c>
      <c r="B6850" s="2" t="n">
        <v>0</v>
      </c>
      <c r="C6850" s="0" t="str">
        <f aca="false">HYPERLINK("http://dbpedia.org/sparql?default-graph-uri=http%3A%2F%2Fdbpedia.org&amp;query=select+distinct+%3Fs+%3Fo+where+{%3Fs+%3Chttp%3A%2F%2Fdbpedia.org%2Fproperty%2Fclosed%3E+%3Fo}+LIMIT+100&amp;format=text%2Fhtml&amp;timeout=30000&amp;debug=on", "View on DBPedia")</f>
        <v>View on DBPedia</v>
      </c>
    </row>
    <row collapsed="false" customFormat="false" customHeight="true" hidden="false" ht="12.1" outlineLevel="0" r="6851">
      <c r="A6851" s="0" t="str">
        <f aca="false">HYPERLINK("http://dbpedia.org/property/notableWork")</f>
        <v>http://dbpedia.org/property/notableWork</v>
      </c>
      <c r="B6851" s="2" t="n">
        <v>0</v>
      </c>
      <c r="C6851" s="0" t="str">
        <f aca="false">HYPERLINK("http://dbpedia.org/sparql?default-graph-uri=http%3A%2F%2Fdbpedia.org&amp;query=select+distinct+%3Fs+%3Fo+where+{%3Fs+%3Chttp%3A%2F%2Fdbpedia.org%2Fproperty%2FnotableWork%3E+%3Fo}+LIMIT+100&amp;format=text%2Fhtml&amp;timeout=30000&amp;debug=on", "View on DBPedia")</f>
        <v>View on DBPedia</v>
      </c>
    </row>
    <row collapsed="false" customFormat="false" customHeight="true" hidden="false" ht="12.1" outlineLevel="0" r="6852">
      <c r="A6852" s="0" t="str">
        <f aca="false">HYPERLINK("http://dbpedia.org/ontology/team")</f>
        <v>http://dbpedia.org/ontology/team</v>
      </c>
      <c r="B6852" s="2" t="n">
        <v>0</v>
      </c>
      <c r="C6852" s="0" t="str">
        <f aca="false">HYPERLINK("http://dbpedia.org/sparql?default-graph-uri=http%3A%2F%2Fdbpedia.org&amp;query=select+distinct+%3Fs+%3Fo+where+{%3Fs+%3Chttp%3A%2F%2Fdbpedia.org%2Fontology%2Fteam%3E+%3Fo}+LIMIT+100&amp;format=text%2Fhtml&amp;timeout=30000&amp;debug=on", "View on DBPedia")</f>
        <v>View on DBPedia</v>
      </c>
    </row>
    <row collapsed="false" customFormat="false" customHeight="true" hidden="false" ht="12.1" outlineLevel="0" r="6853">
      <c r="A6853" s="0" t="str">
        <f aca="false">HYPERLINK("http://dbpedia.org/property/education")</f>
        <v>http://dbpedia.org/property/education</v>
      </c>
      <c r="B6853" s="2" t="n">
        <v>0</v>
      </c>
      <c r="C6853" s="0" t="str">
        <f aca="false">HYPERLINK("http://dbpedia.org/sparql?default-graph-uri=http%3A%2F%2Fdbpedia.org&amp;query=select+distinct+%3Fs+%3Fo+where+{%3Fs+%3Chttp%3A%2F%2Fdbpedia.org%2Fproperty%2Feducation%3E+%3Fo}+LIMIT+100&amp;format=text%2Fhtml&amp;timeout=30000&amp;debug=on", "View on DBPedia")</f>
        <v>View on DBPedia</v>
      </c>
    </row>
    <row collapsed="false" customFormat="false" customHeight="true" hidden="false" ht="12.1" outlineLevel="0" r="6854">
      <c r="A6854" s="0" t="str">
        <f aca="false">HYPERLINK("http://dbpedia.org/property/shoesize")</f>
        <v>http://dbpedia.org/property/shoesize</v>
      </c>
      <c r="B6854" s="2" t="n">
        <v>0</v>
      </c>
      <c r="C6854" s="0" t="str">
        <f aca="false">HYPERLINK("http://dbpedia.org/sparql?default-graph-uri=http%3A%2F%2Fdbpedia.org&amp;query=select+distinct+%3Fs+%3Fo+where+{%3Fs+%3Chttp%3A%2F%2Fdbpedia.org%2Fproperty%2Fshoesize%3E+%3Fo}+LIMIT+100&amp;format=text%2Fhtml&amp;timeout=30000&amp;debug=on", "View on DBPedia")</f>
        <v>View on DBPedia</v>
      </c>
    </row>
    <row collapsed="false" customFormat="false" customHeight="true" hidden="false" ht="12.1" outlineLevel="0" r="6855">
      <c r="A6855" s="0" t="str">
        <f aca="false">HYPERLINK("http://dbpedia.org/property/format")</f>
        <v>http://dbpedia.org/property/format</v>
      </c>
      <c r="B6855" s="2" t="n">
        <v>0</v>
      </c>
      <c r="C6855" s="0" t="str">
        <f aca="false">HYPERLINK("http://dbpedia.org/sparql?default-graph-uri=http%3A%2F%2Fdbpedia.org&amp;query=select+distinct+%3Fs+%3Fo+where+{%3Fs+%3Chttp%3A%2F%2Fdbpedia.org%2Fproperty%2Fformat%3E+%3Fo}+LIMIT+100&amp;format=text%2Fhtml&amp;timeout=30000&amp;debug=on", "View on DBPedia")</f>
        <v>View on DBPedia</v>
      </c>
    </row>
    <row collapsed="false" customFormat="false" customHeight="true" hidden="false" ht="12.1" outlineLevel="0" r="6856">
      <c r="A6856" s="0" t="str">
        <f aca="false">HYPERLINK("http://dbpedia.org/property/month")</f>
        <v>http://dbpedia.org/property/month</v>
      </c>
      <c r="B6856" s="2" t="n">
        <v>0</v>
      </c>
      <c r="C6856" s="0" t="str">
        <f aca="false">HYPERLINK("http://dbpedia.org/sparql?default-graph-uri=http%3A%2F%2Fdbpedia.org&amp;query=select+distinct+%3Fs+%3Fo+where+{%3Fs+%3Chttp%3A%2F%2Fdbpedia.org%2Fproperty%2Fmonth%3E+%3Fo}+LIMIT+100&amp;format=text%2Fhtml&amp;timeout=30000&amp;debug=on", "View on DBPedia")</f>
        <v>View on DBPedia</v>
      </c>
    </row>
    <row collapsed="false" customFormat="false" customHeight="true" hidden="false" ht="12.1" outlineLevel="0" r="6857">
      <c r="A6857" s="0" t="str">
        <f aca="false">HYPERLINK("http://dbpedia.org/property/notableWorks")</f>
        <v>http://dbpedia.org/property/notableWorks</v>
      </c>
      <c r="B6857" s="2" t="n">
        <v>0</v>
      </c>
      <c r="C6857" s="0" t="str">
        <f aca="false">HYPERLINK("http://dbpedia.org/sparql?default-graph-uri=http%3A%2F%2Fdbpedia.org&amp;query=select+distinct+%3Fs+%3Fo+where+{%3Fs+%3Chttp%3A%2F%2Fdbpedia.org%2Fproperty%2FnotableWorks%3E+%3Fo}+LIMIT+100&amp;format=text%2Fhtml&amp;timeout=30000&amp;debug=on", "View on DBPedia")</f>
        <v>View on DBPedia</v>
      </c>
    </row>
    <row collapsed="false" customFormat="false" customHeight="true" hidden="false" ht="12.1" outlineLevel="0" r="6858">
      <c r="A6858" s="0" t="str">
        <f aca="false">HYPERLINK("http://dbpedia.org/property/time")</f>
        <v>http://dbpedia.org/property/time</v>
      </c>
      <c r="B6858" s="2" t="n">
        <v>0</v>
      </c>
      <c r="C6858" s="0" t="str">
        <f aca="false">HYPERLINK("http://dbpedia.org/sparql?default-graph-uri=http%3A%2F%2Fdbpedia.org&amp;query=select+distinct+%3Fs+%3Fo+where+{%3Fs+%3Chttp%3A%2F%2Fdbpedia.org%2Fproperty%2Ftime%3E+%3Fo}+LIMIT+100&amp;format=text%2Fhtml&amp;timeout=30000&amp;debug=on", "View on DBPedia")</f>
        <v>View on DBPedia</v>
      </c>
    </row>
    <row collapsed="false" customFormat="false" customHeight="true" hidden="false" ht="12.1" outlineLevel="0" r="6859">
      <c r="A6859" s="0" t="str">
        <f aca="false">HYPERLINK("http://dbpedia.org/property/coordinates")</f>
        <v>http://dbpedia.org/property/coordinates</v>
      </c>
      <c r="B6859" s="2" t="n">
        <v>0</v>
      </c>
      <c r="C6859" s="0" t="str">
        <f aca="false">HYPERLINK("http://dbpedia.org/sparql?default-graph-uri=http%3A%2F%2Fdbpedia.org&amp;query=select+distinct+%3Fs+%3Fo+where+{%3Fs+%3Chttp%3A%2F%2Fdbpedia.org%2Fproperty%2Fcoordinates%3E+%3Fo}+LIMIT+100&amp;format=text%2Fhtml&amp;timeout=30000&amp;debug=on", "View on DBPedia")</f>
        <v>View on DBPedia</v>
      </c>
    </row>
    <row collapsed="false" customFormat="false" customHeight="true" hidden="false" ht="12.1" outlineLevel="0" r="6860">
      <c r="A6860" s="0" t="str">
        <f aca="false">HYPERLINK("http://dbpedia.org/property/closeddate")</f>
        <v>http://dbpedia.org/property/closeddate</v>
      </c>
      <c r="B6860" s="2" t="n">
        <v>0</v>
      </c>
      <c r="C6860" s="0" t="str">
        <f aca="false">HYPERLINK("http://dbpedia.org/sparql?default-graph-uri=http%3A%2F%2Fdbpedia.org&amp;query=select+distinct+%3Fs+%3Fo+where+{%3Fs+%3Chttp%3A%2F%2Fdbpedia.org%2Fproperty%2Fcloseddate%3E+%3Fo}+LIMIT+100&amp;format=text%2Fhtml&amp;timeout=30000&amp;debug=on", "View on DBPedia")</f>
        <v>View on DBPedia</v>
      </c>
    </row>
    <row collapsed="false" customFormat="false" customHeight="true" hidden="false" ht="12.1" outlineLevel="0" r="6861">
      <c r="A6861" s="0" t="str">
        <f aca="false">HYPERLINK("http://dbpedia.org/property/tries")</f>
        <v>http://dbpedia.org/property/tries</v>
      </c>
      <c r="B6861" s="2" t="n">
        <v>0</v>
      </c>
      <c r="C6861" s="0" t="str">
        <f aca="false">HYPERLINK("http://dbpedia.org/sparql?default-graph-uri=http%3A%2F%2Fdbpedia.org&amp;query=select+distinct+%3Fs+%3Fo+where+{%3Fs+%3Chttp%3A%2F%2Fdbpedia.org%2Fproperty%2Ftries%3E+%3Fo}+LIMIT+100&amp;format=text%2Fhtml&amp;timeout=30000&amp;debug=on", "View on DBPedia")</f>
        <v>View on DBPedia</v>
      </c>
    </row>
    <row collapsed="false" customFormat="false" customHeight="true" hidden="false" ht="12.1" outlineLevel="0" r="6862">
      <c r="A6862" s="0" t="str">
        <f aca="false">HYPERLINK("http://dbpedia.org/property/formerChannels")</f>
        <v>http://dbpedia.org/property/formerChannels</v>
      </c>
      <c r="B6862" s="2" t="n">
        <v>0</v>
      </c>
      <c r="C6862" s="0" t="str">
        <f aca="false">HYPERLINK("http://dbpedia.org/sparql?default-graph-uri=http%3A%2F%2Fdbpedia.org&amp;query=select+distinct+%3Fs+%3Fo+where+{%3Fs+%3Chttp%3A%2F%2Fdbpedia.org%2Fproperty%2FformerChannels%3E+%3Fo}+LIMIT+100&amp;format=text%2Fhtml&amp;timeout=30000&amp;debug=on", "View on DBPedia")</f>
        <v>View on DBPedia</v>
      </c>
    </row>
    <row collapsed="false" customFormat="false" customHeight="true" hidden="false" ht="12.1" outlineLevel="0" r="6863">
      <c r="A6863" s="0" t="str">
        <f aca="false">HYPERLINK("http://dbpedia.org/property/added")</f>
        <v>http://dbpedia.org/property/added</v>
      </c>
      <c r="B6863" s="2" t="n">
        <v>0</v>
      </c>
      <c r="C6863" s="0" t="str">
        <f aca="false">HYPERLINK("http://dbpedia.org/sparql?default-graph-uri=http%3A%2F%2Fdbpedia.org&amp;query=select+distinct+%3Fs+%3Fo+where+{%3Fs+%3Chttp%3A%2F%2Fdbpedia.org%2Fproperty%2Fadded%3E+%3Fo}+LIMIT+100&amp;format=text%2Fhtml&amp;timeout=30000&amp;debug=on", "View on DBPedia")</f>
        <v>View on DBPedia</v>
      </c>
    </row>
    <row collapsed="false" customFormat="false" customHeight="true" hidden="false" ht="12.1" outlineLevel="0" r="6864">
      <c r="A6864" s="0" t="str">
        <f aca="false">HYPERLINK("http://dbpedia.org/ontology/draftRound")</f>
        <v>http://dbpedia.org/ontology/draftRound</v>
      </c>
      <c r="B6864" s="2" t="n">
        <v>0</v>
      </c>
      <c r="C6864" s="0" t="str">
        <f aca="false">HYPERLINK("http://dbpedia.org/sparql?default-graph-uri=http%3A%2F%2Fdbpedia.org&amp;query=select+distinct+%3Fs+%3Fo+where+{%3Fs+%3Chttp%3A%2F%2Fdbpedia.org%2Fontology%2FdraftRound%3E+%3Fo}+LIMIT+100&amp;format=text%2Fhtml&amp;timeout=30000&amp;debug=on", "View on DBPedia")</f>
        <v>View on DBPedia</v>
      </c>
    </row>
    <row collapsed="false" customFormat="false" customHeight="true" hidden="false" ht="12.1" outlineLevel="0" r="6865">
      <c r="A6865" s="0" t="str">
        <f aca="false">HYPERLINK("http://dbpedia.org/property/previousSeason")</f>
        <v>http://dbpedia.org/property/previousSeason</v>
      </c>
      <c r="B6865" s="2" t="n">
        <v>0</v>
      </c>
      <c r="C6865" s="0" t="str">
        <f aca="false">HYPERLINK("http://dbpedia.org/sparql?default-graph-uri=http%3A%2F%2Fdbpedia.org&amp;query=select+distinct+%3Fs+%3Fo+where+{%3Fs+%3Chttp%3A%2F%2Fdbpedia.org%2Fproperty%2FpreviousSeason%3E+%3Fo}+LIMIT+100&amp;format=text%2Fhtml&amp;timeout=30000&amp;debug=on", "View on DBPedia")</f>
        <v>View on DBPedia</v>
      </c>
    </row>
    <row collapsed="false" customFormat="false" customHeight="true" hidden="false" ht="12.1" outlineLevel="0" r="6866">
      <c r="A6866" s="0" t="str">
        <f aca="false">HYPERLINK("http://dbpedia.org/property/yearsActive")</f>
        <v>http://dbpedia.org/property/yearsActive</v>
      </c>
      <c r="B6866" s="2" t="n">
        <v>0</v>
      </c>
      <c r="C6866" s="0" t="str">
        <f aca="false">HYPERLINK("http://dbpedia.org/sparql?default-graph-uri=http%3A%2F%2Fdbpedia.org&amp;query=select+distinct+%3Fs+%3Fo+where+{%3Fs+%3Chttp%3A%2F%2Fdbpedia.org%2Fproperty%2FyearsActive%3E+%3Fo}+LIMIT+100&amp;format=text%2Fhtml&amp;timeout=30000&amp;debug=on", "View on DBPedia")</f>
        <v>View on DBPedia</v>
      </c>
    </row>
    <row collapsed="false" customFormat="false" customHeight="true" hidden="false" ht="12.1" outlineLevel="0" r="6867">
      <c r="A6867" s="0" t="str">
        <f aca="false">HYPERLINK("http://dbpedia.org/property/headline")</f>
        <v>http://dbpedia.org/property/headline</v>
      </c>
      <c r="B6867" s="2" t="n">
        <v>0</v>
      </c>
      <c r="C6867" s="0" t="str">
        <f aca="false">HYPERLINK("http://dbpedia.org/sparql?default-graph-uri=http%3A%2F%2Fdbpedia.org&amp;query=select+distinct+%3Fs+%3Fo+where+{%3Fs+%3Chttp%3A%2F%2Fdbpedia.org%2Fproperty%2Fheadline%3E+%3Fo}+LIMIT+100&amp;format=text%2Fhtml&amp;timeout=30000&amp;debug=on", "View on DBPedia")</f>
        <v>View on DBPedia</v>
      </c>
    </row>
    <row collapsed="false" customFormat="false" customHeight="true" hidden="false" ht="12.1" outlineLevel="0" r="6868">
      <c r="A6868" s="0" t="str">
        <f aca="false">HYPERLINK("http://dbpedia.org/property/translittitle")</f>
        <v>http://dbpedia.org/property/translittitle</v>
      </c>
      <c r="B6868" s="2" t="n">
        <v>0</v>
      </c>
      <c r="C6868" s="0" t="str">
        <f aca="false">HYPERLINK("http://dbpedia.org/sparql?default-graph-uri=http%3A%2F%2Fdbpedia.org&amp;query=select+distinct+%3Fs+%3Fo+where+{%3Fs+%3Chttp%3A%2F%2Fdbpedia.org%2Fproperty%2Ftranslittitle%3E+%3Fo}+LIMIT+100&amp;format=text%2Fhtml&amp;timeout=30000&amp;debug=on", "View on DBPedia")</f>
        <v>View on DBPedia</v>
      </c>
    </row>
    <row collapsed="false" customFormat="false" customHeight="true" hidden="false" ht="12.1" outlineLevel="0" r="6869">
      <c r="A6869" s="0" t="str">
        <f aca="false">HYPERLINK("http://dbpedia.org/property/locationCity")</f>
        <v>http://dbpedia.org/property/locationCity</v>
      </c>
      <c r="B6869" s="2" t="n">
        <v>0</v>
      </c>
      <c r="C6869" s="0" t="str">
        <f aca="false">HYPERLINK("http://dbpedia.org/sparql?default-graph-uri=http%3A%2F%2Fdbpedia.org&amp;query=select+distinct+%3Fs+%3Fo+where+{%3Fs+%3Chttp%3A%2F%2Fdbpedia.org%2Fproperty%2FlocationCity%3E+%3Fo}+LIMIT+100&amp;format=text%2Fhtml&amp;timeout=30000&amp;debug=on", "View on DBPedia")</f>
        <v>View on DBPedia</v>
      </c>
    </row>
    <row collapsed="false" customFormat="false" customHeight="true" hidden="false" ht="12.1" outlineLevel="0" r="6870">
      <c r="A6870" s="0" t="str">
        <f aca="false">HYPERLINK("http://dbpedia.org/property/distributor")</f>
        <v>http://dbpedia.org/property/distributor</v>
      </c>
      <c r="B6870" s="2" t="n">
        <v>0</v>
      </c>
      <c r="C6870" s="0" t="str">
        <f aca="false">HYPERLINK("http://dbpedia.org/sparql?default-graph-uri=http%3A%2F%2Fdbpedia.org&amp;query=select+distinct+%3Fs+%3Fo+where+{%3Fs+%3Chttp%3A%2F%2Fdbpedia.org%2Fproperty%2Fdistributor%3E+%3Fo}+LIMIT+100&amp;format=text%2Fhtml&amp;timeout=30000&amp;debug=on", "View on DBPedia")</f>
        <v>View on DBPedia</v>
      </c>
    </row>
    <row collapsed="false" customFormat="false" customHeight="true" hidden="false" ht="12.1" outlineLevel="0" r="6871">
      <c r="A6871" s="0" t="str">
        <f aca="false">HYPERLINK("http://dbpedia.org/property/hm23Enter")</f>
        <v>http://dbpedia.org/property/hm23Enter</v>
      </c>
      <c r="B6871" s="2" t="n">
        <v>0</v>
      </c>
      <c r="C6871" s="0" t="str">
        <f aca="false">HYPERLINK("http://dbpedia.org/sparql?default-graph-uri=http%3A%2F%2Fdbpedia.org&amp;query=select+distinct+%3Fs+%3Fo+where+{%3Fs+%3Chttp%3A%2F%2Fdbpedia.org%2Fproperty%2Fhm23Enter%3E+%3Fo}+LIMIT+100&amp;format=text%2Fhtml&amp;timeout=30000&amp;debug=on", "View on DBPedia")</f>
        <v>View on DBPedia</v>
      </c>
    </row>
    <row collapsed="false" customFormat="false" customHeight="true" hidden="false" ht="12.1" outlineLevel="0" r="6872">
      <c r="A6872" s="0" t="str">
        <f aca="false">HYPERLINK("http://dbpedia.org/property/longs")</f>
        <v>http://dbpedia.org/property/longs</v>
      </c>
      <c r="B6872" s="2" t="n">
        <v>0</v>
      </c>
      <c r="C6872" s="0" t="str">
        <f aca="false">HYPERLINK("http://dbpedia.org/sparql?default-graph-uri=http%3A%2F%2Fdbpedia.org&amp;query=select+distinct+%3Fs+%3Fo+where+{%3Fs+%3Chttp%3A%2F%2Fdbpedia.org%2Fproperty%2Flongs%3E+%3Fo}+LIMIT+100&amp;format=text%2Fhtml&amp;timeout=30000&amp;debug=on", "View on DBPedia")</f>
        <v>View on DBPedia</v>
      </c>
    </row>
    <row collapsed="false" customFormat="false" customHeight="true" hidden="false" ht="12.1" outlineLevel="0" r="6873">
      <c r="A6873" s="0" t="str">
        <f aca="false">HYPERLINK("http://dbpedia.org/property/weight")</f>
        <v>http://dbpedia.org/property/weight</v>
      </c>
      <c r="B6873" s="2" t="n">
        <v>0</v>
      </c>
      <c r="C6873" s="0" t="str">
        <f aca="false">HYPERLINK("http://dbpedia.org/sparql?default-graph-uri=http%3A%2F%2Fdbpedia.org&amp;query=select+distinct+%3Fs+%3Fo+where+{%3Fs+%3Chttp%3A%2F%2Fdbpedia.org%2Fproperty%2Fweight%3E+%3Fo}+LIMIT+100&amp;format=text%2Fhtml&amp;timeout=30000&amp;debug=on", "View on DBPedia")</f>
        <v>View on DBPedia</v>
      </c>
    </row>
    <row collapsed="false" customFormat="false" customHeight="true" hidden="false" ht="12.1" outlineLevel="0" r="6874">
      <c r="A6874" s="0" t="str">
        <f aca="false">HYPERLINK("http://dbpedia.org/property/wsopMoneyFinishes")</f>
        <v>http://dbpedia.org/property/wsopMoneyFinishes</v>
      </c>
      <c r="B6874" s="2" t="n">
        <v>0</v>
      </c>
      <c r="C6874" s="0" t="str">
        <f aca="false">HYPERLINK("http://dbpedia.org/sparql?default-graph-uri=http%3A%2F%2Fdbpedia.org&amp;query=select+distinct+%3Fs+%3Fo+where+{%3Fs+%3Chttp%3A%2F%2Fdbpedia.org%2Fproperty%2FwsopMoneyFinishes%3E+%3Fo}+LIMIT+100&amp;format=text%2Fhtml&amp;timeout=30000&amp;debug=on", "View on DBPedia")</f>
        <v>View on DBPedia</v>
      </c>
    </row>
    <row collapsed="false" customFormat="false" customHeight="true" hidden="false" ht="12.1" outlineLevel="0" r="6875">
      <c r="A6875" s="0" t="str">
        <f aca="false">HYPERLINK("http://dbpedia.org/property/rating")</f>
        <v>http://dbpedia.org/property/rating</v>
      </c>
      <c r="B6875" s="2" t="n">
        <v>0</v>
      </c>
      <c r="C6875" s="0" t="str">
        <f aca="false">HYPERLINK("http://dbpedia.org/sparql?default-graph-uri=http%3A%2F%2Fdbpedia.org&amp;query=select+distinct+%3Fs+%3Fo+where+{%3Fs+%3Chttp%3A%2F%2Fdbpedia.org%2Fproperty%2Frating%3E+%3Fo}+LIMIT+100&amp;format=text%2Fhtml&amp;timeout=30000&amp;debug=on", "View on DBPedia")</f>
        <v>View on DBPedia</v>
      </c>
    </row>
    <row collapsed="false" customFormat="false" customHeight="true" hidden="false" ht="12.1" outlineLevel="0" r="6876">
      <c r="A6876" s="0" t="str">
        <f aca="false">HYPERLINK("http://dbpedia.org/property/homeQtr")</f>
        <v>http://dbpedia.org/property/homeQtr</v>
      </c>
      <c r="B6876" s="2" t="n">
        <v>0</v>
      </c>
      <c r="C6876" s="0" t="str">
        <f aca="false">HYPERLINK("http://dbpedia.org/sparql?default-graph-uri=http%3A%2F%2Fdbpedia.org&amp;query=select+distinct+%3Fs+%3Fo+where+{%3Fs+%3Chttp%3A%2F%2Fdbpedia.org%2Fproperty%2FhomeQtr%3E+%3Fo}+LIMIT+100&amp;format=text%2Fhtml&amp;timeout=30000&amp;debug=on", "View on DBPedia")</f>
        <v>View on DBPedia</v>
      </c>
    </row>
    <row collapsed="false" customFormat="false" customHeight="true" hidden="false" ht="12.1" outlineLevel="0" r="6877">
      <c r="A6877" s="0" t="str">
        <f aca="false">HYPERLINK("http://dbpedia.org/property/rd1Team")</f>
        <v>http://dbpedia.org/property/rd1Team</v>
      </c>
      <c r="B6877" s="2" t="n">
        <v>0</v>
      </c>
      <c r="C6877" s="0" t="str">
        <f aca="false">HYPERLINK("http://dbpedia.org/sparql?default-graph-uri=http%3A%2F%2Fdbpedia.org&amp;query=select+distinct+%3Fs+%3Fo+where+{%3Fs+%3Chttp%3A%2F%2Fdbpedia.org%2Fproperty%2Frd1Team%3E+%3Fo}+LIMIT+100&amp;format=text%2Fhtml&amp;timeout=30000&amp;debug=on", "View on DBPedia")</f>
        <v>View on DBPedia</v>
      </c>
    </row>
    <row collapsed="false" customFormat="false" customHeight="true" hidden="false" ht="12.1" outlineLevel="0" r="6878">
      <c r="A6878" s="0" t="str">
        <f aca="false">HYPERLINK("http://dbpedia.org/property/developer")</f>
        <v>http://dbpedia.org/property/developer</v>
      </c>
      <c r="B6878" s="2" t="n">
        <v>0</v>
      </c>
      <c r="C6878" s="0" t="str">
        <f aca="false">HYPERLINK("http://dbpedia.org/sparql?default-graph-uri=http%3A%2F%2Fdbpedia.org&amp;query=select+distinct+%3Fs+%3Fo+where+{%3Fs+%3Chttp%3A%2F%2Fdbpedia.org%2Fproperty%2Fdeveloper%3E+%3Fo}+LIMIT+100&amp;format=text%2Fhtml&amp;timeout=30000&amp;debug=on", "View on DBPedia")</f>
        <v>View on DBPedia</v>
      </c>
    </row>
    <row collapsed="false" customFormat="false" customHeight="true" hidden="false" ht="12.1" outlineLevel="0" r="6879">
      <c r="A6879" s="0" t="str">
        <f aca="false">HYPERLINK("http://dbpedia.org/property/totalgoals")</f>
        <v>http://dbpedia.org/property/totalgoals</v>
      </c>
      <c r="B6879" s="2" t="n">
        <v>0</v>
      </c>
      <c r="C6879" s="0" t="str">
        <f aca="false">HYPERLINK("http://dbpedia.org/sparql?default-graph-uri=http%3A%2F%2Fdbpedia.org&amp;query=select+distinct+%3Fs+%3Fo+where+{%3Fs+%3Chttp%3A%2F%2Fdbpedia.org%2Fproperty%2Ftotalgoals%3E+%3Fo}+LIMIT+100&amp;format=text%2Fhtml&amp;timeout=30000&amp;debug=on", "View on DBPedia")</f>
        <v>View on DBPedia</v>
      </c>
    </row>
    <row collapsed="false" customFormat="false" customHeight="true" hidden="false" ht="12.1" outlineLevel="0" r="6880">
      <c r="A6880" s="0" t="str">
        <f aca="false">HYPERLINK("http://dbpedia.org/ontology/producer")</f>
        <v>http://dbpedia.org/ontology/producer</v>
      </c>
      <c r="B6880" s="2" t="n">
        <v>0</v>
      </c>
      <c r="C6880" s="0" t="str">
        <f aca="false">HYPERLINK("http://dbpedia.org/sparql?default-graph-uri=http%3A%2F%2Fdbpedia.org&amp;query=select+distinct+%3Fs+%3Fo+where+{%3Fs+%3Chttp%3A%2F%2Fdbpedia.org%2Fontology%2Fproducer%3E+%3Fo}+LIMIT+100&amp;format=text%2Fhtml&amp;timeout=30000&amp;debug=on", "View on DBPedia")</f>
        <v>View on DBPedia</v>
      </c>
    </row>
    <row collapsed="false" customFormat="false" customHeight="true" hidden="false" ht="12.1" outlineLevel="0" r="6881">
      <c r="A6881" s="0" t="str">
        <f aca="false">HYPERLINK("http://dbpedia.org/property/homepage")</f>
        <v>http://dbpedia.org/property/homepage</v>
      </c>
      <c r="B6881" s="2" t="n">
        <v>0</v>
      </c>
      <c r="C6881" s="0" t="str">
        <f aca="false">HYPERLINK("http://dbpedia.org/sparql?default-graph-uri=http%3A%2F%2Fdbpedia.org&amp;query=select+distinct+%3Fs+%3Fo+where+{%3Fs+%3Chttp%3A%2F%2Fdbpedia.org%2Fproperty%2Fhomepage%3E+%3Fo}+LIMIT+100&amp;format=text%2Fhtml&amp;timeout=30000&amp;debug=on", "View on DBPedia")</f>
        <v>View on DBPedia</v>
      </c>
    </row>
    <row collapsed="false" customFormat="false" customHeight="true" hidden="false" ht="12.1" outlineLevel="0" r="6882">
      <c r="A6882" s="0" t="str">
        <f aca="false">HYPERLINK("http://dbpedia.org/property/losses")</f>
        <v>http://dbpedia.org/property/losses</v>
      </c>
      <c r="B6882" s="2" t="n">
        <v>0</v>
      </c>
      <c r="C6882" s="0" t="str">
        <f aca="false">HYPERLINK("http://dbpedia.org/sparql?default-graph-uri=http%3A%2F%2Fdbpedia.org&amp;query=select+distinct+%3Fs+%3Fo+where+{%3Fs+%3Chttp%3A%2F%2Fdbpedia.org%2Fproperty%2Flosses%3E+%3Fo}+LIMIT+100&amp;format=text%2Fhtml&amp;timeout=30000&amp;debug=on", "View on DBPedia")</f>
        <v>View on DBPedia</v>
      </c>
    </row>
    <row collapsed="false" customFormat="false" customHeight="true" hidden="false" ht="12.1" outlineLevel="0" r="6883">
      <c r="A6883" s="0" t="str">
        <f aca="false">HYPERLINK("http://dbpedia.org/property/companyName")</f>
        <v>http://dbpedia.org/property/companyName</v>
      </c>
      <c r="B6883" s="2" t="n">
        <v>0</v>
      </c>
      <c r="C6883" s="0" t="str">
        <f aca="false">HYPERLINK("http://dbpedia.org/sparql?default-graph-uri=http%3A%2F%2Fdbpedia.org&amp;query=select+distinct+%3Fs+%3Fo+where+{%3Fs+%3Chttp%3A%2F%2Fdbpedia.org%2Fproperty%2FcompanyName%3E+%3Fo}+LIMIT+100&amp;format=text%2Fhtml&amp;timeout=30000&amp;debug=on", "View on DBPedia")</f>
        <v>View on DBPedia</v>
      </c>
    </row>
    <row collapsed="false" customFormat="false" customHeight="true" hidden="false" ht="12.1" outlineLevel="0" r="6884">
      <c r="A6884" s="0" t="str">
        <f aca="false">HYPERLINK("http://dbpedia.org/property/dressSize")</f>
        <v>http://dbpedia.org/property/dressSize</v>
      </c>
      <c r="B6884" s="2" t="n">
        <v>0</v>
      </c>
      <c r="C6884" s="0" t="str">
        <f aca="false">HYPERLINK("http://dbpedia.org/sparql?default-graph-uri=http%3A%2F%2Fdbpedia.org&amp;query=select+distinct+%3Fs+%3Fo+where+{%3Fs+%3Chttp%3A%2F%2Fdbpedia.org%2Fproperty%2FdressSize%3E+%3Fo}+LIMIT+100&amp;format=text%2Fhtml&amp;timeout=30000&amp;debug=on", "View on DBPedia")</f>
        <v>View on DBPedia</v>
      </c>
    </row>
    <row collapsed="false" customFormat="false" customHeight="true" hidden="false" ht="12.1" outlineLevel="0" r="6885">
      <c r="A6885" s="0" t="str">
        <f aca="false">HYPERLINK("http://dbpedia.org/property/fromAlbum")</f>
        <v>http://dbpedia.org/property/fromAlbum</v>
      </c>
      <c r="B6885" s="2" t="n">
        <v>0</v>
      </c>
      <c r="C6885" s="0" t="str">
        <f aca="false">HYPERLINK("http://dbpedia.org/sparql?default-graph-uri=http%3A%2F%2Fdbpedia.org&amp;query=select+distinct+%3Fs+%3Fo+where+{%3Fs+%3Chttp%3A%2F%2Fdbpedia.org%2Fproperty%2FfromAlbum%3E+%3Fo}+LIMIT+100&amp;format=text%2Fhtml&amp;timeout=30000&amp;debug=on", "View on DBPedia")</f>
        <v>View on DBPedia</v>
      </c>
    </row>
    <row collapsed="false" customFormat="false" customHeight="true" hidden="false" ht="12.1" outlineLevel="0" r="6886">
      <c r="A6886" s="0" t="str">
        <f aca="false">HYPERLINK("http://dbpedia.org/property/latm")</f>
        <v>http://dbpedia.org/property/latm</v>
      </c>
      <c r="B6886" s="2" t="n">
        <v>0</v>
      </c>
      <c r="C6886" s="0" t="str">
        <f aca="false">HYPERLINK("http://dbpedia.org/sparql?default-graph-uri=http%3A%2F%2Fdbpedia.org&amp;query=select+distinct+%3Fs+%3Fo+where+{%3Fs+%3Chttp%3A%2F%2Fdbpedia.org%2Fproperty%2Flatm%3E+%3Fo}+LIMIT+100&amp;format=text%2Fhtml&amp;timeout=30000&amp;debug=on", "View on DBPedia")</f>
        <v>View on DBPedia</v>
      </c>
    </row>
    <row collapsed="false" customFormat="false" customHeight="true" hidden="false" ht="12.1" outlineLevel="0" r="6887">
      <c r="A6887" s="0" t="str">
        <f aca="false">HYPERLINK("http://dbpedia.org/property/commands")</f>
        <v>http://dbpedia.org/property/commands</v>
      </c>
      <c r="B6887" s="2" t="n">
        <v>0</v>
      </c>
      <c r="C6887" s="0" t="str">
        <f aca="false">HYPERLINK("http://dbpedia.org/sparql?default-graph-uri=http%3A%2F%2Fdbpedia.org&amp;query=select+distinct+%3Fs+%3Fo+where+{%3Fs+%3Chttp%3A%2F%2Fdbpedia.org%2Fproperty%2Fcommands%3E+%3Fo}+LIMIT+100&amp;format=text%2Fhtml&amp;timeout=30000&amp;debug=on", "View on DBPedia")</f>
        <v>View on DBPedia</v>
      </c>
    </row>
    <row collapsed="false" customFormat="false" customHeight="true" hidden="false" ht="12.1" outlineLevel="0" r="6888">
      <c r="A6888" s="0" t="str">
        <f aca="false">HYPERLINK("http://dbpedia.org/property/logosize")</f>
        <v>http://dbpedia.org/property/logosize</v>
      </c>
      <c r="B6888" s="2" t="n">
        <v>0</v>
      </c>
      <c r="C6888" s="0" t="str">
        <f aca="false">HYPERLINK("http://dbpedia.org/sparql?default-graph-uri=http%3A%2F%2Fdbpedia.org&amp;query=select+distinct+%3Fs+%3Fo+where+{%3Fs+%3Chttp%3A%2F%2Fdbpedia.org%2Fproperty%2Flogosize%3E+%3Fo}+LIMIT+100&amp;format=text%2Fhtml&amp;timeout=30000&amp;debug=on", "View on DBPedia")</f>
        <v>View on DBPedia</v>
      </c>
    </row>
    <row collapsed="false" customFormat="false" customHeight="true" hidden="false" ht="12.1" outlineLevel="0" r="6889">
      <c r="A6889" s="0" t="str">
        <f aca="false">HYPERLINK("http://dbpedia.org/property/heightIn")</f>
        <v>http://dbpedia.org/property/heightIn</v>
      </c>
      <c r="B6889" s="2" t="n">
        <v>0</v>
      </c>
      <c r="C6889" s="0" t="str">
        <f aca="false">HYPERLINK("http://dbpedia.org/sparql?default-graph-uri=http%3A%2F%2Fdbpedia.org&amp;query=select+distinct+%3Fs+%3Fo+where+{%3Fs+%3Chttp%3A%2F%2Fdbpedia.org%2Fproperty%2FheightIn%3E+%3Fo}+LIMIT+100&amp;format=text%2Fhtml&amp;timeout=30000&amp;debug=on", "View on DBPedia")</f>
        <v>View on DBPedia</v>
      </c>
    </row>
    <row collapsed="false" customFormat="false" customHeight="true" hidden="false" ht="12.1" outlineLevel="0" r="6890">
      <c r="A6890" s="0" t="str">
        <f aca="false">HYPERLINK("http://dbpedia.org/property/cont")</f>
        <v>http://dbpedia.org/property/cont</v>
      </c>
      <c r="B6890" s="2" t="n">
        <v>0</v>
      </c>
      <c r="C6890" s="0" t="str">
        <f aca="false">HYPERLINK("http://dbpedia.org/sparql?default-graph-uri=http%3A%2F%2Fdbpedia.org&amp;query=select+distinct+%3Fs+%3Fo+where+{%3Fs+%3Chttp%3A%2F%2Fdbpedia.org%2Fproperty%2Fcont%3E+%3Fo}+LIMIT+100&amp;format=text%2Fhtml&amp;timeout=30000&amp;debug=on", "View on DBPedia")</f>
        <v>View on DBPedia</v>
      </c>
    </row>
    <row collapsed="false" customFormat="false" customHeight="true" hidden="false" ht="12.1" outlineLevel="0" r="6891">
      <c r="A6891" s="0" t="str">
        <f aca="false">HYPERLINK("http://dbpedia.org/property/in")</f>
        <v>http://dbpedia.org/property/in</v>
      </c>
      <c r="B6891" s="2" t="n">
        <v>0</v>
      </c>
      <c r="C6891" s="0" t="str">
        <f aca="false">HYPERLINK("http://dbpedia.org/sparql?default-graph-uri=http%3A%2F%2Fdbpedia.org&amp;query=select+distinct+%3Fs+%3Fo+where+{%3Fs+%3Chttp%3A%2F%2Fdbpedia.org%2Fproperty%2Fin%3E+%3Fo}+LIMIT+100&amp;format=text%2Fhtml&amp;timeout=30000&amp;debug=on", "View on DBPedia")</f>
        <v>View on DBPedia</v>
      </c>
    </row>
    <row collapsed="false" customFormat="false" customHeight="true" hidden="false" ht="12.1" outlineLevel="0" r="6892">
      <c r="A6892" s="0" t="str">
        <f aca="false">HYPERLINK("http://dbpedia.org/property/hmpage")</f>
        <v>http://dbpedia.org/property/hmpage</v>
      </c>
      <c r="B6892" s="2" t="n">
        <v>0</v>
      </c>
      <c r="C6892" s="0" t="str">
        <f aca="false">HYPERLINK("http://dbpedia.org/sparql?default-graph-uri=http%3A%2F%2Fdbpedia.org&amp;query=select+distinct+%3Fs+%3Fo+where+{%3Fs+%3Chttp%3A%2F%2Fdbpedia.org%2Fproperty%2Fhmpage%3E+%3Fo}+LIMIT+100&amp;format=text%2Fhtml&amp;timeout=30000&amp;debug=on", "View on DBPedia")</f>
        <v>View on DBPedia</v>
      </c>
    </row>
    <row collapsed="false" customFormat="false" customHeight="true" hidden="false" ht="12.1" outlineLevel="0" r="6893">
      <c r="A6893" s="0" t="str">
        <f aca="false">HYPERLINK("http://dbpedia.org/property/presenter")</f>
        <v>http://dbpedia.org/property/presenter</v>
      </c>
      <c r="B6893" s="2" t="n">
        <v>0</v>
      </c>
      <c r="C6893" s="0" t="str">
        <f aca="false">HYPERLINK("http://dbpedia.org/sparql?default-graph-uri=http%3A%2F%2Fdbpedia.org&amp;query=select+distinct+%3Fs+%3Fo+where+{%3Fs+%3Chttp%3A%2F%2Fdbpedia.org%2Fproperty%2Fpresenter%3E+%3Fo}+LIMIT+100&amp;format=text%2Fhtml&amp;timeout=30000&amp;debug=on", "View on DBPedia")</f>
        <v>View on DBPedia</v>
      </c>
    </row>
    <row collapsed="false" customFormat="false" customHeight="true" hidden="false" ht="12.1" outlineLevel="0" r="6894">
      <c r="A6894" s="0" t="str">
        <f aca="false">HYPERLINK("http://dbpedia.org/property/onlineChan")</f>
        <v>http://dbpedia.org/property/onlineChan</v>
      </c>
      <c r="B6894" s="2" t="n">
        <v>0</v>
      </c>
      <c r="C6894" s="0" t="str">
        <f aca="false">HYPERLINK("http://dbpedia.org/sparql?default-graph-uri=http%3A%2F%2Fdbpedia.org&amp;query=select+distinct+%3Fs+%3Fo+where+{%3Fs+%3Chttp%3A%2F%2Fdbpedia.org%2Fproperty%2FonlineChan%3E+%3Fo}+LIMIT+100&amp;format=text%2Fhtml&amp;timeout=30000&amp;debug=on", "View on DBPedia")</f>
        <v>View on DBPedia</v>
      </c>
    </row>
    <row collapsed="false" customFormat="false" customHeight="true" hidden="false" ht="12.1" outlineLevel="0" r="6895">
      <c r="A6895" s="0" t="str">
        <f aca="false">HYPERLINK("http://dbpedia.org/ontology/creator")</f>
        <v>http://dbpedia.org/ontology/creator</v>
      </c>
      <c r="B6895" s="2" t="n">
        <v>0</v>
      </c>
      <c r="C6895" s="0" t="str">
        <f aca="false">HYPERLINK("http://dbpedia.org/sparql?default-graph-uri=http%3A%2F%2Fdbpedia.org&amp;query=select+distinct+%3Fs+%3Fo+where+{%3Fs+%3Chttp%3A%2F%2Fdbpedia.org%2Fontology%2Fcreator%3E+%3Fo}+LIMIT+100&amp;format=text%2Fhtml&amp;timeout=30000&amp;debug=on", "View on DBPedia")</f>
        <v>View on DBPedia</v>
      </c>
    </row>
    <row collapsed="false" customFormat="false" customHeight="true" hidden="false" ht="12.1" outlineLevel="0" r="6896">
      <c r="A6896" s="0" t="str">
        <f aca="false">HYPERLINK("http://dbpedia.org/property/imageCaption")</f>
        <v>http://dbpedia.org/property/imageCaption</v>
      </c>
      <c r="B6896" s="2" t="n">
        <v>0</v>
      </c>
      <c r="C6896" s="0" t="str">
        <f aca="false">HYPERLINK("http://dbpedia.org/sparql?default-graph-uri=http%3A%2F%2Fdbpedia.org&amp;query=select+distinct+%3Fs+%3Fo+where+{%3Fs+%3Chttp%3A%2F%2Fdbpedia.org%2Fproperty%2FimageCaption%3E+%3Fo}+LIMIT+100&amp;format=text%2Fhtml&amp;timeout=30000&amp;debug=on", "View on DBPedia")</f>
        <v>View on DBPedia</v>
      </c>
    </row>
    <row collapsed="false" customFormat="false" customHeight="true" hidden="false" ht="12.1" outlineLevel="0" r="6897">
      <c r="A6897" s="0" t="str">
        <f aca="false">HYPERLINK("http://dbpedia.org/property/appeared")</f>
        <v>http://dbpedia.org/property/appeared</v>
      </c>
      <c r="B6897" s="2" t="n">
        <v>0</v>
      </c>
      <c r="C6897" s="0" t="str">
        <f aca="false">HYPERLINK("http://dbpedia.org/sparql?default-graph-uri=http%3A%2F%2Fdbpedia.org&amp;query=select+distinct+%3Fs+%3Fo+where+{%3Fs+%3Chttp%3A%2F%2Fdbpedia.org%2Fproperty%2Fappeared%3E+%3Fo}+LIMIT+100&amp;format=text%2Fhtml&amp;timeout=30000&amp;debug=on", "View on DBPedia")</f>
        <v>View on DBPedia</v>
      </c>
    </row>
    <row collapsed="false" customFormat="false" customHeight="true" hidden="false" ht="12.1" outlineLevel="0" r="6898">
      <c r="A6898" s="0" t="str">
        <f aca="false">HYPERLINK("http://dbpedia.org/ontology/broadcastNetwork")</f>
        <v>http://dbpedia.org/ontology/broadcastNetwork</v>
      </c>
      <c r="B6898" s="2" t="n">
        <v>0</v>
      </c>
      <c r="C6898" s="0" t="str">
        <f aca="false">HYPERLINK("http://dbpedia.org/sparql?default-graph-uri=http%3A%2F%2Fdbpedia.org&amp;query=select+distinct+%3Fs+%3Fo+where+{%3Fs+%3Chttp%3A%2F%2Fdbpedia.org%2Fontology%2FbroadcastNetwork%3E+%3Fo}+LIMIT+100&amp;format=text%2Fhtml&amp;timeout=30000&amp;debug=on", "View on DBPedia")</f>
        <v>View on DBPedia</v>
      </c>
    </row>
    <row collapsed="false" customFormat="false" customHeight="true" hidden="false" ht="12.1" outlineLevel="0" r="6899">
      <c r="A6899" s="0" t="str">
        <f aca="false">HYPERLINK("http://dbpedia.org/ontology/award")</f>
        <v>http://dbpedia.org/ontology/award</v>
      </c>
      <c r="B6899" s="2" t="n">
        <v>0</v>
      </c>
      <c r="C6899" s="0" t="str">
        <f aca="false">HYPERLINK("http://dbpedia.org/sparql?default-graph-uri=http%3A%2F%2Fdbpedia.org&amp;query=select+distinct+%3Fs+%3Fo+where+{%3Fs+%3Chttp%3A%2F%2Fdbpedia.org%2Fontology%2Faward%3E+%3Fo}+LIMIT+100&amp;format=text%2Fhtml&amp;timeout=30000&amp;debug=on", "View on DBPedia")</f>
        <v>View on DBPedia</v>
      </c>
    </row>
    <row collapsed="false" customFormat="false" customHeight="true" hidden="false" ht="12.1" outlineLevel="0" r="6900">
      <c r="A6900" s="0" t="str">
        <f aca="false">HYPERLINK("http://dbpedia.org/property/footnotes")</f>
        <v>http://dbpedia.org/property/footnotes</v>
      </c>
      <c r="B6900" s="2" t="n">
        <v>0</v>
      </c>
      <c r="C6900" s="0" t="str">
        <f aca="false">HYPERLINK("http://dbpedia.org/sparql?default-graph-uri=http%3A%2F%2Fdbpedia.org&amp;query=select+distinct+%3Fs+%3Fo+where+{%3Fs+%3Chttp%3A%2F%2Fdbpedia.org%2Fproperty%2Ffootnotes%3E+%3Fo}+LIMIT+100&amp;format=text%2Fhtml&amp;timeout=30000&amp;debug=on", "View on DBPedia")</f>
        <v>View on DBPedia</v>
      </c>
    </row>
    <row collapsed="false" customFormat="false" customHeight="true" hidden="false" ht="12.1" outlineLevel="0" r="6901">
      <c r="A6901" s="0" t="str">
        <f aca="false">HYPERLINK("http://dbpedia.org/property/height")</f>
        <v>http://dbpedia.org/property/height</v>
      </c>
      <c r="B6901" s="2" t="n">
        <v>0</v>
      </c>
      <c r="C6901" s="0" t="str">
        <f aca="false">HYPERLINK("http://dbpedia.org/sparql?default-graph-uri=http%3A%2F%2Fdbpedia.org&amp;query=select+distinct+%3Fs+%3Fo+where+{%3Fs+%3Chttp%3A%2F%2Fdbpedia.org%2Fproperty%2Fheight%3E+%3Fo}+LIMIT+100&amp;format=text%2Fhtml&amp;timeout=30000&amp;debug=on", "View on DBPedia")</f>
        <v>View on DBPedia</v>
      </c>
    </row>
    <row collapsed="false" customFormat="false" customHeight="true" hidden="false" ht="12.1" outlineLevel="0" r="6902">
      <c r="A6902" s="0" t="str">
        <f aca="false">HYPERLINK("http://dbpedia.org/property/affiliations")</f>
        <v>http://dbpedia.org/property/affiliations</v>
      </c>
      <c r="B6902" s="2" t="n">
        <v>0</v>
      </c>
      <c r="C6902" s="0" t="str">
        <f aca="false">HYPERLINK("http://dbpedia.org/sparql?default-graph-uri=http%3A%2F%2Fdbpedia.org&amp;query=select+distinct+%3Fs+%3Fo+where+{%3Fs+%3Chttp%3A%2F%2Fdbpedia.org%2Fproperty%2Faffiliations%3E+%3Fo}+LIMIT+100&amp;format=text%2Fhtml&amp;timeout=30000&amp;debug=on", "View on DBPedia")</f>
        <v>View on DBPedia</v>
      </c>
    </row>
    <row collapsed="false" customFormat="false" customHeight="true" hidden="false" ht="12.1" outlineLevel="0" r="6903">
      <c r="A6903" s="0" t="str">
        <f aca="false">HYPERLINK("http://dbpedia.org/property/web")</f>
        <v>http://dbpedia.org/property/web</v>
      </c>
      <c r="B6903" s="2" t="n">
        <v>0</v>
      </c>
      <c r="C6903" s="0" t="str">
        <f aca="false">HYPERLINK("http://dbpedia.org/sparql?default-graph-uri=http%3A%2F%2Fdbpedia.org&amp;query=select+distinct+%3Fs+%3Fo+where+{%3Fs+%3Chttp%3A%2F%2Fdbpedia.org%2Fproperty%2Fweb%3E+%3Fo}+LIMIT+100&amp;format=text%2Fhtml&amp;timeout=30000&amp;debug=on", "View on DBPedia")</f>
        <v>View on DBPedia</v>
      </c>
    </row>
    <row collapsed="false" customFormat="false" customHeight="true" hidden="false" ht="12.1" outlineLevel="0" r="6904">
      <c r="A6904" s="0" t="str">
        <f aca="false">HYPERLINK("http://dbpedia.org/property/dates")</f>
        <v>http://dbpedia.org/property/dates</v>
      </c>
      <c r="B6904" s="2" t="n">
        <v>0</v>
      </c>
      <c r="C6904" s="0" t="str">
        <f aca="false">HYPERLINK("http://dbpedia.org/sparql?default-graph-uri=http%3A%2F%2Fdbpedia.org&amp;query=select+distinct+%3Fs+%3Fo+where+{%3Fs+%3Chttp%3A%2F%2Fdbpedia.org%2Fproperty%2Fdates%3E+%3Fo}+LIMIT+100&amp;format=text%2Fhtml&amp;timeout=30000&amp;debug=on", "View on DBPedia")</f>
        <v>View on DBPedia</v>
      </c>
    </row>
    <row collapsed="false" customFormat="false" customHeight="true" hidden="false" ht="12.1" outlineLevel="0" r="6905">
      <c r="A6905" s="0" t="str">
        <f aca="false">HYPERLINK("http://dbpedia.org/property/alttitle")</f>
        <v>http://dbpedia.org/property/alttitle</v>
      </c>
      <c r="B6905" s="2" t="n">
        <v>0</v>
      </c>
      <c r="C6905" s="0" t="str">
        <f aca="false">HYPERLINK("http://dbpedia.org/sparql?default-graph-uri=http%3A%2F%2Fdbpedia.org&amp;query=select+distinct+%3Fs+%3Fo+where+{%3Fs+%3Chttp%3A%2F%2Fdbpedia.org%2Fproperty%2Falttitle%3E+%3Fo}+LIMIT+100&amp;format=text%2Fhtml&amp;timeout=30000&amp;debug=on", "View on DBPedia")</f>
        <v>View on DBPedia</v>
      </c>
    </row>
    <row collapsed="false" customFormat="false" customHeight="true" hidden="false" ht="12.1" outlineLevel="0" r="6906">
      <c r="A6906" s="0" t="str">
        <f aca="false">HYPERLINK("http://dbpedia.org/property/lastAlbum")</f>
        <v>http://dbpedia.org/property/lastAlbum</v>
      </c>
      <c r="B6906" s="2" t="n">
        <v>0</v>
      </c>
      <c r="C6906" s="0" t="str">
        <f aca="false">HYPERLINK("http://dbpedia.org/sparql?default-graph-uri=http%3A%2F%2Fdbpedia.org&amp;query=select+distinct+%3Fs+%3Fo+where+{%3Fs+%3Chttp%3A%2F%2Fdbpedia.org%2Fproperty%2FlastAlbum%3E+%3Fo}+LIMIT+100&amp;format=text%2Fhtml&amp;timeout=30000&amp;debug=on", "View on DBPedia")</f>
        <v>View on DBPedia</v>
      </c>
    </row>
    <row collapsed="false" customFormat="false" customHeight="true" hidden="false" ht="12.1" outlineLevel="0" r="6907">
      <c r="A6907" s="0" t="str">
        <f aca="false">HYPERLINK("http://dbpedia.org/property/licensedisbn")</f>
        <v>http://dbpedia.org/property/licensedisbn</v>
      </c>
      <c r="B6907" s="2" t="n">
        <v>0</v>
      </c>
      <c r="C6907" s="0" t="str">
        <f aca="false">HYPERLINK("http://dbpedia.org/sparql?default-graph-uri=http%3A%2F%2Fdbpedia.org&amp;query=select+distinct+%3Fs+%3Fo+where+{%3Fs+%3Chttp%3A%2F%2Fdbpedia.org%2Fproperty%2Flicensedisbn%3E+%3Fo}+LIMIT+100&amp;format=text%2Fhtml&amp;timeout=30000&amp;debug=on", "View on DBPedia")</f>
        <v>View on DBPedia</v>
      </c>
    </row>
    <row collapsed="false" customFormat="false" customHeight="true" hidden="false" ht="12.1" outlineLevel="0" r="6908">
      <c r="A6908" s="0" t="str">
        <f aca="false">HYPERLINK("http://dbpedia.org/property/formation")</f>
        <v>http://dbpedia.org/property/formation</v>
      </c>
      <c r="B6908" s="2" t="n">
        <v>0</v>
      </c>
      <c r="C6908" s="0" t="str">
        <f aca="false">HYPERLINK("http://dbpedia.org/sparql?default-graph-uri=http%3A%2F%2Fdbpedia.org&amp;query=select+distinct+%3Fs+%3Fo+where+{%3Fs+%3Chttp%3A%2F%2Fdbpedia.org%2Fproperty%2Fformation%3E+%3Fo}+LIMIT+100&amp;format=text%2Fhtml&amp;timeout=30000&amp;debug=on", "View on DBPedia")</f>
        <v>View on DBPedia</v>
      </c>
    </row>
    <row collapsed="false" customFormat="false" customHeight="true" hidden="false" ht="12.1" outlineLevel="0" r="6909">
      <c r="A6909" s="0" t="str">
        <f aca="false">HYPERLINK("http://dbpedia.org/property/lats")</f>
        <v>http://dbpedia.org/property/lats</v>
      </c>
      <c r="B6909" s="2" t="n">
        <v>0</v>
      </c>
      <c r="C6909" s="0" t="str">
        <f aca="false">HYPERLINK("http://dbpedia.org/sparql?default-graph-uri=http%3A%2F%2Fdbpedia.org&amp;query=select+distinct+%3Fs+%3Fo+where+{%3Fs+%3Chttp%3A%2F%2Fdbpedia.org%2Fproperty%2Flats%3E+%3Fo}+LIMIT+100&amp;format=text%2Fhtml&amp;timeout=30000&amp;debug=on", "View on DBPedia")</f>
        <v>View on DBPedia</v>
      </c>
    </row>
    <row collapsed="false" customFormat="false" customHeight="true" hidden="false" ht="12.1" outlineLevel="0" r="6910">
      <c r="A6910" s="0" t="str">
        <f aca="false">HYPERLINK("http://dbpedia.org/property/highestsinglesranking")</f>
        <v>http://dbpedia.org/property/highestsinglesranking</v>
      </c>
      <c r="B6910" s="2" t="n">
        <v>0</v>
      </c>
      <c r="C6910" s="0" t="str">
        <f aca="false">HYPERLINK("http://dbpedia.org/sparql?default-graph-uri=http%3A%2F%2Fdbpedia.org&amp;query=select+distinct+%3Fs+%3Fo+where+{%3Fs+%3Chttp%3A%2F%2Fdbpedia.org%2Fproperty%2Fhighestsinglesranking%3E+%3Fo}+LIMIT+100&amp;format=text%2Fhtml&amp;timeout=30000&amp;debug=on", "View on DBPedia")</f>
        <v>View on DBPedia</v>
      </c>
    </row>
    <row collapsed="false" customFormat="false" customHeight="true" hidden="false" ht="12.1" outlineLevel="0" r="6911">
      <c r="A6911" s="0" t="str">
        <f aca="false">HYPERLINK("http://dbpedia.org/ontology/added")</f>
        <v>http://dbpedia.org/ontology/added</v>
      </c>
      <c r="B6911" s="2" t="n">
        <v>0</v>
      </c>
      <c r="C6911" s="0" t="str">
        <f aca="false">HYPERLINK("http://dbpedia.org/sparql?default-graph-uri=http%3A%2F%2Fdbpedia.org&amp;query=select+distinct+%3Fs+%3Fo+where+{%3Fs+%3Chttp%3A%2F%2Fdbpedia.org%2Fontology%2Fadded%3E+%3Fo}+LIMIT+100&amp;format=text%2Fhtml&amp;timeout=30000&amp;debug=on", "View on DBPedia")</f>
        <v>View on DBPedia</v>
      </c>
    </row>
    <row collapsed="false" customFormat="false" customHeight="true" hidden="false" ht="12.1" outlineLevel="0" r="6912">
      <c r="A6912" s="0" t="str">
        <f aca="false">HYPERLINK("http://dbpedia.org/property/author")</f>
        <v>http://dbpedia.org/property/author</v>
      </c>
      <c r="B6912" s="2" t="n">
        <v>0</v>
      </c>
      <c r="C6912" s="0" t="str">
        <f aca="false">HYPERLINK("http://dbpedia.org/sparql?default-graph-uri=http%3A%2F%2Fdbpedia.org&amp;query=select+distinct+%3Fs+%3Fo+where+{%3Fs+%3Chttp%3A%2F%2Fdbpedia.org%2Fproperty%2Fauthor%3E+%3Fo}+LIMIT+100&amp;format=text%2Fhtml&amp;timeout=30000&amp;debug=on", "View on DBPedia")</f>
        <v>View on DBPedia</v>
      </c>
    </row>
    <row collapsed="false" customFormat="false" customHeight="true" hidden="false" ht="12.1" outlineLevel="0" r="6913">
      <c r="A6913" s="0" t="str">
        <f aca="false">HYPERLINK("http://dbpedia.org/property/currentnumber")</f>
        <v>http://dbpedia.org/property/currentnumber</v>
      </c>
      <c r="B6913" s="2" t="n">
        <v>0</v>
      </c>
      <c r="C6913" s="0" t="str">
        <f aca="false">HYPERLINK("http://dbpedia.org/sparql?default-graph-uri=http%3A%2F%2Fdbpedia.org&amp;query=select+distinct+%3Fs+%3Fo+where+{%3Fs+%3Chttp%3A%2F%2Fdbpedia.org%2Fproperty%2Fcurrentnumber%3E+%3Fo}+LIMIT+100&amp;format=text%2Fhtml&amp;timeout=30000&amp;debug=on", "View on DBPedia")</f>
        <v>View on DBPedia</v>
      </c>
    </row>
    <row collapsed="false" customFormat="false" customHeight="true" hidden="false" ht="12.1" outlineLevel="0" r="6914">
      <c r="A6914" s="0" t="str">
        <f aca="false">HYPERLINK("http://dbpedia.org/property/100s/50s")</f>
        <v>http://dbpedia.org/property/100s/50s</v>
      </c>
      <c r="B6914" s="2" t="n">
        <v>0</v>
      </c>
      <c r="C6914" s="0" t="str">
        <f aca="false">HYPERLINK("http://dbpedia.org/sparql?default-graph-uri=http%3A%2F%2Fdbpedia.org&amp;query=select+distinct+%3Fs+%3Fo+where+{%3Fs+%3Chttp%3A%2F%2Fdbpedia.org%2Fproperty%2F100s%2F50s%3E+%3Fo}+LIMIT+100&amp;format=text%2Fhtml&amp;timeout=30000&amp;debug=on", "View on DBPedia")</f>
        <v>View on DBPedia</v>
      </c>
    </row>
    <row collapsed="false" customFormat="false" customHeight="true" hidden="false" ht="12.1" outlineLevel="0" r="6915">
      <c r="A6915" s="0" t="str">
        <f aca="false">HYPERLINK("http://dbpedia.org/property/premiered")</f>
        <v>http://dbpedia.org/property/premiered</v>
      </c>
      <c r="B6915" s="2" t="n">
        <v>0</v>
      </c>
      <c r="C6915" s="0" t="str">
        <f aca="false">HYPERLINK("http://dbpedia.org/sparql?default-graph-uri=http%3A%2F%2Fdbpedia.org&amp;query=select+distinct+%3Fs+%3Fo+where+{%3Fs+%3Chttp%3A%2F%2Fdbpedia.org%2Fproperty%2Fpremiered%3E+%3Fo}+LIMIT+100&amp;format=text%2Fhtml&amp;timeout=30000&amp;debug=on", "View on DBPedia")</f>
        <v>View on DBPedia</v>
      </c>
    </row>
    <row collapsed="false" customFormat="false" customHeight="true" hidden="false" ht="12.1" outlineLevel="0" r="6916">
      <c r="A6916" s="0" t="str">
        <f aca="false">HYPERLINK("http://dbpedia.org/property/longD")</f>
        <v>http://dbpedia.org/property/longD</v>
      </c>
      <c r="B6916" s="2" t="n">
        <v>0</v>
      </c>
      <c r="C6916" s="0" t="str">
        <f aca="false">HYPERLINK("http://dbpedia.org/sparql?default-graph-uri=http%3A%2F%2Fdbpedia.org&amp;query=select+distinct+%3Fs+%3Fo+where+{%3Fs+%3Chttp%3A%2F%2Fdbpedia.org%2Fproperty%2FlongD%3E+%3Fo}+LIMIT+100&amp;format=text%2Fhtml&amp;timeout=30000&amp;debug=on", "View on DBPedia")</f>
        <v>View on DBPedia</v>
      </c>
    </row>
    <row collapsed="false" customFormat="false" customHeight="true" hidden="false" ht="12.1" outlineLevel="0" r="6917">
      <c r="A6917" s="0" t="str">
        <f aca="false">HYPERLINK("http://dbpedia.org/property/jaRomaji")</f>
        <v>http://dbpedia.org/property/jaRomaji</v>
      </c>
      <c r="B6917" s="2" t="n">
        <v>0</v>
      </c>
      <c r="C6917" s="0" t="str">
        <f aca="false">HYPERLINK("http://dbpedia.org/sparql?default-graph-uri=http%3A%2F%2Fdbpedia.org&amp;query=select+distinct+%3Fs+%3Fo+where+{%3Fs+%3Chttp%3A%2F%2Fdbpedia.org%2Fproperty%2FjaRomaji%3E+%3Fo}+LIMIT+100&amp;format=text%2Fhtml&amp;timeout=30000&amp;debug=on", "View on DBPedia")</f>
        <v>View on DBPedia</v>
      </c>
    </row>
    <row collapsed="false" customFormat="false" customHeight="true" hidden="false" ht="12.1" outlineLevel="0" r="6918">
      <c r="A6918" s="0" t="str">
        <f aca="false">HYPERLINK("http://dbpedia.org/property/longd")</f>
        <v>http://dbpedia.org/property/longd</v>
      </c>
      <c r="B6918" s="2" t="n">
        <v>0</v>
      </c>
      <c r="C6918" s="0" t="str">
        <f aca="false">HYPERLINK("http://dbpedia.org/sparql?default-graph-uri=http%3A%2F%2Fdbpedia.org&amp;query=select+distinct+%3Fs+%3Fo+where+{%3Fs+%3Chttp%3A%2F%2Fdbpedia.org%2Fproperty%2Flongd%3E+%3Fo}+LIMIT+100&amp;format=text%2Fhtml&amp;timeout=30000&amp;debug=on", "View on DBPedia")</f>
        <v>View on DBPedia</v>
      </c>
    </row>
    <row collapsed="false" customFormat="false" customHeight="true" hidden="false" ht="12.1" outlineLevel="0" r="6919">
      <c r="A6919" s="0" t="str">
        <f aca="false">HYPERLINK("http://dbpedia.org/property/doublestitles")</f>
        <v>http://dbpedia.org/property/doublestitles</v>
      </c>
      <c r="B6919" s="2" t="n">
        <v>0</v>
      </c>
      <c r="C6919" s="0" t="str">
        <f aca="false">HYPERLINK("http://dbpedia.org/sparql?default-graph-uri=http%3A%2F%2Fdbpedia.org&amp;query=select+distinct+%3Fs+%3Fo+where+{%3Fs+%3Chttp%3A%2F%2Fdbpedia.org%2Fproperty%2Fdoublestitles%3E+%3Fo}+LIMIT+100&amp;format=text%2Fhtml&amp;timeout=30000&amp;debug=on", "View on DBPedia")</f>
        <v>View on DBPedia</v>
      </c>
    </row>
    <row collapsed="false" customFormat="false" customHeight="true" hidden="false" ht="12.1" outlineLevel="0" r="6920">
      <c r="A6920" s="0" t="str">
        <f aca="false">HYPERLINK("http://dbpedia.org/property/themeMusicComposer")</f>
        <v>http://dbpedia.org/property/themeMusicComposer</v>
      </c>
      <c r="B6920" s="2" t="n">
        <v>0</v>
      </c>
      <c r="C6920" s="0" t="str">
        <f aca="false">HYPERLINK("http://dbpedia.org/sparql?default-graph-uri=http%3A%2F%2Fdbpedia.org&amp;query=select+distinct+%3Fs+%3Fo+where+{%3Fs+%3Chttp%3A%2F%2Fdbpedia.org%2Fproperty%2FthemeMusicComposer%3E+%3Fo}+LIMIT+100&amp;format=text%2Fhtml&amp;timeout=30000&amp;debug=on", "View on DBPedia")</f>
        <v>View on DBPedia</v>
      </c>
    </row>
    <row collapsed="false" customFormat="false" customHeight="true" hidden="false" ht="12.1" outlineLevel="0" r="6921">
      <c r="A6921" s="0" t="str">
        <f aca="false">HYPERLINK("http://dbpedia.org/property/numberSurvivors")</f>
        <v>http://dbpedia.org/property/numberSurvivors</v>
      </c>
      <c r="B6921" s="2" t="n">
        <v>0</v>
      </c>
      <c r="C6921" s="0" t="str">
        <f aca="false">HYPERLINK("http://dbpedia.org/sparql?default-graph-uri=http%3A%2F%2Fdbpedia.org&amp;query=select+distinct+%3Fs+%3Fo+where+{%3Fs+%3Chttp%3A%2F%2Fdbpedia.org%2Fproperty%2FnumberSurvivors%3E+%3Fo}+LIMIT+100&amp;format=text%2Fhtml&amp;timeout=30000&amp;debug=on", "View on DBPedia")</f>
        <v>View on DBPedia</v>
      </c>
    </row>
    <row collapsed="false" customFormat="false" customHeight="true" hidden="false" ht="12.1" outlineLevel="0" r="6922">
      <c r="A6922" s="0" t="str">
        <f aca="false">HYPERLINK("http://dbpedia.org/property/careerhighlights")</f>
        <v>http://dbpedia.org/property/careerhighlights</v>
      </c>
      <c r="B6922" s="2" t="n">
        <v>0</v>
      </c>
      <c r="C6922" s="0" t="str">
        <f aca="false">HYPERLINK("http://dbpedia.org/sparql?default-graph-uri=http%3A%2F%2Fdbpedia.org&amp;query=select+distinct+%3Fs+%3Fo+where+{%3Fs+%3Chttp%3A%2F%2Fdbpedia.org%2Fproperty%2Fcareerhighlights%3E+%3Fo}+LIMIT+100&amp;format=text%2Fhtml&amp;timeout=30000&amp;debug=on", "View on DBPedia")</f>
        <v>View on DBPedia</v>
      </c>
    </row>
    <row collapsed="false" customFormat="false" customHeight="true" hidden="false" ht="12.1" outlineLevel="0" r="6923">
      <c r="A6923" s="0" t="str">
        <f aca="false">HYPERLINK("http://dbpedia.org/property/unit")</f>
        <v>http://dbpedia.org/property/unit</v>
      </c>
      <c r="B6923" s="2" t="n">
        <v>0</v>
      </c>
      <c r="C6923" s="0" t="str">
        <f aca="false">HYPERLINK("http://dbpedia.org/sparql?default-graph-uri=http%3A%2F%2Fdbpedia.org&amp;query=select+distinct+%3Fs+%3Fo+where+{%3Fs+%3Chttp%3A%2F%2Fdbpedia.org%2Fproperty%2Funit%3E+%3Fo}+LIMIT+100&amp;format=text%2Fhtml&amp;timeout=30000&amp;debug=on", "View on DBPedia")</f>
        <v>View on DBPedia</v>
      </c>
    </row>
    <row collapsed="false" customFormat="false" customHeight="true" hidden="false" ht="12.1" outlineLevel="0" r="6924">
      <c r="A6924" s="0" t="str">
        <f aca="false">HYPERLINK("http://dbpedia.org/property/began")</f>
        <v>http://dbpedia.org/property/began</v>
      </c>
      <c r="B6924" s="2" t="n">
        <v>0</v>
      </c>
      <c r="C6924" s="0" t="str">
        <f aca="false">HYPERLINK("http://dbpedia.org/sparql?default-graph-uri=http%3A%2F%2Fdbpedia.org&amp;query=select+distinct+%3Fs+%3Fo+where+{%3Fs+%3Chttp%3A%2F%2Fdbpedia.org%2Fproperty%2Fbegan%3E+%3Fo}+LIMIT+100&amp;format=text%2Fhtml&amp;timeout=30000&amp;debug=on", "View on DBPedia")</f>
        <v>View on DBPedia</v>
      </c>
    </row>
    <row collapsed="false" customFormat="false" customHeight="true" hidden="false" ht="12.1" outlineLevel="0" r="6925">
      <c r="A6925" s="0" t="str">
        <f aca="false">HYPERLINK("http://dbpedia.org/property/ot")</f>
        <v>http://dbpedia.org/property/ot</v>
      </c>
      <c r="B6925" s="2" t="n">
        <v>0</v>
      </c>
      <c r="C6925" s="0" t="str">
        <f aca="false">HYPERLINK("http://dbpedia.org/sparql?default-graph-uri=http%3A%2F%2Fdbpedia.org&amp;query=select+distinct+%3Fs+%3Fo+where+{%3Fs+%3Chttp%3A%2F%2Fdbpedia.org%2Fproperty%2Fot%3E+%3Fo}+LIMIT+100&amp;format=text%2Fhtml&amp;timeout=30000&amp;debug=on", "View on DBPedia")</f>
        <v>View on DBPedia</v>
      </c>
    </row>
    <row collapsed="false" customFormat="false" customHeight="true" hidden="false" ht="12.1" outlineLevel="0" r="6926">
      <c r="A6926" s="0" t="str">
        <f aca="false">HYPERLINK("http://dbpedia.org/property/artist")</f>
        <v>http://dbpedia.org/property/artist</v>
      </c>
      <c r="B6926" s="2" t="n">
        <v>0</v>
      </c>
      <c r="C6926" s="0" t="str">
        <f aca="false">HYPERLINK("http://dbpedia.org/sparql?default-graph-uri=http%3A%2F%2Fdbpedia.org&amp;query=select+distinct+%3Fs+%3Fo+where+{%3Fs+%3Chttp%3A%2F%2Fdbpedia.org%2Fproperty%2Fartist%3E+%3Fo}+LIMIT+100&amp;format=text%2Fhtml&amp;timeout=30000&amp;debug=on", "View on DBPedia")</f>
        <v>View on DBPedia</v>
      </c>
    </row>
    <row collapsed="false" customFormat="false" customHeight="true" hidden="false" ht="12.1" outlineLevel="0" r="6927">
      <c r="A6927" s="0" t="str">
        <f aca="false">HYPERLINK("http://dbpedia.org/property/prodCode")</f>
        <v>http://dbpedia.org/property/prodCode</v>
      </c>
      <c r="B6927" s="2" t="n">
        <v>0</v>
      </c>
      <c r="C6927" s="0" t="str">
        <f aca="false">HYPERLINK("http://dbpedia.org/sparql?default-graph-uri=http%3A%2F%2Fdbpedia.org&amp;query=select+distinct+%3Fs+%3Fo+where+{%3Fs+%3Chttp%3A%2F%2Fdbpedia.org%2Fproperty%2FprodCode%3E+%3Fo}+LIMIT+100&amp;format=text%2Fhtml&amp;timeout=30000&amp;debug=on", "View on DBPedia")</f>
        <v>View on DBPedia</v>
      </c>
    </row>
    <row collapsed="false" customFormat="false" customHeight="true" hidden="false" ht="12.1" outlineLevel="0" r="6928">
      <c r="A6928" s="0" t="str">
        <f aca="false">HYPERLINK("http://dbpedia.org/property/singlestitles")</f>
        <v>http://dbpedia.org/property/singlestitles</v>
      </c>
      <c r="B6928" s="2" t="n">
        <v>0</v>
      </c>
      <c r="C6928" s="0" t="str">
        <f aca="false">HYPERLINK("http://dbpedia.org/sparql?default-graph-uri=http%3A%2F%2Fdbpedia.org&amp;query=select+distinct+%3Fs+%3Fo+where+{%3Fs+%3Chttp%3A%2F%2Fdbpedia.org%2Fproperty%2Fsinglestitles%3E+%3Fo}+LIMIT+100&amp;format=text%2Fhtml&amp;timeout=30000&amp;debug=on", "View on DBPedia")</f>
        <v>View on DBPedia</v>
      </c>
    </row>
    <row collapsed="false" customFormat="false" customHeight="true" hidden="false" ht="12.1" outlineLevel="0" r="6929">
      <c r="A6929" s="0" t="str">
        <f aca="false">HYPERLINK("http://dbpedia.org/property/extra")</f>
        <v>http://dbpedia.org/property/extra</v>
      </c>
      <c r="B6929" s="2" t="n">
        <v>0</v>
      </c>
      <c r="C6929" s="0" t="str">
        <f aca="false">HYPERLINK("http://dbpedia.org/sparql?default-graph-uri=http%3A%2F%2Fdbpedia.org&amp;query=select+distinct+%3Fs+%3Fo+where+{%3Fs+%3Chttp%3A%2F%2Fdbpedia.org%2Fproperty%2Fextra%3E+%3Fo}+LIMIT+100&amp;format=text%2Fhtml&amp;timeout=30000&amp;debug=on", "View on DBPedia")</f>
        <v>View on DBPedia</v>
      </c>
    </row>
    <row collapsed="false" customFormat="false" customHeight="true" hidden="false" ht="12.1" outlineLevel="0" r="6930">
      <c r="A6930" s="0" t="str">
        <f aca="false">HYPERLINK("http://dbpedia.org/property/musicVideos")</f>
        <v>http://dbpedia.org/property/musicVideos</v>
      </c>
      <c r="B6930" s="2" t="n">
        <v>0</v>
      </c>
      <c r="C6930" s="0" t="str">
        <f aca="false">HYPERLINK("http://dbpedia.org/sparql?default-graph-uri=http%3A%2F%2Fdbpedia.org&amp;query=select+distinct+%3Fs+%3Fo+where+{%3Fs+%3Chttp%3A%2F%2Fdbpedia.org%2Fproperty%2FmusicVideos%3E+%3Fo}+LIMIT+100&amp;format=text%2Fhtml&amp;timeout=30000&amp;debug=on", "View on DBPedia")</f>
        <v>View on DBPedia</v>
      </c>
    </row>
    <row collapsed="false" customFormat="false" customHeight="true" hidden="false" ht="12.1" outlineLevel="0" r="6931">
      <c r="A6931" s="0" t="str">
        <f aca="false">HYPERLINK("http://dbpedia.org/property/replacedByNames")</f>
        <v>http://dbpedia.org/property/replacedByNames</v>
      </c>
      <c r="B6931" s="2" t="n">
        <v>0</v>
      </c>
      <c r="C6931" s="0" t="str">
        <f aca="false">HYPERLINK("http://dbpedia.org/sparql?default-graph-uri=http%3A%2F%2Fdbpedia.org&amp;query=select+distinct+%3Fs+%3Fo+where+{%3Fs+%3Chttp%3A%2F%2Fdbpedia.org%2Fproperty%2FreplacedByNames%3E+%3Fo}+LIMIT+100&amp;format=text%2Fhtml&amp;timeout=30000&amp;debug=on", "View on DBPedia")</f>
        <v>View on DBPedia</v>
      </c>
    </row>
    <row collapsed="false" customFormat="false" customHeight="true" hidden="false" ht="12.1" outlineLevel="0" r="6932">
      <c r="A6932" s="0" t="str">
        <f aca="false">HYPERLINK("http://dbpedia.org/ontology/notableWork")</f>
        <v>http://dbpedia.org/ontology/notableWork</v>
      </c>
      <c r="B6932" s="2" t="n">
        <v>0</v>
      </c>
      <c r="C6932" s="0" t="str">
        <f aca="false">HYPERLINK("http://dbpedia.org/sparql?default-graph-uri=http%3A%2F%2Fdbpedia.org&amp;query=select+distinct+%3Fs+%3Fo+where+{%3Fs+%3Chttp%3A%2F%2Fdbpedia.org%2Fontology%2FnotableWork%3E+%3Fo}+LIMIT+100&amp;format=text%2Fhtml&amp;timeout=30000&amp;debug=on", "View on DBPedia")</f>
        <v>View on DBPedia</v>
      </c>
    </row>
    <row collapsed="false" customFormat="false" customHeight="true" hidden="false" ht="12.1" outlineLevel="0" r="6933">
      <c r="A6933" s="0" t="str">
        <f aca="false">HYPERLINK("http://dbpedia.org/property/heightin")</f>
        <v>http://dbpedia.org/property/heightin</v>
      </c>
      <c r="B6933" s="2" t="n">
        <v>0</v>
      </c>
      <c r="C6933" s="0" t="str">
        <f aca="false">HYPERLINK("http://dbpedia.org/sparql?default-graph-uri=http%3A%2F%2Fdbpedia.org&amp;query=select+distinct+%3Fs+%3Fo+where+{%3Fs+%3Chttp%3A%2F%2Fdbpedia.org%2Fproperty%2Fheightin%3E+%3Fo}+LIMIT+100&amp;format=text%2Fhtml&amp;timeout=30000&amp;debug=on", "View on DBPedia")</f>
        <v>View on DBPedia</v>
      </c>
    </row>
    <row collapsed="false" customFormat="false" customHeight="true" hidden="false" ht="12.1" outlineLevel="0" r="6934">
      <c r="A6934" s="0" t="str">
        <f aca="false">HYPERLINK("http://dbpedia.org/property/hm30Exit")</f>
        <v>http://dbpedia.org/property/hm30Exit</v>
      </c>
      <c r="B6934" s="2" t="n">
        <v>0</v>
      </c>
      <c r="C6934" s="0" t="str">
        <f aca="false">HYPERLINK("http://dbpedia.org/sparql?default-graph-uri=http%3A%2F%2Fdbpedia.org&amp;query=select+distinct+%3Fs+%3Fo+where+{%3Fs+%3Chttp%3A%2F%2Fdbpedia.org%2Fproperty%2Fhm30Exit%3E+%3Fo}+LIMIT+100&amp;format=text%2Fhtml&amp;timeout=30000&amp;debug=on", "View on DBPedia")</f>
        <v>View on DBPedia</v>
      </c>
    </row>
    <row collapsed="false" customFormat="false" customHeight="true" hidden="false" ht="12.1" outlineLevel="0" r="6935">
      <c r="A6935" s="0" t="str">
        <f aca="false">HYPERLINK("http://dbpedia.org/property/media")</f>
        <v>http://dbpedia.org/property/media</v>
      </c>
      <c r="B6935" s="2" t="n">
        <v>0</v>
      </c>
      <c r="C6935" s="0" t="str">
        <f aca="false">HYPERLINK("http://dbpedia.org/sparql?default-graph-uri=http%3A%2F%2Fdbpedia.org&amp;query=select+distinct+%3Fs+%3Fo+where+{%3Fs+%3Chttp%3A%2F%2Fdbpedia.org%2Fproperty%2Fmedia%3E+%3Fo}+LIMIT+100&amp;format=text%2Fhtml&amp;timeout=30000&amp;debug=on", "View on DBPedia")</f>
        <v>View on DBPedia</v>
      </c>
    </row>
    <row collapsed="false" customFormat="false" customHeight="true" hidden="false" ht="12.1" outlineLevel="0" r="6936">
      <c r="A6936" s="0" t="str">
        <f aca="false">HYPERLINK("http://dbpedia.org/property/duration")</f>
        <v>http://dbpedia.org/property/duration</v>
      </c>
      <c r="B6936" s="2" t="n">
        <v>0</v>
      </c>
      <c r="C6936" s="0" t="str">
        <f aca="false">HYPERLINK("http://dbpedia.org/sparql?default-graph-uri=http%3A%2F%2Fdbpedia.org&amp;query=select+distinct+%3Fs+%3Fo+where+{%3Fs+%3Chttp%3A%2F%2Fdbpedia.org%2Fproperty%2Fduration%3E+%3Fo}+LIMIT+100&amp;format=text%2Fhtml&amp;timeout=30000&amp;debug=on", "View on DBPedia")</f>
        <v>View on DBPedia</v>
      </c>
    </row>
    <row collapsed="false" customFormat="false" customHeight="true" hidden="false" ht="12.1" outlineLevel="0" r="6937">
      <c r="A6937" s="0" t="str">
        <f aca="false">HYPERLINK("http://dbpedia.org/property/opened")</f>
        <v>http://dbpedia.org/property/opened</v>
      </c>
      <c r="B6937" s="2" t="n">
        <v>0</v>
      </c>
      <c r="C6937" s="0" t="str">
        <f aca="false">HYPERLINK("http://dbpedia.org/sparql?default-graph-uri=http%3A%2F%2Fdbpedia.org&amp;query=select+distinct+%3Fs+%3Fo+where+{%3Fs+%3Chttp%3A%2F%2Fdbpedia.org%2Fproperty%2Fopened%3E+%3Fo}+LIMIT+100&amp;format=text%2Fhtml&amp;timeout=30000&amp;debug=on", "View on DBPedia")</f>
        <v>View on DBPedia</v>
      </c>
    </row>
    <row collapsed="false" customFormat="false" customHeight="true" hidden="false" ht="12.1" outlineLevel="0" r="6938">
      <c r="A6938" s="0" t="str">
        <f aca="false">HYPERLINK("http://dbpedia.org/ontology/distributor")</f>
        <v>http://dbpedia.org/ontology/distributor</v>
      </c>
      <c r="B6938" s="2" t="n">
        <v>0</v>
      </c>
      <c r="C6938" s="0" t="str">
        <f aca="false">HYPERLINK("http://dbpedia.org/sparql?default-graph-uri=http%3A%2F%2Fdbpedia.org&amp;query=select+distinct+%3Fs+%3Fo+where+{%3Fs+%3Chttp%3A%2F%2Fdbpedia.org%2Fontology%2Fdistributor%3E+%3Fo}+LIMIT+100&amp;format=text%2Fhtml&amp;timeout=30000&amp;debug=on", "View on DBPedia")</f>
        <v>View on DBPedia</v>
      </c>
    </row>
    <row collapsed="false" customFormat="false" customHeight="true" hidden="false" ht="12.1" outlineLevel="0" r="6939">
      <c r="A6939" s="0" t="str">
        <f aca="false">HYPERLINK("http://dbpedia.org/property/r")</f>
        <v>http://dbpedia.org/property/r</v>
      </c>
      <c r="B6939" s="2" t="n">
        <v>0</v>
      </c>
      <c r="C6939" s="0" t="str">
        <f aca="false">HYPERLINK("http://dbpedia.org/sparql?default-graph-uri=http%3A%2F%2Fdbpedia.org&amp;query=select+distinct+%3Fs+%3Fo+where+{%3Fs+%3Chttp%3A%2F%2Fdbpedia.org%2Fproperty%2Fr%3E+%3Fo}+LIMIT+100&amp;format=text%2Fhtml&amp;timeout=30000&amp;debug=on", "View on DBPedia")</f>
        <v>View on DBPedia</v>
      </c>
    </row>
    <row collapsed="false" customFormat="false" customHeight="true" hidden="false" ht="12.1" outlineLevel="0" r="6940">
      <c r="A6940" s="0" t="str">
        <f aca="false">HYPERLINK("http://dbpedia.org/property/h")</f>
        <v>http://dbpedia.org/property/h</v>
      </c>
      <c r="B6940" s="2" t="n">
        <v>0</v>
      </c>
      <c r="C6940" s="0" t="str">
        <f aca="false">HYPERLINK("http://dbpedia.org/sparql?default-graph-uri=http%3A%2F%2Fdbpedia.org&amp;query=select+distinct+%3Fs+%3Fo+where+{%3Fs+%3Chttp%3A%2F%2Fdbpedia.org%2Fproperty%2Fh%3E+%3Fo}+LIMIT+100&amp;format=text%2Fhtml&amp;timeout=30000&amp;debug=on", "View on DBPedia")</f>
        <v>View on DBPedia</v>
      </c>
    </row>
    <row collapsed="false" customFormat="false" customHeight="true" hidden="false" ht="12.1" outlineLevel="0" r="6941">
      <c r="A6941" s="0" t="str">
        <f aca="false">HYPERLINK("http://dbpedia.org/property/serialName")</f>
        <v>http://dbpedia.org/property/serialName</v>
      </c>
      <c r="B6941" s="2" t="n">
        <v>0</v>
      </c>
      <c r="C6941" s="0" t="str">
        <f aca="false">HYPERLINK("http://dbpedia.org/sparql?default-graph-uri=http%3A%2F%2Fdbpedia.org&amp;query=select+distinct+%3Fs+%3Fo+where+{%3Fs+%3Chttp%3A%2F%2Fdbpedia.org%2Fproperty%2FserialName%3E+%3Fo}+LIMIT+100&amp;format=text%2Fhtml&amp;timeout=30000&amp;debug=on", "View on DBPedia")</f>
        <v>View on DBPedia</v>
      </c>
    </row>
    <row collapsed="false" customFormat="false" customHeight="true" hidden="false" ht="12.1" outlineLevel="0" r="6942">
      <c r="A6942" s="0" t="str">
        <f aca="false">HYPERLINK("http://dbpedia.org/ontology/owningCompany")</f>
        <v>http://dbpedia.org/ontology/owningCompany</v>
      </c>
      <c r="B6942" s="2" t="n">
        <v>0</v>
      </c>
      <c r="C6942" s="0" t="str">
        <f aca="false">HYPERLINK("http://dbpedia.org/sparql?default-graph-uri=http%3A%2F%2Fdbpedia.org&amp;query=select+distinct+%3Fs+%3Fo+where+{%3Fs+%3Chttp%3A%2F%2Fdbpedia.org%2Fontology%2FowningCompany%3E+%3Fo}+LIMIT+100&amp;format=text%2Fhtml&amp;timeout=30000&amp;debug=on", "View on DBPedia")</f>
        <v>View on DBPedia</v>
      </c>
    </row>
    <row collapsed="false" customFormat="false" customHeight="true" hidden="false" ht="12.1" outlineLevel="0" r="6943">
      <c r="A6943" s="0" t="str">
        <f aca="false">HYPERLINK("http://dbpedia.org/property/ch")</f>
        <v>http://dbpedia.org/property/ch</v>
      </c>
      <c r="B6943" s="2" t="n">
        <v>0</v>
      </c>
      <c r="C6943" s="0" t="str">
        <f aca="false">HYPERLINK("http://dbpedia.org/sparql?default-graph-uri=http%3A%2F%2Fdbpedia.org&amp;query=select+distinct+%3Fs+%3Fo+where+{%3Fs+%3Chttp%3A%2F%2Fdbpedia.org%2Fproperty%2Fch%3E+%3Fo}+LIMIT+100&amp;format=text%2Fhtml&amp;timeout=30000&amp;debug=on", "View on DBPedia")</f>
        <v>View on DBPedia</v>
      </c>
    </row>
    <row collapsed="false" customFormat="false" customHeight="true" hidden="false" ht="12.1" outlineLevel="0" r="6944">
      <c r="A6944" s="0" t="str">
        <f aca="false">HYPERLINK("http://dbpedia.org/property/entries")</f>
        <v>http://dbpedia.org/property/entries</v>
      </c>
      <c r="B6944" s="2" t="n">
        <v>0</v>
      </c>
      <c r="C6944" s="0" t="str">
        <f aca="false">HYPERLINK("http://dbpedia.org/sparql?default-graph-uri=http%3A%2F%2Fdbpedia.org&amp;query=select+distinct+%3Fs+%3Fo+where+{%3Fs+%3Chttp%3A%2F%2Fdbpedia.org%2Fproperty%2Fentries%3E+%3Fo}+LIMIT+100&amp;format=text%2Fhtml&amp;timeout=30000&amp;debug=on", "View on DBPedia")</f>
        <v>View on DBPedia</v>
      </c>
    </row>
    <row collapsed="false" customFormat="false" customHeight="true" hidden="false" ht="12.1" outlineLevel="0" r="6945">
      <c r="A6945" s="0" t="str">
        <f aca="false">HYPERLINK("http://dbpedia.org/property/originalAirDate")</f>
        <v>http://dbpedia.org/property/originalAirDate</v>
      </c>
      <c r="B6945" s="2" t="n">
        <v>0</v>
      </c>
      <c r="C6945" s="0" t="str">
        <f aca="false">HYPERLINK("http://dbpedia.org/sparql?default-graph-uri=http%3A%2F%2Fdbpedia.org&amp;query=select+distinct+%3Fs+%3Fo+where+{%3Fs+%3Chttp%3A%2F%2Fdbpedia.org%2Fproperty%2ForiginalAirDate%3E+%3Fo}+LIMIT+100&amp;format=text%2Fhtml&amp;timeout=30000&amp;debug=on", "View on DBPedia")</f>
        <v>View on DBPedia</v>
      </c>
    </row>
    <row collapsed="false" customFormat="false" customHeight="true" hidden="false" ht="12.1" outlineLevel="0" r="6946">
      <c r="A6946" s="0" t="str">
        <f aca="false">HYPERLINK("http://dbpedia.org/property/hm")</f>
        <v>http://dbpedia.org/property/hm</v>
      </c>
      <c r="B6946" s="2" t="n">
        <v>0</v>
      </c>
      <c r="C6946" s="0" t="str">
        <f aca="false">HYPERLINK("http://dbpedia.org/sparql?default-graph-uri=http%3A%2F%2Fdbpedia.org&amp;query=select+distinct+%3Fs+%3Fo+where+{%3Fs+%3Chttp%3A%2F%2Fdbpedia.org%2Fproperty%2Fhm%3E+%3Fo}+LIMIT+100&amp;format=text%2Fhtml&amp;timeout=30000&amp;debug=on", "View on DBPedia")</f>
        <v>View on DBPedia</v>
      </c>
    </row>
    <row collapsed="false" customFormat="false" customHeight="true" hidden="false" ht="12.1" outlineLevel="0" r="6947">
      <c r="A6947" s="0" t="str">
        <f aca="false">HYPERLINK("http://dbpedia.org/property/draftedround")</f>
        <v>http://dbpedia.org/property/draftedround</v>
      </c>
      <c r="B6947" s="2" t="n">
        <v>0</v>
      </c>
      <c r="C6947" s="0" t="str">
        <f aca="false">HYPERLINK("http://dbpedia.org/sparql?default-graph-uri=http%3A%2F%2Fdbpedia.org&amp;query=select+distinct+%3Fs+%3Fo+where+{%3Fs+%3Chttp%3A%2F%2Fdbpedia.org%2Fproperty%2Fdraftedround%3E+%3Fo}+LIMIT+100&amp;format=text%2Fhtml&amp;timeout=30000&amp;debug=on", "View on DBPedia")</f>
        <v>View on DBPedia</v>
      </c>
    </row>
    <row collapsed="false" customFormat="false" customHeight="true" hidden="false" ht="12.1" outlineLevel="0" r="6948">
      <c r="A6948" s="0" t="str">
        <f aca="false">HYPERLINK("http://dbpedia.org/property/notableworks")</f>
        <v>http://dbpedia.org/property/notableworks</v>
      </c>
      <c r="B6948" s="2" t="n">
        <v>0</v>
      </c>
      <c r="C6948" s="0" t="str">
        <f aca="false">HYPERLINK("http://dbpedia.org/sparql?default-graph-uri=http%3A%2F%2Fdbpedia.org&amp;query=select+distinct+%3Fs+%3Fo+where+{%3Fs+%3Chttp%3A%2F%2Fdbpedia.org%2Fproperty%2Fnotableworks%3E+%3Fo}+LIMIT+100&amp;format=text%2Fhtml&amp;timeout=30000&amp;debug=on", "View on DBPedia")</f>
        <v>View on DBPedia</v>
      </c>
    </row>
    <row collapsed="false" customFormat="false" customHeight="true" hidden="false" ht="12.1" outlineLevel="0" r="6949">
      <c r="A6949" s="0" t="str">
        <f aca="false">HYPERLINK("http://dbpedia.org/property/hm28Exit")</f>
        <v>http://dbpedia.org/property/hm28Exit</v>
      </c>
      <c r="B6949" s="2" t="n">
        <v>0</v>
      </c>
      <c r="C6949" s="0" t="str">
        <f aca="false">HYPERLINK("http://dbpedia.org/sparql?default-graph-uri=http%3A%2F%2Fdbpedia.org&amp;query=select+distinct+%3Fs+%3Fo+where+{%3Fs+%3Chttp%3A%2F%2Fdbpedia.org%2Fproperty%2Fhm28Exit%3E+%3Fo}+LIMIT+100&amp;format=text%2Fhtml&amp;timeout=30000&amp;debug=on", "View on DBPedia")</f>
        <v>View on DBPedia</v>
      </c>
    </row>
    <row collapsed="false" customFormat="false" customHeight="true" hidden="false" ht="12.1" outlineLevel="0" r="6950">
      <c r="A6950" s="0" t="str">
        <f aca="false">HYPERLINK("http://dbpedia.org/property/longMinutes")</f>
        <v>http://dbpedia.org/property/longMinutes</v>
      </c>
      <c r="B6950" s="2" t="n">
        <v>0</v>
      </c>
      <c r="C6950" s="0" t="str">
        <f aca="false">HYPERLINK("http://dbpedia.org/sparql?default-graph-uri=http%3A%2F%2Fdbpedia.org&amp;query=select+distinct+%3Fs+%3Fo+where+{%3Fs+%3Chttp%3A%2F%2Fdbpedia.org%2Fproperty%2FlongMinutes%3E+%3Fo}+LIMIT+100&amp;format=text%2Fhtml&amp;timeout=30000&amp;debug=on", "View on DBPedia")</f>
        <v>View on DBPedia</v>
      </c>
    </row>
    <row collapsed="false" customFormat="false" customHeight="true" hidden="false" ht="12.1" outlineLevel="0" r="6951">
      <c r="A6951" s="0" t="str">
        <f aca="false">HYPERLINK("http://dbpedia.org/property/fivefor")</f>
        <v>http://dbpedia.org/property/fivefor</v>
      </c>
      <c r="B6951" s="2" t="n">
        <v>0</v>
      </c>
      <c r="C6951" s="0" t="str">
        <f aca="false">HYPERLINK("http://dbpedia.org/sparql?default-graph-uri=http%3A%2F%2Fdbpedia.org&amp;query=select+distinct+%3Fs+%3Fo+where+{%3Fs+%3Chttp%3A%2F%2Fdbpedia.org%2Fproperty%2Ffivefor%3E+%3Fo}+LIMIT+100&amp;format=text%2Fhtml&amp;timeout=30000&amp;debug=on", "View on DBPedia")</f>
        <v>View on DBPedia</v>
      </c>
    </row>
    <row collapsed="false" customFormat="false" customHeight="true" hidden="false" ht="12.1" outlineLevel="0" r="6952">
      <c r="A6952" s="0" t="str">
        <f aca="false">HYPERLINK("http://dbpedia.org/property/above")</f>
        <v>http://dbpedia.org/property/above</v>
      </c>
      <c r="B6952" s="2" t="n">
        <v>0</v>
      </c>
      <c r="C6952" s="0" t="str">
        <f aca="false">HYPERLINK("http://dbpedia.org/sparql?default-graph-uri=http%3A%2F%2Fdbpedia.org&amp;query=select+distinct+%3Fs+%3Fo+where+{%3Fs+%3Chttp%3A%2F%2Fdbpedia.org%2Fproperty%2Fabove%3E+%3Fo}+LIMIT+100&amp;format=text%2Fhtml&amp;timeout=30000&amp;debug=on", "View on DBPedia")</f>
        <v>View on DBPedia</v>
      </c>
    </row>
    <row collapsed="false" customFormat="false" customHeight="true" hidden="false" ht="12.1" outlineLevel="0" r="6953">
      <c r="A6953" s="0" t="str">
        <f aca="false">HYPERLINK("http://dbpedia.org/ontology/series")</f>
        <v>http://dbpedia.org/ontology/series</v>
      </c>
      <c r="B6953" s="2" t="n">
        <v>0</v>
      </c>
      <c r="C6953" s="0" t="str">
        <f aca="false">HYPERLINK("http://dbpedia.org/sparql?default-graph-uri=http%3A%2F%2Fdbpedia.org&amp;query=select+distinct+%3Fs+%3Fo+where+{%3Fs+%3Chttp%3A%2F%2Fdbpedia.org%2Fontology%2Fseries%3E+%3Fo}+LIMIT+100&amp;format=text%2Fhtml&amp;timeout=30000&amp;debug=on", "View on DBPedia")</f>
        <v>View on DBPedia</v>
      </c>
    </row>
    <row collapsed="false" customFormat="false" customHeight="true" hidden="false" ht="12.1" outlineLevel="0" r="6954">
      <c r="A6954" s="0" t="str">
        <f aca="false">HYPERLINK("http://dbpedia.org/property/hm29Exit")</f>
        <v>http://dbpedia.org/property/hm29Exit</v>
      </c>
      <c r="B6954" s="2" t="n">
        <v>0</v>
      </c>
      <c r="C6954" s="0" t="str">
        <f aca="false">HYPERLINK("http://dbpedia.org/sparql?default-graph-uri=http%3A%2F%2Fdbpedia.org&amp;query=select+distinct+%3Fs+%3Fo+where+{%3Fs+%3Chttp%3A%2F%2Fdbpedia.org%2Fproperty%2Fhm29Exit%3E+%3Fo}+LIMIT+100&amp;format=text%2Fhtml&amp;timeout=30000&amp;debug=on", "View on DBPedia")</f>
        <v>View on DBPedia</v>
      </c>
    </row>
    <row collapsed="false" customFormat="false" customHeight="true" hidden="false" ht="12.1" outlineLevel="0" r="6955">
      <c r="A6955" s="0" t="str">
        <f aca="false">HYPERLINK("http://dbpedia.org/property/birthName")</f>
        <v>http://dbpedia.org/property/birthName</v>
      </c>
      <c r="B6955" s="2" t="n">
        <v>0</v>
      </c>
      <c r="C6955" s="0" t="str">
        <f aca="false">HYPERLINK("http://dbpedia.org/sparql?default-graph-uri=http%3A%2F%2Fdbpedia.org&amp;query=select+distinct+%3Fs+%3Fo+where+{%3Fs+%3Chttp%3A%2F%2Fdbpedia.org%2Fproperty%2FbirthName%3E+%3Fo}+LIMIT+100&amp;format=text%2Fhtml&amp;timeout=30000&amp;debug=on", "View on DBPedia")</f>
        <v>View on DBPedia</v>
      </c>
    </row>
    <row collapsed="false" customFormat="false" customHeight="true" hidden="false" ht="12.1" outlineLevel="0" r="6956">
      <c r="A6956" s="0" t="str">
        <f aca="false">HYPERLINK("http://dbpedia.org/ontology/requirement")</f>
        <v>http://dbpedia.org/ontology/requirement</v>
      </c>
      <c r="B6956" s="2" t="n">
        <v>0</v>
      </c>
      <c r="C6956" s="0" t="str">
        <f aca="false">HYPERLINK("http://dbpedia.org/sparql?default-graph-uri=http%3A%2F%2Fdbpedia.org&amp;query=select+distinct+%3Fs+%3Fo+where+{%3Fs+%3Chttp%3A%2F%2Fdbpedia.org%2Fontology%2Frequirement%3E+%3Fo}+LIMIT+100&amp;format=text%2Fhtml&amp;timeout=30000&amp;debug=on", "View on DBPedia")</f>
        <v>View on DBPedia</v>
      </c>
    </row>
    <row collapsed="false" customFormat="false" customHeight="true" hidden="false" ht="12.1" outlineLevel="0" r="6957">
      <c r="A6957" s="0" t="str">
        <f aca="false">HYPERLINK("http://dbpedia.org/property/family")</f>
        <v>http://dbpedia.org/property/family</v>
      </c>
      <c r="B6957" s="2" t="n">
        <v>0</v>
      </c>
      <c r="C6957" s="0" t="str">
        <f aca="false">HYPERLINK("http://dbpedia.org/sparql?default-graph-uri=http%3A%2F%2Fdbpedia.org&amp;query=select+distinct+%3Fs+%3Fo+where+{%3Fs+%3Chttp%3A%2F%2Fdbpedia.org%2Fproperty%2Ffamily%3E+%3Fo}+LIMIT+100&amp;format=text%2Fhtml&amp;timeout=30000&amp;debug=on", "View on DBPedia")</f>
        <v>View on DBPedia</v>
      </c>
    </row>
    <row collapsed="false" customFormat="false" customHeight="true" hidden="false" ht="12.1" outlineLevel="0" r="6958">
      <c r="A6958" s="0" t="str">
        <f aca="false">HYPERLINK("http://dbpedia.org/ontology/openingDate")</f>
        <v>http://dbpedia.org/ontology/openingDate</v>
      </c>
      <c r="B6958" s="2" t="n">
        <v>0</v>
      </c>
      <c r="C6958" s="0" t="str">
        <f aca="false">HYPERLINK("http://dbpedia.org/sparql?default-graph-uri=http%3A%2F%2Fdbpedia.org&amp;query=select+distinct+%3Fs+%3Fo+where+{%3Fs+%3Chttp%3A%2F%2Fdbpedia.org%2Fontology%2FopeningDate%3E+%3Fo}+LIMIT+100&amp;format=text%2Fhtml&amp;timeout=30000&amp;debug=on", "View on DBPedia")</f>
        <v>View on DBPedia</v>
      </c>
    </row>
    <row collapsed="false" customFormat="false" customHeight="true" hidden="false" ht="12.1" outlineLevel="0" r="6959">
      <c r="A6959" s="0" t="str">
        <f aca="false">HYPERLINK("http://dbpedia.org/property/narrated")</f>
        <v>http://dbpedia.org/property/narrated</v>
      </c>
      <c r="B6959" s="2" t="n">
        <v>0</v>
      </c>
      <c r="C6959" s="0" t="str">
        <f aca="false">HYPERLINK("http://dbpedia.org/sparql?default-graph-uri=http%3A%2F%2Fdbpedia.org&amp;query=select+distinct+%3Fs+%3Fo+where+{%3Fs+%3Chttp%3A%2F%2Fdbpedia.org%2Fproperty%2Fnarrated%3E+%3Fo}+LIMIT+100&amp;format=text%2Fhtml&amp;timeout=30000&amp;debug=on", "View on DBPedia")</f>
        <v>View on DBPedia</v>
      </c>
    </row>
    <row collapsed="false" customFormat="false" customHeight="true" hidden="false" ht="12.1" outlineLevel="0" r="6960">
      <c r="A6960" s="0" t="str">
        <f aca="false">HYPERLINK("http://dbpedia.org/property/relmonth")</f>
        <v>http://dbpedia.org/property/relmonth</v>
      </c>
      <c r="B6960" s="2" t="n">
        <v>0</v>
      </c>
      <c r="C6960" s="0" t="str">
        <f aca="false">HYPERLINK("http://dbpedia.org/sparql?default-graph-uri=http%3A%2F%2Fdbpedia.org&amp;query=select+distinct+%3Fs+%3Fo+where+{%3Fs+%3Chttp%3A%2F%2Fdbpedia.org%2Fproperty%2Frelmonth%3E+%3Fo}+LIMIT+100&amp;format=text%2Fhtml&amp;timeout=30000&amp;debug=on", "View on DBPedia")</f>
        <v>View on DBPedia</v>
      </c>
    </row>
    <row collapsed="false" customFormat="false" customHeight="true" hidden="false" ht="12.1" outlineLevel="0" r="6961">
      <c r="A6961" s="0" t="str">
        <f aca="false">HYPERLINK("http://dbpedia.org/property/latDegrees")</f>
        <v>http://dbpedia.org/property/latDegrees</v>
      </c>
      <c r="B6961" s="2" t="n">
        <v>0</v>
      </c>
      <c r="C6961" s="0" t="str">
        <f aca="false">HYPERLINK("http://dbpedia.org/sparql?default-graph-uri=http%3A%2F%2Fdbpedia.org&amp;query=select+distinct+%3Fs+%3Fo+where+{%3Fs+%3Chttp%3A%2F%2Fdbpedia.org%2Fproperty%2FlatDegrees%3E+%3Fo}+LIMIT+100&amp;format=text%2Fhtml&amp;timeout=30000&amp;debug=on", "View on DBPedia")</f>
        <v>View on DBPedia</v>
      </c>
    </row>
    <row collapsed="false" customFormat="false" customHeight="true" hidden="false" ht="12.1" outlineLevel="0" r="6962">
      <c r="A6962" s="0" t="str">
        <f aca="false">HYPERLINK("http://dbpedia.org/ontology/title")</f>
        <v>http://dbpedia.org/ontology/title</v>
      </c>
      <c r="B6962" s="2" t="n">
        <v>0</v>
      </c>
      <c r="C6962" s="0" t="str">
        <f aca="false">HYPERLINK("http://dbpedia.org/sparql?default-graph-uri=http%3A%2F%2Fdbpedia.org&amp;query=select+distinct+%3Fs+%3Fo+where+{%3Fs+%3Chttp%3A%2F%2Fdbpedia.org%2Fontology%2Ftitle%3E+%3Fo}+LIMIT+100&amp;format=text%2Fhtml&amp;timeout=30000&amp;debug=on", "View on DBPedia")</f>
        <v>View on DBPedia</v>
      </c>
    </row>
    <row collapsed="false" customFormat="false" customHeight="true" hidden="false" ht="12.1" outlineLevel="0" r="6963">
      <c r="A6963" s="0" t="str">
        <f aca="false">HYPERLINK("http://dbpedia.org/property/died")</f>
        <v>http://dbpedia.org/property/died</v>
      </c>
      <c r="B6963" s="2" t="n">
        <v>0</v>
      </c>
      <c r="C6963" s="0" t="str">
        <f aca="false">HYPERLINK("http://dbpedia.org/sparql?default-graph-uri=http%3A%2F%2Fdbpedia.org&amp;query=select+distinct+%3Fs+%3Fo+where+{%3Fs+%3Chttp%3A%2F%2Fdbpedia.org%2Fproperty%2Fdied%3E+%3Fo}+LIMIT+100&amp;format=text%2Fhtml&amp;timeout=30000&amp;debug=on", "View on DBPedia")</f>
        <v>View on DBPedia</v>
      </c>
    </row>
    <row collapsed="false" customFormat="false" customHeight="true" hidden="false" ht="12.1" outlineLevel="0" r="6964">
      <c r="A6964" s="0" t="str">
        <f aca="false">HYPERLINK("http://dbpedia.org/property/longSeconds")</f>
        <v>http://dbpedia.org/property/longSeconds</v>
      </c>
      <c r="B6964" s="2" t="n">
        <v>0</v>
      </c>
      <c r="C6964" s="0" t="str">
        <f aca="false">HYPERLINK("http://dbpedia.org/sparql?default-graph-uri=http%3A%2F%2Fdbpedia.org&amp;query=select+distinct+%3Fs+%3Fo+where+{%3Fs+%3Chttp%3A%2F%2Fdbpedia.org%2Fproperty%2FlongSeconds%3E+%3Fo}+LIMIT+100&amp;format=text%2Fhtml&amp;timeout=30000&amp;debug=on", "View on DBPedia")</f>
        <v>View on DBPedia</v>
      </c>
    </row>
    <row collapsed="false" customFormat="false" customHeight="true" hidden="false" ht="12.1" outlineLevel="0" r="6965">
      <c r="A6965" s="0" t="str">
        <f aca="false">HYPERLINK("http://dbpedia.org/property/mmaKowin")</f>
        <v>http://dbpedia.org/property/mmaKowin</v>
      </c>
      <c r="B6965" s="2" t="n">
        <v>0</v>
      </c>
      <c r="C6965" s="0" t="str">
        <f aca="false">HYPERLINK("http://dbpedia.org/sparql?default-graph-uri=http%3A%2F%2Fdbpedia.org&amp;query=select+distinct+%3Fs+%3Fo+where+{%3Fs+%3Chttp%3A%2F%2Fdbpedia.org%2Fproperty%2FmmaKowin%3E+%3Fo}+LIMIT+100&amp;format=text%2Fhtml&amp;timeout=30000&amp;debug=on", "View on DBPedia")</f>
        <v>View on DBPedia</v>
      </c>
    </row>
    <row collapsed="false" customFormat="false" customHeight="true" hidden="false" ht="12.1" outlineLevel="0" r="6966">
      <c r="A6966" s="0" t="str">
        <f aca="false">HYPERLINK("http://dbpedia.org/ontology/endingTheme")</f>
        <v>http://dbpedia.org/ontology/endingTheme</v>
      </c>
      <c r="B6966" s="2" t="n">
        <v>0</v>
      </c>
      <c r="C6966" s="0" t="str">
        <f aca="false">HYPERLINK("http://dbpedia.org/sparql?default-graph-uri=http%3A%2F%2Fdbpedia.org&amp;query=select+distinct+%3Fs+%3Fo+where+{%3Fs+%3Chttp%3A%2F%2Fdbpedia.org%2Fontology%2FendingTheme%3E+%3Fo}+LIMIT+100&amp;format=text%2Fhtml&amp;timeout=30000&amp;debug=on", "View on DBPedia")</f>
        <v>View on DBPedia</v>
      </c>
    </row>
    <row collapsed="false" customFormat="false" customHeight="true" hidden="false" ht="12.1" outlineLevel="0" r="6967">
      <c r="A6967" s="0" t="str">
        <f aca="false">HYPERLINK("http://dbpedia.org/property/header")</f>
        <v>http://dbpedia.org/property/header</v>
      </c>
      <c r="B6967" s="2" t="n">
        <v>0</v>
      </c>
      <c r="C6967" s="0" t="str">
        <f aca="false">HYPERLINK("http://dbpedia.org/sparql?default-graph-uri=http%3A%2F%2Fdbpedia.org&amp;query=select+distinct+%3Fs+%3Fo+where+{%3Fs+%3Chttp%3A%2F%2Fdbpedia.org%2Fproperty%2Fheader%3E+%3Fo}+LIMIT+100&amp;format=text%2Fhtml&amp;timeout=30000&amp;debug=on", "View on DBPedia")</f>
        <v>View on DBPedia</v>
      </c>
    </row>
    <row collapsed="false" customFormat="false" customHeight="true" hidden="false" ht="12.1" outlineLevel="0" r="6968">
      <c r="A6968" s="0" t="str">
        <f aca="false">HYPERLINK("http://dbpedia.org/property/birthday")</f>
        <v>http://dbpedia.org/property/birthday</v>
      </c>
      <c r="B6968" s="2" t="n">
        <v>0</v>
      </c>
      <c r="C6968" s="0" t="str">
        <f aca="false">HYPERLINK("http://dbpedia.org/sparql?default-graph-uri=http%3A%2F%2Fdbpedia.org&amp;query=select+distinct+%3Fs+%3Fo+where+{%3Fs+%3Chttp%3A%2F%2Fdbpedia.org%2Fproperty%2Fbirthday%3E+%3Fo}+LIMIT+100&amp;format=text%2Fhtml&amp;timeout=30000&amp;debug=on", "View on DBPedia")</f>
        <v>View on DBPedia</v>
      </c>
    </row>
    <row collapsed="false" customFormat="false" customHeight="true" hidden="false" ht="12.1" outlineLevel="0" r="6969">
      <c r="A6969" s="0" t="str">
        <f aca="false">HYPERLINK("http://dbpedia.org/property/website")</f>
        <v>http://dbpedia.org/property/website</v>
      </c>
      <c r="B6969" s="2" t="n">
        <v>0</v>
      </c>
      <c r="C6969" s="0" t="str">
        <f aca="false">HYPERLINK("http://dbpedia.org/sparql?default-graph-uri=http%3A%2F%2Fdbpedia.org&amp;query=select+distinct+%3Fs+%3Fo+where+{%3Fs+%3Chttp%3A%2F%2Fdbpedia.org%2Fproperty%2Fwebsite%3E+%3Fo}+LIMIT+100&amp;format=text%2Fhtml&amp;timeout=30000&amp;debug=on", "View on DBPedia")</f>
        <v>View on DBPedia</v>
      </c>
    </row>
    <row collapsed="false" customFormat="false" customHeight="true" hidden="false" ht="12.1" outlineLevel="0" r="6970">
      <c r="A6970" s="0" t="str">
        <f aca="false">HYPERLINK("http://dbpedia.org/property/latSeconds")</f>
        <v>http://dbpedia.org/property/latSeconds</v>
      </c>
      <c r="B6970" s="2" t="n">
        <v>0</v>
      </c>
      <c r="C6970" s="0" t="str">
        <f aca="false">HYPERLINK("http://dbpedia.org/sparql?default-graph-uri=http%3A%2F%2Fdbpedia.org&amp;query=select+distinct+%3Fs+%3Fo+where+{%3Fs+%3Chttp%3A%2F%2Fdbpedia.org%2Fproperty%2FlatSeconds%3E+%3Fo}+LIMIT+100&amp;format=text%2Fhtml&amp;timeout=30000&amp;debug=on", "View on DBPedia")</f>
        <v>View on DBPedia</v>
      </c>
    </row>
    <row collapsed="false" customFormat="false" customHeight="true" hidden="false" ht="12.1" outlineLevel="0" r="6971">
      <c r="A6971" s="0" t="str">
        <f aca="false">HYPERLINK("http://dbpedia.org/property/soundtrack")</f>
        <v>http://dbpedia.org/property/soundtrack</v>
      </c>
      <c r="B6971" s="2" t="n">
        <v>0</v>
      </c>
      <c r="C6971" s="0" t="str">
        <f aca="false">HYPERLINK("http://dbpedia.org/sparql?default-graph-uri=http%3A%2F%2Fdbpedia.org&amp;query=select+distinct+%3Fs+%3Fo+where+{%3Fs+%3Chttp%3A%2F%2Fdbpedia.org%2Fproperty%2Fsoundtrack%3E+%3Fo}+LIMIT+100&amp;format=text%2Fhtml&amp;timeout=30000&amp;debug=on", "View on DBPedia")</f>
        <v>View on DBPedia</v>
      </c>
    </row>
    <row collapsed="false" customFormat="false" customHeight="true" hidden="false" ht="12.1" outlineLevel="0" r="6972">
      <c r="A6972" s="0" t="str">
        <f aca="false">HYPERLINK("http://dbpedia.org/property/productionCode")</f>
        <v>http://dbpedia.org/property/productionCode</v>
      </c>
      <c r="B6972" s="2" t="n">
        <v>0</v>
      </c>
      <c r="C6972" s="0" t="str">
        <f aca="false">HYPERLINK("http://dbpedia.org/sparql?default-graph-uri=http%3A%2F%2Fdbpedia.org&amp;query=select+distinct+%3Fs+%3Fo+where+{%3Fs+%3Chttp%3A%2F%2Fdbpedia.org%2Fproperty%2FproductionCode%3E+%3Fo}+LIMIT+100&amp;format=text%2Fhtml&amp;timeout=30000&amp;debug=on", "View on DBPedia")</f>
        <v>View on DBPedia</v>
      </c>
    </row>
    <row collapsed="false" customFormat="false" customHeight="true" hidden="false" ht="12.1" outlineLevel="0" r="6973">
      <c r="A6973" s="0" t="str">
        <f aca="false">HYPERLINK("http://dbpedia.org/property/closureDate")</f>
        <v>http://dbpedia.org/property/closureDate</v>
      </c>
      <c r="B6973" s="2" t="n">
        <v>0</v>
      </c>
      <c r="C6973" s="0" t="str">
        <f aca="false">HYPERLINK("http://dbpedia.org/sparql?default-graph-uri=http%3A%2F%2Fdbpedia.org&amp;query=select+distinct+%3Fs+%3Fo+where+{%3Fs+%3Chttp%3A%2F%2Fdbpedia.org%2Fproperty%2FclosureDate%3E+%3Fo}+LIMIT+100&amp;format=text%2Fhtml&amp;timeout=30000&amp;debug=on", "View on DBPedia")</f>
        <v>View on DBPedia</v>
      </c>
    </row>
    <row collapsed="false" customFormat="false" customHeight="true" hidden="false" ht="12.1" outlineLevel="0" r="6974">
      <c r="A6974" s="0" t="str">
        <f aca="false">HYPERLINK("http://dbpedia.org/property/numberOfEpisodes")</f>
        <v>http://dbpedia.org/property/numberOfEpisodes</v>
      </c>
      <c r="B6974" s="2" t="n">
        <v>1</v>
      </c>
      <c r="C6974" s="0" t="str">
        <f aca="false">HYPERLINK("http://dbpedia.org/sparql?default-graph-uri=http%3A%2F%2Fdbpedia.org&amp;query=select+distinct+%3Fs+%3Fo+where+{%3Fs+%3Chttp%3A%2F%2Fdbpedia.org%2Fproperty%2FnumberOfEpisodes%3E+%3Fo}+LIMIT+100&amp;format=text%2Fhtml&amp;timeout=30000&amp;debug=on", "View on DBPedia")</f>
        <v>View on DBPedia</v>
      </c>
    </row>
    <row collapsed="false" customFormat="false" customHeight="true" hidden="false" ht="12.1" outlineLevel="0" r="6975">
      <c r="A6975" s="0" t="str">
        <f aca="false">HYPERLINK("http://dbpedia.org/property/latMinutes")</f>
        <v>http://dbpedia.org/property/latMinutes</v>
      </c>
      <c r="B6975" s="2" t="n">
        <v>0</v>
      </c>
      <c r="C6975" s="0" t="str">
        <f aca="false">HYPERLINK("http://dbpedia.org/sparql?default-graph-uri=http%3A%2F%2Fdbpedia.org&amp;query=select+distinct+%3Fs+%3Fo+where+{%3Fs+%3Chttp%3A%2F%2Fdbpedia.org%2Fproperty%2FlatMinutes%3E+%3Fo}+LIMIT+100&amp;format=text%2Fhtml&amp;timeout=30000&amp;debug=on", "View on DBPedia")</f>
        <v>View on DBPedia</v>
      </c>
    </row>
    <row collapsed="false" customFormat="false" customHeight="true" hidden="false" ht="12.1" outlineLevel="0" r="6976">
      <c r="A6976" s="0" t="str">
        <f aca="false">HYPERLINK("http://dbpedia.org/property/hm25Enter")</f>
        <v>http://dbpedia.org/property/hm25Enter</v>
      </c>
      <c r="B6976" s="2" t="n">
        <v>0</v>
      </c>
      <c r="C6976" s="0" t="str">
        <f aca="false">HYPERLINK("http://dbpedia.org/sparql?default-graph-uri=http%3A%2F%2Fdbpedia.org&amp;query=select+distinct+%3Fs+%3Fo+where+{%3Fs+%3Chttp%3A%2F%2Fdbpedia.org%2Fproperty%2Fhm25Enter%3E+%3Fo}+LIMIT+100&amp;format=text%2Fhtml&amp;timeout=30000&amp;debug=on", "View on DBPedia")</f>
        <v>View on DBPedia</v>
      </c>
    </row>
    <row collapsed="false" customFormat="false" customHeight="true" hidden="false" ht="12.1" outlineLevel="0" r="6977">
      <c r="A6977" s="0" t="str">
        <f aca="false">HYPERLINK("http://dbpedia.org/property/missingEps")</f>
        <v>http://dbpedia.org/property/missingEps</v>
      </c>
      <c r="B6977" s="2" t="n">
        <v>0</v>
      </c>
      <c r="C6977" s="0" t="str">
        <f aca="false">HYPERLINK("http://dbpedia.org/sparql?default-graph-uri=http%3A%2F%2Fdbpedia.org&amp;query=select+distinct+%3Fs+%3Fo+where+{%3Fs+%3Chttp%3A%2F%2Fdbpedia.org%2Fproperty%2FmissingEps%3E+%3Fo}+LIMIT+100&amp;format=text%2Fhtml&amp;timeout=30000&amp;debug=on", "View on DBPedia")</f>
        <v>View on DBPedia</v>
      </c>
    </row>
    <row collapsed="false" customFormat="false" customHeight="true" hidden="false" ht="12.1" outlineLevel="0" r="6978">
      <c r="A6978" s="0" t="str">
        <f aca="false">HYPERLINK("http://dbpedia.org/property/episodeName")</f>
        <v>http://dbpedia.org/property/episodeName</v>
      </c>
      <c r="B6978" s="2" t="n">
        <v>0</v>
      </c>
      <c r="C6978" s="0" t="str">
        <f aca="false">HYPERLINK("http://dbpedia.org/sparql?default-graph-uri=http%3A%2F%2Fdbpedia.org&amp;query=select+distinct+%3Fs+%3Fo+where+{%3Fs+%3Chttp%3A%2F%2Fdbpedia.org%2Fproperty%2FepisodeName%3E+%3Fo}+LIMIT+100&amp;format=text%2Fhtml&amp;timeout=30000&amp;debug=on", "View on DBPedia")</f>
        <v>View on DBPedia</v>
      </c>
    </row>
    <row collapsed="false" customFormat="false" customHeight="true" hidden="false" ht="12.1" outlineLevel="0" r="6979">
      <c r="A6979" s="0" t="str">
        <f aca="false">HYPERLINK("http://dbpedia.org/property/bestBowling")</f>
        <v>http://dbpedia.org/property/bestBowling</v>
      </c>
      <c r="B6979" s="2" t="n">
        <v>0</v>
      </c>
      <c r="C6979" s="0" t="str">
        <f aca="false">HYPERLINK("http://dbpedia.org/sparql?default-graph-uri=http%3A%2F%2Fdbpedia.org&amp;query=select+distinct+%3Fs+%3Fo+where+{%3Fs+%3Chttp%3A%2F%2Fdbpedia.org%2Fproperty%2FbestBowling%3E+%3Fo}+LIMIT+100&amp;format=text%2Fhtml&amp;timeout=30000&amp;debug=on", "View on DBPedia")</f>
        <v>View on DBPedia</v>
      </c>
    </row>
    <row collapsed="false" customFormat="false" customHeight="true" hidden="false" ht="12.1" outlineLevel="0" r="6980">
      <c r="A6980" s="0" t="str">
        <f aca="false">HYPERLINK("http://dbpedia.org/property/rd3Seed")</f>
        <v>http://dbpedia.org/property/rd3Seed</v>
      </c>
      <c r="B6980" s="2" t="n">
        <v>0</v>
      </c>
      <c r="C6980" s="0" t="str">
        <f aca="false">HYPERLINK("http://dbpedia.org/sparql?default-graph-uri=http%3A%2F%2Fdbpedia.org&amp;query=select+distinct+%3Fs+%3Fo+where+{%3Fs+%3Chttp%3A%2F%2Fdbpedia.org%2Fproperty%2Frd3Seed%3E+%3Fo}+LIMIT+100&amp;format=text%2Fhtml&amp;timeout=30000&amp;debug=on", "View on DBPedia")</f>
        <v>View on DBPedia</v>
      </c>
    </row>
    <row collapsed="false" customFormat="false" customHeight="true" hidden="false" ht="12.1" outlineLevel="0" r="6981">
      <c r="A6981" s="0" t="str">
        <f aca="false">HYPERLINK("http://dbpedia.org/property/dateAired")</f>
        <v>http://dbpedia.org/property/dateAired</v>
      </c>
      <c r="B6981" s="2" t="n">
        <v>0</v>
      </c>
      <c r="C6981" s="0" t="str">
        <f aca="false">HYPERLINK("http://dbpedia.org/sparql?default-graph-uri=http%3A%2F%2Fdbpedia.org&amp;query=select+distinct+%3Fs+%3Fo+where+{%3Fs+%3Chttp%3A%2F%2Fdbpedia.org%2Fproperty%2FdateAired%3E+%3Fo}+LIMIT+100&amp;format=text%2Fhtml&amp;timeout=30000&amp;debug=on", "View on DBPedia")</f>
        <v>View on DBPedia</v>
      </c>
    </row>
    <row collapsed="false" customFormat="false" customHeight="true" hidden="false" ht="12.1" outlineLevel="0" r="6982">
      <c r="A6982" s="0" t="str">
        <f aca="false">HYPERLINK("http://dbpedia.org/property/wsopMainEventBestFinishRank")</f>
        <v>http://dbpedia.org/property/wsopMainEventBestFinishRank</v>
      </c>
      <c r="B6982" s="2" t="n">
        <v>0</v>
      </c>
      <c r="C6982" s="0" t="str">
        <f aca="false">HYPERLINK("http://dbpedia.org/sparql?default-graph-uri=http%3A%2F%2Fdbpedia.org&amp;query=select+distinct+%3Fs+%3Fo+where+{%3Fs+%3Chttp%3A%2F%2Fdbpedia.org%2Fproperty%2FwsopMainEventBestFinishRank%3E+%3Fo}+LIMIT+100&amp;format=text%2Fhtml&amp;timeout=30000&amp;debug=on", "View on DBPedia")</f>
        <v>View on DBPedia</v>
      </c>
    </row>
    <row collapsed="false" customFormat="false" customHeight="true" hidden="false" ht="12.1" outlineLevel="0" r="6983">
      <c r="A6983" s="0" t="str">
        <f aca="false">HYPERLINK("http://dbpedia.org/property/highestdoublesranking")</f>
        <v>http://dbpedia.org/property/highestdoublesranking</v>
      </c>
      <c r="B6983" s="2" t="n">
        <v>0</v>
      </c>
      <c r="C6983" s="0" t="str">
        <f aca="false">HYPERLINK("http://dbpedia.org/sparql?default-graph-uri=http%3A%2F%2Fdbpedia.org&amp;query=select+distinct+%3Fs+%3Fo+where+{%3Fs+%3Chttp%3A%2F%2Fdbpedia.org%2Fproperty%2Fhighestdoublesranking%3E+%3Fo}+LIMIT+100&amp;format=text%2Fhtml&amp;timeout=30000&amp;debug=on", "View on DBPedia")</f>
        <v>View on DBPedia</v>
      </c>
    </row>
    <row collapsed="false" customFormat="false" customHeight="true" hidden="false" ht="12.1" outlineLevel="0" r="6984">
      <c r="A6984" s="0" t="str">
        <f aca="false">HYPERLINK("http://dbpedia.org/property/pcupdate")</f>
        <v>http://dbpedia.org/property/pcupdate</v>
      </c>
      <c r="B6984" s="2" t="n">
        <v>0</v>
      </c>
      <c r="C6984" s="0" t="str">
        <f aca="false">HYPERLINK("http://dbpedia.org/sparql?default-graph-uri=http%3A%2F%2Fdbpedia.org&amp;query=select+distinct+%3Fs+%3Fo+where+{%3Fs+%3Chttp%3A%2F%2Fdbpedia.org%2Fproperty%2Fpcupdate%3E+%3Fo}+LIMIT+100&amp;format=text%2Fhtml&amp;timeout=30000&amp;debug=on", "View on DBPedia")</f>
        <v>View on DBPedia</v>
      </c>
    </row>
    <row collapsed="false" customFormat="false" customHeight="true" hidden="false" ht="12.1" outlineLevel="0" r="6985">
      <c r="A6985" s="0" t="str">
        <f aca="false">HYPERLINK("http://dbpedia.org/property/firstdate")</f>
        <v>http://dbpedia.org/property/firstdate</v>
      </c>
      <c r="B6985" s="2" t="n">
        <v>0</v>
      </c>
      <c r="C6985" s="0" t="str">
        <f aca="false">HYPERLINK("http://dbpedia.org/sparql?default-graph-uri=http%3A%2F%2Fdbpedia.org&amp;query=select+distinct+%3Fs+%3Fo+where+{%3Fs+%3Chttp%3A%2F%2Fdbpedia.org%2Fproperty%2Ffirstdate%3E+%3Fo}+LIMIT+100&amp;format=text%2Fhtml&amp;timeout=30000&amp;debug=on", "View on DBPedia")</f>
        <v>View on DBPedia</v>
      </c>
    </row>
    <row collapsed="false" customFormat="false" customHeight="true" hidden="false" ht="12.1" outlineLevel="0" r="6986">
      <c r="A6986" s="0" t="str">
        <f aca="false">HYPERLINK("http://dbpedia.org/property/shoeSize")</f>
        <v>http://dbpedia.org/property/shoeSize</v>
      </c>
      <c r="B6986" s="2" t="n">
        <v>0</v>
      </c>
      <c r="C6986" s="0" t="str">
        <f aca="false">HYPERLINK("http://dbpedia.org/sparql?default-graph-uri=http%3A%2F%2Fdbpedia.org&amp;query=select+distinct+%3Fs+%3Fo+where+{%3Fs+%3Chttp%3A%2F%2Fdbpedia.org%2Fproperty%2FshoeSize%3E+%3Fo}+LIMIT+100&amp;format=text%2Fhtml&amp;timeout=30000&amp;debug=on", "View on DBPedia")</f>
        <v>View on DBPedia</v>
      </c>
    </row>
    <row collapsed="false" customFormat="false" customHeight="true" hidden="false" ht="12.1" outlineLevel="0" r="6987">
      <c r="A6987" s="0" t="str">
        <f aca="false">HYPERLINK("http://dbpedia.org/property/text")</f>
        <v>http://dbpedia.org/property/text</v>
      </c>
      <c r="B6987" s="2" t="n">
        <v>0</v>
      </c>
      <c r="C6987" s="0" t="str">
        <f aca="false">HYPERLINK("http://dbpedia.org/sparql?default-graph-uri=http%3A%2F%2Fdbpedia.org&amp;query=select+distinct+%3Fs+%3Fo+where+{%3Fs+%3Chttp%3A%2F%2Fdbpedia.org%2Fproperty%2Ftext%3E+%3Fo}+LIMIT+100&amp;format=text%2Fhtml&amp;timeout=30000&amp;debug=on", "View on DBPedia")</f>
        <v>View on DBPedia</v>
      </c>
    </row>
    <row collapsed="false" customFormat="false" customHeight="true" hidden="false" ht="12.1" outlineLevel="0" r="6988">
      <c r="A6988" s="0" t="str">
        <f aca="false">HYPERLINK("http://dbpedia.org/property/logo")</f>
        <v>http://dbpedia.org/property/logo</v>
      </c>
      <c r="B6988" s="2" t="n">
        <v>0</v>
      </c>
      <c r="C6988" s="0" t="str">
        <f aca="false">HYPERLINK("http://dbpedia.org/sparql?default-graph-uri=http%3A%2F%2Fdbpedia.org&amp;query=select+distinct+%3Fs+%3Fo+where+{%3Fs+%3Chttp%3A%2F%2Fdbpedia.org%2Fproperty%2Flogo%3E+%3Fo}+LIMIT+100&amp;format=text%2Fhtml&amp;timeout=30000&amp;debug=on", "View on DBPedia")</f>
        <v>View on DBPedia</v>
      </c>
    </row>
    <row collapsed="false" customFormat="false" customHeight="true" hidden="false" ht="12.1" outlineLevel="0" r="6989">
      <c r="A6989" s="0" t="str">
        <f aca="false">HYPERLINK("http://dbpedia.org/property/hof")</f>
        <v>http://dbpedia.org/property/hof</v>
      </c>
      <c r="B6989" s="2" t="n">
        <v>0</v>
      </c>
      <c r="C6989" s="0" t="str">
        <f aca="false">HYPERLINK("http://dbpedia.org/sparql?default-graph-uri=http%3A%2F%2Fdbpedia.org&amp;query=select+distinct+%3Fs+%3Fo+where+{%3Fs+%3Chttp%3A%2F%2Fdbpedia.org%2Fproperty%2Fhof%3E+%3Fo}+LIMIT+100&amp;format=text%2Fhtml&amp;timeout=30000&amp;debug=on", "View on DBPedia")</f>
        <v>View on DBPedia</v>
      </c>
    </row>
    <row collapsed="false" customFormat="false" customHeight="true" hidden="false" ht="12.1" outlineLevel="0" r="6990">
      <c r="A6990" s="0" t="str">
        <f aca="false">HYPERLINK("http://dbpedia.org/property/country")</f>
        <v>http://dbpedia.org/property/country</v>
      </c>
      <c r="B6990" s="2" t="n">
        <v>0</v>
      </c>
      <c r="C6990" s="0" t="str">
        <f aca="false">HYPERLINK("http://dbpedia.org/sparql?default-graph-uri=http%3A%2F%2Fdbpedia.org&amp;query=select+distinct+%3Fs+%3Fo+where+{%3Fs+%3Chttp%3A%2F%2Fdbpedia.org%2Fproperty%2Fcountry%3E+%3Fo}+LIMIT+100&amp;format=text%2Fhtml&amp;timeout=30000&amp;debug=on", "View on DBPedia")</f>
        <v>View on DBPedia</v>
      </c>
    </row>
    <row collapsed="false" customFormat="false" customHeight="true" hidden="false" ht="12.1" outlineLevel="0" r="6991">
      <c r="A6991" s="0" t="str">
        <f aca="false">HYPERLINK("http://dbpedia.org/property/confstanding")</f>
        <v>http://dbpedia.org/property/confstanding</v>
      </c>
      <c r="B6991" s="2" t="n">
        <v>0</v>
      </c>
      <c r="C6991" s="0" t="str">
        <f aca="false">HYPERLINK("http://dbpedia.org/sparql?default-graph-uri=http%3A%2F%2Fdbpedia.org&amp;query=select+distinct+%3Fs+%3Fo+where+{%3Fs+%3Chttp%3A%2F%2Fdbpedia.org%2Fproperty%2Fconfstanding%3E+%3Fo}+LIMIT+100&amp;format=text%2Fhtml&amp;timeout=30000&amp;debug=on", "View on DBPedia")</f>
        <v>View on DBPedia</v>
      </c>
    </row>
    <row collapsed="false" customFormat="false" customHeight="true" hidden="false" ht="12.1" outlineLevel="0" r="6992">
      <c r="A6992" s="0" t="str">
        <f aca="false">HYPERLINK("http://dbpedia.org/ontology/computingPlatform")</f>
        <v>http://dbpedia.org/ontology/computingPlatform</v>
      </c>
      <c r="B6992" s="2" t="n">
        <v>0</v>
      </c>
      <c r="C6992" s="0" t="str">
        <f aca="false">HYPERLINK("http://dbpedia.org/sparql?default-graph-uri=http%3A%2F%2Fdbpedia.org&amp;query=select+distinct+%3Fs+%3Fo+where+{%3Fs+%3Chttp%3A%2F%2Fdbpedia.org%2Fontology%2FcomputingPlatform%3E+%3Fo}+LIMIT+100&amp;format=text%2Fhtml&amp;timeout=30000&amp;debug=on", "View on DBPedia")</f>
        <v>View on DBPedia</v>
      </c>
    </row>
    <row collapsed="false" customFormat="false" customHeight="true" hidden="false" ht="12.1" outlineLevel="0" r="6993">
      <c r="A6993" s="0" t="str">
        <f aca="false">HYPERLINK("http://dbpedia.org/property/subchannels")</f>
        <v>http://dbpedia.org/property/subchannels</v>
      </c>
      <c r="B6993" s="2" t="n">
        <v>0</v>
      </c>
      <c r="C6993" s="0" t="str">
        <f aca="false">HYPERLINK("http://dbpedia.org/sparql?default-graph-uri=http%3A%2F%2Fdbpedia.org&amp;query=select+distinct+%3Fs+%3Fo+where+{%3Fs+%3Chttp%3A%2F%2Fdbpedia.org%2Fproperty%2Fsubchannels%3E+%3Fo}+LIMIT+100&amp;format=text%2Fhtml&amp;timeout=30000&amp;debug=on", "View on DBPedia")</f>
        <v>View on DBPedia</v>
      </c>
    </row>
    <row collapsed="false" customFormat="false" customHeight="true" hidden="false" ht="12.1" outlineLevel="0" r="6994">
      <c r="A6994" s="0" t="str">
        <f aca="false">HYPERLINK("http://dbpedia.org/property/pages")</f>
        <v>http://dbpedia.org/property/pages</v>
      </c>
      <c r="B6994" s="2" t="n">
        <v>0</v>
      </c>
      <c r="C6994" s="0" t="str">
        <f aca="false">HYPERLINK("http://dbpedia.org/sparql?default-graph-uri=http%3A%2F%2Fdbpedia.org&amp;query=select+distinct+%3Fs+%3Fo+where+{%3Fs+%3Chttp%3A%2F%2Fdbpedia.org%2Fproperty%2Fpages%3E+%3Fo}+LIMIT+100&amp;format=text%2Fhtml&amp;timeout=30000&amp;debug=on", "View on DBPedia")</f>
        <v>View on DBPedia</v>
      </c>
    </row>
    <row collapsed="false" customFormat="false" customHeight="true" hidden="false" ht="12.1" outlineLevel="0" r="6995">
      <c r="A6995" s="0" t="str">
        <f aca="false">HYPERLINK("http://dbpedia.org/ontology/musicComposer")</f>
        <v>http://dbpedia.org/ontology/musicComposer</v>
      </c>
      <c r="B6995" s="2" t="n">
        <v>0</v>
      </c>
      <c r="C6995" s="0" t="str">
        <f aca="false">HYPERLINK("http://dbpedia.org/sparql?default-graph-uri=http%3A%2F%2Fdbpedia.org&amp;query=select+distinct+%3Fs+%3Fo+where+{%3Fs+%3Chttp%3A%2F%2Fdbpedia.org%2Fontology%2FmusicComposer%3E+%3Fo}+LIMIT+100&amp;format=text%2Fhtml&amp;timeout=30000&amp;debug=on", "View on DBPedia")</f>
        <v>View on DBPedia</v>
      </c>
    </row>
    <row collapsed="false" customFormat="false" customHeight="true" hidden="false" ht="12.1" outlineLevel="0" r="6996">
      <c r="A6996" s="0" t="str">
        <f aca="false">HYPERLINK("http://dbpedia.org/property/hm24Enter")</f>
        <v>http://dbpedia.org/property/hm24Enter</v>
      </c>
      <c r="B6996" s="2" t="n">
        <v>0</v>
      </c>
      <c r="C6996" s="0" t="str">
        <f aca="false">HYPERLINK("http://dbpedia.org/sparql?default-graph-uri=http%3A%2F%2Fdbpedia.org&amp;query=select+distinct+%3Fs+%3Fo+where+{%3Fs+%3Chttp%3A%2F%2Fdbpedia.org%2Fproperty%2Fhm24Enter%3E+%3Fo}+LIMIT+100&amp;format=text%2Fhtml&amp;timeout=30000&amp;debug=on", "View on DBPedia")</f>
        <v>View on DBPedia</v>
      </c>
    </row>
    <row collapsed="false" customFormat="false" customHeight="true" hidden="false" ht="12.1" outlineLevel="0" r="6997">
      <c r="A6997" s="0" t="str">
        <f aca="false">HYPERLINK("http://dbpedia.org/property/broadcastArea")</f>
        <v>http://dbpedia.org/property/broadcastArea</v>
      </c>
      <c r="B6997" s="2" t="n">
        <v>0</v>
      </c>
      <c r="C6997" s="0" t="str">
        <f aca="false">HYPERLINK("http://dbpedia.org/sparql?default-graph-uri=http%3A%2F%2Fdbpedia.org&amp;query=select+distinct+%3Fs+%3Fo+where+{%3Fs+%3Chttp%3A%2F%2Fdbpedia.org%2Fproperty%2FbroadcastArea%3E+%3Fo}+LIMIT+100&amp;format=text%2Fhtml&amp;timeout=30000&amp;debug=on", "View on DBPedia")</f>
        <v>View on DBPedia</v>
      </c>
    </row>
    <row collapsed="false" customFormat="false" customHeight="true" hidden="false" ht="12.1" outlineLevel="0" r="6998">
      <c r="A6998" s="0" t="str">
        <f aca="false">HYPERLINK("http://dbpedia.org/property/websiteTitle")</f>
        <v>http://dbpedia.org/property/websiteTitle</v>
      </c>
      <c r="B6998" s="2" t="n">
        <v>0</v>
      </c>
      <c r="C6998" s="0" t="str">
        <f aca="false">HYPERLINK("http://dbpedia.org/sparql?default-graph-uri=http%3A%2F%2Fdbpedia.org&amp;query=select+distinct+%3Fs+%3Fo+where+{%3Fs+%3Chttp%3A%2F%2Fdbpedia.org%2Fproperty%2FwebsiteTitle%3E+%3Fo}+LIMIT+100&amp;format=text%2Fhtml&amp;timeout=30000&amp;debug=on", "View on DBPedia")</f>
        <v>View on DBPedia</v>
      </c>
    </row>
    <row collapsed="false" customFormat="false" customHeight="true" hidden="false" ht="12.1" outlineLevel="0" r="6999">
      <c r="A6999" s="0" t="str">
        <f aca="false">HYPERLINK("http://dbpedia.org/property/latestReleaseDate")</f>
        <v>http://dbpedia.org/property/latestReleaseDate</v>
      </c>
      <c r="B6999" s="2" t="n">
        <v>0</v>
      </c>
      <c r="C6999" s="0" t="str">
        <f aca="false">HYPERLINK("http://dbpedia.org/sparql?default-graph-uri=http%3A%2F%2Fdbpedia.org&amp;query=select+distinct+%3Fs+%3Fo+where+{%3Fs+%3Chttp%3A%2F%2Fdbpedia.org%2Fproperty%2FlatestReleaseDate%3E+%3Fo}+LIMIT+100&amp;format=text%2Fhtml&amp;timeout=30000&amp;debug=on", "View on DBPedia")</f>
        <v>View on DBPedia</v>
      </c>
    </row>
    <row collapsed="false" customFormat="false" customHeight="true" hidden="false" ht="12.1" outlineLevel="0" r="7000">
      <c r="A7000" s="0" t="str">
        <f aca="false">HYPERLINK("http://dbpedia.org/property/filename")</f>
        <v>http://dbpedia.org/property/filename</v>
      </c>
      <c r="B7000" s="2" t="n">
        <v>0</v>
      </c>
      <c r="C7000" s="0" t="str">
        <f aca="false">HYPERLINK("http://dbpedia.org/sparql?default-graph-uri=http%3A%2F%2Fdbpedia.org&amp;query=select+distinct+%3Fs+%3Fo+where+{%3Fs+%3Chttp%3A%2F%2Fdbpedia.org%2Fproperty%2Ffilename%3E+%3Fo}+LIMIT+100&amp;format=text%2Fhtml&amp;timeout=30000&amp;debug=on", "View on DBPedia")</f>
        <v>View on DBPedia</v>
      </c>
    </row>
    <row collapsed="false" customFormat="false" customHeight="true" hidden="false" ht="12.1" outlineLevel="0" r="7001">
      <c r="A7001" s="0" t="str">
        <f aca="false">HYPERLINK("http://dbpedia.org/ontology/latestReleaseDate")</f>
        <v>http://dbpedia.org/ontology/latestReleaseDate</v>
      </c>
      <c r="B7001" s="2" t="n">
        <v>0</v>
      </c>
      <c r="C7001" s="0" t="str">
        <f aca="false">HYPERLINK("http://dbpedia.org/sparql?default-graph-uri=http%3A%2F%2Fdbpedia.org&amp;query=select+distinct+%3Fs+%3Fo+where+{%3Fs+%3Chttp%3A%2F%2Fdbpedia.org%2Fontology%2FlatestReleaseDate%3E+%3Fo}+LIMIT+100&amp;format=text%2Fhtml&amp;timeout=30000&amp;debug=on", "View on DBPedia")</f>
        <v>View on DBPedia</v>
      </c>
    </row>
    <row collapsed="false" customFormat="false" customHeight="true" hidden="false" ht="12.1" outlineLevel="0" r="7002">
      <c r="A7002" s="0" t="str">
        <f aca="false">HYPERLINK("http://dbpedia.org/ontology/developer")</f>
        <v>http://dbpedia.org/ontology/developer</v>
      </c>
      <c r="B7002" s="2" t="n">
        <v>0</v>
      </c>
      <c r="C7002" s="0" t="str">
        <f aca="false">HYPERLINK("http://dbpedia.org/sparql?default-graph-uri=http%3A%2F%2Fdbpedia.org&amp;query=select+distinct+%3Fs+%3Fo+where+{%3Fs+%3Chttp%3A%2F%2Fdbpedia.org%2Fontology%2Fdeveloper%3E+%3Fo}+LIMIT+100&amp;format=text%2Fhtml&amp;timeout=30000&amp;debug=on", "View on DBPedia")</f>
        <v>View on DBPedia</v>
      </c>
    </row>
    <row collapsed="false" customFormat="false" customHeight="true" hidden="false" ht="12.1" outlineLevel="0" r="7003">
      <c r="A7003" s="0" t="str">
        <f aca="false">HYPERLINK("http://dbpedia.org/ontology/predecessor")</f>
        <v>http://dbpedia.org/ontology/predecessor</v>
      </c>
      <c r="B7003" s="2" t="n">
        <v>0</v>
      </c>
      <c r="C7003" s="0" t="str">
        <f aca="false">HYPERLINK("http://dbpedia.org/sparql?default-graph-uri=http%3A%2F%2Fdbpedia.org&amp;query=select+distinct+%3Fs+%3Fo+where+{%3Fs+%3Chttp%3A%2F%2Fdbpedia.org%2Fontology%2Fpredecessor%3E+%3Fo}+LIMIT+100&amp;format=text%2Fhtml&amp;timeout=30000&amp;debug=on", "View on DBPedia")</f>
        <v>View on DBPedia</v>
      </c>
    </row>
    <row collapsed="false" customFormat="false" customHeight="true" hidden="false" ht="12.1" outlineLevel="0" r="7004">
      <c r="A7004" s="0" t="str">
        <f aca="false">HYPERLINK("http://dbpedia.org/property/compilation")</f>
        <v>http://dbpedia.org/property/compilation</v>
      </c>
      <c r="B7004" s="2" t="n">
        <v>0</v>
      </c>
      <c r="C7004" s="0" t="str">
        <f aca="false">HYPERLINK("http://dbpedia.org/sparql?default-graph-uri=http%3A%2F%2Fdbpedia.org&amp;query=select+distinct+%3Fs+%3Fo+where+{%3Fs+%3Chttp%3A%2F%2Fdbpedia.org%2Fproperty%2Fcompilation%3E+%3Fo}+LIMIT+100&amp;format=text%2Fhtml&amp;timeout=30000&amp;debug=on", "View on DBPedia")</f>
        <v>View on DBPedia</v>
      </c>
    </row>
    <row collapsed="false" customFormat="false" customHeight="true" hidden="false" ht="12.1" outlineLevel="0" r="7005">
      <c r="A7005" s="0" t="str">
        <f aca="false">HYPERLINK("http://dbpedia.org/property/platforms")</f>
        <v>http://dbpedia.org/property/platforms</v>
      </c>
      <c r="B7005" s="2" t="n">
        <v>0</v>
      </c>
      <c r="C7005" s="0" t="str">
        <f aca="false">HYPERLINK("http://dbpedia.org/sparql?default-graph-uri=http%3A%2F%2Fdbpedia.org&amp;query=select+distinct+%3Fs+%3Fo+where+{%3Fs+%3Chttp%3A%2F%2Fdbpedia.org%2Fproperty%2Fplatforms%3E+%3Fo}+LIMIT+100&amp;format=text%2Fhtml&amp;timeout=30000&amp;debug=on", "View on DBPedia")</f>
        <v>View on DBPedia</v>
      </c>
    </row>
    <row collapsed="false" customFormat="false" customHeight="true" hidden="false" ht="12.1" outlineLevel="0" r="7006">
      <c r="A7006" s="0" t="str">
        <f aca="false">HYPERLINK("http://dbpedia.org/property/products")</f>
        <v>http://dbpedia.org/property/products</v>
      </c>
      <c r="B7006" s="2" t="n">
        <v>0</v>
      </c>
      <c r="C7006" s="0" t="str">
        <f aca="false">HYPERLINK("http://dbpedia.org/sparql?default-graph-uri=http%3A%2F%2Fdbpedia.org&amp;query=select+distinct+%3Fs+%3Fo+where+{%3Fs+%3Chttp%3A%2F%2Fdbpedia.org%2Fproperty%2Fproducts%3E+%3Fo}+LIMIT+100&amp;format=text%2Fhtml&amp;timeout=30000&amp;debug=on", "View on DBPedia")</f>
        <v>View on DBPedia</v>
      </c>
    </row>
    <row collapsed="false" customFormat="false" customHeight="true" hidden="false" ht="12.1" outlineLevel="0" r="7007">
      <c r="A7007" s="0" t="str">
        <f aca="false">HYPERLINK("http://dbpedia.org/property/runnerName")</f>
        <v>http://dbpedia.org/property/runnerName</v>
      </c>
      <c r="B7007" s="2" t="n">
        <v>0</v>
      </c>
      <c r="C7007" s="0" t="str">
        <f aca="false">HYPERLINK("http://dbpedia.org/sparql?default-graph-uri=http%3A%2F%2Fdbpedia.org&amp;query=select+distinct+%3Fs+%3Fo+where+{%3Fs+%3Chttp%3A%2F%2Fdbpedia.org%2Fproperty%2FrunnerName%3E+%3Fo}+LIMIT+100&amp;format=text%2Fhtml&amp;timeout=30000&amp;debug=on", "View on DBPedia")</f>
        <v>View on DBPedia</v>
      </c>
    </row>
    <row collapsed="false" customFormat="false" customHeight="true" hidden="false" ht="12.1" outlineLevel="0" r="7008">
      <c r="A7008" s="0" t="str">
        <f aca="false">HYPERLINK("http://dbpedia.org/property/placeOfBirth")</f>
        <v>http://dbpedia.org/property/placeOfBirth</v>
      </c>
      <c r="B7008" s="2" t="n">
        <v>0</v>
      </c>
      <c r="C7008" s="0" t="str">
        <f aca="false">HYPERLINK("http://dbpedia.org/sparql?default-graph-uri=http%3A%2F%2Fdbpedia.org&amp;query=select+distinct+%3Fs+%3Fo+where+{%3Fs+%3Chttp%3A%2F%2Fdbpedia.org%2Fproperty%2FplaceOfBirth%3E+%3Fo}+LIMIT+100&amp;format=text%2Fhtml&amp;timeout=30000&amp;debug=on", "View on DBPedia")</f>
        <v>View on DBPedia</v>
      </c>
    </row>
    <row collapsed="false" customFormat="false" customHeight="true" hidden="false" ht="12.1" outlineLevel="0" r="7009">
      <c r="A7009" s="0" t="str">
        <f aca="false">HYPERLINK("http://dbpedia.org/property/hm31Exit")</f>
        <v>http://dbpedia.org/property/hm31Exit</v>
      </c>
      <c r="B7009" s="2" t="n">
        <v>0</v>
      </c>
      <c r="C7009" s="0" t="str">
        <f aca="false">HYPERLINK("http://dbpedia.org/sparql?default-graph-uri=http%3A%2F%2Fdbpedia.org&amp;query=select+distinct+%3Fs+%3Fo+where+{%3Fs+%3Chttp%3A%2F%2Fdbpedia.org%2Fproperty%2Fhm31Exit%3E+%3Fo}+LIMIT+100&amp;format=text%2Fhtml&amp;timeout=30000&amp;debug=on", "View on DBPedia")</f>
        <v>View on DBPedia</v>
      </c>
    </row>
    <row collapsed="false" customFormat="false" customHeight="true" hidden="false" ht="12.1" outlineLevel="0" r="7010">
      <c r="A7010" s="0" t="str">
        <f aca="false">HYPERLINK("http://dbpedia.org/ontology/product")</f>
        <v>http://dbpedia.org/ontology/product</v>
      </c>
      <c r="B7010" s="2" t="n">
        <v>0</v>
      </c>
      <c r="C7010" s="0" t="str">
        <f aca="false">HYPERLINK("http://dbpedia.org/sparql?default-graph-uri=http%3A%2F%2Fdbpedia.org&amp;query=select+distinct+%3Fs+%3Fo+where+{%3Fs+%3Chttp%3A%2F%2Fdbpedia.org%2Fontology%2Fproduct%3E+%3Fo}+LIMIT+100&amp;format=text%2Fhtml&amp;timeout=30000&amp;debug=on", "View on DBPedia")</f>
        <v>View on DBPedia</v>
      </c>
    </row>
    <row collapsed="false" customFormat="false" customHeight="true" hidden="false" ht="12.1" outlineLevel="0" r="7011">
      <c r="A7011" s="0" t="str">
        <f aca="false">HYPERLINK("http://dbpedia.org/property/stat2value")</f>
        <v>http://dbpedia.org/property/stat2value</v>
      </c>
      <c r="B7011" s="2" t="n">
        <v>0</v>
      </c>
      <c r="C7011" s="0" t="str">
        <f aca="false">HYPERLINK("http://dbpedia.org/sparql?default-graph-uri=http%3A%2F%2Fdbpedia.org&amp;query=select+distinct+%3Fs+%3Fo+where+{%3Fs+%3Chttp%3A%2F%2Fdbpedia.org%2Fproperty%2Fstat2value%3E+%3Fo}+LIMIT+100&amp;format=text%2Fhtml&amp;timeout=30000&amp;debug=on", "View on DBPedia")</f>
        <v>View on DBPedia</v>
      </c>
    </row>
    <row collapsed="false" customFormat="false" customHeight="true" hidden="false" ht="12.1" outlineLevel="0" r="7012">
      <c r="A7012" s="0" t="str">
        <f aca="false">HYPERLINK("http://dbpedia.org/property/branding")</f>
        <v>http://dbpedia.org/property/branding</v>
      </c>
      <c r="B7012" s="2" t="n">
        <v>0</v>
      </c>
      <c r="C7012" s="0" t="str">
        <f aca="false">HYPERLINK("http://dbpedia.org/sparql?default-graph-uri=http%3A%2F%2Fdbpedia.org&amp;query=select+distinct+%3Fs+%3Fo+where+{%3Fs+%3Chttp%3A%2F%2Fdbpedia.org%2Fproperty%2Fbranding%3E+%3Fo}+LIMIT+100&amp;format=text%2Fhtml&amp;timeout=30000&amp;debug=on", "View on DBPedia")</f>
        <v>View on DBPedia</v>
      </c>
    </row>
    <row collapsed="false" customFormat="false" customHeight="true" hidden="false" ht="12.1" outlineLevel="0" r="7013">
      <c r="A7013" s="0" t="str">
        <f aca="false">HYPERLINK("http://dbpedia.org/property/dvdFormat")</f>
        <v>http://dbpedia.org/property/dvdFormat</v>
      </c>
      <c r="B7013" s="2" t="n">
        <v>0</v>
      </c>
      <c r="C7013" s="0" t="str">
        <f aca="false">HYPERLINK("http://dbpedia.org/sparql?default-graph-uri=http%3A%2F%2Fdbpedia.org&amp;query=select+distinct+%3Fs+%3Fo+where+{%3Fs+%3Chttp%3A%2F%2Fdbpedia.org%2Fproperty%2FdvdFormat%3E+%3Fo}+LIMIT+100&amp;format=text%2Fhtml&amp;timeout=30000&amp;debug=on", "View on DBPedia")</f>
        <v>View on DBPedia</v>
      </c>
    </row>
    <row collapsed="false" customFormat="false" customHeight="true" hidden="false" ht="12.1" outlineLevel="0" r="7014">
      <c r="A7014" s="0" t="str">
        <f aca="false">HYPERLINK("http://dbpedia.org/property/finalVote")</f>
        <v>http://dbpedia.org/property/finalVote</v>
      </c>
      <c r="B7014" s="2" t="n">
        <v>0</v>
      </c>
      <c r="C7014" s="0" t="str">
        <f aca="false">HYPERLINK("http://dbpedia.org/sparql?default-graph-uri=http%3A%2F%2Fdbpedia.org&amp;query=select+distinct+%3Fs+%3Fo+where+{%3Fs+%3Chttp%3A%2F%2Fdbpedia.org%2Fproperty%2FfinalVote%3E+%3Fo}+LIMIT+100&amp;format=text%2Fhtml&amp;timeout=30000&amp;debug=on", "View on DBPedia")</f>
        <v>View on DBPedia</v>
      </c>
    </row>
    <row collapsed="false" customFormat="false" customHeight="true" hidden="false" ht="12.1" outlineLevel="0" r="7015">
      <c r="A7015" s="0" t="str">
        <f aca="false">HYPERLINK("http://dbpedia.org/property/nationalteam")</f>
        <v>http://dbpedia.org/property/nationalteam</v>
      </c>
      <c r="B7015" s="2" t="n">
        <v>0</v>
      </c>
      <c r="C7015" s="0" t="str">
        <f aca="false">HYPERLINK("http://dbpedia.org/sparql?default-graph-uri=http%3A%2F%2Fdbpedia.org&amp;query=select+distinct+%3Fs+%3Fo+where+{%3Fs+%3Chttp%3A%2F%2Fdbpedia.org%2Fproperty%2Fnationalteam%3E+%3Fo}+LIMIT+100&amp;format=text%2Fhtml&amp;timeout=30000&amp;debug=on", "View on DBPedia")</f>
        <v>View on DBPedia</v>
      </c>
    </row>
    <row collapsed="false" customFormat="false" customHeight="true" hidden="false" ht="12.1" outlineLevel="0" r="7016">
      <c r="A7016" s="0" t="str">
        <f aca="false">HYPERLINK("http://dbpedia.org/property/trackNo")</f>
        <v>http://dbpedia.org/property/trackNo</v>
      </c>
      <c r="B7016" s="2" t="n">
        <v>0</v>
      </c>
      <c r="C7016" s="0" t="str">
        <f aca="false">HYPERLINK("http://dbpedia.org/sparql?default-graph-uri=http%3A%2F%2Fdbpedia.org&amp;query=select+distinct+%3Fs+%3Fo+where+{%3Fs+%3Chttp%3A%2F%2Fdbpedia.org%2Fproperty%2FtrackNo%3E+%3Fo}+LIMIT+100&amp;format=text%2Fhtml&amp;timeout=30000&amp;debug=on", "View on DBPedia")</f>
        <v>View on DBPedia</v>
      </c>
    </row>
    <row collapsed="false" customFormat="false" customHeight="true" hidden="false" ht="12.1" outlineLevel="0" r="7017">
      <c r="A7017" s="0" t="str">
        <f aca="false">HYPERLINK("http://dbpedia.org/property/writer")</f>
        <v>http://dbpedia.org/property/writer</v>
      </c>
      <c r="B7017" s="2" t="n">
        <v>0</v>
      </c>
      <c r="C7017" s="0" t="str">
        <f aca="false">HYPERLINK("http://dbpedia.org/sparql?default-graph-uri=http%3A%2F%2Fdbpedia.org&amp;query=select+distinct+%3Fs+%3Fo+where+{%3Fs+%3Chttp%3A%2F%2Fdbpedia.org%2Fproperty%2Fwriter%3E+%3Fo}+LIMIT+100&amp;format=text%2Fhtml&amp;timeout=30000&amp;debug=on", "View on DBPedia")</f>
        <v>View on DBPedia</v>
      </c>
    </row>
    <row collapsed="false" customFormat="false" customHeight="true" hidden="false" ht="12.1" outlineLevel="0" r="7018">
      <c r="A7018" s="0" t="str">
        <f aca="false">HYPERLINK("http://dbpedia.org/property/certmonth")</f>
        <v>http://dbpedia.org/property/certmonth</v>
      </c>
      <c r="B7018" s="2" t="n">
        <v>0</v>
      </c>
      <c r="C7018" s="0" t="str">
        <f aca="false">HYPERLINK("http://dbpedia.org/sparql?default-graph-uri=http%3A%2F%2Fdbpedia.org&amp;query=select+distinct+%3Fs+%3Fo+where+{%3Fs+%3Chttp%3A%2F%2Fdbpedia.org%2Fproperty%2Fcertmonth%3E+%3Fo}+LIMIT+100&amp;format=text%2Fhtml&amp;timeout=30000&amp;debug=on", "View on DBPedia")</f>
        <v>View on DBPedia</v>
      </c>
    </row>
    <row collapsed="false" customFormat="false" customHeight="true" hidden="false" ht="12.1" outlineLevel="0" r="7019">
      <c r="A7019" s="0" t="str">
        <f aca="false">HYPERLINK("http://dbpedia.org/property/executiveProducer")</f>
        <v>http://dbpedia.org/property/executiveProducer</v>
      </c>
      <c r="B7019" s="2" t="n">
        <v>0</v>
      </c>
      <c r="C7019" s="0" t="str">
        <f aca="false">HYPERLINK("http://dbpedia.org/sparql?default-graph-uri=http%3A%2F%2Fdbpedia.org&amp;query=select+distinct+%3Fs+%3Fo+where+{%3Fs+%3Chttp%3A%2F%2Fdbpedia.org%2Fproperty%2FexecutiveProducer%3E+%3Fo}+LIMIT+100&amp;format=text%2Fhtml&amp;timeout=30000&amp;debug=on", "View on DBPedia")</f>
        <v>View on DBPedia</v>
      </c>
    </row>
    <row collapsed="false" customFormat="false" customHeight="true" hidden="false" ht="12.1" outlineLevel="0" r="7020">
      <c r="A7020" s="0" t="str">
        <f aca="false">HYPERLINK("http://dbpedia.org/property/release")</f>
        <v>http://dbpedia.org/property/release</v>
      </c>
      <c r="B7020" s="2" t="n">
        <v>0</v>
      </c>
      <c r="C7020" s="0" t="str">
        <f aca="false">HYPERLINK("http://dbpedia.org/sparql?default-graph-uri=http%3A%2F%2Fdbpedia.org&amp;query=select+distinct+%3Fs+%3Fo+where+{%3Fs+%3Chttp%3A%2F%2Fdbpedia.org%2Fproperty%2Frelease%3E+%3Fo}+LIMIT+100&amp;format=text%2Fhtml&amp;timeout=30000&amp;debug=on", "View on DBPedia")</f>
        <v>View on DBPedia</v>
      </c>
    </row>
    <row collapsed="false" customFormat="false" customHeight="true" hidden="false" ht="12.1" outlineLevel="0" r="7021">
      <c r="A7021" s="0" t="str">
        <f aca="false">HYPERLINK("http://dbpedia.org/property/subWins")</f>
        <v>http://dbpedia.org/property/subWins</v>
      </c>
      <c r="B7021" s="2" t="n">
        <v>0</v>
      </c>
      <c r="C7021" s="0" t="str">
        <f aca="false">HYPERLINK("http://dbpedia.org/sparql?default-graph-uri=http%3A%2F%2Fdbpedia.org&amp;query=select+distinct+%3Fs+%3Fo+where+{%3Fs+%3Chttp%3A%2F%2Fdbpedia.org%2Fproperty%2FsubWins%3E+%3Fo}+LIMIT+100&amp;format=text%2Fhtml&amp;timeout=30000&amp;debug=on", "View on DBPedia")</f>
        <v>View on DBPedia</v>
      </c>
    </row>
    <row collapsed="false" customFormat="false" customHeight="true" hidden="false" ht="12.1" outlineLevel="0" r="7022">
      <c r="A7022" s="0" t="str">
        <f aca="false">HYPERLINK("http://dbpedia.org/property/originalRun")</f>
        <v>http://dbpedia.org/property/originalRun</v>
      </c>
      <c r="B7022" s="2" t="n">
        <v>0</v>
      </c>
      <c r="C7022" s="0" t="str">
        <f aca="false">HYPERLINK("http://dbpedia.org/sparql?default-graph-uri=http%3A%2F%2Fdbpedia.org&amp;query=select+distinct+%3Fs+%3Fo+where+{%3Fs+%3Chttp%3A%2F%2Fdbpedia.org%2Fproperty%2ForiginalRun%3E+%3Fo}+LIMIT+100&amp;format=text%2Fhtml&amp;timeout=30000&amp;debug=on", "View on DBPedia")</f>
        <v>View on DBPedia</v>
      </c>
    </row>
    <row collapsed="false" customFormat="false" customHeight="true" hidden="false" ht="12.1" outlineLevel="0" r="7023">
      <c r="A7023" s="0" t="str">
        <f aca="false">HYPERLINK("http://dbpedia.org/property/broadcast")</f>
        <v>http://dbpedia.org/property/broadcast</v>
      </c>
      <c r="B7023" s="2" t="n">
        <v>0</v>
      </c>
      <c r="C7023" s="0" t="str">
        <f aca="false">HYPERLINK("http://dbpedia.org/sparql?default-graph-uri=http%3A%2F%2Fdbpedia.org&amp;query=select+distinct+%3Fs+%3Fo+where+{%3Fs+%3Chttp%3A%2F%2Fdbpedia.org%2Fproperty%2Fbroadcast%3E+%3Fo}+LIMIT+100&amp;format=text%2Fhtml&amp;timeout=30000&amp;debug=on", "View on DBPedia")</f>
        <v>View on DBPedia</v>
      </c>
    </row>
    <row collapsed="false" customFormat="false" customHeight="true" hidden="false" ht="12.1" outlineLevel="0" r="7024">
      <c r="A7024" s="0" t="str">
        <f aca="false">HYPERLINK("http://dbpedia.org/ontology/overallRecord")</f>
        <v>http://dbpedia.org/ontology/overallRecord</v>
      </c>
      <c r="B7024" s="2" t="n">
        <v>0</v>
      </c>
      <c r="C7024" s="0" t="str">
        <f aca="false">HYPERLINK("http://dbpedia.org/sparql?default-graph-uri=http%3A%2F%2Fdbpedia.org&amp;query=select+distinct+%3Fs+%3Fo+where+{%3Fs+%3Chttp%3A%2F%2Fdbpedia.org%2Fontology%2FoverallRecord%3E+%3Fo}+LIMIT+100&amp;format=text%2Fhtml&amp;timeout=30000&amp;debug=on", "View on DBPedia")</f>
        <v>View on DBPedia</v>
      </c>
    </row>
    <row collapsed="false" customFormat="false" customHeight="true" hidden="false" ht="12.1" outlineLevel="0" r="7025">
      <c r="A7025" s="0" t="str">
        <f aca="false">HYPERLINK("http://dbpedia.org/ontology/premiereDate")</f>
        <v>http://dbpedia.org/ontology/premiereDate</v>
      </c>
      <c r="B7025" s="2" t="n">
        <v>0</v>
      </c>
      <c r="C7025" s="0" t="str">
        <f aca="false">HYPERLINK("http://dbpedia.org/sparql?default-graph-uri=http%3A%2F%2Fdbpedia.org&amp;query=select+distinct+%3Fs+%3Fo+where+{%3Fs+%3Chttp%3A%2F%2Fdbpedia.org%2Fontology%2FpremiereDate%3E+%3Fo}+LIMIT+100&amp;format=text%2Fhtml&amp;timeout=30000&amp;debug=on", "View on DBPedia")</f>
        <v>View on DBPedia</v>
      </c>
    </row>
    <row collapsed="false" customFormat="false" customHeight="true" hidden="false" ht="12.1" outlineLevel="0" r="7026">
      <c r="A7026" s="0" t="str">
        <f aca="false">HYPERLINK("http://dbpedia.org/ontology/lastAppearance")</f>
        <v>http://dbpedia.org/ontology/lastAppearance</v>
      </c>
      <c r="B7026" s="2" t="n">
        <v>0</v>
      </c>
      <c r="C7026" s="0" t="str">
        <f aca="false">HYPERLINK("http://dbpedia.org/sparql?default-graph-uri=http%3A%2F%2Fdbpedia.org&amp;query=select+distinct+%3Fs+%3Fo+where+{%3Fs+%3Chttp%3A%2F%2Fdbpedia.org%2Fontology%2FlastAppearance%3E+%3Fo}+LIMIT+100&amp;format=text%2Fhtml&amp;timeout=30000&amp;debug=on", "View on DBPedia")</f>
        <v>View on DBPedia</v>
      </c>
    </row>
    <row collapsed="false" customFormat="false" customHeight="true" hidden="false" ht="12.1" outlineLevel="0" r="7027">
      <c r="A7027" s="0" t="str">
        <f aca="false">HYPERLINK("http://dbpedia.org/property/no.OfEpisodes")</f>
        <v>http://dbpedia.org/property/no.OfEpisodes</v>
      </c>
      <c r="B7027" s="2" t="n">
        <v>1</v>
      </c>
      <c r="C7027" s="0" t="str">
        <f aca="false">HYPERLINK("http://dbpedia.org/sparql?default-graph-uri=http%3A%2F%2Fdbpedia.org&amp;query=select+distinct+%3Fs+%3Fo+where+{%3Fs+%3Chttp%3A%2F%2Fdbpedia.org%2Fproperty%2Fno.OfEpisodes%3E+%3Fo}+LIMIT+100&amp;format=text%2Fhtml&amp;timeout=30000&amp;debug=on", "View on DBPedia")</f>
        <v>View on DBPedia</v>
      </c>
    </row>
    <row collapsed="false" customFormat="false" customHeight="true" hidden="false" ht="12.1" outlineLevel="0" r="7028">
      <c r="A7028" s="0" t="str">
        <f aca="false">HYPERLINK("http://dbpedia.org/property/record")</f>
        <v>http://dbpedia.org/property/record</v>
      </c>
      <c r="B7028" s="2" t="n">
        <v>0</v>
      </c>
      <c r="C7028" s="0" t="str">
        <f aca="false">HYPERLINK("http://dbpedia.org/sparql?default-graph-uri=http%3A%2F%2Fdbpedia.org&amp;query=select+distinct+%3Fs+%3Fo+where+{%3Fs+%3Chttp%3A%2F%2Fdbpedia.org%2Fproperty%2Frecord%3E+%3Fo}+LIMIT+100&amp;format=text%2Fhtml&amp;timeout=30000&amp;debug=on", "View on DBPedia")</f>
        <v>View on DBPedia</v>
      </c>
    </row>
    <row collapsed="false" customFormat="false" customHeight="true" hidden="false" ht="12.1" outlineLevel="0" r="7029">
      <c r="A7029" s="0" t="str">
        <f aca="false">HYPERLINK("http://dbpedia.org/property/decWins")</f>
        <v>http://dbpedia.org/property/decWins</v>
      </c>
      <c r="B7029" s="2" t="n">
        <v>0</v>
      </c>
      <c r="C7029" s="0" t="str">
        <f aca="false">HYPERLINK("http://dbpedia.org/sparql?default-graph-uri=http%3A%2F%2Fdbpedia.org&amp;query=select+distinct+%3Fs+%3Fo+where+{%3Fs+%3Chttp%3A%2F%2Fdbpedia.org%2Fproperty%2FdecWins%3E+%3Fo}+LIMIT+100&amp;format=text%2Fhtml&amp;timeout=30000&amp;debug=on", "View on DBPedia")</f>
        <v>View on DBPedia</v>
      </c>
    </row>
    <row collapsed="false" customFormat="false" customHeight="true" hidden="false" ht="12.1" outlineLevel="0" r="7030">
      <c r="A7030" s="0" t="str">
        <f aca="false">HYPERLINK("http://dbpedia.org/property/fatalities")</f>
        <v>http://dbpedia.org/property/fatalities</v>
      </c>
      <c r="B7030" s="2" t="n">
        <v>0</v>
      </c>
      <c r="C7030" s="0" t="str">
        <f aca="false">HYPERLINK("http://dbpedia.org/sparql?default-graph-uri=http%3A%2F%2Fdbpedia.org&amp;query=select+distinct+%3Fs+%3Fo+where+{%3Fs+%3Chttp%3A%2F%2Fdbpedia.org%2Fproperty%2Ffatalities%3E+%3Fo}+LIMIT+100&amp;format=text%2Fhtml&amp;timeout=30000&amp;debug=on", "View on DBPedia")</f>
        <v>View on DBPedia</v>
      </c>
    </row>
    <row collapsed="false" customFormat="false" customHeight="true" hidden="false" ht="12.1" outlineLevel="0" r="7031">
      <c r="A7031" s="0" t="str">
        <f aca="false">HYPERLINK("http://dbpedia.org/property/airTime")</f>
        <v>http://dbpedia.org/property/airTime</v>
      </c>
      <c r="B7031" s="2" t="n">
        <v>0</v>
      </c>
      <c r="C7031" s="0" t="str">
        <f aca="false">HYPERLINK("http://dbpedia.org/sparql?default-graph-uri=http%3A%2F%2Fdbpedia.org&amp;query=select+distinct+%3Fs+%3Fo+where+{%3Fs+%3Chttp%3A%2F%2Fdbpedia.org%2Fproperty%2FairTime%3E+%3Fo}+LIMIT+100&amp;format=text%2Fhtml&amp;timeout=30000&amp;debug=on", "View on DBPedia")</f>
        <v>View on DBPedia</v>
      </c>
    </row>
    <row collapsed="false" customFormat="false" customHeight="true" hidden="false" ht="12.1" outlineLevel="0" r="7032">
      <c r="A7032" s="0" t="str">
        <f aca="false">HYPERLINK("http://dbpedia.org/ontology/employer")</f>
        <v>http://dbpedia.org/ontology/employer</v>
      </c>
      <c r="B7032" s="2" t="n">
        <v>0</v>
      </c>
      <c r="C7032" s="0" t="str">
        <f aca="false">HYPERLINK("http://dbpedia.org/sparql?default-graph-uri=http%3A%2F%2Fdbpedia.org&amp;query=select+distinct+%3Fs+%3Fo+where+{%3Fs+%3Chttp%3A%2F%2Fdbpedia.org%2Fontology%2Femployer%3E+%3Fo}+LIMIT+100&amp;format=text%2Fhtml&amp;timeout=30000&amp;debug=on", "View on DBPedia")</f>
        <v>View on DBPedia</v>
      </c>
    </row>
    <row collapsed="false" customFormat="false" customHeight="true" hidden="false" ht="12.1" outlineLevel="0" r="7033">
      <c r="A7033" s="0" t="str">
        <f aca="false">HYPERLINK("http://dbpedia.org/property/rev1score")</f>
        <v>http://dbpedia.org/property/rev1score</v>
      </c>
      <c r="B7033" s="2" t="n">
        <v>0</v>
      </c>
      <c r="C7033" s="0" t="str">
        <f aca="false">HYPERLINK("http://dbpedia.org/sparql?default-graph-uri=http%3A%2F%2Fdbpedia.org&amp;query=select+distinct+%3Fs+%3Fo+where+{%3Fs+%3Chttp%3A%2F%2Fdbpedia.org%2Fproperty%2Frev1score%3E+%3Fo}+LIMIT+100&amp;format=text%2Fhtml&amp;timeout=30000&amp;debug=on", "View on DBPedia")</f>
        <v>View on DBPedia</v>
      </c>
    </row>
    <row collapsed="false" customFormat="false" customHeight="true" hidden="false" ht="12.1" outlineLevel="0" r="7034">
      <c r="A7034" s="0" t="str">
        <f aca="false">HYPERLINK("http://dbpedia.org/property/platform")</f>
        <v>http://dbpedia.org/property/platform</v>
      </c>
      <c r="B7034" s="2" t="n">
        <v>0</v>
      </c>
      <c r="C7034" s="0" t="str">
        <f aca="false">HYPERLINK("http://dbpedia.org/sparql?default-graph-uri=http%3A%2F%2Fdbpedia.org&amp;query=select+distinct+%3Fs+%3Fo+where+{%3Fs+%3Chttp%3A%2F%2Fdbpedia.org%2Fproperty%2Fplatform%3E+%3Fo}+LIMIT+100&amp;format=text%2Fhtml&amp;timeout=30000&amp;debug=on", "View on DBPedia")</f>
        <v>View on DBPedia</v>
      </c>
    </row>
    <row collapsed="false" customFormat="false" customHeight="true" hidden="false" ht="12.1" outlineLevel="0" r="7035">
      <c r="A7035" s="0" t="str">
        <f aca="false">HYPERLINK("http://dbpedia.org/property/director")</f>
        <v>http://dbpedia.org/property/director</v>
      </c>
      <c r="B7035" s="2" t="n">
        <v>0</v>
      </c>
      <c r="C7035" s="0" t="str">
        <f aca="false">HYPERLINK("http://dbpedia.org/sparql?default-graph-uri=http%3A%2F%2Fdbpedia.org&amp;query=select+distinct+%3Fs+%3Fo+where+{%3Fs+%3Chttp%3A%2F%2Fdbpedia.org%2Fproperty%2Fdirector%3E+%3Fo}+LIMIT+100&amp;format=text%2Fhtml&amp;timeout=30000&amp;debug=on", "View on DBPedia")</f>
        <v>View on DBPedia</v>
      </c>
    </row>
    <row collapsed="false" customFormat="false" customHeight="true" hidden="false" ht="12.1" outlineLevel="0" r="7036">
      <c r="A7036" s="0" t="str">
        <f aca="false">HYPERLINK("http://dbpedia.org/property/onlineServ")</f>
        <v>http://dbpedia.org/property/onlineServ</v>
      </c>
      <c r="B7036" s="2" t="n">
        <v>0</v>
      </c>
      <c r="C7036" s="0" t="str">
        <f aca="false">HYPERLINK("http://dbpedia.org/sparql?default-graph-uri=http%3A%2F%2Fdbpedia.org&amp;query=select+distinct+%3Fs+%3Fo+where+{%3Fs+%3Chttp%3A%2F%2Fdbpedia.org%2Fproperty%2FonlineServ%3E+%3Fo}+LIMIT+100&amp;format=text%2Fhtml&amp;timeout=30000&amp;debug=on", "View on DBPedia")</f>
        <v>View on DBPedia</v>
      </c>
    </row>
    <row collapsed="false" customFormat="false" customHeight="true" hidden="false" ht="12.1" outlineLevel="0" r="7037">
      <c r="A7037" s="0" t="str">
        <f aca="false">HYPERLINK("http://dbpedia.org/property/volumeList")</f>
        <v>http://dbpedia.org/property/volumeList</v>
      </c>
      <c r="B7037" s="2" t="n">
        <v>0</v>
      </c>
      <c r="C7037" s="0" t="str">
        <f aca="false">HYPERLINK("http://dbpedia.org/sparql?default-graph-uri=http%3A%2F%2Fdbpedia.org&amp;query=select+distinct+%3Fs+%3Fo+where+{%3Fs+%3Chttp%3A%2F%2Fdbpedia.org%2Fproperty%2FvolumeList%3E+%3Fo}+LIMIT+100&amp;format=text%2Fhtml&amp;timeout=30000&amp;debug=on", "View on DBPedia")</f>
        <v>View on DBPedia</v>
      </c>
    </row>
    <row collapsed="false" customFormat="false" customHeight="true" hidden="false" ht="12.1" outlineLevel="0" r="7038">
      <c r="A7038" s="0" t="str">
        <f aca="false">HYPERLINK("http://dbpedia.org/ontology/firstAppearance")</f>
        <v>http://dbpedia.org/ontology/firstAppearance</v>
      </c>
      <c r="B7038" s="2" t="n">
        <v>0</v>
      </c>
      <c r="C7038" s="0" t="str">
        <f aca="false">HYPERLINK("http://dbpedia.org/sparql?default-graph-uri=http%3A%2F%2Fdbpedia.org&amp;query=select+distinct+%3Fs+%3Fo+where+{%3Fs+%3Chttp%3A%2F%2Fdbpedia.org%2Fontology%2FfirstAppearance%3E+%3Fo}+LIMIT+100&amp;format=text%2Fhtml&amp;timeout=30000&amp;debug=on", "View on DBPedia")</f>
        <v>View on DBPedia</v>
      </c>
    </row>
    <row collapsed="false" customFormat="false" customHeight="true" hidden="false" ht="12.1" outlineLevel="0" r="7039">
      <c r="A7039" s="0" t="str">
        <f aca="false">HYPERLINK("http://dbpedia.org/property/won")</f>
        <v>http://dbpedia.org/property/won</v>
      </c>
      <c r="B7039" s="2" t="n">
        <v>0</v>
      </c>
      <c r="C7039" s="0" t="str">
        <f aca="false">HYPERLINK("http://dbpedia.org/sparql?default-graph-uri=http%3A%2F%2Fdbpedia.org&amp;query=select+distinct+%3Fs+%3Fo+where+{%3Fs+%3Chttp%3A%2F%2Fdbpedia.org%2Fproperty%2Fwon%3E+%3Fo}+LIMIT+100&amp;format=text%2Fhtml&amp;timeout=30000&amp;debug=on", "View on DBPedia")</f>
        <v>View on DBPedia</v>
      </c>
    </row>
    <row collapsed="false" customFormat="false" customHeight="true" hidden="false" ht="12.1" outlineLevel="0" r="7040">
      <c r="A7040" s="0" t="str">
        <f aca="false">HYPERLINK("http://dbpedia.org/property/requirements")</f>
        <v>http://dbpedia.org/property/requirements</v>
      </c>
      <c r="B7040" s="2" t="n">
        <v>0</v>
      </c>
      <c r="C7040" s="0" t="str">
        <f aca="false">HYPERLINK("http://dbpedia.org/sparql?default-graph-uri=http%3A%2F%2Fdbpedia.org&amp;query=select+distinct+%3Fs+%3Fo+where+{%3Fs+%3Chttp%3A%2F%2Fdbpedia.org%2Fproperty%2Frequirements%3E+%3Fo}+LIMIT+100&amp;format=text%2Fhtml&amp;timeout=30000&amp;debug=on", "View on DBPedia")</f>
        <v>View on DBPedia</v>
      </c>
    </row>
    <row collapsed="false" customFormat="false" customHeight="true" hidden="false" ht="12.1" outlineLevel="0" r="7041">
      <c r="A7041" s="0" t="str">
        <f aca="false">HYPERLINK("http://dbpedia.org/ontology/successor")</f>
        <v>http://dbpedia.org/ontology/successor</v>
      </c>
      <c r="B7041" s="2" t="n">
        <v>0</v>
      </c>
      <c r="C7041" s="0" t="str">
        <f aca="false">HYPERLINK("http://dbpedia.org/sparql?default-graph-uri=http%3A%2F%2Fdbpedia.org&amp;query=select+distinct+%3Fs+%3Fo+where+{%3Fs+%3Chttp%3A%2F%2Fdbpedia.org%2Fontology%2Fsuccessor%3E+%3Fo}+LIMIT+100&amp;format=text%2Fhtml&amp;timeout=30000&amp;debug=on", "View on DBPedia")</f>
        <v>View on DBPedia</v>
      </c>
    </row>
    <row collapsed="false" customFormat="false" customHeight="true" hidden="false" ht="12.1" outlineLevel="0" r="7042">
      <c r="A7042" s="0" t="str">
        <f aca="false">HYPERLINK("http://dbpedia.org/property/cpu")</f>
        <v>http://dbpedia.org/property/cpu</v>
      </c>
      <c r="B7042" s="2" t="n">
        <v>0</v>
      </c>
      <c r="C7042" s="0" t="str">
        <f aca="false">HYPERLINK("http://dbpedia.org/sparql?default-graph-uri=http%3A%2F%2Fdbpedia.org&amp;query=select+distinct+%3Fs+%3Fo+where+{%3Fs+%3Chttp%3A%2F%2Fdbpedia.org%2Fproperty%2Fcpu%3E+%3Fo}+LIMIT+100&amp;format=text%2Fhtml&amp;timeout=30000&amp;debug=on", "View on DBPedia")</f>
        <v>View on DBPedia</v>
      </c>
    </row>
    <row collapsed="false" customFormat="false" customHeight="true" hidden="false" ht="12.1" outlineLevel="0" r="7043">
      <c r="A7043" s="0" t="str">
        <f aca="false">HYPERLINK("http://dbpedia.org/ontology/numberOfPages")</f>
        <v>http://dbpedia.org/ontology/numberOfPages</v>
      </c>
      <c r="B7043" s="2" t="n">
        <v>0</v>
      </c>
      <c r="C7043" s="0" t="str">
        <f aca="false">HYPERLINK("http://dbpedia.org/sparql?default-graph-uri=http%3A%2F%2Fdbpedia.org&amp;query=select+distinct+%3Fs+%3Fo+where+{%3Fs+%3Chttp%3A%2F%2Fdbpedia.org%2Fontology%2FnumberOfPages%3E+%3Fo}+LIMIT+100&amp;format=text%2Fhtml&amp;timeout=30000&amp;debug=on", "View on DBPedia")</f>
        <v>View on DBPedia</v>
      </c>
    </row>
    <row collapsed="false" customFormat="false" customHeight="true" hidden="false" ht="12.1" outlineLevel="0" r="7044">
      <c r="A7044" s="0" t="str">
        <f aca="false">HYPERLINK("http://dbpedia.org/property/previewDate")</f>
        <v>http://dbpedia.org/property/previewDate</v>
      </c>
      <c r="B7044" s="2" t="n">
        <v>0</v>
      </c>
      <c r="C7044" s="0" t="str">
        <f aca="false">HYPERLINK("http://dbpedia.org/sparql?default-graph-uri=http%3A%2F%2Fdbpedia.org&amp;query=select+distinct+%3Fs+%3Fo+where+{%3Fs+%3Chttp%3A%2F%2Fdbpedia.org%2Fproperty%2FpreviewDate%3E+%3Fo}+LIMIT+100&amp;format=text%2Fhtml&amp;timeout=30000&amp;debug=on", "View on DBPedia")</f>
        <v>View on DBPedia</v>
      </c>
    </row>
    <row collapsed="false" customFormat="false" customHeight="true" hidden="false" ht="12.1" outlineLevel="0" r="7045">
      <c r="A7045" s="0" t="str">
        <f aca="false">HYPERLINK("http://dbpedia.org/property/mmaDecwin")</f>
        <v>http://dbpedia.org/property/mmaDecwin</v>
      </c>
      <c r="B7045" s="2" t="n">
        <v>0</v>
      </c>
      <c r="C7045" s="0" t="str">
        <f aca="false">HYPERLINK("http://dbpedia.org/sparql?default-graph-uri=http%3A%2F%2Fdbpedia.org&amp;query=select+distinct+%3Fs+%3Fo+where+{%3Fs+%3Chttp%3A%2F%2Fdbpedia.org%2Fproperty%2FmmaDecwin%3E+%3Fo}+LIMIT+100&amp;format=text%2Fhtml&amp;timeout=30000&amp;debug=on", "View on DBPedia")</f>
        <v>View on DBPedia</v>
      </c>
    </row>
    <row collapsed="false" customFormat="false" customHeight="true" hidden="false" ht="12.1" outlineLevel="0" r="7046">
      <c r="A7046" s="0" t="str">
        <f aca="false">HYPERLINK("http://dbpedia.org/property/onAirringTime")</f>
        <v>http://dbpedia.org/property/onAirringTime</v>
      </c>
      <c r="B7046" s="2" t="n">
        <v>0</v>
      </c>
      <c r="C7046" s="0" t="str">
        <f aca="false">HYPERLINK("http://dbpedia.org/sparql?default-graph-uri=http%3A%2F%2Fdbpedia.org&amp;query=select+distinct+%3Fs+%3Fo+where+{%3Fs+%3Chttp%3A%2F%2Fdbpedia.org%2Fproperty%2FonAirringTime%3E+%3Fo}+LIMIT+100&amp;format=text%2Fhtml&amp;timeout=30000&amp;debug=on", "View on DBPedia")</f>
        <v>View on DBPedia</v>
      </c>
    </row>
    <row collapsed="false" customFormat="false" customHeight="true" hidden="false" ht="12.1" outlineLevel="0" r="7047">
      <c r="A7047" s="0" t="str">
        <f aca="false">HYPERLINK("http://dbpedia.org/property/hm32Exit")</f>
        <v>http://dbpedia.org/property/hm32Exit</v>
      </c>
      <c r="B7047" s="2" t="n">
        <v>0</v>
      </c>
      <c r="C7047" s="0" t="str">
        <f aca="false">HYPERLINK("http://dbpedia.org/sparql?default-graph-uri=http%3A%2F%2Fdbpedia.org&amp;query=select+distinct+%3Fs+%3Fo+where+{%3Fs+%3Chttp%3A%2F%2Fdbpedia.org%2Fproperty%2Fhm32Exit%3E+%3Fo}+LIMIT+100&amp;format=text%2Fhtml&amp;timeout=30000&amp;debug=on", "View on DBPedia")</f>
        <v>View on DBPedia</v>
      </c>
    </row>
    <row collapsed="false" customFormat="false" customHeight="true" hidden="false" ht="12.1" outlineLevel="0" r="7048">
      <c r="A7048" s="0" t="str">
        <f aca="false">HYPERLINK("http://dbpedia.org/property/notes")</f>
        <v>http://dbpedia.org/property/notes</v>
      </c>
      <c r="B7048" s="2" t="n">
        <v>0</v>
      </c>
      <c r="C7048" s="0" t="str">
        <f aca="false">HYPERLINK("http://dbpedia.org/sparql?default-graph-uri=http%3A%2F%2Fdbpedia.org&amp;query=select+distinct+%3Fs+%3Fo+where+{%3Fs+%3Chttp%3A%2F%2Fdbpedia.org%2Fproperty%2Fnotes%3E+%3Fo}+LIMIT+100&amp;format=text%2Fhtml&amp;timeout=30000&amp;debug=on", "View on DBPedia")</f>
        <v>View on DBPedia</v>
      </c>
    </row>
    <row collapsed="false" customFormat="false" customHeight="true" hidden="false" ht="12.1" outlineLevel="0" r="7049">
      <c r="A7049" s="0" t="str">
        <f aca="false">HYPERLINK("http://dbpedia.org/ontology/presenter")</f>
        <v>http://dbpedia.org/ontology/presenter</v>
      </c>
      <c r="B7049" s="2" t="n">
        <v>0</v>
      </c>
      <c r="C7049" s="0" t="str">
        <f aca="false">HYPERLINK("http://dbpedia.org/sparql?default-graph-uri=http%3A%2F%2Fdbpedia.org&amp;query=select+distinct+%3Fs+%3Fo+where+{%3Fs+%3Chttp%3A%2F%2Fdbpedia.org%2Fontology%2Fpresenter%3E+%3Fo}+LIMIT+100&amp;format=text%2Fhtml&amp;timeout=30000&amp;debug=on", "View on DBPedia")</f>
        <v>View on DBPedia</v>
      </c>
    </row>
    <row collapsed="false" customFormat="false" customHeight="true" hidden="false" ht="12.1" outlineLevel="0" r="7050">
      <c r="A7050" s="0" t="str">
        <f aca="false">HYPERLINK("http://dbpedia.org/property/seriesname")</f>
        <v>http://dbpedia.org/property/seriesname</v>
      </c>
      <c r="B7050" s="2" t="n">
        <v>0</v>
      </c>
      <c r="C7050" s="0" t="str">
        <f aca="false">HYPERLINK("http://dbpedia.org/sparql?default-graph-uri=http%3A%2F%2Fdbpedia.org&amp;query=select+distinct+%3Fs+%3Fo+where+{%3Fs+%3Chttp%3A%2F%2Fdbpedia.org%2Fproperty%2Fseriesname%3E+%3Fo}+LIMIT+100&amp;format=text%2Fhtml&amp;timeout=30000&amp;debug=on", "View on DBPedia")</f>
        <v>View on DBPedia</v>
      </c>
    </row>
    <row collapsed="false" customFormat="false" customHeight="true" hidden="false" ht="12.1" outlineLevel="0" r="7051">
      <c r="A7051" s="0" t="str">
        <f aca="false">HYPERLINK("http://dbpedia.org/property/locations")</f>
        <v>http://dbpedia.org/property/locations</v>
      </c>
      <c r="B7051" s="2" t="n">
        <v>0</v>
      </c>
      <c r="C7051" s="0" t="str">
        <f aca="false">HYPERLINK("http://dbpedia.org/sparql?default-graph-uri=http%3A%2F%2Fdbpedia.org&amp;query=select+distinct+%3Fs+%3Fo+where+{%3Fs+%3Chttp%3A%2F%2Fdbpedia.org%2Fproperty%2Flocations%3E+%3Fo}+LIMIT+100&amp;format=text%2Fhtml&amp;timeout=30000&amp;debug=on", "View on DBPedia")</f>
        <v>View on DBPedia</v>
      </c>
    </row>
    <row collapsed="false" customFormat="false" customHeight="true" hidden="false" ht="12.1" outlineLevel="0" r="7052">
      <c r="A7052" s="0" t="str">
        <f aca="false">HYPERLINK("http://dbpedia.org/property/summary")</f>
        <v>http://dbpedia.org/property/summary</v>
      </c>
      <c r="B7052" s="2" t="n">
        <v>0</v>
      </c>
      <c r="C7052" s="0" t="str">
        <f aca="false">HYPERLINK("http://dbpedia.org/sparql?default-graph-uri=http%3A%2F%2Fdbpedia.org&amp;query=select+distinct+%3Fs+%3Fo+where+{%3Fs+%3Chttp%3A%2F%2Fdbpedia.org%2Fproperty%2Fsummary%3E+%3Fo}+LIMIT+100&amp;format=text%2Fhtml&amp;timeout=30000&amp;debug=on", "View on DBPedia")</f>
        <v>View on DBPedia</v>
      </c>
    </row>
    <row collapsed="false" customFormat="false" customHeight="true" hidden="false" ht="12.1" outlineLevel="0" r="7053">
      <c r="A7053" s="0" t="str">
        <f aca="false">HYPERLINK("http://dbpedia.org/property/otherChannels")</f>
        <v>http://dbpedia.org/property/otherChannels</v>
      </c>
      <c r="B7053" s="2" t="n">
        <v>0</v>
      </c>
      <c r="C7053" s="0" t="str">
        <f aca="false">HYPERLINK("http://dbpedia.org/sparql?default-graph-uri=http%3A%2F%2Fdbpedia.org&amp;query=select+distinct+%3Fs+%3Fo+where+{%3Fs+%3Chttp%3A%2F%2Fdbpedia.org%2Fproperty%2FotherChannels%3E+%3Fo}+LIMIT+100&amp;format=text%2Fhtml&amp;timeout=30000&amp;debug=on", "View on DBPedia")</f>
        <v>View on DBPedia</v>
      </c>
    </row>
    <row collapsed="false" customFormat="false" customHeight="true" hidden="false" ht="12.1" outlineLevel="0" r="7054">
      <c r="A7054" s="0" t="str">
        <f aca="false">HYPERLINK("http://dbpedia.org/property/issn")</f>
        <v>http://dbpedia.org/property/issn</v>
      </c>
      <c r="B7054" s="2" t="n">
        <v>0</v>
      </c>
      <c r="C7054" s="0" t="str">
        <f aca="false">HYPERLINK("http://dbpedia.org/sparql?default-graph-uri=http%3A%2F%2Fdbpedia.org&amp;query=select+distinct+%3Fs+%3Fo+where+{%3Fs+%3Chttp%3A%2F%2Fdbpedia.org%2Fproperty%2Fissn%3E+%3Fo}+LIMIT+100&amp;format=text%2Fhtml&amp;timeout=30000&amp;debug=on", "View on DBPedia")</f>
        <v>View on DBPedia</v>
      </c>
    </row>
    <row collapsed="false" customFormat="false" customHeight="true" hidden="false" ht="12.1" outlineLevel="0" r="7055">
      <c r="A7055" s="0" t="str">
        <f aca="false">HYPERLINK("http://dbpedia.org/property/netIncome")</f>
        <v>http://dbpedia.org/property/netIncome</v>
      </c>
      <c r="B7055" s="2" t="n">
        <v>0</v>
      </c>
      <c r="C7055" s="0" t="str">
        <f aca="false">HYPERLINK("http://dbpedia.org/sparql?default-graph-uri=http%3A%2F%2Fdbpedia.org&amp;query=select+distinct+%3Fs+%3Fo+where+{%3Fs+%3Chttp%3A%2F%2Fdbpedia.org%2Fproperty%2FnetIncome%3E+%3Fo}+LIMIT+100&amp;format=text%2Fhtml&amp;timeout=30000&amp;debug=on", "View on DBPedia")</f>
        <v>View on DBPedia</v>
      </c>
    </row>
    <row collapsed="false" customFormat="false" customHeight="true" hidden="false" ht="12.1" outlineLevel="0" r="7056">
      <c r="A7056" s="0" t="str">
        <f aca="false">HYPERLINK("http://dbpedia.org/property/shots")</f>
        <v>http://dbpedia.org/property/shots</v>
      </c>
      <c r="B7056" s="2" t="n">
        <v>0</v>
      </c>
      <c r="C7056" s="0" t="str">
        <f aca="false">HYPERLINK("http://dbpedia.org/sparql?default-graph-uri=http%3A%2F%2Fdbpedia.org&amp;query=select+distinct+%3Fs+%3Fo+where+{%3Fs+%3Chttp%3A%2F%2Fdbpedia.org%2Fproperty%2Fshots%3E+%3Fo}+LIMIT+100&amp;format=text%2Fhtml&amp;timeout=30000&amp;debug=on", "View on DBPedia")</f>
        <v>View on DBPedia</v>
      </c>
    </row>
    <row collapsed="false" customFormat="false" customHeight="true" hidden="false" ht="12.1" outlineLevel="0" r="7057">
      <c r="A7057" s="0" t="str">
        <f aca="false">HYPERLINK("http://dbpedia.org/property/koWins")</f>
        <v>http://dbpedia.org/property/koWins</v>
      </c>
      <c r="B7057" s="2" t="n">
        <v>0</v>
      </c>
      <c r="C7057" s="0" t="str">
        <f aca="false">HYPERLINK("http://dbpedia.org/sparql?default-graph-uri=http%3A%2F%2Fdbpedia.org&amp;query=select+distinct+%3Fs+%3Fo+where+{%3Fs+%3Chttp%3A%2F%2Fdbpedia.org%2Fproperty%2FkoWins%3E+%3Fo}+LIMIT+100&amp;format=text%2Fhtml&amp;timeout=30000&amp;debug=on", "View on DBPedia")</f>
        <v>View on DBPedia</v>
      </c>
    </row>
    <row collapsed="false" customFormat="false" customHeight="true" hidden="false" ht="12.1" outlineLevel="0" r="7058">
      <c r="A7058" s="0" t="str">
        <f aca="false">HYPERLINK("http://dbpedia.org/property/chartPosition")</f>
        <v>http://dbpedia.org/property/chartPosition</v>
      </c>
      <c r="B7058" s="2" t="n">
        <v>0</v>
      </c>
      <c r="C7058" s="0" t="str">
        <f aca="false">HYPERLINK("http://dbpedia.org/sparql?default-graph-uri=http%3A%2F%2Fdbpedia.org&amp;query=select+distinct+%3Fs+%3Fo+where+{%3Fs+%3Chttp%3A%2F%2Fdbpedia.org%2Fproperty%2FchartPosition%3E+%3Fo}+LIMIT+100&amp;format=text%2Fhtml&amp;timeout=30000&amp;debug=on", "View on DBPedia")</f>
        <v>View on DBPedia</v>
      </c>
    </row>
    <row collapsed="false" customFormat="false" customHeight="true" hidden="false" ht="12.1" outlineLevel="0" r="7059">
      <c r="A7059" s="0" t="str">
        <f aca="false">HYPERLINK("http://dbpedia.org/property/filmStart")</f>
        <v>http://dbpedia.org/property/filmStart</v>
      </c>
      <c r="B7059" s="2" t="n">
        <v>0</v>
      </c>
      <c r="C7059" s="0" t="str">
        <f aca="false">HYPERLINK("http://dbpedia.org/sparql?default-graph-uri=http%3A%2F%2Fdbpedia.org&amp;query=select+distinct+%3Fs+%3Fo+where+{%3Fs+%3Chttp%3A%2F%2Fdbpedia.org%2Fproperty%2FfilmStart%3E+%3Fo}+LIMIT+100&amp;format=text%2Fhtml&amp;timeout=30000&amp;debug=on", "View on DBPedia")</f>
        <v>View on DBPedia</v>
      </c>
    </row>
    <row collapsed="false" customFormat="false" customHeight="true" hidden="false" ht="12.1" outlineLevel="0" r="7060">
      <c r="A7060" s="0" t="str">
        <f aca="false">HYPERLINK("http://dbpedia.org/property/terrServ")</f>
        <v>http://dbpedia.org/property/terrServ</v>
      </c>
      <c r="B7060" s="2" t="n">
        <v>0</v>
      </c>
      <c r="C7060" s="0" t="str">
        <f aca="false">HYPERLINK("http://dbpedia.org/sparql?default-graph-uri=http%3A%2F%2Fdbpedia.org&amp;query=select+distinct+%3Fs+%3Fo+where+{%3Fs+%3Chttp%3A%2F%2Fdbpedia.org%2Fproperty%2FterrServ%3E+%3Fo}+LIMIT+100&amp;format=text%2Fhtml&amp;timeout=30000&amp;debug=on", "View on DBPedia")</f>
        <v>View on DBPedia</v>
      </c>
    </row>
    <row collapsed="false" customFormat="false" customHeight="true" hidden="false" ht="12.1" outlineLevel="0" r="7061">
      <c r="A7061" s="0" t="str">
        <f aca="false">HYPERLINK("http://dbpedia.org/property/station")</f>
        <v>http://dbpedia.org/property/station</v>
      </c>
      <c r="B7061" s="2" t="n">
        <v>0</v>
      </c>
      <c r="C7061" s="0" t="str">
        <f aca="false">HYPERLINK("http://dbpedia.org/sparql?default-graph-uri=http%3A%2F%2Fdbpedia.org&amp;query=select+distinct+%3Fs+%3Fo+where+{%3Fs+%3Chttp%3A%2F%2Fdbpedia.org%2Fproperty%2Fstation%3E+%3Fo}+LIMIT+100&amp;format=text%2Fhtml&amp;timeout=30000&amp;debug=on", "View on DBPedia")</f>
        <v>View on DBPedia</v>
      </c>
    </row>
    <row collapsed="false" customFormat="false" customHeight="true" hidden="false" ht="12.1" outlineLevel="0" r="7062">
      <c r="A7062" s="0" t="str">
        <f aca="false">HYPERLINK("http://dbpedia.org/property/seriesLink")</f>
        <v>http://dbpedia.org/property/seriesLink</v>
      </c>
      <c r="B7062" s="2" t="n">
        <v>0</v>
      </c>
      <c r="C7062" s="0" t="str">
        <f aca="false">HYPERLINK("http://dbpedia.org/sparql?default-graph-uri=http%3A%2F%2Fdbpedia.org&amp;query=select+distinct+%3Fs+%3Fo+where+{%3Fs+%3Chttp%3A%2F%2Fdbpedia.org%2Fproperty%2FseriesLink%3E+%3Fo}+LIMIT+100&amp;format=text%2Fhtml&amp;timeout=30000&amp;debug=on", "View on DBPedia")</f>
        <v>View on DBPedia</v>
      </c>
    </row>
    <row collapsed="false" customFormat="false" customHeight="true" hidden="false" ht="12.1" outlineLevel="0" r="7063">
      <c r="A7063" s="0" t="str">
        <f aca="false">HYPERLINK("http://dbpedia.org/ontology/numberOfLocations")</f>
        <v>http://dbpedia.org/ontology/numberOfLocations</v>
      </c>
      <c r="B7063" s="2" t="n">
        <v>0</v>
      </c>
      <c r="C7063" s="0" t="str">
        <f aca="false">HYPERLINK("http://dbpedia.org/sparql?default-graph-uri=http%3A%2F%2Fdbpedia.org&amp;query=select+distinct+%3Fs+%3Fo+where+{%3Fs+%3Chttp%3A%2F%2Fdbpedia.org%2Fontology%2FnumberOfLocations%3E+%3Fo}+LIMIT+100&amp;format=text%2Fhtml&amp;timeout=30000&amp;debug=on", "View on DBPedia")</f>
        <v>View on DBPedia</v>
      </c>
    </row>
    <row collapsed="false" customFormat="false" customHeight="true" hidden="false" ht="12.1" outlineLevel="0" r="7064">
      <c r="A7064" s="0" t="str">
        <f aca="false">HYPERLINK("http://dbpedia.org/property/birth")</f>
        <v>http://dbpedia.org/property/birth</v>
      </c>
      <c r="B7064" s="2" t="n">
        <v>0</v>
      </c>
      <c r="C7064" s="0" t="str">
        <f aca="false">HYPERLINK("http://dbpedia.org/sparql?default-graph-uri=http%3A%2F%2Fdbpedia.org&amp;query=select+distinct+%3Fs+%3Fo+where+{%3Fs+%3Chttp%3A%2F%2Fdbpedia.org%2Fproperty%2Fbirth%3E+%3Fo}+LIMIT+100&amp;format=text%2Fhtml&amp;timeout=30000&amp;debug=on", "View on DBPedia")</f>
        <v>View on DBPedia</v>
      </c>
    </row>
    <row collapsed="false" customFormat="false" customHeight="true" hidden="false" ht="12.1" outlineLevel="0" r="7065">
      <c r="A7065" s="0" t="str">
        <f aca="false">HYPERLINK("http://dbpedia.org/property/koLosses")</f>
        <v>http://dbpedia.org/property/koLosses</v>
      </c>
      <c r="B7065" s="2" t="n">
        <v>0</v>
      </c>
      <c r="C7065" s="0" t="str">
        <f aca="false">HYPERLINK("http://dbpedia.org/sparql?default-graph-uri=http%3A%2F%2Fdbpedia.org&amp;query=select+distinct+%3Fs+%3Fo+where+{%3Fs+%3Chttp%3A%2F%2Fdbpedia.org%2Fproperty%2FkoLosses%3E+%3Fo}+LIMIT+100&amp;format=text%2Fhtml&amp;timeout=30000&amp;debug=on", "View on DBPedia")</f>
        <v>View on DBPedia</v>
      </c>
    </row>
    <row collapsed="false" customFormat="false" customHeight="true" hidden="false" ht="12.1" outlineLevel="0" r="7066">
      <c r="A7066" s="0" t="str">
        <f aca="false">HYPERLINK("http://dbpedia.org/property/option")</f>
        <v>http://dbpedia.org/property/option</v>
      </c>
      <c r="B7066" s="2" t="n">
        <v>0</v>
      </c>
      <c r="C7066" s="0" t="str">
        <f aca="false">HYPERLINK("http://dbpedia.org/sparql?default-graph-uri=http%3A%2F%2Fdbpedia.org&amp;query=select+distinct+%3Fs+%3Fo+where+{%3Fs+%3Chttp%3A%2F%2Fdbpedia.org%2Fproperty%2Foption%3E+%3Fo}+LIMIT+100&amp;format=text%2Fhtml&amp;timeout=30000&amp;debug=on", "View on DBPedia")</f>
        <v>View on DBPedia</v>
      </c>
    </row>
    <row collapsed="false" customFormat="false" customHeight="true" hidden="false" ht="12.1" outlineLevel="0" r="7067">
      <c r="A7067" s="0" t="str">
        <f aca="false">HYPERLINK("http://dbpedia.org/property/numSeason")</f>
        <v>http://dbpedia.org/property/numSeason</v>
      </c>
      <c r="B7067" s="2" t="n">
        <v>0.5</v>
      </c>
      <c r="C7067" s="0" t="str">
        <f aca="false">HYPERLINK("http://dbpedia.org/sparql?default-graph-uri=http%3A%2F%2Fdbpedia.org&amp;query=select+distinct+%3Fs+%3Fo+where+{%3Fs+%3Chttp%3A%2F%2Fdbpedia.org%2Fproperty%2FnumSeason%3E+%3Fo}+LIMIT+100&amp;format=text%2Fhtml&amp;timeout=30000&amp;debug=on", "View on DBPedia")</f>
        <v>View on DBPedia</v>
      </c>
    </row>
    <row collapsed="false" customFormat="false" customHeight="true" hidden="false" ht="12.1" outlineLevel="0" r="7068">
      <c r="A7068" s="0" t="str">
        <f aca="false">HYPERLINK("http://dbpedia.org/property/mmaSubwin")</f>
        <v>http://dbpedia.org/property/mmaSubwin</v>
      </c>
      <c r="B7068" s="2" t="n">
        <v>0</v>
      </c>
      <c r="C7068" s="0" t="str">
        <f aca="false">HYPERLINK("http://dbpedia.org/sparql?default-graph-uri=http%3A%2F%2Fdbpedia.org&amp;query=select+distinct+%3Fs+%3Fo+where+{%3Fs+%3Chttp%3A%2F%2Fdbpedia.org%2Fproperty%2FmmaSubwin%3E+%3Fo}+LIMIT+100&amp;format=text%2Fhtml&amp;timeout=30000&amp;debug=on", "View on DBPedia")</f>
        <v>View on DBPedia</v>
      </c>
    </row>
    <row collapsed="false" customFormat="false" customHeight="true" hidden="false" ht="12.1" outlineLevel="0" r="7069">
      <c r="A7069" s="0" t="str">
        <f aca="false">HYPERLINK("http://dbpedia.org/property/odds")</f>
        <v>http://dbpedia.org/property/odds</v>
      </c>
      <c r="B7069" s="2" t="n">
        <v>0</v>
      </c>
      <c r="C7069" s="0" t="str">
        <f aca="false">HYPERLINK("http://dbpedia.org/sparql?default-graph-uri=http%3A%2F%2Fdbpedia.org&amp;query=select+distinct+%3Fs+%3Fo+where+{%3Fs+%3Chttp%3A%2F%2Fdbpedia.org%2Fproperty%2Fodds%3E+%3Fo}+LIMIT+100&amp;format=text%2Fhtml&amp;timeout=30000&amp;debug=on", "View on DBPedia")</f>
        <v>View on DBPedia</v>
      </c>
    </row>
    <row collapsed="false" customFormat="false" customHeight="true" hidden="false" ht="12.1" outlineLevel="0" r="7070">
      <c r="A7070" s="0" t="str">
        <f aca="false">HYPERLINK("http://dbpedia.org/property/moviequotes")</f>
        <v>http://dbpedia.org/property/moviequotes</v>
      </c>
      <c r="B7070" s="2" t="n">
        <v>0</v>
      </c>
      <c r="C7070" s="0" t="str">
        <f aca="false">HYPERLINK("http://dbpedia.org/sparql?default-graph-uri=http%3A%2F%2Fdbpedia.org&amp;query=select+distinct+%3Fs+%3Fo+where+{%3Fs+%3Chttp%3A%2F%2Fdbpedia.org%2Fproperty%2Fmoviequotes%3E+%3Fo}+LIMIT+100&amp;format=text%2Fhtml&amp;timeout=30000&amp;debug=on", "View on DBPedia")</f>
        <v>View on DBPedia</v>
      </c>
    </row>
    <row collapsed="false" customFormat="false" customHeight="true" hidden="false" ht="12.1" outlineLevel="0" r="7071">
      <c r="A7071" s="0" t="str">
        <f aca="false">HYPERLINK("http://dbpedia.org/property/ft")</f>
        <v>http://dbpedia.org/property/ft</v>
      </c>
      <c r="B7071" s="2" t="n">
        <v>0</v>
      </c>
      <c r="C7071" s="0" t="str">
        <f aca="false">HYPERLINK("http://dbpedia.org/sparql?default-graph-uri=http%3A%2F%2Fdbpedia.org&amp;query=select+distinct+%3Fs+%3Fo+where+{%3Fs+%3Chttp%3A%2F%2Fdbpedia.org%2Fproperty%2Fft%3E+%3Fo}+LIMIT+100&amp;format=text%2Fhtml&amp;timeout=30000&amp;debug=on", "View on DBPedia")</f>
        <v>View on DBPedia</v>
      </c>
    </row>
    <row collapsed="false" customFormat="false" customHeight="true" hidden="false" ht="12.1" outlineLevel="0" r="7072">
      <c r="A7072" s="0" t="str">
        <f aca="false">HYPERLINK("http://dbpedia.org/property/ruClubcaps")</f>
        <v>http://dbpedia.org/property/ruClubcaps</v>
      </c>
      <c r="B7072" s="2" t="n">
        <v>0</v>
      </c>
      <c r="C7072" s="0" t="str">
        <f aca="false">HYPERLINK("http://dbpedia.org/sparql?default-graph-uri=http%3A%2F%2Fdbpedia.org&amp;query=select+distinct+%3Fs+%3Fo+where+{%3Fs+%3Chttp%3A%2F%2Fdbpedia.org%2Fproperty%2FruClubcaps%3E+%3Fo}+LIMIT+100&amp;format=text%2Fhtml&amp;timeout=30000&amp;debug=on", "View on DBPedia")</f>
        <v>View on DBPedia</v>
      </c>
    </row>
    <row collapsed="false" customFormat="false" customHeight="true" hidden="false" ht="12.1" outlineLevel="0" r="7073">
      <c r="A7073" s="0" t="str">
        <f aca="false">HYPERLINK("http://dbpedia.org/property/yearsactive")</f>
        <v>http://dbpedia.org/property/yearsactive</v>
      </c>
      <c r="B7073" s="2" t="n">
        <v>0</v>
      </c>
      <c r="C7073" s="0" t="str">
        <f aca="false">HYPERLINK("http://dbpedia.org/sparql?default-graph-uri=http%3A%2F%2Fdbpedia.org&amp;query=select+distinct+%3Fs+%3Fo+where+{%3Fs+%3Chttp%3A%2F%2Fdbpedia.org%2Fproperty%2Fyearsactive%3E+%3Fo}+LIMIT+100&amp;format=text%2Fhtml&amp;timeout=30000&amp;debug=on", "View on DBPedia")</f>
        <v>View on DBPedia</v>
      </c>
    </row>
    <row collapsed="false" customFormat="false" customHeight="true" hidden="false" ht="12.1" outlineLevel="0" r="7074">
      <c r="A7074" s="0" t="str">
        <f aca="false">HYPERLINK("http://dbpedia.org/property/salary")</f>
        <v>http://dbpedia.org/property/salary</v>
      </c>
      <c r="B7074" s="2" t="n">
        <v>0</v>
      </c>
      <c r="C7074" s="0" t="str">
        <f aca="false">HYPERLINK("http://dbpedia.org/sparql?default-graph-uri=http%3A%2F%2Fdbpedia.org&amp;query=select+distinct+%3Fs+%3Fo+where+{%3Fs+%3Chttp%3A%2F%2Fdbpedia.org%2Fproperty%2Fsalary%3E+%3Fo}+LIMIT+100&amp;format=text%2Fhtml&amp;timeout=30000&amp;debug=on", "View on DBPedia")</f>
        <v>View on DBPedia</v>
      </c>
    </row>
    <row collapsed="false" customFormat="false" customHeight="true" hidden="false" ht="12.1" outlineLevel="0" r="7075">
      <c r="A7075" s="0" t="str">
        <f aca="false">HYPERLINK("http://dbpedia.org/property/continentsVisited")</f>
        <v>http://dbpedia.org/property/continentsVisited</v>
      </c>
      <c r="B7075" s="2" t="n">
        <v>0</v>
      </c>
      <c r="C7075" s="0" t="str">
        <f aca="false">HYPERLINK("http://dbpedia.org/sparql?default-graph-uri=http%3A%2F%2Fdbpedia.org&amp;query=select+distinct+%3Fs+%3Fo+where+{%3Fs+%3Chttp%3A%2F%2Fdbpedia.org%2Fproperty%2FcontinentsVisited%3E+%3Fo}+LIMIT+100&amp;format=text%2Fhtml&amp;timeout=30000&amp;debug=on", "View on DBPedia")</f>
        <v>View on DBPedia</v>
      </c>
    </row>
    <row collapsed="false" customFormat="false" customHeight="true" hidden="false" ht="12.1" outlineLevel="0" r="7076">
      <c r="A7076" s="0" t="str">
        <f aca="false">HYPERLINK("http://dbpedia.org/property/completionDate")</f>
        <v>http://dbpedia.org/property/completionDate</v>
      </c>
      <c r="B7076" s="2" t="n">
        <v>0</v>
      </c>
      <c r="C7076" s="0" t="str">
        <f aca="false">HYPERLINK("http://dbpedia.org/sparql?default-graph-uri=http%3A%2F%2Fdbpedia.org&amp;query=select+distinct+%3Fs+%3Fo+where+{%3Fs+%3Chttp%3A%2F%2Fdbpedia.org%2Fproperty%2FcompletionDate%3E+%3Fo}+LIMIT+100&amp;format=text%2Fhtml&amp;timeout=30000&amp;debug=on", "View on DBPedia")</f>
        <v>View on DBPedia</v>
      </c>
    </row>
    <row collapsed="false" customFormat="false" customHeight="true" hidden="false" ht="12.1" outlineLevel="0" r="7077">
      <c r="A7077" s="0" t="str">
        <f aca="false">HYPERLINK("http://dbpedia.org/property/size")</f>
        <v>http://dbpedia.org/property/size</v>
      </c>
      <c r="B7077" s="2" t="n">
        <v>0</v>
      </c>
      <c r="C7077" s="0" t="str">
        <f aca="false">HYPERLINK("http://dbpedia.org/sparql?default-graph-uri=http%3A%2F%2Fdbpedia.org&amp;query=select+distinct+%3Fs+%3Fo+where+{%3Fs+%3Chttp%3A%2F%2Fdbpedia.org%2Fproperty%2Fsize%3E+%3Fo}+LIMIT+100&amp;format=text%2Fhtml&amp;timeout=30000&amp;debug=on", "View on DBPedia")</f>
        <v>View on DBPedia</v>
      </c>
    </row>
    <row collapsed="false" customFormat="false" customHeight="true" hidden="false" ht="12.1" outlineLevel="0" r="7078">
      <c r="A7078" s="0" t="str">
        <f aca="false">HYPERLINK("http://dbpedia.org/property/birthname")</f>
        <v>http://dbpedia.org/property/birthname</v>
      </c>
      <c r="B7078" s="2" t="n">
        <v>0</v>
      </c>
      <c r="C7078" s="0" t="str">
        <f aca="false">HYPERLINK("http://dbpedia.org/sparql?default-graph-uri=http%3A%2F%2Fdbpedia.org&amp;query=select+distinct+%3Fs+%3Fo+where+{%3Fs+%3Chttp%3A%2F%2Fdbpedia.org%2Fproperty%2Fbirthname%3E+%3Fo}+LIMIT+100&amp;format=text%2Fhtml&amp;timeout=30000&amp;debug=on", "View on DBPedia")</f>
        <v>View on DBPedia</v>
      </c>
    </row>
    <row collapsed="false" customFormat="false" customHeight="true" hidden="false" ht="12.1" outlineLevel="0" r="7079">
      <c r="A7079" s="0" t="str">
        <f aca="false">HYPERLINK("http://dbpedia.org/property/session")</f>
        <v>http://dbpedia.org/property/session</v>
      </c>
      <c r="B7079" s="2" t="n">
        <v>0</v>
      </c>
      <c r="C7079" s="0" t="str">
        <f aca="false">HYPERLINK("http://dbpedia.org/sparql?default-graph-uri=http%3A%2F%2Fdbpedia.org&amp;query=select+distinct+%3Fs+%3Fo+where+{%3Fs+%3Chttp%3A%2F%2Fdbpedia.org%2Fproperty%2Fsession%3E+%3Fo}+LIMIT+100&amp;format=text%2Fhtml&amp;timeout=30000&amp;debug=on", "View on DBPedia")</f>
        <v>View on DBPedia</v>
      </c>
    </row>
    <row collapsed="false" customFormat="false" customHeight="true" hidden="false" ht="12.1" outlineLevel="0" r="7080">
      <c r="A7080" s="0" t="str">
        <f aca="false">HYPERLINK("http://dbpedia.org/ontology/format")</f>
        <v>http://dbpedia.org/ontology/format</v>
      </c>
      <c r="B7080" s="2" t="n">
        <v>0</v>
      </c>
      <c r="C7080" s="0" t="str">
        <f aca="false">HYPERLINK("http://dbpedia.org/sparql?default-graph-uri=http%3A%2F%2Fdbpedia.org&amp;query=select+distinct+%3Fs+%3Fo+where+{%3Fs+%3Chttp%3A%2F%2Fdbpedia.org%2Fontology%2Fformat%3E+%3Fo}+LIMIT+100&amp;format=text%2Fhtml&amp;timeout=30000&amp;debug=on", "View on DBPedia")</f>
        <v>View on DBPedia</v>
      </c>
    </row>
    <row collapsed="false" customFormat="false" customHeight="true" hidden="false" ht="12.1" outlineLevel="0" r="7081">
      <c r="A7081" s="0" t="str">
        <f aca="false">HYPERLINK("http://dbpedia.org/property/mmaKoloss")</f>
        <v>http://dbpedia.org/property/mmaKoloss</v>
      </c>
      <c r="B7081" s="2" t="n">
        <v>0</v>
      </c>
      <c r="C7081" s="0" t="str">
        <f aca="false">HYPERLINK("http://dbpedia.org/sparql?default-graph-uri=http%3A%2F%2Fdbpedia.org&amp;query=select+distinct+%3Fs+%3Fo+where+{%3Fs+%3Chttp%3A%2F%2Fdbpedia.org%2Fproperty%2FmmaKoloss%3E+%3Fo}+LIMIT+100&amp;format=text%2Fhtml&amp;timeout=30000&amp;debug=on", "View on DBPedia")</f>
        <v>View on DBPedia</v>
      </c>
    </row>
    <row collapsed="false" customFormat="false" customHeight="true" hidden="false" ht="12.1" outlineLevel="0" r="7082">
      <c r="A7082" s="0" t="str">
        <f aca="false">HYPERLINK("http://dbpedia.org/property/placeOfDeath")</f>
        <v>http://dbpedia.org/property/placeOfDeath</v>
      </c>
      <c r="B7082" s="2" t="n">
        <v>0</v>
      </c>
      <c r="C7082" s="0" t="str">
        <f aca="false">HYPERLINK("http://dbpedia.org/sparql?default-graph-uri=http%3A%2F%2Fdbpedia.org&amp;query=select+distinct+%3Fs+%3Fo+where+{%3Fs+%3Chttp%3A%2F%2Fdbpedia.org%2Fproperty%2FplaceOfDeath%3E+%3Fo}+LIMIT+100&amp;format=text%2Fhtml&amp;timeout=30000&amp;debug=on", "View on DBPedia")</f>
        <v>View on DBPedia</v>
      </c>
    </row>
    <row collapsed="false" customFormat="false" customHeight="true" hidden="false" ht="12.1" outlineLevel="0" r="7083">
      <c r="A7083" s="0" t="str">
        <f aca="false">HYPERLINK("http://dbpedia.org/ontology/formerBroadcastNetwork")</f>
        <v>http://dbpedia.org/ontology/formerBroadcastNetwork</v>
      </c>
      <c r="B7083" s="2" t="n">
        <v>0</v>
      </c>
      <c r="C7083" s="0" t="str">
        <f aca="false">HYPERLINK("http://dbpedia.org/sparql?default-graph-uri=http%3A%2F%2Fdbpedia.org&amp;query=select+distinct+%3Fs+%3Fo+where+{%3Fs+%3Chttp%3A%2F%2Fdbpedia.org%2Fontology%2FformerBroadcastNetwork%3E+%3Fo}+LIMIT+100&amp;format=text%2Fhtml&amp;timeout=30000&amp;debug=on", "View on DBPedia")</f>
        <v>View on DBPedia</v>
      </c>
    </row>
    <row collapsed="false" customFormat="false" customHeight="true" hidden="false" ht="12.1" outlineLevel="0" r="7084">
      <c r="A7084" s="0" t="str">
        <f aca="false">HYPERLINK("http://dbpedia.org/property/wptMoneyFinishes")</f>
        <v>http://dbpedia.org/property/wptMoneyFinishes</v>
      </c>
      <c r="B7084" s="2" t="n">
        <v>0</v>
      </c>
      <c r="C7084" s="0" t="str">
        <f aca="false">HYPERLINK("http://dbpedia.org/sparql?default-graph-uri=http%3A%2F%2Fdbpedia.org&amp;query=select+distinct+%3Fs+%3Fo+where+{%3Fs+%3Chttp%3A%2F%2Fdbpedia.org%2Fproperty%2FwptMoneyFinishes%3E+%3Fo}+LIMIT+100&amp;format=text%2Fhtml&amp;timeout=30000&amp;debug=on", "View on DBPedia")</f>
        <v>View on DBPedia</v>
      </c>
    </row>
    <row collapsed="false" customFormat="false" customHeight="true" hidden="false" ht="12.1" outlineLevel="0" r="7085">
      <c r="A7085" s="0" t="str">
        <f aca="false">HYPERLINK("http://dbpedia.org/property/networkEn")</f>
        <v>http://dbpedia.org/property/networkEn</v>
      </c>
      <c r="B7085" s="2" t="n">
        <v>0</v>
      </c>
      <c r="C7085" s="0" t="str">
        <f aca="false">HYPERLINK("http://dbpedia.org/sparql?default-graph-uri=http%3A%2F%2Fdbpedia.org&amp;query=select+distinct+%3Fs+%3Fo+where+{%3Fs+%3Chttp%3A%2F%2Fdbpedia.org%2Fproperty%2FnetworkEn%3E+%3Fo}+LIMIT+100&amp;format=text%2Fhtml&amp;timeout=30000&amp;debug=on", "View on DBPedia")</f>
        <v>View on DBPedia</v>
      </c>
    </row>
    <row collapsed="false" customFormat="false" customHeight="true" hidden="false" ht="12.1" outlineLevel="0" r="7086">
      <c r="A7086" s="0" t="str">
        <f aca="false">HYPERLINK("http://dbpedia.org/ontology/guest")</f>
        <v>http://dbpedia.org/ontology/guest</v>
      </c>
      <c r="B7086" s="2" t="n">
        <v>0</v>
      </c>
      <c r="C7086" s="0" t="str">
        <f aca="false">HYPERLINK("http://dbpedia.org/sparql?default-graph-uri=http%3A%2F%2Fdbpedia.org&amp;query=select+distinct+%3Fs+%3Fo+where+{%3Fs+%3Chttp%3A%2F%2Fdbpedia.org%2Fontology%2Fguest%3E+%3Fo}+LIMIT+100&amp;format=text%2Fhtml&amp;timeout=30000&amp;debug=on", "View on DBPedia")</f>
        <v>View on DBPedia</v>
      </c>
    </row>
    <row collapsed="false" customFormat="false" customHeight="true" hidden="false" ht="12.1" outlineLevel="0" r="7087">
      <c r="A7087" s="0" t="str">
        <f aca="false">HYPERLINK("http://dbpedia.org/ontology/occupation")</f>
        <v>http://dbpedia.org/ontology/occupation</v>
      </c>
      <c r="B7087" s="2" t="n">
        <v>0</v>
      </c>
      <c r="C7087" s="0" t="str">
        <f aca="false">HYPERLINK("http://dbpedia.org/sparql?default-graph-uri=http%3A%2F%2Fdbpedia.org&amp;query=select+distinct+%3Fs+%3Fo+where+{%3Fs+%3Chttp%3A%2F%2Fdbpedia.org%2Fontology%2Foccupation%3E+%3Fo}+LIMIT+100&amp;format=text%2Fhtml&amp;timeout=30000&amp;debug=on", "View on DBPedia")</f>
        <v>View on DBPedia</v>
      </c>
    </row>
    <row collapsed="false" customFormat="false" customHeight="true" hidden="false" ht="12.1" outlineLevel="0" r="7088">
      <c r="A7088" s="0" t="str">
        <f aca="false">HYPERLINK("http://dbpedia.org/ontology/membership")</f>
        <v>http://dbpedia.org/ontology/membership</v>
      </c>
      <c r="B7088" s="2" t="n">
        <v>0</v>
      </c>
      <c r="C7088" s="0" t="str">
        <f aca="false">HYPERLINK("http://dbpedia.org/sparql?default-graph-uri=http%3A%2F%2Fdbpedia.org&amp;query=select+distinct+%3Fs+%3Fo+where+{%3Fs+%3Chttp%3A%2F%2Fdbpedia.org%2Fontology%2Fmembership%3E+%3Fo}+LIMIT+100&amp;format=text%2Fhtml&amp;timeout=30000&amp;debug=on", "View on DBPedia")</f>
        <v>View on DBPedia</v>
      </c>
    </row>
    <row collapsed="false" customFormat="false" customHeight="true" hidden="false" ht="12.1" outlineLevel="0" r="7089">
      <c r="A7089" s="0" t="str">
        <f aca="false">HYPERLINK("http://dbpedia.org/property/neShow1Date")</f>
        <v>http://dbpedia.org/property/neShow1Date</v>
      </c>
      <c r="B7089" s="2" t="n">
        <v>0</v>
      </c>
      <c r="C7089" s="0" t="str">
        <f aca="false">HYPERLINK("http://dbpedia.org/sparql?default-graph-uri=http%3A%2F%2Fdbpedia.org&amp;query=select+distinct+%3Fs+%3Fo+where+{%3Fs+%3Chttp%3A%2F%2Fdbpedia.org%2Fproperty%2FneShow1Date%3E+%3Fo}+LIMIT+100&amp;format=text%2Fhtml&amp;timeout=30000&amp;debug=on", "View on DBPedia")</f>
        <v>View on DBPedia</v>
      </c>
    </row>
    <row collapsed="false" customFormat="false" customHeight="true" hidden="false" ht="12.1" outlineLevel="0" r="7090">
      <c r="A7090" s="0" t="str">
        <f aca="false">HYPERLINK("http://dbpedia.org/property/cableServ")</f>
        <v>http://dbpedia.org/property/cableServ</v>
      </c>
      <c r="B7090" s="2" t="n">
        <v>0</v>
      </c>
      <c r="C7090" s="0" t="str">
        <f aca="false">HYPERLINK("http://dbpedia.org/sparql?default-graph-uri=http%3A%2F%2Fdbpedia.org&amp;query=select+distinct+%3Fs+%3Fo+where+{%3Fs+%3Chttp%3A%2F%2Fdbpedia.org%2Fproperty%2FcableServ%3E+%3Fo}+LIMIT+100&amp;format=text%2Fhtml&amp;timeout=30000&amp;debug=on", "View on DBPedia")</f>
        <v>View on DBPedia</v>
      </c>
    </row>
    <row collapsed="false" customFormat="false" customHeight="true" hidden="false" ht="12.1" outlineLevel="0" r="7091">
      <c r="A7091" s="0" t="str">
        <f aca="false">HYPERLINK("http://dbpedia.org/property/imagesize")</f>
        <v>http://dbpedia.org/property/imagesize</v>
      </c>
      <c r="B7091" s="2" t="n">
        <v>0</v>
      </c>
      <c r="C7091" s="0" t="str">
        <f aca="false">HYPERLINK("http://dbpedia.org/sparql?default-graph-uri=http%3A%2F%2Fdbpedia.org&amp;query=select+distinct+%3Fs+%3Fo+where+{%3Fs+%3Chttp%3A%2F%2Fdbpedia.org%2Fproperty%2Fimagesize%3E+%3Fo}+LIMIT+100&amp;format=text%2Fhtml&amp;timeout=30000&amp;debug=on", "View on DBPedia")</f>
        <v>View on DBPedia</v>
      </c>
    </row>
    <row collapsed="false" customFormat="false" customHeight="true" hidden="false" ht="12.1" outlineLevel="0" r="7092">
      <c r="A7092" s="0" t="str">
        <f aca="false">HYPERLINK("http://dbpedia.org/property/inaugurationDate")</f>
        <v>http://dbpedia.org/property/inaugurationDate</v>
      </c>
      <c r="B7092" s="2" t="n">
        <v>0</v>
      </c>
      <c r="C7092" s="0" t="str">
        <f aca="false">HYPERLINK("http://dbpedia.org/sparql?default-graph-uri=http%3A%2F%2Fdbpedia.org&amp;query=select+distinct+%3Fs+%3Fo+where+{%3Fs+%3Chttp%3A%2F%2Fdbpedia.org%2Fproperty%2FinaugurationDate%3E+%3Fo}+LIMIT+100&amp;format=text%2Fhtml&amp;timeout=30000&amp;debug=on", "View on DBPedia")</f>
        <v>View on DBPedia</v>
      </c>
    </row>
    <row collapsed="false" customFormat="false" customHeight="true" hidden="false" ht="12.1" outlineLevel="0" r="7093">
      <c r="A7093" s="0" t="str">
        <f aca="false">HYPERLINK("http://dbpedia.org/property/affiliates")</f>
        <v>http://dbpedia.org/property/affiliates</v>
      </c>
      <c r="B7093" s="2" t="n">
        <v>0</v>
      </c>
      <c r="C7093" s="0" t="str">
        <f aca="false">HYPERLINK("http://dbpedia.org/sparql?default-graph-uri=http%3A%2F%2Fdbpedia.org&amp;query=select+distinct+%3Fs+%3Fo+where+{%3Fs+%3Chttp%3A%2F%2Fdbpedia.org%2Fproperty%2Faffiliates%3E+%3Fo}+LIMIT+100&amp;format=text%2Fhtml&amp;timeout=30000&amp;debug=on", "View on DBPedia")</f>
        <v>View on DBPedia</v>
      </c>
    </row>
    <row collapsed="false" customFormat="false" customHeight="true" hidden="false" ht="12.1" outlineLevel="0" r="7094">
      <c r="A7094" s="0" t="str">
        <f aca="false">HYPERLINK("http://dbpedia.org/property/clubs")</f>
        <v>http://dbpedia.org/property/clubs</v>
      </c>
      <c r="B7094" s="2" t="n">
        <v>0</v>
      </c>
      <c r="C7094" s="0" t="str">
        <f aca="false">HYPERLINK("http://dbpedia.org/sparql?default-graph-uri=http%3A%2F%2Fdbpedia.org&amp;query=select+distinct+%3Fs+%3Fo+where+{%3Fs+%3Chttp%3A%2F%2Fdbpedia.org%2Fproperty%2Fclubs%3E+%3Fo}+LIMIT+100&amp;format=text%2Fhtml&amp;timeout=30000&amp;debug=on", "View on DBPedia")</f>
        <v>View on DBPedia</v>
      </c>
    </row>
    <row collapsed="false" customFormat="false" customHeight="true" hidden="false" ht="12.1" outlineLevel="0" r="7095">
      <c r="A7095" s="0" t="str">
        <f aca="false">HYPERLINK("http://dbpedia.org/property/hips")</f>
        <v>http://dbpedia.org/property/hips</v>
      </c>
      <c r="B7095" s="2" t="n">
        <v>0</v>
      </c>
      <c r="C7095" s="0" t="str">
        <f aca="false">HYPERLINK("http://dbpedia.org/sparql?default-graph-uri=http%3A%2F%2Fdbpedia.org&amp;query=select+distinct+%3Fs+%3Fo+where+{%3Fs+%3Chttp%3A%2F%2Fdbpedia.org%2Fproperty%2Fhips%3E+%3Fo}+LIMIT+100&amp;format=text%2Fhtml&amp;timeout=30000&amp;debug=on", "View on DBPedia")</f>
        <v>View on DBPedia</v>
      </c>
    </row>
    <row collapsed="false" customFormat="false" customHeight="true" hidden="false" ht="12.1" outlineLevel="0" r="7096">
      <c r="A7096" s="0" t="str">
        <f aca="false">HYPERLINK("http://dbpedia.org/property/replacedBy")</f>
        <v>http://dbpedia.org/property/replacedBy</v>
      </c>
      <c r="B7096" s="2" t="n">
        <v>0</v>
      </c>
      <c r="C7096" s="0" t="str">
        <f aca="false">HYPERLINK("http://dbpedia.org/sparql?default-graph-uri=http%3A%2F%2Fdbpedia.org&amp;query=select+distinct+%3Fs+%3Fo+where+{%3Fs+%3Chttp%3A%2F%2Fdbpedia.org%2Fproperty%2FreplacedBy%3E+%3Fo}+LIMIT+100&amp;format=text%2Fhtml&amp;timeout=30000&amp;debug=on", "View on DBPedia")</f>
        <v>View on DBPedia</v>
      </c>
    </row>
    <row collapsed="false" customFormat="false" customHeight="true" hidden="false" ht="12.1" outlineLevel="0" r="7097">
      <c r="A7097" s="0" t="str">
        <f aca="false">HYPERLINK("http://dbpedia.org/ontology/location")</f>
        <v>http://dbpedia.org/ontology/location</v>
      </c>
      <c r="B7097" s="2" t="n">
        <v>0</v>
      </c>
      <c r="C7097" s="0" t="str">
        <f aca="false">HYPERLINK("http://dbpedia.org/sparql?default-graph-uri=http%3A%2F%2Fdbpedia.org&amp;query=select+distinct+%3Fs+%3Fo+where+{%3Fs+%3Chttp%3A%2F%2Fdbpedia.org%2Fontology%2Flocation%3E+%3Fo}+LIMIT+100&amp;format=text%2Fhtml&amp;timeout=30000&amp;debug=on", "View on DBPedia")</f>
        <v>View on DBPedia</v>
      </c>
    </row>
    <row collapsed="false" customFormat="false" customHeight="true" hidden="false" ht="12.1" outlineLevel="0" r="7098">
      <c r="A7098" s="0" t="str">
        <f aca="false">HYPERLINK("http://dbpedia.org/property/rr")</f>
        <v>http://dbpedia.org/property/rr</v>
      </c>
      <c r="B7098" s="2" t="n">
        <v>0</v>
      </c>
      <c r="C7098" s="0" t="str">
        <f aca="false">HYPERLINK("http://dbpedia.org/sparql?default-graph-uri=http%3A%2F%2Fdbpedia.org&amp;query=select+distinct+%3Fs+%3Fo+where+{%3Fs+%3Chttp%3A%2F%2Fdbpedia.org%2Fproperty%2Frr%3E+%3Fo}+LIMIT+100&amp;format=text%2Fhtml&amp;timeout=30000&amp;debug=on", "View on DBPedia")</f>
        <v>View on DBPedia</v>
      </c>
    </row>
    <row collapsed="false" customFormat="false" customHeight="true" hidden="false" ht="12.1" outlineLevel="0" r="7099">
      <c r="A7099" s="0" t="str">
        <f aca="false">HYPERLINK("http://dbpedia.org/property/kickboxWin")</f>
        <v>http://dbpedia.org/property/kickboxWin</v>
      </c>
      <c r="B7099" s="2" t="n">
        <v>0</v>
      </c>
      <c r="C7099" s="0" t="str">
        <f aca="false">HYPERLINK("http://dbpedia.org/sparql?default-graph-uri=http%3A%2F%2Fdbpedia.org&amp;query=select+distinct+%3Fs+%3Fo+where+{%3Fs+%3Chttp%3A%2F%2Fdbpedia.org%2Fproperty%2FkickboxWin%3E+%3Fo}+LIMIT+100&amp;format=text%2Fhtml&amp;timeout=30000&amp;debug=on", "View on DBPedia")</f>
        <v>View on DBPedia</v>
      </c>
    </row>
    <row collapsed="false" customFormat="false" customHeight="true" hidden="false" ht="12.1" outlineLevel="0" r="7100">
      <c r="A7100" s="0" t="str">
        <f aca="false">HYPERLINK("http://dbpedia.org/property/camera")</f>
        <v>http://dbpedia.org/property/camera</v>
      </c>
      <c r="B7100" s="2" t="n">
        <v>0</v>
      </c>
      <c r="C7100" s="0" t="str">
        <f aca="false">HYPERLINK("http://dbpedia.org/sparql?default-graph-uri=http%3A%2F%2Fdbpedia.org&amp;query=select+distinct+%3Fs+%3Fo+where+{%3Fs+%3Chttp%3A%2F%2Fdbpedia.org%2Fproperty%2Fcamera%3E+%3Fo}+LIMIT+100&amp;format=text%2Fhtml&amp;timeout=30000&amp;debug=on", "View on DBPedia")</f>
        <v>View on DBPedia</v>
      </c>
    </row>
    <row collapsed="false" customFormat="false" customHeight="true" hidden="false" ht="12.1" outlineLevel="0" r="7101">
      <c r="A7101" s="0" t="str">
        <f aca="false">HYPERLINK("http://dbpedia.org/property/hm28Enter")</f>
        <v>http://dbpedia.org/property/hm28Enter</v>
      </c>
      <c r="B7101" s="2" t="n">
        <v>0</v>
      </c>
      <c r="C7101" s="0" t="str">
        <f aca="false">HYPERLINK("http://dbpedia.org/sparql?default-graph-uri=http%3A%2F%2Fdbpedia.org&amp;query=select+distinct+%3Fs+%3Fo+where+{%3Fs+%3Chttp%3A%2F%2Fdbpedia.org%2Fproperty%2Fhm28Enter%3E+%3Fo}+LIMIT+100&amp;format=text%2Fhtml&amp;timeout=30000&amp;debug=on", "View on DBPedia")</f>
        <v>View on DBPedia</v>
      </c>
    </row>
    <row collapsed="false" customFormat="false" customHeight="true" hidden="false" ht="12.1" outlineLevel="0" r="7102">
      <c r="A7102" s="0" t="str">
        <f aca="false">HYPERLINK("http://dbpedia.org/property/residence")</f>
        <v>http://dbpedia.org/property/residence</v>
      </c>
      <c r="B7102" s="2" t="n">
        <v>0</v>
      </c>
      <c r="C7102" s="0" t="str">
        <f aca="false">HYPERLINK("http://dbpedia.org/sparql?default-graph-uri=http%3A%2F%2Fdbpedia.org&amp;query=select+distinct+%3Fs+%3Fo+where+{%3Fs+%3Chttp%3A%2F%2Fdbpedia.org%2Fproperty%2Fresidence%3E+%3Fo}+LIMIT+100&amp;format=text%2Fhtml&amp;timeout=30000&amp;debug=on", "View on DBPedia")</f>
        <v>View on DBPedia</v>
      </c>
    </row>
    <row collapsed="false" customFormat="false" customHeight="true" hidden="false" ht="12.1" outlineLevel="0" r="7103">
      <c r="A7103" s="0" t="str">
        <f aca="false">HYPERLINK("http://dbpedia.org/property/launched")</f>
        <v>http://dbpedia.org/property/launched</v>
      </c>
      <c r="B7103" s="2" t="n">
        <v>0</v>
      </c>
      <c r="C7103" s="0" t="str">
        <f aca="false">HYPERLINK("http://dbpedia.org/sparql?default-graph-uri=http%3A%2F%2Fdbpedia.org&amp;query=select+distinct+%3Fs+%3Fo+where+{%3Fs+%3Chttp%3A%2F%2Fdbpedia.org%2Fproperty%2Flaunched%3E+%3Fo}+LIMIT+100&amp;format=text%2Fhtml&amp;timeout=30000&amp;debug=on", "View on DBPedia")</f>
        <v>View on DBPedia</v>
      </c>
    </row>
    <row collapsed="false" customFormat="false" customHeight="true" hidden="false" ht="12.1" outlineLevel="0" r="7104">
      <c r="A7104" s="0" t="str">
        <f aca="false">HYPERLINK("http://dbpedia.org/property/soogames(goals)_")</f>
        <v>http://dbpedia.org/property/soogames(goals)_</v>
      </c>
      <c r="B7104" s="2" t="n">
        <v>0</v>
      </c>
      <c r="C7104" s="0" t="str">
        <f aca="false">HYPERLINK("http://dbpedia.org/sparql?default-graph-uri=http%3A%2F%2Fdbpedia.org&amp;query=select+distinct+%3Fs+%3Fo+where+{%3Fs+%3Chttp%3A%2F%2Fdbpedia.org%2Fproperty%2Fsoogames%28goals%29_%3E+%3Fo}+LIMIT+100&amp;format=text%2Fhtml&amp;timeout=30000&amp;debug=on", "View on DBPedia")</f>
        <v>View on DBPedia</v>
      </c>
    </row>
    <row collapsed="false" customFormat="false" customHeight="true" hidden="false" ht="12.1" outlineLevel="0" r="7105">
      <c r="A7105" s="0" t="str">
        <f aca="false">HYPERLINK("http://dbpedia.org/property/show")</f>
        <v>http://dbpedia.org/property/show</v>
      </c>
      <c r="B7105" s="2" t="n">
        <v>0</v>
      </c>
      <c r="C7105" s="0" t="str">
        <f aca="false">HYPERLINK("http://dbpedia.org/sparql?default-graph-uri=http%3A%2F%2Fdbpedia.org&amp;query=select+distinct+%3Fs+%3Fo+where+{%3Fs+%3Chttp%3A%2F%2Fdbpedia.org%2Fproperty%2Fshow%3E+%3Fo}+LIMIT+100&amp;format=text%2Fhtml&amp;timeout=30000&amp;debug=on", "View on DBPedia")</f>
        <v>View on DBPedia</v>
      </c>
    </row>
    <row collapsed="false" customFormat="false" customHeight="true" hidden="false" ht="12.1" outlineLevel="0" r="7106">
      <c r="A7106" s="0" t="str">
        <f aca="false">HYPERLINK("http://dbpedia.org/property/publishDate")</f>
        <v>http://dbpedia.org/property/publishDate</v>
      </c>
      <c r="B7106" s="2" t="n">
        <v>0</v>
      </c>
      <c r="C7106" s="0" t="str">
        <f aca="false">HYPERLINK("http://dbpedia.org/sparql?default-graph-uri=http%3A%2F%2Fdbpedia.org&amp;query=select+distinct+%3Fs+%3Fo+where+{%3Fs+%3Chttp%3A%2F%2Fdbpedia.org%2Fproperty%2FpublishDate%3E+%3Fo}+LIMIT+100&amp;format=text%2Fhtml&amp;timeout=30000&amp;debug=on", "View on DBPedia")</f>
        <v>View on DBPedia</v>
      </c>
    </row>
    <row collapsed="false" customFormat="false" customHeight="true" hidden="false" ht="12.1" outlineLevel="0" r="7107">
      <c r="A7107" s="0" t="str">
        <f aca="false">HYPERLINK("http://dbpedia.org/property/runs")</f>
        <v>http://dbpedia.org/property/runs</v>
      </c>
      <c r="B7107" s="2" t="n">
        <v>0</v>
      </c>
      <c r="C7107" s="0" t="str">
        <f aca="false">HYPERLINK("http://dbpedia.org/sparql?default-graph-uri=http%3A%2F%2Fdbpedia.org&amp;query=select+distinct+%3Fs+%3Fo+where+{%3Fs+%3Chttp%3A%2F%2Fdbpedia.org%2Fproperty%2Fruns%3E+%3Fo}+LIMIT+100&amp;format=text%2Fhtml&amp;timeout=30000&amp;debug=on", "View on DBPedia")</f>
        <v>View on DBPedia</v>
      </c>
    </row>
    <row collapsed="false" customFormat="false" customHeight="true" hidden="false" ht="12.1" outlineLevel="0" r="7108">
      <c r="A7108" s="0" t="str">
        <f aca="false">HYPERLINK("http://dbpedia.org/property/draftedpick")</f>
        <v>http://dbpedia.org/property/draftedpick</v>
      </c>
      <c r="B7108" s="2" t="n">
        <v>0</v>
      </c>
      <c r="C7108" s="0" t="str">
        <f aca="false">HYPERLINK("http://dbpedia.org/sparql?default-graph-uri=http%3A%2F%2Fdbpedia.org&amp;query=select+distinct+%3Fs+%3Fo+where+{%3Fs+%3Chttp%3A%2F%2Fdbpedia.org%2Fproperty%2Fdraftedpick%3E+%3Fo}+LIMIT+100&amp;format=text%2Fhtml&amp;timeout=30000&amp;debug=on", "View on DBPedia")</f>
        <v>View on DBPedia</v>
      </c>
    </row>
    <row collapsed="false" customFormat="false" customHeight="true" hidden="false" ht="12.1" outlineLevel="0" r="7109">
      <c r="A7109" s="0" t="str">
        <f aca="false">HYPERLINK("http://dbpedia.org/property/homeStation")</f>
        <v>http://dbpedia.org/property/homeStation</v>
      </c>
      <c r="B7109" s="2" t="n">
        <v>0</v>
      </c>
      <c r="C7109" s="0" t="str">
        <f aca="false">HYPERLINK("http://dbpedia.org/sparql?default-graph-uri=http%3A%2F%2Fdbpedia.org&amp;query=select+distinct+%3Fs+%3Fo+where+{%3Fs+%3Chttp%3A%2F%2Fdbpedia.org%2Fproperty%2FhomeStation%3E+%3Fo}+LIMIT+100&amp;format=text%2Fhtml&amp;timeout=30000&amp;debug=on", "View on DBPedia")</f>
        <v>View on DBPedia</v>
      </c>
    </row>
    <row collapsed="false" customFormat="false" customHeight="true" hidden="false" ht="12.1" outlineLevel="0" r="7110">
      <c r="A7110" s="0" t="str">
        <f aca="false">HYPERLINK("http://dbpedia.org/property/startDate")</f>
        <v>http://dbpedia.org/property/startDate</v>
      </c>
      <c r="B7110" s="2" t="n">
        <v>0</v>
      </c>
      <c r="C7110" s="0" t="str">
        <f aca="false">HYPERLINK("http://dbpedia.org/sparql?default-graph-uri=http%3A%2F%2Fdbpedia.org&amp;query=select+distinct+%3Fs+%3Fo+where+{%3Fs+%3Chttp%3A%2F%2Fdbpedia.org%2Fproperty%2FstartDate%3E+%3Fo}+LIMIT+100&amp;format=text%2Fhtml&amp;timeout=30000&amp;debug=on", "View on DBPedia")</f>
        <v>View on DBPedia</v>
      </c>
    </row>
    <row collapsed="false" customFormat="false" customHeight="true" hidden="false" ht="12.1" outlineLevel="0" r="7111">
      <c r="A7111" s="0" t="str">
        <f aca="false">HYPERLINK("http://dbpedia.org/property/currentSeason")</f>
        <v>http://dbpedia.org/property/currentSeason</v>
      </c>
      <c r="B7111" s="2" t="n">
        <v>0</v>
      </c>
      <c r="C7111" s="0" t="str">
        <f aca="false">HYPERLINK("http://dbpedia.org/sparql?default-graph-uri=http%3A%2F%2Fdbpedia.org&amp;query=select+distinct+%3Fs+%3Fo+where+{%3Fs+%3Chttp%3A%2F%2Fdbpedia.org%2Fproperty%2FcurrentSeason%3E+%3Fo}+LIMIT+100&amp;format=text%2Fhtml&amp;timeout=30000&amp;debug=on", "View on DBPedia")</f>
        <v>View on DBPedia</v>
      </c>
    </row>
    <row collapsed="false" customFormat="false" customHeight="true" hidden="false" ht="12.1" outlineLevel="0" r="7112">
      <c r="A7112" s="0" t="str">
        <f aca="false">HYPERLINK("http://dbpedia.org/property/doublesrecord")</f>
        <v>http://dbpedia.org/property/doublesrecord</v>
      </c>
      <c r="B7112" s="2" t="n">
        <v>0</v>
      </c>
      <c r="C7112" s="0" t="str">
        <f aca="false">HYPERLINK("http://dbpedia.org/sparql?default-graph-uri=http%3A%2F%2Fdbpedia.org&amp;query=select+distinct+%3Fs+%3Fo+where+{%3Fs+%3Chttp%3A%2F%2Fdbpedia.org%2Fproperty%2Fdoublesrecord%3E+%3Fo}+LIMIT+100&amp;format=text%2Fhtml&amp;timeout=30000&amp;debug=on", "View on DBPedia")</f>
        <v>View on DBPedia</v>
      </c>
    </row>
    <row collapsed="false" customFormat="false" customHeight="true" hidden="false" ht="12.1" outlineLevel="0" r="7113">
      <c r="A7113" s="0" t="str">
        <f aca="false">HYPERLINK("http://dbpedia.org/property/eptMoneyFinishes")</f>
        <v>http://dbpedia.org/property/eptMoneyFinishes</v>
      </c>
      <c r="B7113" s="2" t="n">
        <v>0</v>
      </c>
      <c r="C7113" s="0" t="str">
        <f aca="false">HYPERLINK("http://dbpedia.org/sparql?default-graph-uri=http%3A%2F%2Fdbpedia.org&amp;query=select+distinct+%3Fs+%3Fo+where+{%3Fs+%3Chttp%3A%2F%2Fdbpedia.org%2Fproperty%2FeptMoneyFinishes%3E+%3Fo}+LIMIT+100&amp;format=text%2Fhtml&amp;timeout=30000&amp;debug=on", "View on DBPedia")</f>
        <v>View on DBPedia</v>
      </c>
    </row>
    <row collapsed="false" customFormat="false" customHeight="true" hidden="false" ht="12.1" outlineLevel="0" r="7114">
      <c r="A7114" s="0" t="str">
        <f aca="false">HYPERLINK("http://dbpedia.org/property/publisher")</f>
        <v>http://dbpedia.org/property/publisher</v>
      </c>
      <c r="B7114" s="2" t="n">
        <v>0</v>
      </c>
      <c r="C7114" s="0" t="str">
        <f aca="false">HYPERLINK("http://dbpedia.org/sparql?default-graph-uri=http%3A%2F%2Fdbpedia.org&amp;query=select+distinct+%3Fs+%3Fo+where+{%3Fs+%3Chttp%3A%2F%2Fdbpedia.org%2Fproperty%2Fpublisher%3E+%3Fo}+LIMIT+100&amp;format=text%2Fhtml&amp;timeout=30000&amp;debug=on", "View on DBPedia")</f>
        <v>View on DBPedia</v>
      </c>
    </row>
    <row collapsed="false" customFormat="false" customHeight="true" hidden="false" ht="12.1" outlineLevel="0" r="7115">
      <c r="A7115" s="0" t="str">
        <f aca="false">HYPERLINK("http://dbpedia.org/property/restrictionIn")</f>
        <v>http://dbpedia.org/property/restrictionIn</v>
      </c>
      <c r="B7115" s="2" t="n">
        <v>0</v>
      </c>
      <c r="C7115" s="0" t="str">
        <f aca="false">HYPERLINK("http://dbpedia.org/sparql?default-graph-uri=http%3A%2F%2Fdbpedia.org&amp;query=select+distinct+%3Fs+%3Fo+where+{%3Fs+%3Chttp%3A%2F%2Fdbpedia.org%2Fproperty%2FrestrictionIn%3E+%3Fo}+LIMIT+100&amp;format=text%2Fhtml&amp;timeout=30000&amp;debug=on", "View on DBPedia")</f>
        <v>View on DBPedia</v>
      </c>
    </row>
    <row collapsed="false" customFormat="false" customHeight="true" hidden="false" ht="12.1" outlineLevel="0" r="7116">
      <c r="A7116" s="0" t="str">
        <f aca="false">HYPERLINK("http://dbpedia.org/property/storyArc")</f>
        <v>http://dbpedia.org/property/storyArc</v>
      </c>
      <c r="B7116" s="2" t="n">
        <v>0</v>
      </c>
      <c r="C7116" s="0" t="str">
        <f aca="false">HYPERLINK("http://dbpedia.org/sparql?default-graph-uri=http%3A%2F%2Fdbpedia.org&amp;query=select+distinct+%3Fs+%3Fo+where+{%3Fs+%3Chttp%3A%2F%2Fdbpedia.org%2Fproperty%2FstoryArc%3E+%3Fo}+LIMIT+100&amp;format=text%2Fhtml&amp;timeout=30000&amp;debug=on", "View on DBPedia")</f>
        <v>View on DBPedia</v>
      </c>
    </row>
    <row collapsed="false" customFormat="false" customHeight="true" hidden="false" ht="12.1" outlineLevel="0" r="7117">
      <c r="A7117" s="0" t="str">
        <f aca="false">HYPERLINK("http://dbpedia.org/property/s")</f>
        <v>http://dbpedia.org/property/s</v>
      </c>
      <c r="B7117" s="2" t="n">
        <v>0</v>
      </c>
      <c r="C7117" s="0" t="str">
        <f aca="false">HYPERLINK("http://dbpedia.org/sparql?default-graph-uri=http%3A%2F%2Fdbpedia.org&amp;query=select+distinct+%3Fs+%3Fo+where+{%3Fs+%3Chttp%3A%2F%2Fdbpedia.org%2Fproperty%2Fs%3E+%3Fo}+LIMIT+100&amp;format=text%2Fhtml&amp;timeout=30000&amp;debug=on", "View on DBPedia")</f>
        <v>View on DBPedia</v>
      </c>
    </row>
    <row collapsed="false" customFormat="false" customHeight="true" hidden="false" ht="12.1" outlineLevel="0" r="7118">
      <c r="A7118" s="0" t="str">
        <f aca="false">HYPERLINK("http://dbpedia.org/property/l")</f>
        <v>http://dbpedia.org/property/l</v>
      </c>
      <c r="B7118" s="2" t="n">
        <v>0</v>
      </c>
      <c r="C7118" s="0" t="str">
        <f aca="false">HYPERLINK("http://dbpedia.org/sparql?default-graph-uri=http%3A%2F%2Fdbpedia.org&amp;query=select+distinct+%3Fs+%3Fo+where+{%3Fs+%3Chttp%3A%2F%2Fdbpedia.org%2Fproperty%2Fl%3E+%3Fo}+LIMIT+100&amp;format=text%2Fhtml&amp;timeout=30000&amp;debug=on", "View on DBPedia")</f>
        <v>View on DBPedia</v>
      </c>
    </row>
    <row collapsed="false" customFormat="false" customHeight="true" hidden="false" ht="12.1" outlineLevel="0" r="7119">
      <c r="A7119" s="0" t="str">
        <f aca="false">HYPERLINK("http://dbpedia.org/property/d")</f>
        <v>http://dbpedia.org/property/d</v>
      </c>
      <c r="B7119" s="2" t="n">
        <v>0</v>
      </c>
      <c r="C7119" s="0" t="str">
        <f aca="false">HYPERLINK("http://dbpedia.org/sparql?default-graph-uri=http%3A%2F%2Fdbpedia.org&amp;query=select+distinct+%3Fs+%3Fo+where+{%3Fs+%3Chttp%3A%2F%2Fdbpedia.org%2Fproperty%2Fd%3E+%3Fo}+LIMIT+100&amp;format=text%2Fhtml&amp;timeout=30000&amp;debug=on", "View on DBPedia")</f>
        <v>View on DBPedia</v>
      </c>
    </row>
    <row collapsed="false" customFormat="false" customHeight="true" hidden="false" ht="12.1" outlineLevel="0" r="7120">
      <c r="A7120" s="0" t="str">
        <f aca="false">HYPERLINK("http://dbpedia.org/property/waist")</f>
        <v>http://dbpedia.org/property/waist</v>
      </c>
      <c r="B7120" s="2" t="n">
        <v>0</v>
      </c>
      <c r="C7120" s="0" t="str">
        <f aca="false">HYPERLINK("http://dbpedia.org/sparql?default-graph-uri=http%3A%2F%2Fdbpedia.org&amp;query=select+distinct+%3Fs+%3Fo+where+{%3Fs+%3Chttp%3A%2F%2Fdbpedia.org%2Fproperty%2Fwaist%3E+%3Fo}+LIMIT+100&amp;format=text%2Fhtml&amp;timeout=30000&amp;debug=on", "View on DBPedia")</f>
        <v>View on DBPedia</v>
      </c>
    </row>
    <row collapsed="false" customFormat="false" customHeight="true" hidden="false" ht="12.1" outlineLevel="0" r="7121">
      <c r="A7121" s="0" t="str">
        <f aca="false">HYPERLINK("http://dbpedia.org/property/1stishhead")</f>
        <v>http://dbpedia.org/property/1stishhead</v>
      </c>
      <c r="B7121" s="2" t="n">
        <v>0</v>
      </c>
      <c r="C7121" s="0" t="str">
        <f aca="false">HYPERLINK("http://dbpedia.org/sparql?default-graph-uri=http%3A%2F%2Fdbpedia.org&amp;query=select+distinct+%3Fs+%3Fo+where+{%3Fs+%3Chttp%3A%2F%2Fdbpedia.org%2Fproperty%2F1stishhead%3E+%3Fo}+LIMIT+100&amp;format=text%2Fhtml&amp;timeout=30000&amp;debug=on", "View on DBPedia")</f>
        <v>View on DBPedia</v>
      </c>
    </row>
    <row collapsed="false" customFormat="false" customHeight="true" hidden="false" ht="12.1" outlineLevel="0" r="7122">
      <c r="A7122" s="0" t="str">
        <f aca="false">HYPERLINK("http://dbpedia.org/ontology/composer")</f>
        <v>http://dbpedia.org/ontology/composer</v>
      </c>
      <c r="B7122" s="2" t="n">
        <v>0</v>
      </c>
      <c r="C7122" s="0" t="str">
        <f aca="false">HYPERLINK("http://dbpedia.org/sparql?default-graph-uri=http%3A%2F%2Fdbpedia.org&amp;query=select+distinct+%3Fs+%3Fo+where+{%3Fs+%3Chttp%3A%2F%2Fdbpedia.org%2Fontology%2Fcomposer%3E+%3Fo}+LIMIT+100&amp;format=text%2Fhtml&amp;timeout=30000&amp;debug=on", "View on DBPedia")</f>
        <v>View on DBPedia</v>
      </c>
    </row>
    <row collapsed="false" customFormat="false" customHeight="true" hidden="false" ht="12.1" outlineLevel="0" r="7123">
      <c r="A7123" s="0" t="str">
        <f aca="false">HYPERLINK("http://dbpedia.org/property/hm29Enter")</f>
        <v>http://dbpedia.org/property/hm29Enter</v>
      </c>
      <c r="B7123" s="2" t="n">
        <v>0</v>
      </c>
      <c r="C7123" s="0" t="str">
        <f aca="false">HYPERLINK("http://dbpedia.org/sparql?default-graph-uri=http%3A%2F%2Fdbpedia.org&amp;query=select+distinct+%3Fs+%3Fo+where+{%3Fs+%3Chttp%3A%2F%2Fdbpedia.org%2Fproperty%2Fhm29Enter%3E+%3Fo}+LIMIT+100&amp;format=text%2Fhtml&amp;timeout=30000&amp;debug=on", "View on DBPedia")</f>
        <v>View on DBPedia</v>
      </c>
    </row>
    <row collapsed="false" customFormat="false" customHeight="true" hidden="false" ht="12.1" outlineLevel="0" r="7124">
      <c r="A7124" s="0" t="str">
        <f aca="false">HYPERLINK("http://dbpedia.org/property/rows")</f>
        <v>http://dbpedia.org/property/rows</v>
      </c>
      <c r="B7124" s="2" t="n">
        <v>0</v>
      </c>
      <c r="C7124" s="0" t="str">
        <f aca="false">HYPERLINK("http://dbpedia.org/sparql?default-graph-uri=http%3A%2F%2Fdbpedia.org&amp;query=select+distinct+%3Fs+%3Fo+where+{%3Fs+%3Chttp%3A%2F%2Fdbpedia.org%2Fproperty%2Frows%3E+%3Fo}+LIMIT+100&amp;format=text%2Fhtml&amp;timeout=30000&amp;debug=on", "View on DBPedia")</f>
        <v>View on DBPedia</v>
      </c>
    </row>
    <row collapsed="false" customFormat="false" customHeight="true" hidden="false" ht="12.1" outlineLevel="0" r="7125">
      <c r="A7125" s="0" t="str">
        <f aca="false">HYPERLINK("http://dbpedia.org/property/cfldraftedpick")</f>
        <v>http://dbpedia.org/property/cfldraftedpick</v>
      </c>
      <c r="B7125" s="2" t="n">
        <v>0</v>
      </c>
      <c r="C7125" s="0" t="str">
        <f aca="false">HYPERLINK("http://dbpedia.org/sparql?default-graph-uri=http%3A%2F%2Fdbpedia.org&amp;query=select+distinct+%3Fs+%3Fo+where+{%3Fs+%3Chttp%3A%2F%2Fdbpedia.org%2Fproperty%2Fcfldraftedpick%3E+%3Fo}+LIMIT+100&amp;format=text%2Fhtml&amp;timeout=30000&amp;debug=on", "View on DBPedia")</f>
        <v>View on DBPedia</v>
      </c>
    </row>
    <row collapsed="false" customFormat="false" customHeight="true" hidden="false" ht="12.1" outlineLevel="0" r="7126">
      <c r="A7126" s="0" t="str">
        <f aca="false">HYPERLINK("http://dbpedia.org/property/heightFt")</f>
        <v>http://dbpedia.org/property/heightFt</v>
      </c>
      <c r="B7126" s="2" t="n">
        <v>0</v>
      </c>
      <c r="C7126" s="0" t="str">
        <f aca="false">HYPERLINK("http://dbpedia.org/sparql?default-graph-uri=http%3A%2F%2Fdbpedia.org&amp;query=select+distinct+%3Fs+%3Fo+where+{%3Fs+%3Chttp%3A%2F%2Fdbpedia.org%2Fproperty%2FheightFt%3E+%3Fo}+LIMIT+100&amp;format=text%2Fhtml&amp;timeout=30000&amp;debug=on", "View on DBPedia")</f>
        <v>View on DBPedia</v>
      </c>
    </row>
    <row collapsed="false" customFormat="false" customHeight="true" hidden="false" ht="12.1" outlineLevel="0" r="7127">
      <c r="A7127" s="0" t="str">
        <f aca="false">HYPERLINK("http://dbpedia.org/property/mr")</f>
        <v>http://dbpedia.org/property/mr</v>
      </c>
      <c r="B7127" s="2" t="n">
        <v>0</v>
      </c>
      <c r="C7127" s="0" t="str">
        <f aca="false">HYPERLINK("http://dbpedia.org/sparql?default-graph-uri=http%3A%2F%2Fdbpedia.org&amp;query=select+distinct+%3Fs+%3Fo+where+{%3Fs+%3Chttp%3A%2F%2Fdbpedia.org%2Fproperty%2Fmr%3E+%3Fo}+LIMIT+100&amp;format=text%2Fhtml&amp;timeout=30000&amp;debug=on", "View on DBPedia")</f>
        <v>View on DBPedia</v>
      </c>
    </row>
    <row collapsed="false" customFormat="false" customHeight="true" hidden="false" ht="12.1" outlineLevel="0" r="7128">
      <c r="A7128" s="0" t="str">
        <f aca="false">HYPERLINK("http://dbpedia.org/property/album")</f>
        <v>http://dbpedia.org/property/album</v>
      </c>
      <c r="B7128" s="2" t="n">
        <v>0</v>
      </c>
      <c r="C7128" s="0" t="str">
        <f aca="false">HYPERLINK("http://dbpedia.org/sparql?default-graph-uri=http%3A%2F%2Fdbpedia.org&amp;query=select+distinct+%3Fs+%3Fo+where+{%3Fs+%3Chttp%3A%2F%2Fdbpedia.org%2Fproperty%2Falbum%3E+%3Fo}+LIMIT+100&amp;format=text%2Fhtml&amp;timeout=30000&amp;debug=on", "View on DBPedia")</f>
        <v>View on DBPedia</v>
      </c>
    </row>
    <row collapsed="false" customFormat="false" customHeight="true" hidden="false" ht="12.1" outlineLevel="0" r="7129">
      <c r="A7129" s="0" t="str">
        <f aca="false">HYPERLINK("http://dbpedia.org/property/topcolor")</f>
        <v>http://dbpedia.org/property/topcolor</v>
      </c>
      <c r="B7129" s="2" t="n">
        <v>0</v>
      </c>
      <c r="C7129" s="0" t="str">
        <f aca="false">HYPERLINK("http://dbpedia.org/sparql?default-graph-uri=http%3A%2F%2Fdbpedia.org&amp;query=select+distinct+%3Fs+%3Fo+where+{%3Fs+%3Chttp%3A%2F%2Fdbpedia.org%2Fproperty%2Ftopcolor%3E+%3Fo}+LIMIT+100&amp;format=text%2Fhtml&amp;timeout=30000&amp;debug=on", "View on DBPedia")</f>
        <v>View on DBPedia</v>
      </c>
    </row>
    <row collapsed="false" customFormat="false" customHeight="true" hidden="false" ht="12.1" outlineLevel="0" r="7130">
      <c r="A7130" s="0" t="str">
        <f aca="false">HYPERLINK("http://dbpedia.org/property/gr")</f>
        <v>http://dbpedia.org/property/gr</v>
      </c>
      <c r="B7130" s="2" t="n">
        <v>0</v>
      </c>
      <c r="C7130" s="0" t="str">
        <f aca="false">HYPERLINK("http://dbpedia.org/sparql?default-graph-uri=http%3A%2F%2Fdbpedia.org&amp;query=select+distinct+%3Fs+%3Fo+where+{%3Fs+%3Chttp%3A%2F%2Fdbpedia.org%2Fproperty%2Fgr%3E+%3Fo}+LIMIT+100&amp;format=text%2Fhtml&amp;timeout=30000&amp;debug=on", "View on DBPedia")</f>
        <v>View on DBPedia</v>
      </c>
    </row>
    <row collapsed="false" customFormat="false" customHeight="true" hidden="false" ht="12.1" outlineLevel="0" r="7131">
      <c r="A7131" s="0" t="str">
        <f aca="false">HYPERLINK("http://dbpedia.org/property/numCycles")</f>
        <v>http://dbpedia.org/property/numCycles</v>
      </c>
      <c r="B7131" s="2" t="n">
        <v>0</v>
      </c>
      <c r="C7131" s="0" t="str">
        <f aca="false">HYPERLINK("http://dbpedia.org/sparql?default-graph-uri=http%3A%2F%2Fdbpedia.org&amp;query=select+distinct+%3Fs+%3Fo+where+{%3Fs+%3Chttp%3A%2F%2Fdbpedia.org%2Fproperty%2FnumCycles%3E+%3Fo}+LIMIT+100&amp;format=text%2Fhtml&amp;timeout=30000&amp;debug=on", "View on DBPedia")</f>
        <v>View on DBPedia</v>
      </c>
    </row>
    <row collapsed="false" customFormat="false" customHeight="true" hidden="false" ht="12.1" outlineLevel="0" r="7132">
      <c r="A7132" s="0" t="str">
        <f aca="false">HYPERLINK("http://dbpedia.org/property/can10Week")</f>
        <v>http://dbpedia.org/property/can10Week</v>
      </c>
      <c r="B7132" s="2" t="n">
        <v>0</v>
      </c>
      <c r="C7132" s="0" t="str">
        <f aca="false">HYPERLINK("http://dbpedia.org/sparql?default-graph-uri=http%3A%2F%2Fdbpedia.org&amp;query=select+distinct+%3Fs+%3Fo+where+{%3Fs+%3Chttp%3A%2F%2Fdbpedia.org%2Fproperty%2Fcan10Week%3E+%3Fo}+LIMIT+100&amp;format=text%2Fhtml&amp;timeout=30000&amp;debug=on", "View on DBPedia")</f>
        <v>View on DBPedia</v>
      </c>
    </row>
    <row collapsed="false" customFormat="false" customHeight="true" hidden="false" ht="12.1" outlineLevel="0" r="7133">
      <c r="A7133" s="0" t="str">
        <f aca="false">HYPERLINK("http://dbpedia.org/property/broadcaster")</f>
        <v>http://dbpedia.org/property/broadcaster</v>
      </c>
      <c r="B7133" s="2" t="n">
        <v>0</v>
      </c>
      <c r="C7133" s="0" t="str">
        <f aca="false">HYPERLINK("http://dbpedia.org/sparql?default-graph-uri=http%3A%2F%2Fdbpedia.org&amp;query=select+distinct+%3Fs+%3Fo+where+{%3Fs+%3Chttp%3A%2F%2Fdbpedia.org%2Fproperty%2Fbroadcaster%3E+%3Fo}+LIMIT+100&amp;format=text%2Fhtml&amp;timeout=30000&amp;debug=on", "View on DBPedia")</f>
        <v>View on DBPedia</v>
      </c>
    </row>
    <row collapsed="false" customFormat="false" customHeight="true" hidden="false" ht="12.1" outlineLevel="0" r="7134">
      <c r="A7134" s="0" t="str">
        <f aca="false">HYPERLINK("http://dbpedia.org/ontology/trackNumber")</f>
        <v>http://dbpedia.org/ontology/trackNumber</v>
      </c>
      <c r="B7134" s="2" t="n">
        <v>0</v>
      </c>
      <c r="C7134" s="0" t="str">
        <f aca="false">HYPERLINK("http://dbpedia.org/sparql?default-graph-uri=http%3A%2F%2Fdbpedia.org&amp;query=select+distinct+%3Fs+%3Fo+where+{%3Fs+%3Chttp%3A%2F%2Fdbpedia.org%2Fontology%2FtrackNumber%3E+%3Fo}+LIMIT+100&amp;format=text%2Fhtml&amp;timeout=30000&amp;debug=on", "View on DBPedia")</f>
        <v>View on DBPedia</v>
      </c>
    </row>
    <row collapsed="false" customFormat="false" customHeight="true" hidden="false" ht="12.1" outlineLevel="0" r="7135">
      <c r="A7135" s="0" t="str">
        <f aca="false">HYPERLINK("http://dbpedia.org/property/dateConc")</f>
        <v>http://dbpedia.org/property/dateConc</v>
      </c>
      <c r="B7135" s="2" t="n">
        <v>0</v>
      </c>
      <c r="C7135" s="0" t="str">
        <f aca="false">HYPERLINK("http://dbpedia.org/sparql?default-graph-uri=http%3A%2F%2Fdbpedia.org&amp;query=select+distinct+%3Fs+%3Fo+where+{%3Fs+%3Chttp%3A%2F%2Fdbpedia.org%2Fproperty%2FdateConc%3E+%3Fo}+LIMIT+100&amp;format=text%2Fhtml&amp;timeout=30000&amp;debug=on", "View on DBPedia")</f>
        <v>View on DBPedia</v>
      </c>
    </row>
    <row collapsed="false" customFormat="false" customHeight="true" hidden="false" ht="12.1" outlineLevel="0" r="7136">
      <c r="A7136" s="0" t="str">
        <f aca="false">HYPERLINK("http://dbpedia.org/property/marketShare")</f>
        <v>http://dbpedia.org/property/marketShare</v>
      </c>
      <c r="B7136" s="2" t="n">
        <v>0</v>
      </c>
      <c r="C7136" s="0" t="str">
        <f aca="false">HYPERLINK("http://dbpedia.org/sparql?default-graph-uri=http%3A%2F%2Fdbpedia.org&amp;query=select+distinct+%3Fs+%3Fo+where+{%3Fs+%3Chttp%3A%2F%2Fdbpedia.org%2Fproperty%2FmarketShare%3E+%3Fo}+LIMIT+100&amp;format=text%2Fhtml&amp;timeout=30000&amp;debug=on", "View on DBPedia")</f>
        <v>View on DBPedia</v>
      </c>
    </row>
    <row collapsed="false" customFormat="false" customHeight="true" hidden="false" ht="12.1" outlineLevel="0" r="7137">
      <c r="A7137" s="0" t="str">
        <f aca="false">HYPERLINK("http://dbpedia.org/ontology/album")</f>
        <v>http://dbpedia.org/ontology/album</v>
      </c>
      <c r="B7137" s="2" t="n">
        <v>0</v>
      </c>
      <c r="C7137" s="0" t="str">
        <f aca="false">HYPERLINK("http://dbpedia.org/sparql?default-graph-uri=http%3A%2F%2Fdbpedia.org&amp;query=select+distinct+%3Fs+%3Fo+where+{%3Fs+%3Chttp%3A%2F%2Fdbpedia.org%2Fontology%2Falbum%3E+%3Fo}+LIMIT+100&amp;format=text%2Fhtml&amp;timeout=30000&amp;debug=on", "View on DBPedia")</f>
        <v>View on DBPedia</v>
      </c>
    </row>
    <row collapsed="false" customFormat="false" customHeight="true" hidden="false" ht="12.1" outlineLevel="0" r="7138">
      <c r="A7138" s="0" t="str">
        <f aca="false">HYPERLINK("http://dbpedia.org/property/mmaSubloss")</f>
        <v>http://dbpedia.org/property/mmaSubloss</v>
      </c>
      <c r="B7138" s="2" t="n">
        <v>0</v>
      </c>
      <c r="C7138" s="0" t="str">
        <f aca="false">HYPERLINK("http://dbpedia.org/sparql?default-graph-uri=http%3A%2F%2Fdbpedia.org&amp;query=select+distinct+%3Fs+%3Fo+where+{%3Fs+%3Chttp%3A%2F%2Fdbpedia.org%2Fproperty%2FmmaSubloss%3E+%3Fo}+LIMIT+100&amp;format=text%2Fhtml&amp;timeout=30000&amp;debug=on", "View on DBPedia")</f>
        <v>View on DBPedia</v>
      </c>
    </row>
    <row collapsed="false" customFormat="false" customHeight="true" hidden="false" ht="12.1" outlineLevel="0" r="7139">
      <c r="A7139" s="0" t="str">
        <f aca="false">HYPERLINK("http://dbpedia.org/property/can7Week")</f>
        <v>http://dbpedia.org/property/can7Week</v>
      </c>
      <c r="B7139" s="2" t="n">
        <v>0</v>
      </c>
      <c r="C7139" s="0" t="str">
        <f aca="false">HYPERLINK("http://dbpedia.org/sparql?default-graph-uri=http%3A%2F%2Fdbpedia.org&amp;query=select+distinct+%3Fs+%3Fo+where+{%3Fs+%3Chttp%3A%2F%2Fdbpedia.org%2Fproperty%2Fcan7Week%3E+%3Fo}+LIMIT+100&amp;format=text%2Fhtml&amp;timeout=30000&amp;debug=on", "View on DBPedia")</f>
        <v>View on DBPedia</v>
      </c>
    </row>
    <row collapsed="false" customFormat="false" customHeight="true" hidden="false" ht="12.1" outlineLevel="0" r="7140">
      <c r="A7140" s="0" t="str">
        <f aca="false">HYPERLINK("http://dbpedia.org/property/composer")</f>
        <v>http://dbpedia.org/property/composer</v>
      </c>
      <c r="B7140" s="2" t="n">
        <v>0</v>
      </c>
      <c r="C7140" s="0" t="str">
        <f aca="false">HYPERLINK("http://dbpedia.org/sparql?default-graph-uri=http%3A%2F%2Fdbpedia.org&amp;query=select+distinct+%3Fs+%3Fo+where+{%3Fs+%3Chttp%3A%2F%2Fdbpedia.org%2Fproperty%2Fcomposer%3E+%3Fo}+LIMIT+100&amp;format=text%2Fhtml&amp;timeout=30000&amp;debug=on", "View on DBPedia")</f>
        <v>View on DBPedia</v>
      </c>
    </row>
    <row collapsed="false" customFormat="false" customHeight="true" hidden="false" ht="12.1" outlineLevel="0" r="7141">
      <c r="A7141" s="0" t="str">
        <f aca="false">HYPERLINK("http://dbpedia.org/property/releasedate")</f>
        <v>http://dbpedia.org/property/releasedate</v>
      </c>
      <c r="B7141" s="2" t="n">
        <v>0</v>
      </c>
      <c r="C7141" s="0" t="str">
        <f aca="false">HYPERLINK("http://dbpedia.org/sparql?default-graph-uri=http%3A%2F%2Fdbpedia.org&amp;query=select+distinct+%3Fs+%3Fo+where+{%3Fs+%3Chttp%3A%2F%2Fdbpedia.org%2Fproperty%2Freleasedate%3E+%3Fo}+LIMIT+100&amp;format=text%2Fhtml&amp;timeout=30000&amp;debug=on", "View on DBPedia")</f>
        <v>View on DBPedia</v>
      </c>
    </row>
    <row collapsed="false" customFormat="false" customHeight="true" hidden="false" ht="12.1" outlineLevel="0" r="7142">
      <c r="A7142" s="0" t="str">
        <f aca="false">HYPERLINK("http://dbpedia.org/property/subLosses")</f>
        <v>http://dbpedia.org/property/subLosses</v>
      </c>
      <c r="B7142" s="2" t="n">
        <v>0</v>
      </c>
      <c r="C7142" s="0" t="str">
        <f aca="false">HYPERLINK("http://dbpedia.org/sparql?default-graph-uri=http%3A%2F%2Fdbpedia.org&amp;query=select+distinct+%3Fs+%3Fo+where+{%3Fs+%3Chttp%3A%2F%2Fdbpedia.org%2Fproperty%2FsubLosses%3E+%3Fo}+LIMIT+100&amp;format=text%2Fhtml&amp;timeout=30000&amp;debug=on", "View on DBPedia")</f>
        <v>View on DBPedia</v>
      </c>
    </row>
    <row collapsed="false" customFormat="false" customHeight="true" hidden="false" ht="12.1" outlineLevel="0" r="7143">
      <c r="A7143" s="0" t="str">
        <f aca="false">HYPERLINK("http://dbpedia.org/property/can9Week")</f>
        <v>http://dbpedia.org/property/can9Week</v>
      </c>
      <c r="B7143" s="2" t="n">
        <v>0</v>
      </c>
      <c r="C7143" s="0" t="str">
        <f aca="false">HYPERLINK("http://dbpedia.org/sparql?default-graph-uri=http%3A%2F%2Fdbpedia.org&amp;query=select+distinct+%3Fs+%3Fo+where+{%3Fs+%3Chttp%3A%2F%2Fdbpedia.org%2Fproperty%2Fcan9Week%3E+%3Fo}+LIMIT+100&amp;format=text%2Fhtml&amp;timeout=30000&amp;debug=on", "View on DBPedia")</f>
        <v>View on DBPedia</v>
      </c>
    </row>
    <row collapsed="false" customFormat="false" customHeight="true" hidden="false" ht="12.1" outlineLevel="0" r="7144">
      <c r="A7144" s="0" t="str">
        <f aca="false">HYPERLINK("http://dbpedia.org/property/voices")</f>
        <v>http://dbpedia.org/property/voices</v>
      </c>
      <c r="B7144" s="2" t="n">
        <v>0</v>
      </c>
      <c r="C7144" s="0" t="str">
        <f aca="false">HYPERLINK("http://dbpedia.org/sparql?default-graph-uri=http%3A%2F%2Fdbpedia.org&amp;query=select+distinct+%3Fs+%3Fo+where+{%3Fs+%3Chttp%3A%2F%2Fdbpedia.org%2Fproperty%2Fvoices%3E+%3Fo}+LIMIT+100&amp;format=text%2Fhtml&amp;timeout=30000&amp;debug=on", "View on DBPedia")</f>
        <v>View on DBPedia</v>
      </c>
    </row>
    <row collapsed="false" customFormat="false" customHeight="true" hidden="false" ht="12.1" outlineLevel="0" r="7145">
      <c r="A7145" s="0" t="str">
        <f aca="false">HYPERLINK("http://dbpedia.org/property/can8Week")</f>
        <v>http://dbpedia.org/property/can8Week</v>
      </c>
      <c r="B7145" s="2" t="n">
        <v>0</v>
      </c>
      <c r="C7145" s="0" t="str">
        <f aca="false">HYPERLINK("http://dbpedia.org/sparql?default-graph-uri=http%3A%2F%2Fdbpedia.org&amp;query=select+distinct+%3Fs+%3Fo+where+{%3Fs+%3Chttp%3A%2F%2Fdbpedia.org%2Fproperty%2Fcan8Week%3E+%3Fo}+LIMIT+100&amp;format=text%2Fhtml&amp;timeout=30000&amp;debug=on", "View on DBPedia")</f>
        <v>View on DBPedia</v>
      </c>
    </row>
    <row collapsed="false" customFormat="false" customHeight="true" hidden="false" ht="12.1" outlineLevel="0" r="7146">
      <c r="A7146" s="0" t="str">
        <f aca="false">HYPERLINK("http://dbpedia.org/property/deathPlace")</f>
        <v>http://dbpedia.org/property/deathPlace</v>
      </c>
      <c r="B7146" s="2" t="n">
        <v>0</v>
      </c>
      <c r="C7146" s="0" t="str">
        <f aca="false">HYPERLINK("http://dbpedia.org/sparql?default-graph-uri=http%3A%2F%2Fdbpedia.org&amp;query=select+distinct+%3Fs+%3Fo+where+{%3Fs+%3Chttp%3A%2F%2Fdbpedia.org%2Fproperty%2FdeathPlace%3E+%3Fo}+LIMIT+100&amp;format=text%2Fhtml&amp;timeout=30000&amp;debug=on", "View on DBPedia")</f>
        <v>View on DBPedia</v>
      </c>
    </row>
    <row collapsed="false" customFormat="false" customHeight="true" hidden="false" ht="12.1" outlineLevel="0" r="7147">
      <c r="A7147" s="0" t="str">
        <f aca="false">HYPERLINK("http://dbpedia.org/property/teams")</f>
        <v>http://dbpedia.org/property/teams</v>
      </c>
      <c r="B7147" s="2" t="n">
        <v>0</v>
      </c>
      <c r="C7147" s="0" t="str">
        <f aca="false">HYPERLINK("http://dbpedia.org/sparql?default-graph-uri=http%3A%2F%2Fdbpedia.org&amp;query=select+distinct+%3Fs+%3Fo+where+{%3Fs+%3Chttp%3A%2F%2Fdbpedia.org%2Fproperty%2Fteams%3E+%3Fo}+LIMIT+100&amp;format=text%2Fhtml&amp;timeout=30000&amp;debug=on", "View on DBPedia")</f>
        <v>View on DBPedia</v>
      </c>
    </row>
    <row collapsed="false" customFormat="false" customHeight="true" hidden="false" ht="12.1" outlineLevel="0" r="7148">
      <c r="A7148" s="0" t="str">
        <f aca="false">HYPERLINK("http://dbpedia.org/property/neShow2Date")</f>
        <v>http://dbpedia.org/property/neShow2Date</v>
      </c>
      <c r="B7148" s="2" t="n">
        <v>0</v>
      </c>
      <c r="C7148" s="0" t="str">
        <f aca="false">HYPERLINK("http://dbpedia.org/sparql?default-graph-uri=http%3A%2F%2Fdbpedia.org&amp;query=select+distinct+%3Fs+%3Fo+where+{%3Fs+%3Chttp%3A%2F%2Fdbpedia.org%2Fproperty%2FneShow2Date%3E+%3Fo}+LIMIT+100&amp;format=text%2Fhtml&amp;timeout=30000&amp;debug=on", "View on DBPedia")</f>
        <v>View on DBPedia</v>
      </c>
    </row>
    <row collapsed="false" customFormat="false" customHeight="true" hidden="false" ht="12.1" outlineLevel="0" r="7149">
      <c r="A7149" s="0" t="str">
        <f aca="false">HYPERLINK("http://dbpedia.org/property/catnum")</f>
        <v>http://dbpedia.org/property/catnum</v>
      </c>
      <c r="B7149" s="2" t="n">
        <v>0</v>
      </c>
      <c r="C7149" s="0" t="str">
        <f aca="false">HYPERLINK("http://dbpedia.org/sparql?default-graph-uri=http%3A%2F%2Fdbpedia.org&amp;query=select+distinct+%3Fs+%3Fo+where+{%3Fs+%3Chttp%3A%2F%2Fdbpedia.org%2Fproperty%2Fcatnum%3E+%3Fo}+LIMIT+100&amp;format=text%2Fhtml&amp;timeout=30000&amp;debug=on", "View on DBPedia")</f>
        <v>View on DBPedia</v>
      </c>
    </row>
    <row collapsed="false" customFormat="false" customHeight="true" hidden="false" ht="12.1" outlineLevel="0" r="7150">
      <c r="A7150" s="0" t="str">
        <f aca="false">HYPERLINK("http://dbpedia.org/property/membership")</f>
        <v>http://dbpedia.org/property/membership</v>
      </c>
      <c r="B7150" s="2" t="n">
        <v>0</v>
      </c>
      <c r="C7150" s="0" t="str">
        <f aca="false">HYPERLINK("http://dbpedia.org/sparql?default-graph-uri=http%3A%2F%2Fdbpedia.org&amp;query=select+distinct+%3Fs+%3Fo+where+{%3Fs+%3Chttp%3A%2F%2Fdbpedia.org%2Fproperty%2Fmembership%3E+%3Fo}+LIMIT+100&amp;format=text%2Fhtml&amp;timeout=30000&amp;debug=on", "View on DBPedia")</f>
        <v>View on DBPedia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10533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2014-04-26T10:41:55.00Z</dcterms:created>
  <dc:creator>Riccardo Porrini</dc:creator>
  <cp:lastModifiedBy>Riccardo Porrini</cp:lastModifiedBy>
  <dcterms:modified xsi:type="dcterms:W3CDTF">2014-04-26T13:42:20.00Z</dcterms:modified>
  <cp:revision>64</cp:revision>
</cp:coreProperties>
</file>