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<sst xmlns="http://schemas.openxmlformats.org/spreadsheetml/2006/main" count="4571" uniqueCount="2309">
  <si>
    <t>companies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</si>
  <si>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</si>
  <si>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</si>
  <si>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</si>
  <si>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</si>
  <si>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</si>
  <si>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</si>
  <si>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</si>
  <si>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</si>
  <si>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</si>
  <si>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</si>
  <si>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</si>
  <si>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</si>
  <si>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</si>
  <si>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</si>
  <si>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</si>
  <si>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</si>
  <si>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</si>
  <si>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</si>
  <si>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</si>
  <si>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</si>
  <si>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</si>
  <si>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</si>
  <si>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</si>
  <si>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</si>
  <si>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</si>
  <si>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</si>
  <si>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</si>
  <si>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</si>
  <si>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</si>
  <si>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</si>
  <si>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products</t>
  </si>
  <si>
    <t>industry</t>
  </si>
  <si>
    <t>companyName</t>
  </si>
  <si>
    <t>name</t>
  </si>
  <si>
    <t>subsid</t>
  </si>
  <si>
    <t>product</t>
  </si>
  <si>
    <t>services</t>
  </si>
  <si>
    <t>subsidiary</t>
  </si>
  <si>
    <t>parent</t>
  </si>
  <si>
    <t>service</t>
  </si>
  <si>
    <t>owner</t>
  </si>
  <si>
    <t>shortsummary</t>
  </si>
  <si>
    <t>companyType</t>
  </si>
  <si>
    <t>divisions</t>
  </si>
  <si>
    <t>fate</t>
  </si>
  <si>
    <t>caption</t>
  </si>
  <si>
    <t>parentCompany</t>
  </si>
  <si>
    <t>keyPeople</t>
  </si>
  <si>
    <t>predecessor</t>
  </si>
  <si>
    <t>successor</t>
  </si>
  <si>
    <t>type</t>
  </si>
  <si>
    <t>occupation</t>
  </si>
  <si>
    <t>keyPerson</t>
  </si>
  <si>
    <t>data</t>
  </si>
  <si>
    <t>owningCompany</t>
  </si>
  <si>
    <t>companySlogan</t>
  </si>
  <si>
    <t>title</t>
  </si>
  <si>
    <t>founder</t>
  </si>
  <si>
    <t>genre</t>
  </si>
  <si>
    <t>knownFor</t>
  </si>
  <si>
    <t>purpose</t>
  </si>
  <si>
    <t>footnotes</t>
  </si>
  <si>
    <t>slogan</t>
  </si>
  <si>
    <t>shortDescription</t>
  </si>
  <si>
    <t>areaServed</t>
  </si>
  <si>
    <t>division</t>
  </si>
  <si>
    <t>affiliations</t>
  </si>
  <si>
    <t>foundedBy</t>
  </si>
  <si>
    <t>branche</t>
  </si>
  <si>
    <t>location</t>
  </si>
  <si>
    <t>markets</t>
  </si>
  <si>
    <t>industries</t>
  </si>
  <si>
    <t>membership</t>
  </si>
  <si>
    <t>affiliation</t>
  </si>
  <si>
    <t>imageCaption</t>
  </si>
  <si>
    <t>practiceAreas</t>
  </si>
  <si>
    <t>col</t>
  </si>
  <si>
    <t>notableSponsor(s)_</t>
  </si>
  <si>
    <t>business</t>
  </si>
  <si>
    <t>quote</t>
  </si>
  <si>
    <t>homepage</t>
  </si>
  <si>
    <t>manufacturer</t>
  </si>
  <si>
    <t>image</t>
  </si>
  <si>
    <t>foundationPlace</t>
  </si>
  <si>
    <t>episodeList</t>
  </si>
  <si>
    <t>shipFate</t>
  </si>
  <si>
    <t>buildingType</t>
  </si>
  <si>
    <t>publisher</t>
  </si>
  <si>
    <t>currentProducts</t>
  </si>
  <si>
    <t>locationCity</t>
  </si>
  <si>
    <t>sights</t>
  </si>
  <si>
    <t>exportGoods</t>
  </si>
  <si>
    <t>starring</t>
  </si>
  <si>
    <t>foundation</t>
  </si>
  <si>
    <t>blankdetails</t>
  </si>
  <si>
    <t>id</t>
  </si>
  <si>
    <t>association</t>
  </si>
  <si>
    <t>status</t>
  </si>
  <si>
    <t>distributor</t>
  </si>
  <si>
    <t>carbody</t>
  </si>
  <si>
    <t>englishtitle</t>
  </si>
  <si>
    <t>governments</t>
  </si>
  <si>
    <t>Democratic</t>
  </si>
  <si>
    <t>Federalist</t>
  </si>
  <si>
    <t>Independent</t>
  </si>
  <si>
    <t>Republican</t>
  </si>
  <si>
    <t>Whig</t>
  </si>
  <si>
    <t>party</t>
  </si>
  <si>
    <t>minister1Party</t>
  </si>
  <si>
    <t>country</t>
  </si>
  <si>
    <t>office</t>
  </si>
  <si>
    <t>otherParty</t>
  </si>
  <si>
    <t>afterParty</t>
  </si>
  <si>
    <t>politicalGroups</t>
  </si>
  <si>
    <t>allegiance</t>
  </si>
  <si>
    <t>politicalPartyInLegislature</t>
  </si>
  <si>
    <t>otherparty</t>
  </si>
  <si>
    <t>politicalPartyOfLeader</t>
  </si>
  <si>
    <t>loser</t>
  </si>
  <si>
    <t>beforeParty</t>
  </si>
  <si>
    <t>politicalParty</t>
  </si>
  <si>
    <t>winner</t>
  </si>
  <si>
    <t>laterwork</t>
  </si>
  <si>
    <t>agencyType</t>
  </si>
  <si>
    <t>birthPlace</t>
  </si>
  <si>
    <t>body</t>
  </si>
  <si>
    <t>deathPlace</t>
  </si>
  <si>
    <t>parentOrganisation</t>
  </si>
  <si>
    <t>organizationName</t>
  </si>
  <si>
    <t>order</t>
  </si>
  <si>
    <t>minister2Party</t>
  </si>
  <si>
    <t>orderInOffice</t>
  </si>
  <si>
    <t>placeOfBirth</t>
  </si>
  <si>
    <t>nationality</t>
  </si>
  <si>
    <t>leader</t>
  </si>
  <si>
    <t>insigniacaption</t>
  </si>
  <si>
    <t>placeOfDeath</t>
  </si>
  <si>
    <t>event</t>
  </si>
  <si>
    <t>preceding</t>
  </si>
  <si>
    <t>source</t>
  </si>
  <si>
    <t>label</t>
  </si>
  <si>
    <t>previous</t>
  </si>
  <si>
    <t>as</t>
  </si>
  <si>
    <t>seats4Title</t>
  </si>
  <si>
    <t>commonName</t>
  </si>
  <si>
    <t>text</t>
  </si>
  <si>
    <t>superseding</t>
  </si>
  <si>
    <t>ideology</t>
  </si>
  <si>
    <t>nameEnglish</t>
  </si>
  <si>
    <t>pGroups</t>
  </si>
  <si>
    <t>agencyName</t>
  </si>
  <si>
    <t>appointer</t>
  </si>
  <si>
    <t>insignia</t>
  </si>
  <si>
    <t>religion</t>
  </si>
  <si>
    <t>below</t>
  </si>
  <si>
    <t>after</t>
  </si>
  <si>
    <t>succeding</t>
  </si>
  <si>
    <t>eventStart</t>
  </si>
  <si>
    <t>motive</t>
  </si>
  <si>
    <t>fields</t>
  </si>
  <si>
    <t>militaryCommand</t>
  </si>
  <si>
    <t>child4Agency</t>
  </si>
  <si>
    <t>battles</t>
  </si>
  <si>
    <t>before</t>
  </si>
  <si>
    <t>establishedEvent</t>
  </si>
  <si>
    <t>architecture</t>
  </si>
  <si>
    <t>war</t>
  </si>
  <si>
    <t>branch</t>
  </si>
  <si>
    <t>isPartOf</t>
  </si>
  <si>
    <t>influenced</t>
  </si>
  <si>
    <t>footer</t>
  </si>
  <si>
    <t>allies</t>
  </si>
  <si>
    <t>overviewbody</t>
  </si>
  <si>
    <t>seats2Title</t>
  </si>
  <si>
    <t>patch</t>
  </si>
  <si>
    <t>ribbon</t>
  </si>
  <si>
    <t>imageCoat</t>
  </si>
  <si>
    <t>conventionalLongName</t>
  </si>
  <si>
    <t>battle</t>
  </si>
  <si>
    <t>countryName</t>
  </si>
  <si>
    <t>governmentType</t>
  </si>
  <si>
    <t>documentName</t>
  </si>
  <si>
    <t>motto</t>
  </si>
  <si>
    <t>awards</t>
  </si>
  <si>
    <t>susperps</t>
  </si>
  <si>
    <t>commands</t>
  </si>
  <si>
    <t>mission</t>
  </si>
  <si>
    <t>leaderParty</t>
  </si>
  <si>
    <t>leaderTitle</t>
  </si>
  <si>
    <t>patchcaption</t>
  </si>
  <si>
    <t>childOrganisation</t>
  </si>
  <si>
    <t>designation2Partof</t>
  </si>
  <si>
    <t>legislature</t>
  </si>
  <si>
    <t>history</t>
  </si>
  <si>
    <t>militaryBranch</t>
  </si>
  <si>
    <t>formerName</t>
  </si>
  <si>
    <t>subdivname</t>
  </si>
  <si>
    <t>minister1Name</t>
  </si>
  <si>
    <t>imageMap</t>
  </si>
  <si>
    <t>leader1Name</t>
  </si>
  <si>
    <t>meetingPlace</t>
  </si>
  <si>
    <t>ratio</t>
  </si>
  <si>
    <t>sovereigntyType</t>
  </si>
  <si>
    <t>seal</t>
  </si>
  <si>
    <t>residence</t>
  </si>
  <si>
    <t>formerBroadcastNetwork</t>
  </si>
  <si>
    <t>area</t>
  </si>
  <si>
    <t>comp</t>
  </si>
  <si>
    <t>briefDescription</t>
  </si>
  <si>
    <t>legaljuris</t>
  </si>
  <si>
    <t>seats3Title</t>
  </si>
  <si>
    <t>parentAgency</t>
  </si>
  <si>
    <t>eventEnd</t>
  </si>
  <si>
    <t>agencyname</t>
  </si>
  <si>
    <t>flagS</t>
  </si>
  <si>
    <t>citizenship</t>
  </si>
  <si>
    <t>reason</t>
  </si>
  <si>
    <t>award</t>
  </si>
  <si>
    <t>formerNames</t>
  </si>
  <si>
    <t>longName</t>
  </si>
  <si>
    <t>leaderName</t>
  </si>
  <si>
    <t>p</t>
  </si>
  <si>
    <t>motives</t>
  </si>
  <si>
    <t>s</t>
  </si>
  <si>
    <t>operatingSystem</t>
  </si>
  <si>
    <t>stateOfOrigin</t>
  </si>
  <si>
    <t>jurisdiction</t>
  </si>
  <si>
    <t>missionstatement</t>
  </si>
  <si>
    <t>header</t>
  </si>
  <si>
    <t>legislativePeriodName</t>
  </si>
  <si>
    <t>legend1title</t>
  </si>
  <si>
    <t>chief4Position</t>
  </si>
  <si>
    <t>address</t>
  </si>
  <si>
    <t>headquarters</t>
  </si>
  <si>
    <t>headquarter</t>
  </si>
  <si>
    <t>commonname</t>
  </si>
  <si>
    <t>organizationMotto</t>
  </si>
  <si>
    <t>seats5Title</t>
  </si>
  <si>
    <t>partof</t>
  </si>
  <si>
    <t>chief1Position</t>
  </si>
  <si>
    <t>oppositionParty</t>
  </si>
  <si>
    <t>branches</t>
  </si>
  <si>
    <t>imageFlag</t>
  </si>
  <si>
    <t>imageMapCaption</t>
  </si>
  <si>
    <t>formerAffiliations</t>
  </si>
  <si>
    <t>movement</t>
  </si>
  <si>
    <t>politicalView</t>
  </si>
  <si>
    <t>minister3Party</t>
  </si>
  <si>
    <t>years</t>
  </si>
  <si>
    <t>formationYear</t>
  </si>
  <si>
    <t>dateOfBirth</t>
  </si>
  <si>
    <t>dateOfDeath</t>
  </si>
  <si>
    <t>activeYearsEndDate</t>
  </si>
  <si>
    <t>birthDate</t>
  </si>
  <si>
    <t>formed</t>
  </si>
  <si>
    <t>termStart</t>
  </si>
  <si>
    <t>deathDate</t>
  </si>
  <si>
    <t>built</t>
  </si>
  <si>
    <t>activeYearsStartDate</t>
  </si>
  <si>
    <t>foundingYear</t>
  </si>
  <si>
    <t>termEnd</t>
  </si>
  <si>
    <t>completionDate</t>
  </si>
  <si>
    <t>birthYear</t>
  </si>
  <si>
    <t>yearOfConstruction</t>
  </si>
  <si>
    <t>formation</t>
  </si>
  <si>
    <t>formationDate</t>
  </si>
  <si>
    <t>est</t>
  </si>
  <si>
    <t>founded</t>
  </si>
  <si>
    <t>established</t>
  </si>
  <si>
    <t>term</t>
  </si>
  <si>
    <t>borndied</t>
  </si>
  <si>
    <t>deathYear</t>
  </si>
  <si>
    <t>serviceyears</t>
  </si>
  <si>
    <t>serviceStartYear</t>
  </si>
  <si>
    <t>foundingDate</t>
  </si>
  <si>
    <t>startDate</t>
  </si>
  <si>
    <t>formedyear</t>
  </si>
  <si>
    <t>year</t>
  </si>
  <si>
    <t>activeYearsStartYear</t>
  </si>
  <si>
    <t>serviceEndYear</t>
  </si>
  <si>
    <t>votes</t>
  </si>
  <si>
    <t>start</t>
  </si>
  <si>
    <t>yearsActive</t>
  </si>
  <si>
    <t>seniorTerm</t>
  </si>
  <si>
    <t>establishedDate</t>
  </si>
  <si>
    <t>fifaAffiliation</t>
  </si>
  <si>
    <t>chiefTerm</t>
  </si>
  <si>
    <t>dissolved</t>
  </si>
  <si>
    <t>date</t>
  </si>
  <si>
    <t>openingDate</t>
  </si>
  <si>
    <t>extinctionYear</t>
  </si>
  <si>
    <t>opened</t>
  </si>
  <si>
    <t>born</t>
  </si>
  <si>
    <t>yearEnd</t>
  </si>
  <si>
    <t>election</t>
  </si>
  <si>
    <t>added</t>
  </si>
  <si>
    <t>dates</t>
  </si>
  <si>
    <t>regionAffiliation</t>
  </si>
  <si>
    <t>yearLeader</t>
  </si>
  <si>
    <t>activeYearsEndYear</t>
  </si>
  <si>
    <t>yearStart</t>
  </si>
  <si>
    <t>designatedOther1Date</t>
  </si>
  <si>
    <t>dissolutionYear</t>
  </si>
  <si>
    <t>statYear</t>
  </si>
  <si>
    <t>dissolutionDate</t>
  </si>
  <si>
    <t>reign</t>
  </si>
  <si>
    <t>buildingStartDate</t>
  </si>
  <si>
    <t>joined</t>
  </si>
  <si>
    <t>end</t>
  </si>
  <si>
    <t>inaugurationDate</t>
  </si>
  <si>
    <t>firstAirDate</t>
  </si>
  <si>
    <t>designatedNrhpType</t>
  </si>
  <si>
    <t>employees</t>
  </si>
  <si>
    <t>created</t>
  </si>
  <si>
    <t>recognized</t>
  </si>
  <si>
    <t>numberOfEmployees</t>
  </si>
  <si>
    <t>keydocument</t>
  </si>
  <si>
    <t>openingYear</t>
  </si>
  <si>
    <t>constructionStartDate</t>
  </si>
  <si>
    <t>launchDate</t>
  </si>
  <si>
    <t>list</t>
  </si>
  <si>
    <t>regionyear</t>
  </si>
  <si>
    <t>ministeryears</t>
  </si>
  <si>
    <t>affdate</t>
  </si>
  <si>
    <t>termstart</t>
  </si>
  <si>
    <t>yearfounded</t>
  </si>
  <si>
    <t>prevfounded</t>
  </si>
  <si>
    <t>buildingEndDate</t>
  </si>
  <si>
    <t>ifyearjoined</t>
  </si>
  <si>
    <t>renovationDate</t>
  </si>
  <si>
    <t>yearDeputy</t>
  </si>
  <si>
    <t>rank</t>
  </si>
  <si>
    <t>openedDate</t>
  </si>
  <si>
    <t>inaugural</t>
  </si>
  <si>
    <t>commenced</t>
  </si>
  <si>
    <t>constitution</t>
  </si>
  <si>
    <t>electionDateLeader</t>
  </si>
  <si>
    <t>logo</t>
  </si>
  <si>
    <t>formerCallsign</t>
  </si>
  <si>
    <t>partyyears</t>
  </si>
  <si>
    <t>pictureCaption</t>
  </si>
  <si>
    <t>path</t>
  </si>
  <si>
    <t>foundedDate</t>
  </si>
  <si>
    <t>startYear</t>
  </si>
  <si>
    <t>argueyear</t>
  </si>
  <si>
    <t>releaseDate</t>
  </si>
  <si>
    <t>lastElection</t>
  </si>
  <si>
    <t>used</t>
  </si>
  <si>
    <t>amendments</t>
  </si>
  <si>
    <t>extinctionDate</t>
  </si>
  <si>
    <t>sign</t>
  </si>
  <si>
    <t>shortTitle</t>
  </si>
  <si>
    <t>yearsactive</t>
  </si>
  <si>
    <t>released</t>
  </si>
  <si>
    <t>yearOfAliyah</t>
  </si>
  <si>
    <t>subregionAffiliation</t>
  </si>
  <si>
    <t>populationAsOf</t>
  </si>
  <si>
    <t>repealingLegislation</t>
  </si>
  <si>
    <t>termend</t>
  </si>
  <si>
    <t>defunct</t>
  </si>
  <si>
    <t>education</t>
  </si>
  <si>
    <t>flagP</t>
  </si>
  <si>
    <t>passeddate</t>
  </si>
  <si>
    <t>conflict</t>
  </si>
  <si>
    <t>irb</t>
  </si>
  <si>
    <t>introduceddate</t>
  </si>
  <si>
    <t>rlif</t>
  </si>
  <si>
    <t>electionName</t>
  </si>
  <si>
    <t>active</t>
  </si>
  <si>
    <t>almaMater</t>
  </si>
  <si>
    <t>adoption</t>
  </si>
  <si>
    <t>opening</t>
  </si>
  <si>
    <t>launch</t>
  </si>
  <si>
    <t>previousYear</t>
  </si>
  <si>
    <t>lccn</t>
  </si>
  <si>
    <t>mpsub</t>
  </si>
  <si>
    <t>incumbentsince</t>
  </si>
  <si>
    <t>previousElection</t>
  </si>
  <si>
    <t>convictionStatus</t>
  </si>
  <si>
    <t>region</t>
  </si>
  <si>
    <t>strength</t>
  </si>
  <si>
    <t>disbanded</t>
  </si>
  <si>
    <t>ceased</t>
  </si>
  <si>
    <t>candidate</t>
  </si>
  <si>
    <t>sworn</t>
  </si>
  <si>
    <t>relatedLegislation</t>
  </si>
  <si>
    <t>longTitle</t>
  </si>
  <si>
    <t>description</t>
  </si>
  <si>
    <t>logoCaption</t>
  </si>
  <si>
    <t>airdate</t>
  </si>
  <si>
    <t>caughtDate</t>
  </si>
  <si>
    <t>signeddate</t>
  </si>
  <si>
    <t>picture</t>
  </si>
  <si>
    <t>areaCode</t>
  </si>
  <si>
    <t>agreeddate</t>
  </si>
  <si>
    <t>yearbuilt</t>
  </si>
  <si>
    <t>lastElectionDate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</si>
  <si>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</si>
  <si>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</si>
  <si>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</si>
  <si>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</si>
  <si>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</si>
  <si>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</si>
  <si>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</si>
  <si>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</si>
  <si>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</si>
  <si>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</si>
  <si>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</si>
  <si>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</si>
  <si>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</si>
  <si>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</si>
  <si>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</si>
  <si>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</si>
  <si>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</si>
  <si>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</si>
  <si>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</si>
  <si>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</si>
  <si>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</si>
  <si>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</si>
  <si>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</si>
  <si>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</si>
  <si>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</si>
  <si>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</si>
  <si>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</si>
  <si>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</si>
  <si>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</si>
  <si>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</si>
  <si>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</si>
  <si>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</si>
  <si>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</si>
  <si>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</si>
  <si>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</si>
  <si>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</si>
  <si>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</si>
  <si>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</si>
  <si>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</si>
  <si>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</si>
  <si>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</si>
  <si>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</si>
  <si>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</si>
  <si>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</si>
  <si>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</si>
  <si>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architect</t>
  </si>
  <si>
    <t>nominator</t>
  </si>
  <si>
    <t>signatories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</si>
  <si>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</si>
  <si>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</si>
  <si>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</si>
  <si>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</si>
  <si>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</si>
  <si>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</si>
  <si>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</si>
  <si>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</si>
  <si>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</si>
  <si>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child2Agency</t>
  </si>
  <si>
    <t>opponents</t>
  </si>
  <si>
    <t>child1Agency</t>
  </si>
  <si>
    <t>seats1Title</t>
  </si>
  <si>
    <t>partyColour</t>
  </si>
  <si>
    <t>sealCaption</t>
  </si>
  <si>
    <t>chief2Position</t>
  </si>
  <si>
    <t>minister1Pfo</t>
  </si>
  <si>
    <t>governingBody</t>
  </si>
  <si>
    <t>mapCaption</t>
  </si>
  <si>
    <t>constituencyMp</t>
  </si>
  <si>
    <t>combatant</t>
  </si>
  <si>
    <t>constituency</t>
  </si>
  <si>
    <t>post</t>
  </si>
  <si>
    <t>child3Agency</t>
  </si>
  <si>
    <t>child8Agency</t>
  </si>
  <si>
    <t>minister1name</t>
  </si>
  <si>
    <t>builder</t>
  </si>
  <si>
    <t>landlord</t>
  </si>
  <si>
    <t>nonProfitName</t>
  </si>
  <si>
    <t>nativename</t>
  </si>
  <si>
    <t>nationalAnthem</t>
  </si>
  <si>
    <t>dipstyle</t>
  </si>
  <si>
    <t>nativeName</t>
  </si>
  <si>
    <t>comps</t>
  </si>
  <si>
    <t>east</t>
  </si>
  <si>
    <t>broadcastArea</t>
  </si>
  <si>
    <t>cityServed</t>
  </si>
  <si>
    <t>nearestCity</t>
  </si>
  <si>
    <t>minister4Party</t>
  </si>
  <si>
    <t>coaCaption</t>
  </si>
  <si>
    <t>notableIdeas</t>
  </si>
  <si>
    <t>league</t>
  </si>
  <si>
    <t>team</t>
  </si>
  <si>
    <t>blank</t>
  </si>
  <si>
    <t>nationalparalympiccom</t>
  </si>
  <si>
    <t>credits</t>
  </si>
  <si>
    <t>chambers</t>
  </si>
  <si>
    <t>replaced</t>
  </si>
  <si>
    <t>symbolType</t>
  </si>
  <si>
    <t>documentType</t>
  </si>
  <si>
    <t>author</t>
  </si>
  <si>
    <t>homeStadium</t>
  </si>
  <si>
    <t>note</t>
  </si>
  <si>
    <t>city</t>
  </si>
  <si>
    <t>managerClub</t>
  </si>
  <si>
    <t>legislatureStatus</t>
  </si>
  <si>
    <t>leader3Type</t>
  </si>
  <si>
    <t>succeededBy</t>
  </si>
  <si>
    <t>notableIdea</t>
  </si>
  <si>
    <t>linkingName</t>
  </si>
  <si>
    <t>cause</t>
  </si>
  <si>
    <t>ruNationalteam</t>
  </si>
  <si>
    <t>garrison</t>
  </si>
  <si>
    <t>visitors</t>
  </si>
  <si>
    <t>pushpinMapCaption</t>
  </si>
  <si>
    <t>beforeColour</t>
  </si>
  <si>
    <t>abbreviation</t>
  </si>
  <si>
    <t>personquoted</t>
  </si>
  <si>
    <t>subdivisionType</t>
  </si>
  <si>
    <t>assembly</t>
  </si>
  <si>
    <t>unionname</t>
  </si>
  <si>
    <t>precededBy</t>
  </si>
  <si>
    <t>minister2Name</t>
  </si>
  <si>
    <t>director</t>
  </si>
  <si>
    <t>imageTitle</t>
  </si>
  <si>
    <t>nationalolympiccom</t>
  </si>
  <si>
    <t>employer</t>
  </si>
  <si>
    <t>responsibilities</t>
  </si>
  <si>
    <t>militaryData</t>
  </si>
  <si>
    <t>successorLine</t>
  </si>
  <si>
    <t>ownership</t>
  </si>
  <si>
    <t>child6Agency</t>
  </si>
  <si>
    <t>role</t>
  </si>
  <si>
    <t>house1Type</t>
  </si>
  <si>
    <t>hubs</t>
  </si>
  <si>
    <t>blank2Name</t>
  </si>
  <si>
    <t>child10Agency</t>
  </si>
  <si>
    <t>deputyminister1Pfo</t>
  </si>
  <si>
    <t>attachedAgencies</t>
  </si>
  <si>
    <t>prefix</t>
  </si>
  <si>
    <t>budget</t>
  </si>
  <si>
    <t>offices</t>
  </si>
  <si>
    <t>leaguename</t>
  </si>
  <si>
    <t>political</t>
  </si>
  <si>
    <t>minister1pfo</t>
  </si>
  <si>
    <t>child9Agency</t>
  </si>
  <si>
    <t>institution</t>
  </si>
  <si>
    <t>parentagency</t>
  </si>
  <si>
    <t>parentDepartment</t>
  </si>
  <si>
    <t>submittedTo</t>
  </si>
  <si>
    <t>west</t>
  </si>
  <si>
    <t>managerclubs</t>
  </si>
  <si>
    <t>remarks</t>
  </si>
  <si>
    <t>casus</t>
  </si>
  <si>
    <t>sponsor</t>
  </si>
  <si>
    <t>mcaption</t>
  </si>
  <si>
    <t>era</t>
  </si>
  <si>
    <t>unitName</t>
  </si>
  <si>
    <t>with</t>
  </si>
  <si>
    <t>militaryUnit</t>
  </si>
  <si>
    <t>ministerTitle</t>
  </si>
  <si>
    <t>chief1Name</t>
  </si>
  <si>
    <t>placeofburial</t>
  </si>
  <si>
    <t>formerly</t>
  </si>
  <si>
    <t>cabinet</t>
  </si>
  <si>
    <t>enactedBy</t>
  </si>
  <si>
    <t>group</t>
  </si>
  <si>
    <t>minister</t>
  </si>
  <si>
    <t>eligibility</t>
  </si>
  <si>
    <t>zooName</t>
  </si>
  <si>
    <t>restingPlace</t>
  </si>
  <si>
    <t>freeText</t>
  </si>
  <si>
    <t>structure</t>
  </si>
  <si>
    <t>mottotranslated</t>
  </si>
  <si>
    <t>organization</t>
  </si>
  <si>
    <t>junction</t>
  </si>
  <si>
    <t>function</t>
  </si>
  <si>
    <t>incumbent</t>
  </si>
  <si>
    <t>child11Agency</t>
  </si>
  <si>
    <t>child5Agency</t>
  </si>
  <si>
    <t>termlength</t>
  </si>
  <si>
    <t>south</t>
  </si>
  <si>
    <t>leader2Type</t>
  </si>
  <si>
    <t>architecturalStyle</t>
  </si>
  <si>
    <t>agency</t>
  </si>
  <si>
    <t>eligible</t>
  </si>
  <si>
    <t>succession</t>
  </si>
  <si>
    <t>chief5Position</t>
  </si>
  <si>
    <t>designation3Offname</t>
  </si>
  <si>
    <t>house</t>
  </si>
  <si>
    <t>officialName</t>
  </si>
  <si>
    <t>lowerHouse</t>
  </si>
  <si>
    <t>child2agency</t>
  </si>
  <si>
    <t>coach</t>
  </si>
  <si>
    <t>afterColour</t>
  </si>
  <si>
    <t>libraryName</t>
  </si>
  <si>
    <t>style</t>
  </si>
  <si>
    <t>leader1Type</t>
  </si>
  <si>
    <t>alliance</t>
  </si>
  <si>
    <t>sessionRoom</t>
  </si>
  <si>
    <t>workplaces</t>
  </si>
  <si>
    <t>routeJunction</t>
  </si>
  <si>
    <t>1blankname</t>
  </si>
  <si>
    <t>designation</t>
  </si>
  <si>
    <t>nonProfitSlogan</t>
  </si>
  <si>
    <t>speciality</t>
  </si>
  <si>
    <t>controlledby</t>
  </si>
  <si>
    <t>staticImage2Caption</t>
  </si>
  <si>
    <t>abbr</t>
  </si>
  <si>
    <t>child15Agency</t>
  </si>
  <si>
    <t>systemType</t>
  </si>
  <si>
    <t>coaPic</t>
  </si>
  <si>
    <t>designation2Offname</t>
  </si>
  <si>
    <t>domestCup</t>
  </si>
  <si>
    <t>head</t>
  </si>
  <si>
    <t>nationalMotto</t>
  </si>
  <si>
    <t>1stparty</t>
  </si>
  <si>
    <t>assocname</t>
  </si>
  <si>
    <t>child1agency</t>
  </si>
  <si>
    <t>last</t>
  </si>
  <si>
    <t>formerTeam</t>
  </si>
  <si>
    <t>nameEn</t>
  </si>
  <si>
    <t>symbol</t>
  </si>
  <si>
    <t>centre</t>
  </si>
  <si>
    <t>keypoints</t>
  </si>
  <si>
    <t>nationalteam</t>
  </si>
  <si>
    <t>militaryBlank</t>
  </si>
  <si>
    <t>date1Name</t>
  </si>
  <si>
    <t>chief3Position</t>
  </si>
  <si>
    <t>available</t>
  </si>
  <si>
    <t>regionServed</t>
  </si>
  <si>
    <t>mps</t>
  </si>
  <si>
    <t>architectOrBuilder</t>
  </si>
  <si>
    <t>moo</t>
  </si>
  <si>
    <t>designation1Offname</t>
  </si>
  <si>
    <t>perps</t>
  </si>
  <si>
    <t>internationalAffiliation</t>
  </si>
  <si>
    <t>currentTenants</t>
  </si>
  <si>
    <t>nominatedBy</t>
  </si>
  <si>
    <t>managedBy</t>
  </si>
  <si>
    <t>charge</t>
  </si>
  <si>
    <t>colours</t>
  </si>
  <si>
    <t>relegation</t>
  </si>
  <si>
    <t>blankName</t>
  </si>
  <si>
    <t>divtype</t>
  </si>
  <si>
    <t>map</t>
  </si>
  <si>
    <t>alternateNames</t>
  </si>
  <si>
    <t>bankName</t>
  </si>
  <si>
    <t>2ndparty</t>
  </si>
  <si>
    <t>owningOrganisation</t>
  </si>
  <si>
    <t>government</t>
  </si>
  <si>
    <t>healthcare</t>
  </si>
  <si>
    <t>honorificSuffix</t>
  </si>
  <si>
    <t>free</t>
  </si>
  <si>
    <t>houses</t>
  </si>
  <si>
    <t>focus</t>
  </si>
  <si>
    <t>airline</t>
  </si>
  <si>
    <t>imageSkyline</t>
  </si>
  <si>
    <t>parentOrganization</t>
  </si>
  <si>
    <t>officialSchoolColour</t>
  </si>
  <si>
    <t>international</t>
  </si>
  <si>
    <t>partyName</t>
  </si>
  <si>
    <t>club</t>
  </si>
  <si>
    <t>pushpinLabel</t>
  </si>
  <si>
    <t>structure1Alt</t>
  </si>
  <si>
    <t>logoFilename</t>
  </si>
  <si>
    <t>longtype</t>
  </si>
  <si>
    <t>result</t>
  </si>
  <si>
    <t>sessionAlt</t>
  </si>
  <si>
    <t>editor</t>
  </si>
  <si>
    <t>flagType</t>
  </si>
  <si>
    <t>host</t>
  </si>
  <si>
    <t>aff</t>
  </si>
  <si>
    <t>railroadName</t>
  </si>
  <si>
    <t>blank3Name</t>
  </si>
  <si>
    <t>anthem</t>
  </si>
  <si>
    <t>nonProfitType</t>
  </si>
  <si>
    <t>3rdparty</t>
  </si>
  <si>
    <t>logoWidth</t>
  </si>
  <si>
    <t>issuer</t>
  </si>
  <si>
    <t>leader3Title</t>
  </si>
  <si>
    <t>l</t>
  </si>
  <si>
    <t>offstyle</t>
  </si>
  <si>
    <t>tenant</t>
  </si>
  <si>
    <t>ahn</t>
  </si>
  <si>
    <t>constituencyAm</t>
  </si>
  <si>
    <t>badgecaption</t>
  </si>
  <si>
    <t>callsign</t>
  </si>
  <si>
    <t>blank1Name</t>
  </si>
  <si>
    <t>maint</t>
  </si>
  <si>
    <t>quotetext</t>
  </si>
  <si>
    <t>chief1position</t>
  </si>
  <si>
    <t>hubAirport</t>
  </si>
  <si>
    <t>logoImage</t>
  </si>
  <si>
    <t>design</t>
  </si>
  <si>
    <t>staticImageCaption</t>
  </si>
  <si>
    <t>logocaption</t>
  </si>
  <si>
    <t>pastNames</t>
  </si>
  <si>
    <t>refLegalMandate</t>
  </si>
  <si>
    <t>keystaff1position</t>
  </si>
  <si>
    <t>child7Agency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</si>
  <si>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</si>
  <si>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</si>
  <si>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</si>
  <si>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</si>
  <si>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</si>
  <si>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</si>
  <si>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</si>
  <si>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</si>
  <si>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</si>
  <si>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</si>
  <si>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</si>
  <si>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</si>
  <si>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</si>
  <si>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</si>
  <si>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</si>
  <si>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</si>
  <si>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</si>
  <si>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</si>
  <si>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</si>
  <si>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</si>
  <si>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</si>
  <si>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</si>
  <si>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</si>
  <si>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</si>
  <si>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</si>
  <si>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</si>
  <si>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</si>
  <si>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</si>
  <si>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</si>
  <si>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</si>
  <si>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</si>
  <si>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</si>
  <si>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</si>
  <si>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</si>
  <si>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</si>
  <si>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</si>
  <si>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</si>
  <si>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</si>
  <si>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</si>
  <si>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</si>
  <si>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</si>
  <si>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</si>
  <si>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</si>
  <si>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</si>
  <si>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</si>
  <si>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</si>
  <si>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</si>
  <si>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</si>
  <si>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</si>
  <si>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</si>
  <si>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</si>
  <si>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</si>
  <si>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</si>
  <si>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</si>
  <si>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</si>
  <si>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</si>
  <si>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</si>
  <si>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</si>
  <si>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</si>
  <si>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primeminister</t>
  </si>
  <si>
    <t>primeMinister</t>
  </si>
  <si>
    <t>signature</t>
  </si>
  <si>
    <t>chairperson</t>
  </si>
  <si>
    <t>alternativeNames</t>
  </si>
  <si>
    <t>movies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</si>
  <si>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</si>
  <si>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</si>
  <si>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</si>
  <si>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</si>
  <si>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</si>
  <si>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</si>
  <si>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</si>
  <si>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</si>
  <si>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</si>
  <si>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</si>
  <si>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</si>
  <si>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</si>
  <si>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</si>
  <si>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</si>
  <si>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</si>
  <si>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</si>
  <si>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</si>
  <si>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</si>
  <si>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</si>
  <si>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</si>
  <si>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</si>
  <si>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</si>
  <si>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</si>
  <si>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</si>
  <si>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</si>
  <si>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</si>
  <si>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</si>
  <si>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</si>
  <si>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</si>
  <si>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</si>
  <si>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</si>
  <si>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</si>
  <si>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</si>
  <si>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</si>
  <si>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</si>
  <si>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</si>
  <si>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</si>
  <si>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</si>
  <si>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</si>
  <si>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</si>
  <si>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</si>
  <si>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</si>
  <si>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</si>
  <si>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</si>
  <si>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</si>
  <si>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</si>
  <si>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</si>
  <si>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</si>
  <si>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</si>
  <si>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</si>
  <si>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</si>
  <si>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</si>
  <si>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</si>
  <si>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</si>
  <si>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</si>
  <si>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</si>
  <si>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</si>
  <si>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</si>
  <si>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</si>
  <si>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</si>
  <si>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</si>
  <si>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</si>
  <si>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</si>
  <si>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</si>
  <si>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</si>
  <si>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</si>
  <si>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</si>
  <si>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</si>
  <si>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</si>
  <si>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</si>
  <si>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</si>
  <si>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</si>
  <si>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</si>
  <si>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</si>
  <si>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</si>
  <si>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producer</t>
  </si>
  <si>
    <t>writer</t>
  </si>
  <si>
    <t>narrator</t>
  </si>
  <si>
    <t>alt</t>
  </si>
  <si>
    <t>screenplay</t>
  </si>
  <si>
    <t>extra</t>
  </si>
  <si>
    <t>music</t>
  </si>
  <si>
    <t>studio</t>
  </si>
  <si>
    <t>recorded</t>
  </si>
  <si>
    <t>firstAired</t>
  </si>
  <si>
    <t>release</t>
  </si>
  <si>
    <t>lastAired</t>
  </si>
  <si>
    <t>originalairdate</t>
  </si>
  <si>
    <t>closed</t>
  </si>
  <si>
    <t>cover</t>
  </si>
  <si>
    <t>closingYear</t>
  </si>
  <si>
    <t>lastAlbum</t>
  </si>
  <si>
    <t>thisAlbum</t>
  </si>
  <si>
    <t>nextAlbum</t>
  </si>
  <si>
    <t>rebuilt</t>
  </si>
  <si>
    <t>premiere</t>
  </si>
  <si>
    <t>rebuildingYear</t>
  </si>
  <si>
    <t>next</t>
  </si>
  <si>
    <t>basedOn</t>
  </si>
  <si>
    <t>renovated</t>
  </si>
  <si>
    <t>demolished</t>
  </si>
  <si>
    <t>headline</t>
  </si>
  <si>
    <t>pubDate</t>
  </si>
  <si>
    <t>followedBy</t>
  </si>
  <si>
    <t>demolitionYear</t>
  </si>
  <si>
    <t>period</t>
  </si>
  <si>
    <t>closingDate</t>
  </si>
  <si>
    <t>runtime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</si>
  <si>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</si>
  <si>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</si>
  <si>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</si>
  <si>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</si>
  <si>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</si>
  <si>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</si>
  <si>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</si>
  <si>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</si>
  <si>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</si>
  <si>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</si>
  <si>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</si>
  <si>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</si>
  <si>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</si>
  <si>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</si>
  <si>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</si>
  <si>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</si>
  <si>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</si>
  <si>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</si>
  <si>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</si>
  <si>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</si>
  <si>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</si>
  <si>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</si>
  <si>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</si>
  <si>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</si>
  <si>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</si>
  <si>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</si>
  <si>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</si>
  <si>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</si>
  <si>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</si>
  <si>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</si>
  <si>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</si>
  <si>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</si>
  <si>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</si>
  <si>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</si>
  <si>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</si>
  <si>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</si>
  <si>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</si>
  <si>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</si>
  <si>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</si>
  <si>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</si>
  <si>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</si>
  <si>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</si>
  <si>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</si>
  <si>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</si>
  <si>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</si>
  <si>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</si>
  <si>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</si>
  <si>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</si>
  <si>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</si>
  <si>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</si>
  <si>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</si>
  <si>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</si>
  <si>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</si>
  <si>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</si>
  <si>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</si>
  <si>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</si>
  <si>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</si>
  <si>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</si>
  <si>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</si>
  <si>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</si>
  <si>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</si>
  <si>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</si>
  <si>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</si>
  <si>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</si>
  <si>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</si>
  <si>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</si>
  <si>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</si>
  <si>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</si>
  <si>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</si>
  <si>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</si>
  <si>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</si>
  <si>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</si>
  <si>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</si>
  <si>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</si>
  <si>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</si>
  <si>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</si>
  <si>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</si>
  <si>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</si>
  <si>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</si>
  <si>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</si>
  <si>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</si>
  <si>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</si>
  <si>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</si>
  <si>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20th Century Fox</t>
  </si>
  <si>
    <t>Allied Artists</t>
  </si>
  <si>
    <t>Columbia</t>
  </si>
  <si>
    <t>Columbia Pictures</t>
  </si>
  <si>
    <t>Disney</t>
  </si>
  <si>
    <t>Pixal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</si>
  <si>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</si>
  <si>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</si>
  <si>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</si>
  <si>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</si>
  <si>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</si>
  <si>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</si>
  <si>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</si>
  <si>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</si>
  <si>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</si>
  <si>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</si>
  <si>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</si>
  <si>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</si>
  <si>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</si>
  <si>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productionCompany</t>
  </si>
  <si>
    <t>distributedBy</t>
  </si>
  <si>
    <t>editing</t>
  </si>
  <si>
    <t>musicComposer</t>
  </si>
  <si>
    <t>distributors</t>
  </si>
  <si>
    <t>network</t>
  </si>
  <si>
    <t>company</t>
  </si>
  <si>
    <t>section</t>
  </si>
  <si>
    <t>creator</t>
  </si>
  <si>
    <t>aux</t>
  </si>
  <si>
    <t>recordLabel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</si>
  <si>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</si>
  <si>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</si>
  <si>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</si>
  <si>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</si>
  <si>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</si>
  <si>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</si>
  <si>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</si>
  <si>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</si>
  <si>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</si>
  <si>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</si>
  <si>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</si>
  <si>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story</t>
  </si>
  <si>
    <t>cinematography</t>
  </si>
  <si>
    <t>designer</t>
  </si>
  <si>
    <t>music albums</t>
  </si>
  <si>
    <t>firstdate</t>
  </si>
  <si>
    <t>pastMembers</t>
  </si>
  <si>
    <t>relyear</t>
  </si>
  <si>
    <t>productions</t>
  </si>
  <si>
    <t>recordDate</t>
  </si>
  <si>
    <t>fromAlbum</t>
  </si>
  <si>
    <t>mapYear</t>
  </si>
  <si>
    <t>lastSingle</t>
  </si>
  <si>
    <t>alias</t>
  </si>
  <si>
    <t>subsequentWork</t>
  </si>
  <si>
    <t>previousWork</t>
  </si>
  <si>
    <t>recordedIn</t>
  </si>
  <si>
    <t>thisSingle</t>
  </si>
  <si>
    <t>afteryear</t>
  </si>
  <si>
    <t>album</t>
  </si>
  <si>
    <t>bSide</t>
  </si>
  <si>
    <t>prioryear</t>
  </si>
  <si>
    <t>nextSingle</t>
  </si>
  <si>
    <t>certification</t>
  </si>
  <si>
    <t>firstRun</t>
  </si>
  <si>
    <t>above</t>
  </si>
  <si>
    <t>y</t>
  </si>
  <si>
    <t>prevYear</t>
  </si>
  <si>
    <t>popularity</t>
  </si>
  <si>
    <t>published</t>
  </si>
  <si>
    <t>certyear</t>
  </si>
  <si>
    <t>brokeGround</t>
  </si>
  <si>
    <t>first</t>
  </si>
  <si>
    <t>culturalOrigins</t>
  </si>
  <si>
    <t>associatedActs</t>
  </si>
  <si>
    <t>honours</t>
  </si>
  <si>
    <t>origdate</t>
  </si>
  <si>
    <t>nextYear</t>
  </si>
  <si>
    <t>adopted</t>
  </si>
  <si>
    <t>currentMembers</t>
  </si>
  <si>
    <t>filename</t>
  </si>
  <si>
    <t>tenants</t>
  </si>
  <si>
    <t>nextissue</t>
  </si>
  <si>
    <t>basis</t>
  </si>
  <si>
    <t>certificationDate</t>
  </si>
  <si>
    <t>previssue</t>
  </si>
  <si>
    <t>spouse</t>
  </si>
  <si>
    <t>congress</t>
  </si>
  <si>
    <t>depictionDescription</t>
  </si>
  <si>
    <t>rev6score</t>
  </si>
  <si>
    <t>tonyawards</t>
  </si>
  <si>
    <t>rev2score</t>
  </si>
  <si>
    <t>notableInstruments</t>
  </si>
  <si>
    <t>givenName</t>
  </si>
  <si>
    <t>lcc</t>
  </si>
  <si>
    <t>expanded</t>
  </si>
  <si>
    <t>premiereYear</t>
  </si>
  <si>
    <t>artist</t>
  </si>
  <si>
    <t>titles</t>
  </si>
  <si>
    <t>origin</t>
  </si>
  <si>
    <t>aSide</t>
  </si>
  <si>
    <t>tag</t>
  </si>
  <si>
    <t>birthdate</t>
  </si>
  <si>
    <t>rev3score</t>
  </si>
  <si>
    <t>rev4score</t>
  </si>
  <si>
    <t>until</t>
  </si>
  <si>
    <t>rev5score</t>
  </si>
  <si>
    <t>2y</t>
  </si>
  <si>
    <t>written</t>
  </si>
  <si>
    <t>lastdate</t>
  </si>
  <si>
    <t>hongkongfilmwards</t>
  </si>
  <si>
    <t>jahr</t>
  </si>
  <si>
    <t>format</t>
  </si>
  <si>
    <t>originalreldate</t>
  </si>
  <si>
    <t>endDate</t>
  </si>
  <si>
    <t>rev1score</t>
  </si>
  <si>
    <t>recordedBy</t>
  </si>
  <si>
    <t>publicationDate</t>
  </si>
  <si>
    <t>goldenmelodyawards</t>
  </si>
  <si>
    <t>length</t>
  </si>
  <si>
    <t>associatedBand</t>
  </si>
  <si>
    <t>seatingCapacity</t>
  </si>
  <si>
    <t>premiereDate</t>
  </si>
  <si>
    <t>formerChannel</t>
  </si>
  <si>
    <t>lyricsDate</t>
  </si>
  <si>
    <t>startyr</t>
  </si>
  <si>
    <t>stylisticOrigins</t>
  </si>
  <si>
    <t>death</t>
  </si>
  <si>
    <t>musicalArtist</t>
  </si>
  <si>
    <t>associatedMusicalArtist</t>
  </si>
  <si>
    <t>dateOpened</t>
  </si>
  <si>
    <t>1y</t>
  </si>
  <si>
    <t>closedDate</t>
  </si>
  <si>
    <t>musicDate</t>
  </si>
  <si>
    <t>musicalBand</t>
  </si>
  <si>
    <t>firstPublicationYear</t>
  </si>
  <si>
    <t>concertTourName</t>
  </si>
  <si>
    <t>content</t>
  </si>
  <si>
    <t>circulationYear</t>
  </si>
  <si>
    <t>reopeningYear</t>
  </si>
  <si>
    <t>members</t>
  </si>
  <si>
    <t>single1Date</t>
  </si>
  <si>
    <t>prev</t>
  </si>
  <si>
    <t>yp</t>
  </si>
  <si>
    <t>single3Date</t>
  </si>
  <si>
    <t>thisTour</t>
  </si>
  <si>
    <t>firstReleaseDate</t>
  </si>
  <si>
    <t>imageFile</t>
  </si>
  <si>
    <t>initiation</t>
  </si>
  <si>
    <t>debut</t>
  </si>
  <si>
    <t>altArtist</t>
  </si>
  <si>
    <t>rev8score</t>
  </si>
  <si>
    <t>manageryears</t>
  </si>
  <si>
    <t>3y</t>
  </si>
  <si>
    <t>englishPubDate</t>
  </si>
  <si>
    <t>presenter</t>
  </si>
  <si>
    <t>laurenceolivierawards</t>
  </si>
  <si>
    <t>demolitionDate</t>
  </si>
  <si>
    <t>notes</t>
  </si>
  <si>
    <t>nex</t>
  </si>
  <si>
    <t>time</t>
  </si>
  <si>
    <t>lastAirDate</t>
  </si>
  <si>
    <t>afiawards</t>
  </si>
  <si>
    <t>died</t>
  </si>
  <si>
    <t>reopened</t>
  </si>
  <si>
    <t>rev7score</t>
  </si>
  <si>
    <t>rev</t>
  </si>
  <si>
    <t>premiered</t>
  </si>
  <si>
    <t>yearActive</t>
  </si>
  <si>
    <t>discovered</t>
  </si>
  <si>
    <t>finaldate</t>
  </si>
  <si>
    <t>instrument</t>
  </si>
  <si>
    <t>albumList</t>
  </si>
  <si>
    <t>surface</t>
  </si>
  <si>
    <t>children</t>
  </si>
  <si>
    <t>birth</t>
  </si>
  <si>
    <t>cdReissue</t>
  </si>
  <si>
    <t>salesamount</t>
  </si>
  <si>
    <t>nextConcert</t>
  </si>
  <si>
    <t>imageName</t>
  </si>
  <si>
    <t>prevTrack</t>
  </si>
  <si>
    <t>showName</t>
  </si>
  <si>
    <t>mainstreamPopularity</t>
  </si>
  <si>
    <t>based</t>
  </si>
  <si>
    <t>designatedOther2Date</t>
  </si>
  <si>
    <t>imageSize</t>
  </si>
  <si>
    <t>married</t>
  </si>
  <si>
    <t>dejaVoodoo'sFourthAlbumReleased</t>
  </si>
  <si>
    <t>enrollment</t>
  </si>
  <si>
    <t>charted</t>
  </si>
  <si>
    <t>instituted</t>
  </si>
  <si>
    <t>finalshow</t>
  </si>
  <si>
    <t>otrosMiembros</t>
  </si>
  <si>
    <t>circulation</t>
  </si>
  <si>
    <t>finalyear</t>
  </si>
  <si>
    <t>contributors</t>
  </si>
  <si>
    <t>spouse(s)_</t>
  </si>
  <si>
    <t>celloPrevPrevUntil</t>
  </si>
  <si>
    <t>dateOfAbandonment</t>
  </si>
  <si>
    <t>ya</t>
  </si>
  <si>
    <t>allMusic</t>
  </si>
  <si>
    <t>capacity</t>
  </si>
  <si>
    <t>birthday</t>
  </si>
  <si>
    <t>book</t>
  </si>
  <si>
    <t>pastDjs</t>
  </si>
  <si>
    <t>extinction</t>
  </si>
  <si>
    <t>escFirst</t>
  </si>
  <si>
    <t>yearsActivse</t>
  </si>
  <si>
    <t>rev10score</t>
  </si>
  <si>
    <t>latestReleaseVersion</t>
  </si>
  <si>
    <t>titel</t>
  </si>
  <si>
    <t>erp</t>
  </si>
  <si>
    <t>constructionCost</t>
  </si>
  <si>
    <t>notableTitles</t>
  </si>
  <si>
    <t>chapter</t>
  </si>
  <si>
    <t>highlights</t>
  </si>
  <si>
    <t>142pxReleased</t>
  </si>
  <si>
    <t>dathDate</t>
  </si>
  <si>
    <t>birthName</t>
  </si>
  <si>
    <t>certyer</t>
  </si>
  <si>
    <t>yearBuilt</t>
  </si>
  <si>
    <t>deathdate</t>
  </si>
  <si>
    <t>250pxReleased</t>
  </si>
  <si>
    <t>website</t>
  </si>
  <si>
    <t>requirements</t>
  </si>
  <si>
    <t>goldenhorseawards</t>
  </si>
  <si>
    <t>alsoAvailableFor</t>
  </si>
  <si>
    <t>record</t>
  </si>
  <si>
    <t>honors</t>
  </si>
  <si>
    <t>imgCapt</t>
  </si>
  <si>
    <t>releasedOnAChiken</t>
  </si>
  <si>
    <t>startyear</t>
  </si>
  <si>
    <t>dateofbirth</t>
  </si>
  <si>
    <t>reference</t>
  </si>
  <si>
    <t>allWriting</t>
  </si>
  <si>
    <t>chronology</t>
  </si>
  <si>
    <t>born.</t>
  </si>
  <si>
    <t>numEpisodes</t>
  </si>
  <si>
    <t>single4Date</t>
  </si>
  <si>
    <t>requirement</t>
  </si>
  <si>
    <t>heritageDesignation</t>
  </si>
  <si>
    <t>formerCallsigns</t>
  </si>
  <si>
    <t>imageCapt</t>
  </si>
  <si>
    <t>dedicatedDate</t>
  </si>
  <si>
    <t>preselectionDate</t>
  </si>
  <si>
    <t>selectedAliases</t>
  </si>
  <si>
    <t>imgSz</t>
  </si>
  <si>
    <t>firstReported</t>
  </si>
  <si>
    <t>tiempo</t>
  </si>
  <si>
    <t>rev9score</t>
  </si>
  <si>
    <t>mixed</t>
  </si>
  <si>
    <t>bandMember</t>
  </si>
  <si>
    <t>nextVideo</t>
  </si>
  <si>
    <t>usHomeRelease</t>
  </si>
  <si>
    <t>yearsActivePoliti</t>
  </si>
  <si>
    <t>thecrossing.jpgReleased</t>
  </si>
  <si>
    <t>founding</t>
  </si>
  <si>
    <t>ntsawards</t>
  </si>
  <si>
    <t>from</t>
  </si>
  <si>
    <t>lowerCaption</t>
  </si>
  <si>
    <t>statseason</t>
  </si>
  <si>
    <t>endishyr</t>
  </si>
  <si>
    <t>origissues</t>
  </si>
  <si>
    <t>otherEditions</t>
  </si>
  <si>
    <t>yearGamePlayed</t>
  </si>
  <si>
    <t>family</t>
  </si>
  <si>
    <t>standard</t>
  </si>
  <si>
    <t>reRelease</t>
  </si>
  <si>
    <t>runnersUp</t>
  </si>
  <si>
    <t>reReleased</t>
  </si>
  <si>
    <t>notableWorks</t>
  </si>
  <si>
    <t>endyear</t>
  </si>
  <si>
    <t>firstCupRace</t>
  </si>
  <si>
    <t>dramadeskawards</t>
  </si>
  <si>
    <t>academyawards</t>
  </si>
  <si>
    <t>originalArtist</t>
  </si>
  <si>
    <t>.Year</t>
  </si>
  <si>
    <t>endyr</t>
  </si>
  <si>
    <t>baftaawards</t>
  </si>
  <si>
    <t>numberOfEpisodes</t>
  </si>
  <si>
    <t>introduced</t>
  </si>
  <si>
    <t>chinesename</t>
  </si>
  <si>
    <t>transdate</t>
  </si>
  <si>
    <t>catalogue</t>
  </si>
  <si>
    <t>breakUp</t>
  </si>
  <si>
    <t>realyear</t>
  </si>
  <si>
    <t>escWorst</t>
  </si>
  <si>
    <t>celloPrevUntil</t>
  </si>
  <si>
    <t>renovation</t>
  </si>
  <si>
    <t>frequency</t>
  </si>
  <si>
    <t>tracks</t>
  </si>
  <si>
    <t>language</t>
  </si>
  <si>
    <t>broadcast</t>
  </si>
  <si>
    <t>discography</t>
  </si>
  <si>
    <t>debutyear</t>
  </si>
  <si>
    <t>voice</t>
  </si>
  <si>
    <t>amateurSince</t>
  </si>
  <si>
    <t>bsize</t>
  </si>
  <si>
    <t>c</t>
  </si>
  <si>
    <t>video</t>
  </si>
  <si>
    <t>otherInfo</t>
  </si>
  <si>
    <t>firstawarded</t>
  </si>
  <si>
    <t>col2footer</t>
  </si>
  <si>
    <t>started</t>
  </si>
  <si>
    <t>originallyReleasedAs</t>
  </si>
  <si>
    <t>bornAndOrigin</t>
  </si>
  <si>
    <t>lastConcert</t>
  </si>
  <si>
    <t>footballSeason</t>
  </si>
  <si>
    <t>single2Date</t>
  </si>
  <si>
    <t>restored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</si>
  <si>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</si>
  <si>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</si>
  <si>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</si>
  <si>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</si>
  <si>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</si>
  <si>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</si>
  <si>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</si>
  <si>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</si>
  <si>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</si>
  <si>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</si>
  <si>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</si>
  <si>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</si>
  <si>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</si>
  <si>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</si>
  <si>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</si>
  <si>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</si>
  <si>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</si>
  <si>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</si>
  <si>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influences</t>
  </si>
  <si>
    <t>influencedBy</t>
  </si>
  <si>
    <t>formerBandMember</t>
  </si>
  <si>
    <t>lyrics</t>
  </si>
  <si>
    <t>musicalInfluences</t>
  </si>
  <si>
    <t>commons</t>
  </si>
  <si>
    <t>judges</t>
  </si>
  <si>
    <t>writer(s)_</t>
  </si>
  <si>
    <t>participation</t>
  </si>
  <si>
    <t>composer</t>
  </si>
  <si>
    <t>allLyrics</t>
  </si>
  <si>
    <t>song</t>
  </si>
  <si>
    <t>display</t>
  </si>
  <si>
    <t>musicBy</t>
  </si>
  <si>
    <t>q</t>
  </si>
  <si>
    <t>singleChronology</t>
  </si>
  <si>
    <t>callsignMeaning</t>
  </si>
  <si>
    <t>nextLink</t>
  </si>
  <si>
    <t>opponent</t>
  </si>
  <si>
    <t>mascot</t>
  </si>
  <si>
    <t>row</t>
  </si>
  <si>
    <t>visitorNickname</t>
  </si>
  <si>
    <t>fightSong</t>
  </si>
  <si>
    <t>openingTheme</t>
  </si>
  <si>
    <t>relatedActs</t>
  </si>
  <si>
    <t>uniform</t>
  </si>
  <si>
    <t>sergeant</t>
  </si>
  <si>
    <t>show</t>
  </si>
  <si>
    <t>audioFile</t>
  </si>
  <si>
    <t>bandName</t>
  </si>
  <si>
    <t>otherNames</t>
  </si>
  <si>
    <t>playingTeams</t>
  </si>
  <si>
    <t>parents</t>
  </si>
  <si>
    <t>notableAlbums</t>
  </si>
  <si>
    <t>known</t>
  </si>
  <si>
    <t>hometown</t>
  </si>
  <si>
    <t>showJudge</t>
  </si>
  <si>
    <t>newspaper</t>
  </si>
  <si>
    <t>imageAlt</t>
  </si>
  <si>
    <t>writers</t>
  </si>
  <si>
    <t>partner</t>
  </si>
  <si>
    <t>compiler</t>
  </si>
  <si>
    <t>lyricist</t>
  </si>
  <si>
    <t>branding</t>
  </si>
  <si>
    <t>customValue</t>
  </si>
  <si>
    <t>opentheme</t>
  </si>
  <si>
    <t>headliner</t>
  </si>
  <si>
    <t>prevLink</t>
  </si>
  <si>
    <t>producers</t>
  </si>
  <si>
    <t>eventName</t>
  </si>
  <si>
    <t>lastTour</t>
  </si>
  <si>
    <t>musical instruments</t>
  </si>
  <si>
    <t>Ancient civilizations</t>
  </si>
  <si>
    <t>Ancient Rome</t>
  </si>
  <si>
    <t>Arabia</t>
  </si>
  <si>
    <t>Armenia</t>
  </si>
  <si>
    <t>Australia</t>
  </si>
  <si>
    <t>Azerbaijan</t>
  </si>
  <si>
    <t>Azerbaijan, Iran</t>
  </si>
  <si>
    <t>Balkans, Southeast Europe</t>
  </si>
  <si>
    <t>Belgium</t>
  </si>
  <si>
    <t>Bolivia</t>
  </si>
  <si>
    <t>Cambodia</t>
  </si>
  <si>
    <t>Canada</t>
  </si>
  <si>
    <t>Catalonia</t>
  </si>
  <si>
    <t>Celtic</t>
  </si>
  <si>
    <t>Central Europe</t>
  </si>
  <si>
    <t>China</t>
  </si>
  <si>
    <t>Croatia</t>
  </si>
  <si>
    <t>Cuba</t>
  </si>
  <si>
    <t>England</t>
  </si>
  <si>
    <t>Ethiopia</t>
  </si>
  <si>
    <t>Etruscan</t>
  </si>
  <si>
    <t>Europe</t>
  </si>
  <si>
    <t>France</t>
  </si>
  <si>
    <t>Germany</t>
  </si>
  <si>
    <t>Ghana</t>
  </si>
  <si>
    <t>Greece</t>
  </si>
  <si>
    <t>Hawaii</t>
  </si>
  <si>
    <t>India</t>
  </si>
  <si>
    <t>Indonesia/Philippines</t>
  </si>
  <si>
    <t>Iran</t>
  </si>
  <si>
    <t>Ireland</t>
  </si>
  <si>
    <t>Italy</t>
  </si>
  <si>
    <t>Japan</t>
  </si>
  <si>
    <t>Korea</t>
  </si>
  <si>
    <t>Laos</t>
  </si>
  <si>
    <t>Latin America</t>
  </si>
  <si>
    <t>Lithuania</t>
  </si>
  <si>
    <t>Madagascar</t>
  </si>
  <si>
    <t>New Zealand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</si>
  <si>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</si>
  <si>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</si>
  <si>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</si>
  <si>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</si>
  <si>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</si>
  <si>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</si>
  <si>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</si>
  <si>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Rome</t>
  </si>
  <si>
    <t>Russia</t>
  </si>
  <si>
    <t>Sardinia</t>
  </si>
  <si>
    <t>Scandinavia</t>
  </si>
  <si>
    <t>Sicily</t>
  </si>
  <si>
    <t>Slovakia</t>
  </si>
  <si>
    <t>South Africa</t>
  </si>
  <si>
    <t>South-Africa</t>
  </si>
  <si>
    <t>South America</t>
  </si>
  <si>
    <t>South India</t>
  </si>
  <si>
    <t>Spain</t>
  </si>
  <si>
    <t>Switzerland</t>
  </si>
  <si>
    <t>Thailand</t>
  </si>
  <si>
    <t>Tibet</t>
  </si>
  <si>
    <t>Turkey</t>
  </si>
  <si>
    <t>US</t>
  </si>
  <si>
    <t>Vietnam</t>
  </si>
  <si>
    <t>Western Europe</t>
  </si>
  <si>
    <t>Western Europe/North America</t>
  </si>
  <si>
    <t>tradition</t>
  </si>
  <si>
    <t>regionalScenes</t>
  </si>
  <si>
    <t>stylisticOrigin</t>
  </si>
  <si>
    <t>locationCountry</t>
  </si>
  <si>
    <t>otherTopics</t>
  </si>
  <si>
    <t>sisterStation</t>
  </si>
  <si>
    <t>availability</t>
  </si>
  <si>
    <t>sisterNames</t>
  </si>
  <si>
    <t>venue</t>
  </si>
  <si>
    <t>developed</t>
  </si>
  <si>
    <t>distributingLabel</t>
  </si>
  <si>
    <t>distributingCompany</t>
  </si>
  <si>
    <t>satServ</t>
  </si>
  <si>
    <t>site</t>
  </si>
  <si>
    <t>parties</t>
  </si>
  <si>
    <t>shipCountry</t>
  </si>
  <si>
    <t>musicFestivalName</t>
  </si>
  <si>
    <t>birthplace</t>
  </si>
  <si>
    <t>sound</t>
  </si>
  <si>
    <t>cableServ</t>
  </si>
  <si>
    <t>soundTitle</t>
  </si>
  <si>
    <t>place</t>
  </si>
  <si>
    <t>chartPosition</t>
  </si>
  <si>
    <t>operator</t>
  </si>
  <si>
    <t>registration</t>
  </si>
  <si>
    <t>related</t>
  </si>
  <si>
    <t>cableChan</t>
  </si>
  <si>
    <t>channel</t>
  </si>
  <si>
    <t>popplace</t>
  </si>
  <si>
    <t>ethnicity</t>
  </si>
  <si>
    <t>satChan</t>
  </si>
  <si>
    <t>info</t>
  </si>
  <si>
    <t>winnerOrigin</t>
  </si>
  <si>
    <t>countries</t>
  </si>
  <si>
    <t>currentLocation</t>
  </si>
  <si>
    <t>englishTitle</t>
  </si>
  <si>
    <t>importPartners</t>
  </si>
  <si>
    <t>licensee</t>
  </si>
  <si>
    <t>destination</t>
  </si>
  <si>
    <t>origins</t>
  </si>
  <si>
    <t>shipHonours</t>
  </si>
  <si>
    <t>loc</t>
  </si>
  <si>
    <t>subgenres</t>
  </si>
  <si>
    <t>chartb</t>
  </si>
  <si>
    <t>shipBuilder</t>
  </si>
  <si>
    <t>styles</t>
  </si>
  <si>
    <t>resides</t>
  </si>
  <si>
    <t>series</t>
  </si>
  <si>
    <t>locationSigned</t>
  </si>
  <si>
    <t>subject</t>
  </si>
  <si>
    <t>nonFictionSubject</t>
  </si>
  <si>
    <t>locations</t>
  </si>
  <si>
    <t>regions</t>
  </si>
  <si>
    <t>firstodihome</t>
  </si>
  <si>
    <t>mapType</t>
  </si>
  <si>
    <t>politicians</t>
  </si>
  <si>
    <t>Democratic-Republican</t>
  </si>
  <si>
    <t>National Union</t>
  </si>
  <si>
    <t>partyElection</t>
  </si>
  <si>
    <t>profession</t>
  </si>
  <si>
    <t>unit</t>
  </si>
  <si>
    <t>otherpaty</t>
  </si>
  <si>
    <t>change</t>
  </si>
  <si>
    <t>majority</t>
  </si>
  <si>
    <t>nextElection</t>
  </si>
  <si>
    <t>boards</t>
  </si>
  <si>
    <t>winnerParty</t>
  </si>
  <si>
    <t>loserParty</t>
  </si>
  <si>
    <t>candidate2Party</t>
  </si>
  <si>
    <t>europeanAffiliation</t>
  </si>
  <si>
    <t>portfolio</t>
  </si>
  <si>
    <t>gen.Secretary</t>
  </si>
  <si>
    <t>europeanParliamentGroup</t>
  </si>
  <si>
    <t>committees</t>
  </si>
  <si>
    <t>partyAffiliation</t>
  </si>
  <si>
    <t>succeeded</t>
  </si>
  <si>
    <t>committee</t>
  </si>
  <si>
    <t>schoolTradition</t>
  </si>
  <si>
    <t>board</t>
  </si>
  <si>
    <t>philosophicalSchool</t>
  </si>
  <si>
    <t>relation</t>
  </si>
  <si>
    <t>europarl</t>
  </si>
  <si>
    <t>ambassadorFrom</t>
  </si>
  <si>
    <t>preceded</t>
  </si>
  <si>
    <t>organisations</t>
  </si>
  <si>
    <t>european</t>
  </si>
  <si>
    <t>educationalBackground</t>
  </si>
  <si>
    <t>post1preceded</t>
  </si>
  <si>
    <t>posttitle</t>
  </si>
  <si>
    <t>french</t>
  </si>
  <si>
    <t>position</t>
  </si>
  <si>
    <t>officialStatus</t>
  </si>
  <si>
    <t>ruTeama</t>
  </si>
  <si>
    <t>notableworks</t>
  </si>
  <si>
    <t>conf</t>
  </si>
  <si>
    <t>billTitle</t>
  </si>
  <si>
    <t>repteam</t>
  </si>
  <si>
    <t>)()()()()()()()Before</t>
  </si>
  <si>
    <t>warsAndBattles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</si>
  <si>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</si>
  <si>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</si>
  <si>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</si>
  <si>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</si>
  <si>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</si>
  <si>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</si>
  <si>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</si>
  <si>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</si>
  <si>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</si>
  <si>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</si>
  <si>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</si>
  <si>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</si>
  <si>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</si>
  <si>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</si>
  <si>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</si>
  <si>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</si>
  <si>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</si>
  <si>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</si>
  <si>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</si>
  <si>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</si>
  <si>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</si>
  <si>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</si>
  <si>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</si>
  <si>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</si>
  <si>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</si>
  <si>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</si>
  <si>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</si>
  <si>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</si>
  <si>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</si>
  <si>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</si>
  <si>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</si>
  <si>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</si>
  <si>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</si>
  <si>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</si>
  <si>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</si>
  <si>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</si>
  <si>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</si>
  <si>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</si>
  <si>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</si>
  <si>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guests</t>
  </si>
  <si>
    <t>executiveProducer</t>
  </si>
  <si>
    <t>guest</t>
  </si>
  <si>
    <t>consProducer</t>
  </si>
  <si>
    <t>directedby</t>
  </si>
  <si>
    <t>stationBranding</t>
  </si>
  <si>
    <t>seriesep</t>
  </si>
  <si>
    <t>chapterlist</t>
  </si>
  <si>
    <t>number</t>
  </si>
  <si>
    <t>adslChan</t>
  </si>
  <si>
    <t>production</t>
  </si>
  <si>
    <t>numberOfVolumes</t>
  </si>
  <si>
    <t>prevSeason</t>
  </si>
  <si>
    <t>analogChannel</t>
  </si>
  <si>
    <t>nextSeason</t>
  </si>
  <si>
    <t>terrChan</t>
  </si>
  <si>
    <t>otherChs</t>
  </si>
  <si>
    <t>digitalChannel</t>
  </si>
  <si>
    <t>digital</t>
  </si>
  <si>
    <t>seasonName</t>
  </si>
  <si>
    <t>chapterlistcol</t>
  </si>
  <si>
    <t>season</t>
  </si>
  <si>
    <t>dvdReleaseDate</t>
  </si>
  <si>
    <t>numberOfSeasons</t>
  </si>
  <si>
    <t>analog</t>
  </si>
  <si>
    <t>episodenumber</t>
  </si>
  <si>
    <t>formerChannelNumbers</t>
  </si>
  <si>
    <t>numSeries</t>
  </si>
  <si>
    <t>episode</t>
  </si>
  <si>
    <t>volumes</t>
  </si>
  <si>
    <t>prodcode</t>
  </si>
  <si>
    <t>episodes</t>
  </si>
  <si>
    <t>prevSeries</t>
  </si>
  <si>
    <t>episodeNumber</t>
  </si>
  <si>
    <t>firstengairdate</t>
  </si>
  <si>
    <t>volumenumber</t>
  </si>
  <si>
    <t>day</t>
  </si>
  <si>
    <t>numSeasons</t>
  </si>
  <si>
    <t>otherChannel</t>
  </si>
  <si>
    <t>altdate</t>
  </si>
  <si>
    <t>episodeNo</t>
  </si>
  <si>
    <t>iptvChan</t>
  </si>
  <si>
    <t>goals</t>
  </si>
  <si>
    <t>caps</t>
  </si>
  <si>
    <t>rtitle</t>
  </si>
  <si>
    <t>no</t>
  </si>
  <si>
    <t>nextSeries</t>
  </si>
  <si>
    <t>licensedreldate</t>
  </si>
  <si>
    <t>hm16Exit</t>
  </si>
  <si>
    <t>hm15Exit</t>
  </si>
  <si>
    <t>hm13Exit</t>
  </si>
  <si>
    <t>hm14Exit</t>
  </si>
  <si>
    <t>overall</t>
  </si>
  <si>
    <t>effectiveRadiatedPower</t>
  </si>
  <si>
    <t>hm19Exit</t>
  </si>
  <si>
    <t>kanjititle</t>
  </si>
  <si>
    <t>hm8Exit</t>
  </si>
  <si>
    <t>seasonNumber</t>
  </si>
  <si>
    <t>hm17Exit</t>
  </si>
  <si>
    <t>viewers</t>
  </si>
  <si>
    <t>hm11Exit</t>
  </si>
  <si>
    <t>hm12Exit</t>
  </si>
  <si>
    <t>ratings</t>
  </si>
  <si>
    <t>hm6Exit</t>
  </si>
  <si>
    <t>rd</t>
  </si>
  <si>
    <t>hm7Exit</t>
  </si>
  <si>
    <t>nationalcaps</t>
  </si>
  <si>
    <t>listEpisodes</t>
  </si>
  <si>
    <t>rd1Score</t>
  </si>
  <si>
    <t>home</t>
  </si>
  <si>
    <t>nextevent</t>
  </si>
  <si>
    <t>reldate</t>
  </si>
  <si>
    <t>logofile</t>
  </si>
  <si>
    <t>hm20Exit</t>
  </si>
  <si>
    <t>romajititle</t>
  </si>
  <si>
    <t>statvalue</t>
  </si>
  <si>
    <t>stationSlogan</t>
  </si>
  <si>
    <t>linecolor</t>
  </si>
  <si>
    <t>television</t>
  </si>
  <si>
    <t>hm4Exit</t>
  </si>
  <si>
    <t>ended</t>
  </si>
  <si>
    <t>hm9Exit</t>
  </si>
  <si>
    <t>finalResult</t>
  </si>
  <si>
    <t>lastevent</t>
  </si>
  <si>
    <t>hm5Exit</t>
  </si>
  <si>
    <t>sketches</t>
  </si>
  <si>
    <t>hm1Exit</t>
  </si>
  <si>
    <t>scoring</t>
  </si>
  <si>
    <t>hm10Exit</t>
  </si>
  <si>
    <t>hm1Enter</t>
  </si>
  <si>
    <t>finish</t>
  </si>
  <si>
    <t>hm21Exit</t>
  </si>
  <si>
    <t>bookNumber</t>
  </si>
  <si>
    <t>issues</t>
  </si>
  <si>
    <t>age</t>
  </si>
  <si>
    <t>hm6Enter</t>
  </si>
  <si>
    <t>hm11Enter</t>
  </si>
  <si>
    <t>draftpick</t>
  </si>
  <si>
    <t>ranking</t>
  </si>
  <si>
    <t>hm2Exit</t>
  </si>
  <si>
    <t>filmingStarted</t>
  </si>
  <si>
    <t>yards</t>
  </si>
  <si>
    <t>hm18Exit</t>
  </si>
  <si>
    <t>hm9Enter</t>
  </si>
  <si>
    <t>hm3Exit</t>
  </si>
  <si>
    <t>hm5Enter</t>
  </si>
  <si>
    <t>callSign</t>
  </si>
  <si>
    <t>hm18Enter</t>
  </si>
  <si>
    <t>draftPick</t>
  </si>
  <si>
    <t>seasonep</t>
  </si>
  <si>
    <t>hm7Enter</t>
  </si>
  <si>
    <t>hm2Enter</t>
  </si>
  <si>
    <t>hm10Enter</t>
  </si>
  <si>
    <t>rd1Seed</t>
  </si>
  <si>
    <t>rebounds</t>
  </si>
  <si>
    <t>hm22Exit</t>
  </si>
  <si>
    <t>hm3Enter</t>
  </si>
  <si>
    <t>share</t>
  </si>
  <si>
    <t>visitor</t>
  </si>
  <si>
    <t>hm8Enter</t>
  </si>
  <si>
    <t>firstPublicationDate</t>
  </si>
  <si>
    <t>assist</t>
  </si>
  <si>
    <t>hm12Enter</t>
  </si>
  <si>
    <t>updated</t>
  </si>
  <si>
    <t>filmingEnded</t>
  </si>
  <si>
    <t>regionA</t>
  </si>
  <si>
    <t>regionB</t>
  </si>
  <si>
    <t>hm4Enter</t>
  </si>
  <si>
    <t>district</t>
  </si>
  <si>
    <t>lastPublicationDate</t>
  </si>
  <si>
    <t>custData</t>
  </si>
  <si>
    <t>citiesVisited</t>
  </si>
  <si>
    <t>hm17Enter</t>
  </si>
  <si>
    <t>hm13Enter</t>
  </si>
  <si>
    <t>networkOther</t>
  </si>
  <si>
    <t>numEmployees</t>
  </si>
  <si>
    <t>driveplays</t>
  </si>
  <si>
    <t>expiry</t>
  </si>
  <si>
    <t>licensedtitle</t>
  </si>
  <si>
    <t>replacedNames</t>
  </si>
  <si>
    <t>rd2Score</t>
  </si>
  <si>
    <t>numberinseries</t>
  </si>
  <si>
    <t>seriesNo</t>
  </si>
  <si>
    <t>rd2Seed</t>
  </si>
  <si>
    <t>isbn</t>
  </si>
  <si>
    <t>misc</t>
  </si>
  <si>
    <t>digitalSubChannel</t>
  </si>
  <si>
    <t>num</t>
  </si>
  <si>
    <t>nationalgoals</t>
  </si>
  <si>
    <t>points</t>
  </si>
  <si>
    <t>airDate</t>
  </si>
  <si>
    <t>notableRole</t>
  </si>
  <si>
    <t>hm15Enter</t>
  </si>
  <si>
    <t>timeslot</t>
  </si>
  <si>
    <t>hm14Enter</t>
  </si>
  <si>
    <t>countriesVisited</t>
  </si>
  <si>
    <t>seasons</t>
  </si>
  <si>
    <t>timeshiftNames</t>
  </si>
  <si>
    <t>timeshiftChannel</t>
  </si>
  <si>
    <t>accessdate</t>
  </si>
  <si>
    <t>conference</t>
  </si>
  <si>
    <t>hm16Enter</t>
  </si>
  <si>
    <t>originaltitle</t>
  </si>
  <si>
    <t>draftround</t>
  </si>
  <si>
    <t>month</t>
  </si>
  <si>
    <t>callLetters</t>
  </si>
  <si>
    <t>previousSeason</t>
  </si>
  <si>
    <t>playingteams</t>
  </si>
  <si>
    <t>translittitle</t>
  </si>
  <si>
    <t>ko</t>
  </si>
  <si>
    <t>networkName</t>
  </si>
  <si>
    <t>ukairdate</t>
  </si>
  <si>
    <t>rd1Team</t>
  </si>
  <si>
    <t>enddate</t>
  </si>
  <si>
    <t>hm25Exit</t>
  </si>
  <si>
    <t>sisterStations</t>
  </si>
  <si>
    <t>width</t>
  </si>
  <si>
    <t>endtheme</t>
  </si>
  <si>
    <t>draftRound</t>
  </si>
  <si>
    <t>filmingCompleted</t>
  </si>
  <si>
    <t>hm23Exit</t>
  </si>
  <si>
    <t>heightIn</t>
  </si>
  <si>
    <t>in</t>
  </si>
  <si>
    <t>hmpage</t>
  </si>
  <si>
    <t>jaKanji</t>
  </si>
  <si>
    <t>dcc</t>
  </si>
  <si>
    <t>episodetitle</t>
  </si>
  <si>
    <t>wickets</t>
  </si>
  <si>
    <t>hm19Enter</t>
  </si>
  <si>
    <t>singles</t>
  </si>
  <si>
    <t>logoalt</t>
  </si>
  <si>
    <t>referee</t>
  </si>
  <si>
    <t>notableWork</t>
  </si>
  <si>
    <t>stumpings</t>
  </si>
  <si>
    <t>shareAsOf</t>
  </si>
  <si>
    <t>haat</t>
  </si>
  <si>
    <t>losses</t>
  </si>
  <si>
    <t>tries</t>
  </si>
  <si>
    <t>latM</t>
  </si>
  <si>
    <t>virtualChannel</t>
  </si>
  <si>
    <t>numberEpisodes</t>
  </si>
  <si>
    <t>hm20Enter</t>
  </si>
  <si>
    <t>rd3Score</t>
  </si>
  <si>
    <t>virtual</t>
  </si>
  <si>
    <t>productiondate</t>
  </si>
  <si>
    <t>pictureFormat</t>
  </si>
  <si>
    <t>final</t>
  </si>
  <si>
    <t>wins</t>
  </si>
  <si>
    <t>games(goals)_</t>
  </si>
  <si>
    <t>vote</t>
  </si>
  <si>
    <t>appearances</t>
  </si>
  <si>
    <t>prodCode</t>
  </si>
  <si>
    <t>replacedByNames</t>
  </si>
  <si>
    <t>heightin</t>
  </si>
  <si>
    <t>media</t>
  </si>
  <si>
    <t>debutdate</t>
  </si>
  <si>
    <t>r</t>
  </si>
  <si>
    <t>h</t>
  </si>
  <si>
    <t>hm22Enter</t>
  </si>
  <si>
    <t>hm</t>
  </si>
  <si>
    <t>draftedround</t>
  </si>
  <si>
    <t>onlineChan</t>
  </si>
  <si>
    <t>hm23Enter</t>
  </si>
  <si>
    <t>longM</t>
  </si>
  <si>
    <t>wsopMoneyFinishes</t>
  </si>
  <si>
    <t>homeQtr</t>
  </si>
  <si>
    <t>hm21Enter</t>
  </si>
  <si>
    <t>visitorQtr</t>
  </si>
  <si>
    <t>broadcastNetwork</t>
  </si>
  <si>
    <t>themeMusicComposer</t>
  </si>
  <si>
    <t>numberSurvivors</t>
  </si>
  <si>
    <t>developer</t>
  </si>
  <si>
    <t>matches</t>
  </si>
  <si>
    <t>ot</t>
  </si>
  <si>
    <t>relmonth</t>
  </si>
  <si>
    <t>alttitle</t>
  </si>
  <si>
    <t>hm26Exit</t>
  </si>
  <si>
    <t>mmaKowin</t>
  </si>
  <si>
    <t>singlestitles</t>
  </si>
  <si>
    <t>musicVideos</t>
  </si>
  <si>
    <t>numberOfFilms</t>
  </si>
  <si>
    <t>soundtrack</t>
  </si>
  <si>
    <t>licensedisbn</t>
  </si>
  <si>
    <t>hm27Exit</t>
  </si>
  <si>
    <t>highestsinglesranking</t>
  </si>
  <si>
    <t>missingEps</t>
  </si>
  <si>
    <t>bestBowling</t>
  </si>
  <si>
    <t>rd3Seed</t>
  </si>
  <si>
    <t>floorCount</t>
  </si>
  <si>
    <t>musicalguests</t>
  </si>
  <si>
    <t>longS</t>
  </si>
  <si>
    <t>jaRomaji</t>
  </si>
  <si>
    <t>confstanding</t>
  </si>
  <si>
    <t>aired</t>
  </si>
  <si>
    <t>height</t>
  </si>
  <si>
    <t>hm24Enter</t>
  </si>
  <si>
    <t>web</t>
  </si>
  <si>
    <t>currentAwards</t>
  </si>
  <si>
    <t>narrated</t>
  </si>
  <si>
    <t>runnerName</t>
  </si>
  <si>
    <t>dvdFormat</t>
  </si>
  <si>
    <t>endingTheme</t>
  </si>
  <si>
    <t>hm24Exit</t>
  </si>
  <si>
    <t>finalVote</t>
  </si>
  <si>
    <t>score</t>
  </si>
  <si>
    <t>duration</t>
  </si>
  <si>
    <t>productionCode</t>
  </si>
  <si>
    <t>latS</t>
  </si>
  <si>
    <t>trackNo</t>
  </si>
  <si>
    <t>certmonth</t>
  </si>
  <si>
    <t>entries</t>
  </si>
  <si>
    <t>originalAirDate</t>
  </si>
  <si>
    <t>rd4Score</t>
  </si>
  <si>
    <t>50s</t>
  </si>
  <si>
    <t>pcupdate</t>
  </si>
  <si>
    <t>shoeSize</t>
  </si>
  <si>
    <t>appeared</t>
  </si>
  <si>
    <t>doublestitles</t>
  </si>
  <si>
    <t>decWins</t>
  </si>
  <si>
    <t>websiteTitle</t>
  </si>
  <si>
    <t>onlineServ</t>
  </si>
  <si>
    <t>shoesize</t>
  </si>
  <si>
    <t>draft</t>
  </si>
  <si>
    <t>won</t>
  </si>
  <si>
    <t>cpu</t>
  </si>
  <si>
    <t>compilation</t>
  </si>
  <si>
    <t>mmaDecwin</t>
  </si>
  <si>
    <t>dressSize</t>
  </si>
  <si>
    <t>koWins</t>
  </si>
  <si>
    <t>hm30Exit</t>
  </si>
  <si>
    <t>station</t>
  </si>
  <si>
    <t>seriesLink</t>
  </si>
  <si>
    <t>numberOfLocations</t>
  </si>
  <si>
    <t>koLosses</t>
  </si>
  <si>
    <t>episodeName</t>
  </si>
  <si>
    <t>numSeason</t>
  </si>
  <si>
    <t>subWins</t>
  </si>
  <si>
    <t>ft</t>
  </si>
  <si>
    <t>continentsVisited</t>
  </si>
  <si>
    <t>topScore</t>
  </si>
  <si>
    <t>wsopMainEventBestFinishRank</t>
  </si>
  <si>
    <t>fivefor</t>
  </si>
  <si>
    <t>highestdoublesranking</t>
  </si>
  <si>
    <t>lastAppearance</t>
  </si>
  <si>
    <t>rating</t>
  </si>
  <si>
    <t>mmaKoloss</t>
  </si>
  <si>
    <t>computingPlatform</t>
  </si>
  <si>
    <t>wptMoneyFinishes</t>
  </si>
  <si>
    <t>airTime</t>
  </si>
  <si>
    <t>careerhighlights</t>
  </si>
  <si>
    <t>neShow1Date</t>
  </si>
  <si>
    <t>platform</t>
  </si>
  <si>
    <t>latestReleaseDate</t>
  </si>
  <si>
    <t>firstAppearance</t>
  </si>
  <si>
    <t>began</t>
  </si>
  <si>
    <t>replacedBy</t>
  </si>
  <si>
    <t>rr</t>
  </si>
  <si>
    <t>kickboxWin</t>
  </si>
  <si>
    <t>camera</t>
  </si>
  <si>
    <t>platforms</t>
  </si>
  <si>
    <t>soogames(goals)_</t>
  </si>
  <si>
    <t>seriesname</t>
  </si>
  <si>
    <t>closeddate</t>
  </si>
  <si>
    <t>summary</t>
  </si>
  <si>
    <t>homeStation</t>
  </si>
  <si>
    <t>currentSeason</t>
  </si>
  <si>
    <t>filmStart</t>
  </si>
  <si>
    <t>closureDate</t>
  </si>
  <si>
    <t>eptMoneyFinishes</t>
  </si>
  <si>
    <t>terrServ</t>
  </si>
  <si>
    <t>storyArc</t>
  </si>
  <si>
    <t>latMinutes</t>
  </si>
  <si>
    <t>1stishhead</t>
  </si>
  <si>
    <t>hm25Enter</t>
  </si>
  <si>
    <t>rows</t>
  </si>
  <si>
    <t>option</t>
  </si>
  <si>
    <t>heightFt</t>
  </si>
  <si>
    <t>mmaSubwin</t>
  </si>
  <si>
    <t>mr</t>
  </si>
  <si>
    <t>odds</t>
  </si>
  <si>
    <t>dateAired</t>
  </si>
  <si>
    <t>numCycles</t>
  </si>
  <si>
    <t>can10Week</t>
  </si>
  <si>
    <t>broadcaster</t>
  </si>
  <si>
    <t>originalRun</t>
  </si>
  <si>
    <t>hm28Exit</t>
  </si>
  <si>
    <t>trackNumber</t>
  </si>
  <si>
    <t>total</t>
  </si>
  <si>
    <t>currentnumber</t>
  </si>
  <si>
    <t>mmaSubloss</t>
  </si>
  <si>
    <t>longs</t>
  </si>
  <si>
    <t>weight</t>
  </si>
  <si>
    <t>birthname</t>
  </si>
  <si>
    <t>session</t>
  </si>
  <si>
    <t>hm29Exit</t>
  </si>
  <si>
    <t>can7Week</t>
  </si>
  <si>
    <t>subLosses</t>
  </si>
  <si>
    <t>can9Week</t>
  </si>
  <si>
    <t>voices</t>
  </si>
  <si>
    <t>can8Week</t>
  </si>
  <si>
    <t>networkEn</t>
  </si>
  <si>
    <t>fatalities</t>
  </si>
  <si>
    <t>subchannels</t>
  </si>
  <si>
    <t>neShow2Date</t>
  </si>
  <si>
    <t>catnum</t>
  </si>
  <si>
    <t>wcfResult</t>
  </si>
  <si>
    <t>access</t>
  </si>
  <si>
    <t>no.OfSeasons</t>
  </si>
  <si>
    <t>input</t>
  </si>
  <si>
    <t>can6Week</t>
  </si>
  <si>
    <t>numSpecials</t>
  </si>
  <si>
    <t>volumeList</t>
  </si>
  <si>
    <t>quarter</t>
  </si>
  <si>
    <t>colwidth</t>
  </si>
  <si>
    <t>totalgoals</t>
  </si>
  <si>
    <t>ecfResult</t>
  </si>
  <si>
    <t>hm28Enter</t>
  </si>
  <si>
    <t>hm31Exit</t>
  </si>
  <si>
    <t>launched</t>
  </si>
  <si>
    <t>rd2Team</t>
  </si>
  <si>
    <t>airtime</t>
  </si>
  <si>
    <t>longSeconds</t>
  </si>
  <si>
    <t>progression</t>
  </si>
  <si>
    <t>can11Week</t>
  </si>
  <si>
    <t>hm27Enter</t>
  </si>
  <si>
    <t>publishDate</t>
  </si>
  <si>
    <t>bestFinish</t>
  </si>
  <si>
    <t>audioFormat</t>
  </si>
  <si>
    <t>rd4Seed</t>
  </si>
  <si>
    <t>latm</t>
  </si>
  <si>
    <t>numberLegs</t>
  </si>
  <si>
    <t>t</t>
  </si>
  <si>
    <t>n</t>
  </si>
  <si>
    <t>d</t>
  </si>
  <si>
    <t>waist</t>
  </si>
  <si>
    <t>cast</t>
  </si>
  <si>
    <t>hm29Enter</t>
  </si>
  <si>
    <t>cfldraftedpick</t>
  </si>
  <si>
    <t>moviequotes</t>
  </si>
  <si>
    <t>ruClubcaps</t>
  </si>
  <si>
    <t>players</t>
  </si>
  <si>
    <t>salary</t>
  </si>
  <si>
    <t>measurements</t>
  </si>
  <si>
    <t>english</t>
  </si>
  <si>
    <t>longMinutes</t>
  </si>
  <si>
    <t>dateConc</t>
  </si>
  <si>
    <t>fieldgoals</t>
  </si>
  <si>
    <t>longd</t>
  </si>
  <si>
    <t>longm</t>
  </si>
  <si>
    <t>numMovies</t>
  </si>
  <si>
    <t>clubnumber</t>
  </si>
  <si>
    <t>prevNo</t>
  </si>
  <si>
    <t>entranceCount</t>
  </si>
  <si>
    <t>transponders</t>
  </si>
  <si>
    <t>lasttestdate</t>
  </si>
  <si>
    <t>tvChanels</t>
  </si>
  <si>
    <t>teams</t>
  </si>
  <si>
    <t>pbrankings</t>
  </si>
  <si>
    <t>tenfor</t>
  </si>
  <si>
    <t>gspy</t>
  </si>
  <si>
    <t>hm34Enter</t>
  </si>
  <si>
    <t>affiliates</t>
  </si>
  <si>
    <t>numparts</t>
  </si>
  <si>
    <t>%E6%AC%A1%E7%95%AA%E7%B5%84_</t>
  </si>
  <si>
    <t>can13Week</t>
  </si>
  <si>
    <t>neShow3Date</t>
  </si>
  <si>
    <t>photo</t>
  </si>
  <si>
    <t>timeFrame</t>
  </si>
  <si>
    <t>kanjititleb</t>
  </si>
  <si>
    <t>cable</t>
  </si>
  <si>
    <t>films</t>
  </si>
  <si>
    <t>homeRecord</t>
  </si>
  <si>
    <t>os</t>
  </si>
  <si>
    <t>onAirringTime</t>
  </si>
  <si>
    <t>hanja</t>
  </si>
  <si>
    <t>kickboxKowin</t>
  </si>
  <si>
    <t>hm32Exit</t>
  </si>
  <si>
    <t>dateOfPremiere</t>
  </si>
  <si>
    <t>runnerupGames</t>
  </si>
  <si>
    <t>columns</t>
  </si>
  <si>
    <t>utcOffset</t>
  </si>
  <si>
    <t>hm31Enter</t>
  </si>
  <si>
    <t>discs</t>
  </si>
  <si>
    <t>draws</t>
  </si>
  <si>
    <t>can3Week</t>
  </si>
  <si>
    <t>noSeason</t>
  </si>
  <si>
    <t>hangul</t>
  </si>
  <si>
    <t>triesa</t>
  </si>
  <si>
    <t>update</t>
  </si>
  <si>
    <t>shareDate</t>
  </si>
  <si>
    <t>appearancesa</t>
  </si>
  <si>
    <t>appearancesb</t>
  </si>
  <si>
    <t>formerChannels</t>
  </si>
  <si>
    <t>can12Week</t>
  </si>
  <si>
    <t>kanji</t>
  </si>
  <si>
    <t>fec</t>
  </si>
  <si>
    <t>tpb</t>
  </si>
  <si>
    <t>homeTotal</t>
  </si>
  <si>
    <t>revenue</t>
  </si>
  <si>
    <t>seasonList</t>
  </si>
  <si>
    <t>launchSite</t>
  </si>
  <si>
    <t>openingSubtitle</t>
  </si>
  <si>
    <t>can4Week</t>
  </si>
  <si>
    <t>arguedate</t>
  </si>
  <si>
    <t>modes</t>
  </si>
  <si>
    <t>decLosses</t>
  </si>
  <si>
    <t>ages</t>
  </si>
  <si>
    <t>satellte</t>
  </si>
  <si>
    <t>dimensions</t>
  </si>
  <si>
    <t>lats</t>
  </si>
  <si>
    <t>associatedact</t>
  </si>
  <si>
    <t>relatives</t>
  </si>
  <si>
    <t>otros</t>
  </si>
  <si>
    <t>border</t>
  </si>
  <si>
    <t>vehicles</t>
  </si>
  <si>
    <t>kickboxLoss</t>
  </si>
  <si>
    <t>crew</t>
  </si>
  <si>
    <t>racerecord</t>
  </si>
  <si>
    <t>j</t>
  </si>
  <si>
    <t>icprovince</t>
  </si>
  <si>
    <t>englishtitleb</t>
  </si>
  <si>
    <t>ep</t>
  </si>
  <si>
    <t>rd5Score</t>
  </si>
  <si>
    <t>custLabel</t>
  </si>
  <si>
    <t>mixedtitles</t>
  </si>
  <si>
    <t>rd3Team</t>
  </si>
  <si>
    <t>cont</t>
  </si>
  <si>
    <t>recordLocation</t>
  </si>
  <si>
    <t>labelX</t>
  </si>
  <si>
    <t>odidebutdate</t>
  </si>
  <si>
    <t>topcolor</t>
  </si>
  <si>
    <t>majorwins</t>
  </si>
  <si>
    <t>fr</t>
  </si>
  <si>
    <t>originalAiring</t>
  </si>
  <si>
    <t>romaji</t>
  </si>
  <si>
    <t>encoding</t>
  </si>
  <si>
    <t>hm34Exit</t>
  </si>
  <si>
    <t>agent</t>
  </si>
  <si>
    <t>timing</t>
  </si>
  <si>
    <t>hm30Enter</t>
  </si>
  <si>
    <t>can14Week</t>
  </si>
  <si>
    <t>ntupdate</t>
  </si>
  <si>
    <t>testOfTransmission</t>
  </si>
  <si>
    <t>contactInfo</t>
  </si>
  <si>
    <t>yearspan</t>
  </si>
  <si>
    <t>nextNo</t>
  </si>
  <si>
    <t>hm26Enter</t>
  </si>
  <si>
    <t>prevshow</t>
  </si>
  <si>
    <t>professionalWinner</t>
  </si>
  <si>
    <t>otherTitles</t>
  </si>
  <si>
    <t>overallRecord</t>
  </si>
  <si>
    <t>magazine</t>
  </si>
  <si>
    <t>batAvg</t>
  </si>
  <si>
    <t>cfldraftedround</t>
  </si>
  <si>
    <t>mmaDecloss</t>
  </si>
  <si>
    <t>releasedate</t>
  </si>
  <si>
    <t>no.OfEpisodes</t>
  </si>
  <si>
    <t>statesVisited</t>
  </si>
  <si>
    <t>numGlad</t>
  </si>
  <si>
    <t>draftPickPba</t>
  </si>
  <si>
    <t>foaled</t>
  </si>
  <si>
    <t>award1n</t>
  </si>
  <si>
    <t>relations</t>
  </si>
  <si>
    <t>award2n</t>
  </si>
  <si>
    <t>award4n</t>
  </si>
  <si>
    <t>award3w</t>
  </si>
  <si>
    <t>radio</t>
  </si>
  <si>
    <t>pages</t>
  </si>
  <si>
    <t>award8n</t>
  </si>
  <si>
    <t>knesset(s)_</t>
  </si>
  <si>
    <t>award8w</t>
  </si>
  <si>
    <t>vgs</t>
  </si>
  <si>
    <t>count</t>
  </si>
  <si>
    <t>albumspan</t>
  </si>
  <si>
    <t>hm35Exit</t>
  </si>
  <si>
    <t>can5Week</t>
  </si>
  <si>
    <t>titleretired</t>
  </si>
  <si>
    <t>othername</t>
  </si>
  <si>
    <t>no.OfSeason</t>
  </si>
  <si>
    <t>numCont</t>
  </si>
  <si>
    <t>planet</t>
  </si>
  <si>
    <t>sort</t>
  </si>
  <si>
    <t>visitorRecord</t>
  </si>
  <si>
    <t>ffff</t>
  </si>
  <si>
    <t>pin11Name</t>
  </si>
  <si>
    <t>award10n</t>
  </si>
  <si>
    <t>award10w</t>
  </si>
  <si>
    <t>award11w</t>
  </si>
  <si>
    <t>award11n</t>
  </si>
  <si>
    <t>dateStart</t>
  </si>
  <si>
    <t>current</t>
  </si>
  <si>
    <t>testdebutdate</t>
  </si>
  <si>
    <t>sc</t>
  </si>
  <si>
    <t>gradar</t>
  </si>
  <si>
    <t>latestPreviewVersion</t>
  </si>
  <si>
    <t>icallireland</t>
  </si>
  <si>
    <t>numberOfPages</t>
  </si>
  <si>
    <t>ingent</t>
  </si>
  <si>
    <t>3Premiere</t>
  </si>
  <si>
    <t>numEpisode</t>
  </si>
  <si>
    <t>episodeNotes</t>
  </si>
  <si>
    <t>previewDate</t>
  </si>
  <si>
    <t>rerunsOnly</t>
  </si>
  <si>
    <t>segments</t>
  </si>
  <si>
    <t>orignalairdate</t>
  </si>
  <si>
    <t>sisterName</t>
  </si>
  <si>
    <t>nfldraftedround</t>
  </si>
  <si>
    <t>stat2value</t>
  </si>
  <si>
    <t>illustrator</t>
  </si>
  <si>
    <t>internationalBroadcast</t>
  </si>
  <si>
    <t>runtimeInThePhilippines</t>
  </si>
  <si>
    <t>coordinates</t>
  </si>
  <si>
    <t>pin12Name</t>
  </si>
  <si>
    <t>jersey</t>
  </si>
  <si>
    <t>numYears</t>
  </si>
  <si>
    <t>satServices</t>
  </si>
  <si>
    <t>venues</t>
  </si>
  <si>
    <t>guernsey</t>
  </si>
  <si>
    <t>numComics</t>
  </si>
  <si>
    <t>amgId</t>
  </si>
  <si>
    <t>ordination</t>
  </si>
  <si>
    <t>triesb</t>
  </si>
  <si>
    <t>triesc</t>
  </si>
  <si>
    <t>otherChannels</t>
  </si>
  <si>
    <t>close</t>
  </si>
  <si>
    <t>issn</t>
  </si>
  <si>
    <t>syndicates</t>
  </si>
  <si>
    <t>netIncome</t>
  </si>
  <si>
    <t>prowins</t>
  </si>
  <si>
    <t>restingPlaceCoordinates</t>
  </si>
  <si>
    <t>pin3Name</t>
  </si>
  <si>
    <t>eurog</t>
  </si>
  <si>
    <t>2Episodes</t>
  </si>
  <si>
    <t>shots</t>
  </si>
  <si>
    <t>singlesrecord</t>
  </si>
  <si>
    <t>collar</t>
  </si>
  <si>
    <t>designation1Date</t>
  </si>
  <si>
    <t>introducedBy</t>
  </si>
  <si>
    <t>%E6%94%BE%E9%80%81%E6%9E%A0_</t>
  </si>
  <si>
    <t>dvdReleaseDates</t>
  </si>
  <si>
    <t>feet</t>
  </si>
  <si>
    <t>districtOrd</t>
  </si>
  <si>
    <t>kids</t>
  </si>
  <si>
    <t>heightft</t>
  </si>
  <si>
    <t>turnedpro</t>
  </si>
  <si>
    <t>clubUpdate</t>
  </si>
  <si>
    <t>ridersPerRow</t>
  </si>
  <si>
    <t>interval</t>
  </si>
  <si>
    <t>pin13Name</t>
  </si>
  <si>
    <t>draftedpick</t>
  </si>
  <si>
    <t>clcounty</t>
  </si>
  <si>
    <t>domesticpartner</t>
  </si>
  <si>
    <t>can15Week</t>
  </si>
  <si>
    <t>fshow</t>
  </si>
  <si>
    <t>hm32Enter</t>
  </si>
  <si>
    <t>hm48Enter</t>
  </si>
  <si>
    <t>latSeconds</t>
  </si>
  <si>
    <t>utcOffsetDst</t>
  </si>
  <si>
    <t>eptFinalTables</t>
  </si>
  <si>
    <t>hm3Stat</t>
  </si>
  <si>
    <t>appointed</t>
  </si>
  <si>
    <t>hm43Enter</t>
  </si>
  <si>
    <t>electionDate</t>
  </si>
  <si>
    <t>allstars</t>
  </si>
  <si>
    <t>heightInch</t>
  </si>
  <si>
    <t>analogic</t>
  </si>
  <si>
    <t>noContests</t>
  </si>
  <si>
    <t>bowlRecord</t>
  </si>
  <si>
    <t>1option</t>
  </si>
  <si>
    <t>retired</t>
  </si>
  <si>
    <t>uflstatvalue</t>
  </si>
  <si>
    <t>hm33Exit</t>
  </si>
  <si>
    <t>fastestLaps</t>
  </si>
  <si>
    <t>live</t>
  </si>
  <si>
    <t>firstSeason</t>
  </si>
  <si>
    <t>postText</t>
  </si>
  <si>
    <t>nominations</t>
  </si>
  <si>
    <t>wptFinalTables</t>
  </si>
  <si>
    <t>watts</t>
  </si>
  <si>
    <t>numberOfLegs</t>
  </si>
  <si>
    <t>serialName</t>
  </si>
  <si>
    <t>hm33Enter</t>
  </si>
  <si>
    <t>elevatorCount</t>
  </si>
  <si>
    <t>marriageDate</t>
  </si>
  <si>
    <t>widthInch</t>
  </si>
  <si>
    <t>preselection</t>
  </si>
  <si>
    <t>restingplace</t>
  </si>
  <si>
    <t>1Episodes</t>
  </si>
  <si>
    <t>aspectRatio</t>
  </si>
  <si>
    <t>numberOfStaff</t>
  </si>
  <si>
    <t>hm11Stat</t>
  </si>
  <si>
    <t>quoted</t>
  </si>
  <si>
    <t>hm36Enter</t>
  </si>
  <si>
    <t>championships</t>
  </si>
  <si>
    <t>poles</t>
  </si>
  <si>
    <t>semi</t>
  </si>
  <si>
    <t>cols</t>
  </si>
  <si>
    <t>client</t>
  </si>
  <si>
    <t>satellite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</si>
  <si>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</si>
  <si>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</si>
  <si>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</si>
  <si>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</si>
  <si>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</si>
  <si>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</si>
  <si>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</si>
  <si>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</si>
  <si>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</si>
  <si>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</si>
  <si>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</si>
  <si>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</si>
  <si>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</si>
  <si>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</si>
  <si>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</si>
  <si>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</si>
  <si>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</si>
  <si>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</si>
  <si>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</si>
  <si>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</si>
  <si>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</si>
  <si>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</si>
  <si>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</si>
  <si>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</si>
  <si>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</si>
  <si>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</si>
  <si>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</si>
  <si>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</si>
  <si>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</si>
  <si>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</si>
  <si>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</si>
  <si>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</si>
  <si>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</si>
  <si>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</si>
  <si>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</si>
  <si>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</si>
  <si>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</si>
  <si>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</si>
  <si>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</si>
  <si>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</si>
  <si>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</si>
  <si>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</si>
  <si>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</si>
  <si>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</si>
  <si>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</si>
  <si>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</si>
  <si>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</si>
  <si>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</si>
  <si>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</si>
  <si>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</si>
  <si>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</si>
  <si>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</si>
  <si>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</si>
  <si>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</si>
  <si>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</si>
  <si>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</si>
  <si>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</si>
  <si>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</si>
  <si>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</si>
  <si>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</si>
  <si>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</si>
  <si>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</si>
  <si>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</si>
  <si>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</si>
  <si>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</si>
  <si>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</si>
  <si>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</si>
  <si>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</si>
  <si>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</si>
  <si>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</si>
  <si>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</si>
  <si>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</si>
  <si>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</si>
  <si>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</si>
  <si>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</si>
  <si>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</si>
  <si>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</si>
  <si>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</si>
  <si>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</si>
  <si>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</si>
  <si>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</si>
  <si>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</si>
  <si>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</si>
  <si>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</si>
  <si>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</si>
  <si>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</si>
  <si>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</si>
  <si>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</si>
  <si>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couchGag</t>
  </si>
  <si>
    <t>englishtitlea</t>
  </si>
  <si>
    <t>Michael Shea</t>
  </si>
  <si>
    <t>Neil Patrick Harris</t>
  </si>
  <si>
    <t>Pamela Fryman</t>
  </si>
  <si>
    <t>Rob Greenberg</t>
  </si>
  <si>
    <t>guestStar</t>
  </si>
  <si>
    <t>drivelength</t>
  </si>
  <si>
    <t>mc</t>
  </si>
  <si>
    <t>latD</t>
  </si>
  <si>
    <t>numberDays</t>
  </si>
  <si>
    <t>latd</t>
  </si>
  <si>
    <t>logosize</t>
  </si>
  <si>
    <t>longD</t>
  </si>
  <si>
    <t>ch</t>
  </si>
  <si>
    <t>latDegrees</t>
  </si>
  <si>
    <t>hof</t>
  </si>
  <si>
    <t>size</t>
  </si>
  <si>
    <t>imagesize</t>
  </si>
  <si>
    <t>clubs</t>
  </si>
  <si>
    <t>hips</t>
  </si>
  <si>
    <t>runs</t>
  </si>
  <si>
    <t>doublesrecord</t>
  </si>
  <si>
    <t>restrictionIn</t>
  </si>
  <si>
    <t>gr</t>
  </si>
  <si>
    <t>marketShare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</si>
</sst>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202"/>
  <sheetViews>
    <sheetView colorId="64" defaultGridColor="true" rightToLeft="false" showFormulas="false" showGridLines="true" showOutlineSymbols="true" showRowColHeaders="true" showZeros="true" tabSelected="true" topLeftCell="A3480" view="normal" windowProtection="false" workbookViewId="0" zoomScale="80" zoomScaleNormal="80" zoomScalePageLayoutView="100">
      <selection activeCell="J17" activeCellId="0" pane="topLeft" sqref="J17"/>
    </sheetView>
  </sheetViews>
  <cols>
    <col collapsed="false" hidden="false" max="1" min="1" style="0" width="44.678431372549"/>
    <col collapsed="false" hidden="false" max="2" min="2" style="0" width="19.5450980392157"/>
    <col collapsed="false" hidden="false" max="1025" min="3" style="0" width="11.5764705882353"/>
  </cols>
  <sheetData>
    <row collapsed="false" customFormat="false" customHeight="true" hidden="false" ht="12.1" outlineLevel="0" r="2">
      <c r="A2" s="0" t="n">
        <v>618003832</v>
      </c>
      <c r="B2" s="0" t="s">
        <v>0</v>
      </c>
      <c r="C2" s="0" t="str">
        <f aca="false">HYPERLINK("http://en.wikipedia.org/wiki/List_of_largest_manufacturing_companies_by_revenue", "View context")</f>
        <v>View context</v>
      </c>
    </row>
    <row collapsed="false" customFormat="false" customHeight="true" hidden="false" ht="12.65" outlineLevel="0" r="3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</row>
    <row collapsed="false" customFormat="false" customHeight="true" hidden="false" ht="12.1" outlineLevel="0" r="4">
      <c r="A4" s="0" t="s">
        <v>6</v>
      </c>
      <c r="B4" s="0" t="s">
        <v>7</v>
      </c>
      <c r="C4" s="0" t="s">
        <v>8</v>
      </c>
      <c r="D4" s="0" t="s">
        <v>9</v>
      </c>
      <c r="E4" s="0" t="s">
        <v>10</v>
      </c>
    </row>
    <row collapsed="false" customFormat="false" customHeight="true" hidden="false" ht="12.65" outlineLevel="0" r="5">
      <c r="A5" s="0" t="s">
        <v>11</v>
      </c>
      <c r="B5" s="0" t="s">
        <v>12</v>
      </c>
      <c r="C5" s="0" t="s">
        <v>13</v>
      </c>
      <c r="D5" s="0" t="s">
        <v>14</v>
      </c>
      <c r="E5" s="0" t="s">
        <v>15</v>
      </c>
    </row>
    <row collapsed="false" customFormat="false" customHeight="true" hidden="false" ht="12.1" outlineLevel="0" r="6">
      <c r="A6" s="0" t="s">
        <v>16</v>
      </c>
      <c r="B6" s="0" t="s">
        <v>17</v>
      </c>
      <c r="C6" s="0" t="s">
        <v>18</v>
      </c>
      <c r="D6" s="0" t="s">
        <v>19</v>
      </c>
      <c r="E6" s="0" t="s">
        <v>20</v>
      </c>
    </row>
    <row collapsed="false" customFormat="false" customHeight="true" hidden="false" ht="12.1" outlineLevel="0" r="7">
      <c r="A7" s="0" t="s">
        <v>21</v>
      </c>
      <c r="B7" s="0" t="s">
        <v>22</v>
      </c>
      <c r="C7" s="0" t="s">
        <v>23</v>
      </c>
      <c r="D7" s="0" t="s">
        <v>24</v>
      </c>
      <c r="E7" s="0" t="s">
        <v>25</v>
      </c>
    </row>
    <row collapsed="false" customFormat="false" customHeight="true" hidden="false" ht="12.65" outlineLevel="0" r="8">
      <c r="A8" s="0" t="s">
        <v>26</v>
      </c>
      <c r="B8" s="0" t="s">
        <v>27</v>
      </c>
      <c r="C8" s="0" t="s">
        <v>28</v>
      </c>
      <c r="D8" s="0" t="s">
        <v>29</v>
      </c>
      <c r="E8" s="0" t="s">
        <v>30</v>
      </c>
    </row>
    <row collapsed="false" customFormat="false" customHeight="true" hidden="false" ht="12.1" outlineLevel="0" r="9">
      <c r="A9" s="0" t="str">
        <f aca="false">HYPERLINK("http://dbpedia.org/property/products")</f>
        <v>http://dbpedia.org/property/products</v>
      </c>
      <c r="B9" s="0" t="s">
        <v>31</v>
      </c>
      <c r="D9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true" hidden="false" ht="12.1" outlineLevel="0" r="10">
      <c r="A10" s="0" t="str">
        <f aca="false">HYPERLINK("http://dbpedia.org/property/industry")</f>
        <v>http://dbpedia.org/property/industry</v>
      </c>
      <c r="B10" s="0" t="s">
        <v>32</v>
      </c>
      <c r="D10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true" hidden="false" ht="12.65" outlineLevel="0" r="11">
      <c r="A11" s="0" t="str">
        <f aca="false">HYPERLINK("http://dbpedia.org/property/companyName")</f>
        <v>http://dbpedia.org/property/companyName</v>
      </c>
      <c r="B11" s="0" t="s">
        <v>33</v>
      </c>
      <c r="D11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true" hidden="false" ht="12.1" outlineLevel="0" r="12">
      <c r="A12" s="0" t="str">
        <f aca="false">HYPERLINK("http://xmlns.com/foaf/0.1/name")</f>
        <v>http://xmlns.com/foaf/0.1/name</v>
      </c>
      <c r="B12" s="0" t="s">
        <v>34</v>
      </c>
      <c r="D1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3">
      <c r="A13" s="0" t="str">
        <f aca="false">HYPERLINK("http://dbpedia.org/ontology/industry")</f>
        <v>http://dbpedia.org/ontology/industry</v>
      </c>
      <c r="B13" s="0" t="s">
        <v>32</v>
      </c>
      <c r="D13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true" hidden="false" ht="12.65" outlineLevel="0" r="14">
      <c r="A14" s="0" t="str">
        <f aca="false">HYPERLINK("http://dbpedia.org/property/subsid")</f>
        <v>http://dbpedia.org/property/subsid</v>
      </c>
      <c r="B14" s="0" t="s">
        <v>35</v>
      </c>
      <c r="D14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true" hidden="false" ht="12.1" outlineLevel="0" r="15">
      <c r="A15" s="0" t="str">
        <f aca="false">HYPERLINK("http://dbpedia.org/ontology/product")</f>
        <v>http://dbpedia.org/ontology/product</v>
      </c>
      <c r="B15" s="0" t="s">
        <v>36</v>
      </c>
      <c r="D15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true" hidden="false" ht="12.1" outlineLevel="0" r="16">
      <c r="A16" s="0" t="str">
        <f aca="false">HYPERLINK("http://dbpedia.org/property/services")</f>
        <v>http://dbpedia.org/property/services</v>
      </c>
      <c r="B16" s="0" t="s">
        <v>37</v>
      </c>
      <c r="D16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true" hidden="false" ht="12.1" outlineLevel="0" r="17">
      <c r="A17" s="0" t="str">
        <f aca="false">HYPERLINK("http://dbpedia.org/ontology/subsidiary")</f>
        <v>http://dbpedia.org/ontology/subsidiary</v>
      </c>
      <c r="B17" s="0" t="s">
        <v>38</v>
      </c>
      <c r="D17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true" hidden="false" ht="12.1" outlineLevel="0" r="18">
      <c r="A18" s="0" t="str">
        <f aca="false">HYPERLINK("http://dbpedia.org/property/name")</f>
        <v>http://dbpedia.org/property/name</v>
      </c>
      <c r="B18" s="0" t="s">
        <v>34</v>
      </c>
      <c r="D1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9">
      <c r="A19" s="0" t="str">
        <f aca="false">HYPERLINK("http://dbpedia.org/property/parent")</f>
        <v>http://dbpedia.org/property/parent</v>
      </c>
      <c r="B19" s="0" t="s">
        <v>39</v>
      </c>
      <c r="D19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true" hidden="false" ht="12.1" outlineLevel="0" r="20">
      <c r="A20" s="0" t="str">
        <f aca="false">HYPERLINK("http://dbpedia.org/ontology/service")</f>
        <v>http://dbpedia.org/ontology/service</v>
      </c>
      <c r="B20" s="0" t="s">
        <v>40</v>
      </c>
      <c r="D20" s="0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</row>
    <row collapsed="false" customFormat="false" customHeight="true" hidden="false" ht="12.1" outlineLevel="0" r="21">
      <c r="A21" s="0" t="str">
        <f aca="false">HYPERLINK("http://dbpedia.org/property/owner")</f>
        <v>http://dbpedia.org/property/owner</v>
      </c>
      <c r="B21" s="0" t="s">
        <v>41</v>
      </c>
      <c r="D21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22">
      <c r="A22" s="0" t="str">
        <f aca="false">HYPERLINK("http://dbpedia.org/property/shortsummary")</f>
        <v>http://dbpedia.org/property/shortsummary</v>
      </c>
      <c r="B22" s="0" t="s">
        <v>42</v>
      </c>
      <c r="D2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23">
      <c r="A23" s="0" t="str">
        <f aca="false">HYPERLINK("http://dbpedia.org/property/companyType")</f>
        <v>http://dbpedia.org/property/companyType</v>
      </c>
      <c r="B23" s="0" t="s">
        <v>43</v>
      </c>
      <c r="D23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true" hidden="false" ht="12.1" outlineLevel="0" r="24">
      <c r="A24" s="0" t="str">
        <f aca="false">HYPERLINK("http://dbpedia.org/property/divisions")</f>
        <v>http://dbpedia.org/property/divisions</v>
      </c>
      <c r="B24" s="0" t="s">
        <v>44</v>
      </c>
      <c r="D24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true" hidden="false" ht="12.1" outlineLevel="0" r="25">
      <c r="A25" s="0" t="str">
        <f aca="false">HYPERLINK("http://dbpedia.org/property/fate")</f>
        <v>http://dbpedia.org/property/fate</v>
      </c>
      <c r="B25" s="0" t="s">
        <v>45</v>
      </c>
      <c r="D25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true" hidden="false" ht="12.1" outlineLevel="0" r="26">
      <c r="A26" s="0" t="str">
        <f aca="false">HYPERLINK("http://dbpedia.org/property/caption")</f>
        <v>http://dbpedia.org/property/caption</v>
      </c>
      <c r="B26" s="0" t="s">
        <v>46</v>
      </c>
      <c r="D2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27">
      <c r="A27" s="0" t="str">
        <f aca="false">HYPERLINK("http://dbpedia.org/ontology/parentCompany")</f>
        <v>http://dbpedia.org/ontology/parentCompany</v>
      </c>
      <c r="B27" s="0" t="s">
        <v>47</v>
      </c>
      <c r="D27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true" hidden="false" ht="12.65" outlineLevel="0" r="28">
      <c r="A28" s="0" t="str">
        <f aca="false">HYPERLINK("http://dbpedia.org/property/keyPeople")</f>
        <v>http://dbpedia.org/property/keyPeople</v>
      </c>
      <c r="B28" s="0" t="s">
        <v>48</v>
      </c>
      <c r="D28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true" hidden="false" ht="12.1" outlineLevel="0" r="29">
      <c r="A29" s="0" t="str">
        <f aca="false">HYPERLINK("http://dbpedia.org/ontology/fate")</f>
        <v>http://dbpedia.org/ontology/fate</v>
      </c>
      <c r="B29" s="0" t="s">
        <v>45</v>
      </c>
      <c r="D29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true" hidden="false" ht="12.1" outlineLevel="0" r="30">
      <c r="A30" s="0" t="str">
        <f aca="false">HYPERLINK("http://dbpedia.org/property/predecessor")</f>
        <v>http://dbpedia.org/property/predecessor</v>
      </c>
      <c r="B30" s="0" t="s">
        <v>49</v>
      </c>
      <c r="D30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31">
      <c r="A31" s="0" t="str">
        <f aca="false">HYPERLINK("http://dbpedia.org/property/successor")</f>
        <v>http://dbpedia.org/property/successor</v>
      </c>
      <c r="B31" s="0" t="s">
        <v>50</v>
      </c>
      <c r="D31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32">
      <c r="A32" s="0" t="str">
        <f aca="false">HYPERLINK("http://dbpedia.org/property/type")</f>
        <v>http://dbpedia.org/property/type</v>
      </c>
      <c r="B32" s="0" t="s">
        <v>51</v>
      </c>
      <c r="D32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true" hidden="false" ht="12.1" outlineLevel="0" r="33">
      <c r="A33" s="0" t="str">
        <f aca="false">HYPERLINK("http://dbpedia.org/property/occupation")</f>
        <v>http://dbpedia.org/property/occupation</v>
      </c>
      <c r="B33" s="0" t="s">
        <v>52</v>
      </c>
      <c r="D3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34">
      <c r="A34" s="0" t="str">
        <f aca="false">HYPERLINK("http://dbpedia.org/ontology/type")</f>
        <v>http://dbpedia.org/ontology/type</v>
      </c>
      <c r="B34" s="0" t="s">
        <v>51</v>
      </c>
      <c r="D34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true" hidden="false" ht="12.1" outlineLevel="0" r="35">
      <c r="A35" s="0" t="str">
        <f aca="false">HYPERLINK("http://dbpedia.org/ontology/owner")</f>
        <v>http://dbpedia.org/ontology/owner</v>
      </c>
      <c r="B35" s="0" t="s">
        <v>41</v>
      </c>
      <c r="D35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36">
      <c r="A36" s="0" t="str">
        <f aca="false">HYPERLINK("http://dbpedia.org/ontology/keyPerson")</f>
        <v>http://dbpedia.org/ontology/keyPerson</v>
      </c>
      <c r="B36" s="0" t="s">
        <v>53</v>
      </c>
      <c r="D36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true" hidden="false" ht="12.1" outlineLevel="0" r="37">
      <c r="A37" s="0" t="str">
        <f aca="false">HYPERLINK("http://dbpedia.org/property/data")</f>
        <v>http://dbpedia.org/property/data</v>
      </c>
      <c r="B37" s="0" t="s">
        <v>54</v>
      </c>
      <c r="D3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38">
      <c r="A38" s="0" t="str">
        <f aca="false">HYPERLINK("http://dbpedia.org/ontology/owningCompany")</f>
        <v>http://dbpedia.org/ontology/owningCompany</v>
      </c>
      <c r="B38" s="0" t="s">
        <v>55</v>
      </c>
      <c r="D38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true" hidden="false" ht="12.65" outlineLevel="0" r="39">
      <c r="A39" s="0" t="str">
        <f aca="false">HYPERLINK("http://dbpedia.org/property/companySlogan")</f>
        <v>http://dbpedia.org/property/companySlogan</v>
      </c>
      <c r="B39" s="0" t="s">
        <v>56</v>
      </c>
      <c r="D39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true" hidden="false" ht="12.1" outlineLevel="0" r="40">
      <c r="A40" s="0" t="str">
        <f aca="false">HYPERLINK("http://dbpedia.org/property/title")</f>
        <v>http://dbpedia.org/property/title</v>
      </c>
      <c r="B40" s="0" t="s">
        <v>57</v>
      </c>
      <c r="D4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41">
      <c r="A41" s="0" t="str">
        <f aca="false">HYPERLINK("http://dbpedia.org/property/founder")</f>
        <v>http://dbpedia.org/property/founder</v>
      </c>
      <c r="B41" s="0" t="s">
        <v>58</v>
      </c>
      <c r="D41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true" hidden="false" ht="12.1" outlineLevel="0" r="42">
      <c r="A42" s="0" t="str">
        <f aca="false">HYPERLINK("http://dbpedia.org/property/genre")</f>
        <v>http://dbpedia.org/property/genre</v>
      </c>
      <c r="B42" s="0" t="s">
        <v>59</v>
      </c>
      <c r="D42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1" outlineLevel="0" r="43">
      <c r="A43" s="0" t="str">
        <f aca="false">HYPERLINK("http://dbpedia.org/ontology/successor")</f>
        <v>http://dbpedia.org/ontology/successor</v>
      </c>
      <c r="B43" s="0" t="s">
        <v>50</v>
      </c>
      <c r="D43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65" outlineLevel="0" r="44">
      <c r="A44" s="0" t="str">
        <f aca="false">HYPERLINK("http://dbpedia.org/ontology/knownFor")</f>
        <v>http://dbpedia.org/ontology/knownFor</v>
      </c>
      <c r="B44" s="0" t="s">
        <v>60</v>
      </c>
      <c r="D44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45">
      <c r="A45" s="0" t="str">
        <f aca="false">HYPERLINK("http://dbpedia.org/property/purpose")</f>
        <v>http://dbpedia.org/property/purpose</v>
      </c>
      <c r="B45" s="0" t="s">
        <v>61</v>
      </c>
      <c r="D45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true" hidden="false" ht="12.1" outlineLevel="0" r="46">
      <c r="A46" s="0" t="str">
        <f aca="false">HYPERLINK("http://dbpedia.org/property/footnotes")</f>
        <v>http://dbpedia.org/property/footnotes</v>
      </c>
      <c r="B46" s="0" t="s">
        <v>62</v>
      </c>
      <c r="D46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true" hidden="false" ht="12.1" outlineLevel="0" r="47">
      <c r="A47" s="0" t="str">
        <f aca="false">HYPERLINK("http://dbpedia.org/ontology/purpose")</f>
        <v>http://dbpedia.org/ontology/purpose</v>
      </c>
      <c r="B47" s="0" t="s">
        <v>61</v>
      </c>
      <c r="D47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true" hidden="false" ht="12.1" outlineLevel="0" r="48">
      <c r="A48" s="0" t="str">
        <f aca="false">HYPERLINK("http://dbpedia.org/ontology/occupation")</f>
        <v>http://dbpedia.org/ontology/occupation</v>
      </c>
      <c r="B48" s="0" t="s">
        <v>52</v>
      </c>
      <c r="D48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49">
      <c r="A49" s="0" t="str">
        <f aca="false">HYPERLINK("http://dbpedia.org/ontology/predecessor")</f>
        <v>http://dbpedia.org/ontology/predecessor</v>
      </c>
      <c r="B49" s="0" t="s">
        <v>49</v>
      </c>
      <c r="D49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50">
      <c r="A50" s="0" t="str">
        <f aca="false">HYPERLINK("http://dbpedia.org/property/slogan")</f>
        <v>http://dbpedia.org/property/slogan</v>
      </c>
      <c r="B50" s="0" t="s">
        <v>63</v>
      </c>
      <c r="D50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true" hidden="false" ht="12.65" outlineLevel="0" r="51">
      <c r="A51" s="0" t="str">
        <f aca="false">HYPERLINK("http://dbpedia.org/property/shortDescription")</f>
        <v>http://dbpedia.org/property/shortDescription</v>
      </c>
      <c r="B51" s="0" t="s">
        <v>64</v>
      </c>
      <c r="D51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52">
      <c r="A52" s="0" t="str">
        <f aca="false">HYPERLINK("http://dbpedia.org/ontology/genre")</f>
        <v>http://dbpedia.org/ontology/genre</v>
      </c>
      <c r="B52" s="0" t="s">
        <v>59</v>
      </c>
      <c r="D52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53">
      <c r="A53" s="0" t="str">
        <f aca="false">HYPERLINK("http://dbpedia.org/property/knownFor")</f>
        <v>http://dbpedia.org/property/knownFor</v>
      </c>
      <c r="B53" s="0" t="s">
        <v>60</v>
      </c>
      <c r="D53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54">
      <c r="A54" s="0" t="str">
        <f aca="false">HYPERLINK("http://dbpedia.org/property/areaServed")</f>
        <v>http://dbpedia.org/property/areaServed</v>
      </c>
      <c r="B54" s="0" t="s">
        <v>65</v>
      </c>
      <c r="D54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true" hidden="false" ht="12.1" outlineLevel="0" r="55">
      <c r="A55" s="0" t="str">
        <f aca="false">HYPERLINK("http://dbpedia.org/ontology/division")</f>
        <v>http://dbpedia.org/ontology/division</v>
      </c>
      <c r="B55" s="0" t="s">
        <v>66</v>
      </c>
      <c r="D55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true" hidden="false" ht="12.1" outlineLevel="0" r="56">
      <c r="A56" s="0" t="str">
        <f aca="false">HYPERLINK("http://dbpedia.org/property/affiliations")</f>
        <v>http://dbpedia.org/property/affiliations</v>
      </c>
      <c r="B56" s="0" t="s">
        <v>67</v>
      </c>
      <c r="D56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65" outlineLevel="0" r="57">
      <c r="A57" s="0" t="str">
        <f aca="false">HYPERLINK("http://dbpedia.org/ontology/foundedBy")</f>
        <v>http://dbpedia.org/ontology/foundedBy</v>
      </c>
      <c r="B57" s="0" t="s">
        <v>68</v>
      </c>
      <c r="D57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true" hidden="false" ht="12.65" outlineLevel="0" r="58">
      <c r="A58" s="0" t="str">
        <f aca="false">HYPERLINK("http://dbpedia.org/property/branche")</f>
        <v>http://dbpedia.org/property/branche</v>
      </c>
      <c r="B58" s="0" t="s">
        <v>69</v>
      </c>
      <c r="D58" s="0" t="str">
        <f aca="false">HYPERLINK("http://dbpedia.org/sparql?default-graph-uri=http%3A%2F%2Fdbpedia.org&amp;query=select+distinct+%3Fsubject+%3Fobject+where+{%3Fsubject+%3Chttp%3A%2F%2Fdbpedia.org%2Fproperty%2Fbranche%3E+%3Fobject}+LIMIT+100&amp;format=text%2Fhtml&amp;timeout=30000&amp;debug=on", "View on DBPedia")</f>
        <v>View on DBPedia</v>
      </c>
    </row>
    <row collapsed="false" customFormat="false" customHeight="true" hidden="false" ht="12.1" outlineLevel="0" r="59">
      <c r="A59" s="0" t="str">
        <f aca="false">HYPERLINK("http://dbpedia.org/property/location")</f>
        <v>http://dbpedia.org/property/location</v>
      </c>
      <c r="B59" s="0" t="s">
        <v>70</v>
      </c>
      <c r="D59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60">
      <c r="A60" s="0" t="str">
        <f aca="false">HYPERLINK("http://dbpedia.org/property/markets")</f>
        <v>http://dbpedia.org/property/markets</v>
      </c>
      <c r="B60" s="0" t="s">
        <v>71</v>
      </c>
      <c r="D60" s="0" t="str">
        <f aca="false">HYPERLINK("http://dbpedia.org/sparql?default-graph-uri=http%3A%2F%2Fdbpedia.org&amp;query=select+distinct+%3Fsubject+%3Fobject+where+{%3Fsubject+%3Chttp%3A%2F%2Fdbpedia.org%2Fproperty%2Fmarkets%3E+%3Fobject}+LIMIT+100&amp;format=text%2Fhtml&amp;timeout=30000&amp;debug=on", "View on DBPedia")</f>
        <v>View on DBPedia</v>
      </c>
    </row>
    <row collapsed="false" customFormat="false" customHeight="true" hidden="false" ht="12.1" outlineLevel="0" r="61">
      <c r="A61" s="0" t="str">
        <f aca="false">HYPERLINK("http://dbpedia.org/property/industries")</f>
        <v>http://dbpedia.org/property/industries</v>
      </c>
      <c r="B61" s="0" t="s">
        <v>72</v>
      </c>
      <c r="D61" s="0" t="str">
        <f aca="false">HYPERLINK("http://dbpedia.org/sparql?default-graph-uri=http%3A%2F%2Fdbpedia.org&amp;query=select+distinct+%3Fsubject+%3Fobject+where+{%3Fsubject+%3Chttp%3A%2F%2Fdbpedia.org%2Fproperty%2Findustries%3E+%3Fobject}+LIMIT+100&amp;format=text%2Fhtml&amp;timeout=30000&amp;debug=on", "View on DBPedia")</f>
        <v>View on DBPedia</v>
      </c>
    </row>
    <row collapsed="false" customFormat="false" customHeight="true" hidden="false" ht="12.1" outlineLevel="0" r="62">
      <c r="A62" s="0" t="str">
        <f aca="false">HYPERLINK("http://dbpedia.org/ontology/membership")</f>
        <v>http://dbpedia.org/ontology/membership</v>
      </c>
      <c r="B62" s="0" t="s">
        <v>73</v>
      </c>
      <c r="D62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true" hidden="false" ht="12.1" outlineLevel="0" r="63">
      <c r="A63" s="0" t="str">
        <f aca="false">HYPERLINK("http://dbpedia.org/ontology/affiliation")</f>
        <v>http://dbpedia.org/ontology/affiliation</v>
      </c>
      <c r="B63" s="0" t="s">
        <v>74</v>
      </c>
      <c r="D63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true" hidden="false" ht="12.65" outlineLevel="0" r="64">
      <c r="A64" s="0" t="str">
        <f aca="false">HYPERLINK("http://dbpedia.org/property/imageCaption")</f>
        <v>http://dbpedia.org/property/imageCaption</v>
      </c>
      <c r="B64" s="0" t="s">
        <v>75</v>
      </c>
      <c r="D6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65">
      <c r="A65" s="0" t="str">
        <f aca="false">HYPERLINK("http://dbpedia.org/property/practiceAreas")</f>
        <v>http://dbpedia.org/property/practiceAreas</v>
      </c>
      <c r="B65" s="0" t="s">
        <v>76</v>
      </c>
      <c r="D65" s="0" t="str">
        <f aca="false">HYPERLINK("http://dbpedia.org/sparql?default-graph-uri=http%3A%2F%2Fdbpedia.org&amp;query=select+distinct+%3Fsubject+%3Fobject+where+{%3Fsubject+%3Chttp%3A%2F%2Fdbpedia.org%2Fproperty%2FpracticeAreas%3E+%3Fobject}+LIMIT+100&amp;format=text%2Fhtml&amp;timeout=30000&amp;debug=on", "View on DBPedia")</f>
        <v>View on DBPedia</v>
      </c>
    </row>
    <row collapsed="false" customFormat="false" customHeight="true" hidden="false" ht="12.1" outlineLevel="0" r="66">
      <c r="A66" s="0" t="str">
        <f aca="false">HYPERLINK("http://dbpedia.org/property/col")</f>
        <v>http://dbpedia.org/property/col</v>
      </c>
      <c r="B66" s="0" t="s">
        <v>77</v>
      </c>
      <c r="D66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67">
      <c r="A67" s="0" t="str">
        <f aca="false">HYPERLINK("http://dbpedia.org/property/membership")</f>
        <v>http://dbpedia.org/property/membership</v>
      </c>
      <c r="B67" s="0" t="s">
        <v>73</v>
      </c>
      <c r="D67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true" hidden="false" ht="12.65" outlineLevel="0" r="68">
      <c r="A68" s="0" t="str">
        <f aca="false">HYPERLINK("http://dbpedia.org/property/notableSponsor(s)_")</f>
        <v>http://dbpedia.org/property/notableSponsor(s)_</v>
      </c>
      <c r="B68" s="0" t="s">
        <v>78</v>
      </c>
      <c r="D68" s="0" t="str">
        <f aca="false">HYPERLINK("http://dbpedia.org/sparql?default-graph-uri=http%3A%2F%2Fdbpedia.org&amp;query=select+distinct+%3Fsubject+%3Fobject+where+{%3Fsubject+%3Chttp%3A%2F%2Fdbpedia.org%2Fproperty%2FnotableSponsor%28s%29_%3E+%3Fobject}+LIMIT+100&amp;format=text%2Fhtml&amp;timeout=30000&amp;debug=on", "View on DBPedia")</f>
        <v>View on DBPedia</v>
      </c>
    </row>
    <row collapsed="false" customFormat="false" customHeight="true" hidden="false" ht="12.1" outlineLevel="0" r="69">
      <c r="A69" s="0" t="str">
        <f aca="false">HYPERLINK("http://dbpedia.org/property/business")</f>
        <v>http://dbpedia.org/property/business</v>
      </c>
      <c r="B69" s="0" t="s">
        <v>79</v>
      </c>
      <c r="D69" s="0" t="str">
        <f aca="false">HYPERLINK("http://dbpedia.org/sparql?default-graph-uri=http%3A%2F%2Fdbpedia.org&amp;query=select+distinct+%3Fsubject+%3Fobject+where+{%3Fsubject+%3Chttp%3A%2F%2Fdbpedia.org%2Fproperty%2Fbusiness%3E+%3Fobject}+LIMIT+100&amp;format=text%2Fhtml&amp;timeout=30000&amp;debug=on", "View on DBPedia")</f>
        <v>View on DBPedia</v>
      </c>
    </row>
    <row collapsed="false" customFormat="false" customHeight="true" hidden="false" ht="12.65" outlineLevel="0" r="70">
      <c r="A70" s="0" t="str">
        <f aca="false">HYPERLINK("http://dbpedia.org/property/parentCompany")</f>
        <v>http://dbpedia.org/property/parentCompany</v>
      </c>
      <c r="B70" s="0" t="s">
        <v>47</v>
      </c>
      <c r="D70" s="0" t="str">
        <f aca="false">HYPERLINK("http://dbpedia.org/sparql?default-graph-uri=http%3A%2F%2Fdbpedia.org&amp;query=select+distinct+%3Fsubject+%3Fobject+where+{%3Fsubject+%3Chttp%3A%2F%2Fdbpedia.org%2Fproperty%2FparentCompany%3E+%3Fobject}+LIMIT+100&amp;format=text%2Fhtml&amp;timeout=30000&amp;debug=on", "View on DBPedia")</f>
        <v>View on DBPedia</v>
      </c>
    </row>
    <row collapsed="false" customFormat="false" customHeight="true" hidden="false" ht="12.1" outlineLevel="0" r="71">
      <c r="A71" s="0" t="str">
        <f aca="false">HYPERLINK("http://dbpedia.org/property/quote")</f>
        <v>http://dbpedia.org/property/quote</v>
      </c>
      <c r="B71" s="0" t="s">
        <v>80</v>
      </c>
      <c r="D71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72">
      <c r="A72" s="0" t="str">
        <f aca="false">HYPERLINK("http://dbpedia.org/property/homepage")</f>
        <v>http://dbpedia.org/property/homepage</v>
      </c>
      <c r="B72" s="0" t="s">
        <v>81</v>
      </c>
      <c r="D72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true" hidden="false" ht="12.1" outlineLevel="0" r="73">
      <c r="A73" s="0" t="str">
        <f aca="false">HYPERLINK("http://dbpedia.org/ontology/manufacturer")</f>
        <v>http://dbpedia.org/ontology/manufacturer</v>
      </c>
      <c r="B73" s="0" t="s">
        <v>82</v>
      </c>
      <c r="D73" s="0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</row>
    <row collapsed="false" customFormat="false" customHeight="true" hidden="false" ht="12.1" outlineLevel="0" r="74">
      <c r="A74" s="0" t="str">
        <f aca="false">HYPERLINK("http://dbpedia.org/property/image")</f>
        <v>http://dbpedia.org/property/image</v>
      </c>
      <c r="B74" s="0" t="s">
        <v>83</v>
      </c>
      <c r="D7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65" outlineLevel="0" r="75">
      <c r="A75" s="0" t="str">
        <f aca="false">HYPERLINK("http://dbpedia.org/ontology/foundationPlace")</f>
        <v>http://dbpedia.org/ontology/foundationPlace</v>
      </c>
      <c r="B75" s="0" t="s">
        <v>84</v>
      </c>
      <c r="D75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true" hidden="false" ht="12.65" outlineLevel="0" r="76">
      <c r="A76" s="0" t="str">
        <f aca="false">HYPERLINK("http://dbpedia.org/property/episodeList")</f>
        <v>http://dbpedia.org/property/episodeList</v>
      </c>
      <c r="B76" s="0" t="s">
        <v>85</v>
      </c>
      <c r="D76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true" hidden="false" ht="12.65" outlineLevel="0" r="77">
      <c r="A77" s="0" t="str">
        <f aca="false">HYPERLINK("http://dbpedia.org/property/shipFate")</f>
        <v>http://dbpedia.org/property/shipFate</v>
      </c>
      <c r="B77" s="0" t="s">
        <v>86</v>
      </c>
      <c r="D77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true" hidden="false" ht="12.65" outlineLevel="0" r="78">
      <c r="A78" s="0" t="str">
        <f aca="false">HYPERLINK("http://dbpedia.org/property/buildingType")</f>
        <v>http://dbpedia.org/property/buildingType</v>
      </c>
      <c r="B78" s="0" t="s">
        <v>87</v>
      </c>
      <c r="D78" s="0" t="str">
        <f aca="false">HYPERLINK("http://dbpedia.org/sparql?default-graph-uri=http%3A%2F%2Fdbpedia.org&amp;query=select+distinct+%3Fsubject+%3Fobject+where+{%3Fsubject+%3Chttp%3A%2F%2Fdbpedia.org%2Fproperty%2FbuildingType%3E+%3Fobject}+LIMIT+100&amp;format=text%2Fhtml&amp;timeout=30000&amp;debug=on", "View on DBPedia")</f>
        <v>View on DBPedia</v>
      </c>
    </row>
    <row collapsed="false" customFormat="false" customHeight="true" hidden="false" ht="12.1" outlineLevel="0" r="79">
      <c r="A79" s="0" t="str">
        <f aca="false">HYPERLINK("http://dbpedia.org/property/product")</f>
        <v>http://dbpedia.org/property/product</v>
      </c>
      <c r="B79" s="0" t="s">
        <v>36</v>
      </c>
      <c r="D79" s="0" t="str">
        <f aca="false">HYPERLINK("http://dbpedia.org/sparql?default-graph-uri=http%3A%2F%2Fdbpedia.org&amp;query=select+distinct+%3Fsubject+%3Fobject+where+{%3Fsubject+%3Chttp%3A%2F%2Fdbpedia.org%2Fproperty%2Fproduct%3E+%3Fobject}+LIMIT+100&amp;format=text%2Fhtml&amp;timeout=30000&amp;debug=on", "View on DBPedia")</f>
        <v>View on DBPedia</v>
      </c>
    </row>
    <row collapsed="false" customFormat="false" customHeight="true" hidden="false" ht="12.1" outlineLevel="0" r="80">
      <c r="A80" s="0" t="str">
        <f aca="false">HYPERLINK("http://dbpedia.org/property/publisher")</f>
        <v>http://dbpedia.org/property/publisher</v>
      </c>
      <c r="B80" s="0" t="s">
        <v>88</v>
      </c>
      <c r="D80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65" outlineLevel="0" r="81">
      <c r="A81" s="0" t="str">
        <f aca="false">HYPERLINK("http://dbpedia.org/property/currentProducts")</f>
        <v>http://dbpedia.org/property/currentProducts</v>
      </c>
      <c r="B81" s="0" t="s">
        <v>89</v>
      </c>
      <c r="D81" s="0" t="str">
        <f aca="false">HYPERLINK("http://dbpedia.org/sparql?default-graph-uri=http%3A%2F%2Fdbpedia.org&amp;query=select+distinct+%3Fsubject+%3Fobject+where+{%3Fsubject+%3Chttp%3A%2F%2Fdbpedia.org%2Fproperty%2FcurrentProducts%3E+%3Fobject}+LIMIT+100&amp;format=text%2Fhtml&amp;timeout=30000&amp;debug=on", "View on DBPedia")</f>
        <v>View on DBPedia</v>
      </c>
    </row>
    <row collapsed="false" customFormat="false" customHeight="true" hidden="false" ht="12.65" outlineLevel="0" r="82">
      <c r="A82" s="0" t="str">
        <f aca="false">HYPERLINK("http://dbpedia.org/property/locationCity")</f>
        <v>http://dbpedia.org/property/locationCity</v>
      </c>
      <c r="B82" s="0" t="s">
        <v>90</v>
      </c>
      <c r="D82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true" hidden="false" ht="12.1" outlineLevel="0" r="83">
      <c r="A83" s="0" t="str">
        <f aca="false">HYPERLINK("http://dbpedia.org/property/sights")</f>
        <v>http://dbpedia.org/property/sights</v>
      </c>
      <c r="B83" s="0" t="s">
        <v>91</v>
      </c>
      <c r="D83" s="0" t="str">
        <f aca="false">HYPERLINK("http://dbpedia.org/sparql?default-graph-uri=http%3A%2F%2Fdbpedia.org&amp;query=select+distinct+%3Fsubject+%3Fobject+where+{%3Fsubject+%3Chttp%3A%2F%2Fdbpedia.org%2Fproperty%2Fsights%3E+%3Fobject}+LIMIT+100&amp;format=text%2Fhtml&amp;timeout=30000&amp;debug=on", "View on DBPedia")</f>
        <v>View on DBPedia</v>
      </c>
    </row>
    <row collapsed="false" customFormat="false" customHeight="true" hidden="false" ht="12.65" outlineLevel="0" r="84">
      <c r="A84" s="0" t="str">
        <f aca="false">HYPERLINK("http://dbpedia.org/property/exportGoods")</f>
        <v>http://dbpedia.org/property/exportGoods</v>
      </c>
      <c r="B84" s="0" t="s">
        <v>92</v>
      </c>
      <c r="D84" s="0" t="str">
        <f aca="false">HYPERLINK("http://dbpedia.org/sparql?default-graph-uri=http%3A%2F%2Fdbpedia.org&amp;query=select+distinct+%3Fsubject+%3Fobject+where+{%3Fsubject+%3Chttp%3A%2F%2Fdbpedia.org%2Fproperty%2FexportGoods%3E+%3Fobject}+LIMIT+100&amp;format=text%2Fhtml&amp;timeout=30000&amp;debug=on", "View on DBPedia")</f>
        <v>View on DBPedia</v>
      </c>
    </row>
    <row collapsed="false" customFormat="false" customHeight="true" hidden="false" ht="12.1" outlineLevel="0" r="85">
      <c r="A85" s="0" t="str">
        <f aca="false">HYPERLINK("http://dbpedia.org/property/starring")</f>
        <v>http://dbpedia.org/property/starring</v>
      </c>
      <c r="B85" s="0" t="s">
        <v>93</v>
      </c>
      <c r="D85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86">
      <c r="A86" s="0" t="str">
        <f aca="false">HYPERLINK("http://dbpedia.org/ontology/location")</f>
        <v>http://dbpedia.org/ontology/location</v>
      </c>
      <c r="B86" s="0" t="s">
        <v>70</v>
      </c>
      <c r="D86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87">
      <c r="A87" s="0" t="str">
        <f aca="false">HYPERLINK("http://dbpedia.org/ontology/starring")</f>
        <v>http://dbpedia.org/ontology/starring</v>
      </c>
      <c r="B87" s="0" t="s">
        <v>93</v>
      </c>
      <c r="D8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88">
      <c r="A88" s="0" t="str">
        <f aca="false">HYPERLINK("http://dbpedia.org/property/manufacturer")</f>
        <v>http://dbpedia.org/property/manufacturer</v>
      </c>
      <c r="B88" s="0" t="s">
        <v>82</v>
      </c>
      <c r="D88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true" hidden="false" ht="12.1" outlineLevel="0" r="89">
      <c r="A89" s="0" t="str">
        <f aca="false">HYPERLINK("http://dbpedia.org/property/foundation")</f>
        <v>http://dbpedia.org/property/foundation</v>
      </c>
      <c r="B89" s="0" t="s">
        <v>94</v>
      </c>
      <c r="D89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65" outlineLevel="0" r="90">
      <c r="A90" s="0" t="str">
        <f aca="false">HYPERLINK("http://dbpedia.org/property/blankdetails")</f>
        <v>http://dbpedia.org/property/blankdetails</v>
      </c>
      <c r="B90" s="0" t="s">
        <v>95</v>
      </c>
      <c r="D90" s="0" t="str">
        <f aca="false">HYPERLINK("http://dbpedia.org/sparql?default-graph-uri=http%3A%2F%2Fdbpedia.org&amp;query=select+distinct+%3Fsubject+%3Fobject+where+{%3Fsubject+%3Chttp%3A%2F%2Fdbpedia.org%2Fproperty%2Fblankdetails%3E+%3Fobject}+LIMIT+100&amp;format=text%2Fhtml&amp;timeout=30000&amp;debug=on", "View on DBPedia")</f>
        <v>View on DBPedia</v>
      </c>
    </row>
    <row collapsed="false" customFormat="false" customHeight="true" hidden="false" ht="12.1" outlineLevel="0" r="91">
      <c r="A91" s="0" t="str">
        <f aca="false">HYPERLINK("http://dbpedia.org/property/id")</f>
        <v>http://dbpedia.org/property/id</v>
      </c>
      <c r="B91" s="0" t="s">
        <v>96</v>
      </c>
      <c r="D91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1" outlineLevel="0" r="92">
      <c r="A92" s="0" t="str">
        <f aca="false">HYPERLINK("http://dbpedia.org/property/association")</f>
        <v>http://dbpedia.org/property/association</v>
      </c>
      <c r="B92" s="0" t="s">
        <v>97</v>
      </c>
      <c r="D92" s="0" t="str">
        <f aca="false">HYPERLINK("http://dbpedia.org/sparql?default-graph-uri=http%3A%2F%2Fdbpedia.org&amp;query=select+distinct+%3Fsubject+%3Fobject+where+{%3Fsubject+%3Chttp%3A%2F%2Fdbpedia.org%2Fproperty%2Fassociation%3E+%3Fobject}+LIMIT+100&amp;format=text%2Fhtml&amp;timeout=30000&amp;debug=on", "View on DBPedia")</f>
        <v>View on DBPedia</v>
      </c>
    </row>
    <row collapsed="false" customFormat="false" customHeight="true" hidden="false" ht="12.1" outlineLevel="0" r="93">
      <c r="A93" s="0" t="str">
        <f aca="false">HYPERLINK("http://dbpedia.org/ontology/status")</f>
        <v>http://dbpedia.org/ontology/status</v>
      </c>
      <c r="B93" s="0" t="s">
        <v>98</v>
      </c>
      <c r="D93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true" hidden="false" ht="12.1" outlineLevel="0" r="94">
      <c r="A94" s="0" t="str">
        <f aca="false">HYPERLINK("http://dbpedia.org/property/distributor")</f>
        <v>http://dbpedia.org/property/distributor</v>
      </c>
      <c r="B94" s="0" t="s">
        <v>99</v>
      </c>
      <c r="D94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65" outlineLevel="0" r="95">
      <c r="A95" s="0" t="str">
        <f aca="false">HYPERLINK("http://dbpedia.org/property/carbody")</f>
        <v>http://dbpedia.org/property/carbody</v>
      </c>
      <c r="B95" s="0" t="s">
        <v>100</v>
      </c>
      <c r="D95" s="0" t="str">
        <f aca="false">HYPERLINK("http://dbpedia.org/sparql?default-graph-uri=http%3A%2F%2Fdbpedia.org&amp;query=select+distinct+%3Fsubject+%3Fobject+where+{%3Fsubject+%3Chttp%3A%2F%2Fdbpedia.org%2Fproperty%2Fcarbody%3E+%3Fobject}+LIMIT+100&amp;format=text%2Fhtml&amp;timeout=30000&amp;debug=on", "View on DBPedia")</f>
        <v>View on DBPedia</v>
      </c>
    </row>
    <row collapsed="false" customFormat="false" customHeight="true" hidden="false" ht="12.65" outlineLevel="0" r="96">
      <c r="A96" s="0" t="str">
        <f aca="false">HYPERLINK("http://dbpedia.org/property/englishtitle")</f>
        <v>http://dbpedia.org/property/englishtitle</v>
      </c>
      <c r="B96" s="0" t="s">
        <v>101</v>
      </c>
      <c r="D96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true" hidden="false" ht="12.1" outlineLevel="0" r="98">
      <c r="A98" s="0" t="n">
        <v>2122702641</v>
      </c>
      <c r="B98" s="0" t="s">
        <v>102</v>
      </c>
      <c r="C98" s="0" t="str">
        <f aca="false">HYPERLINK("http://en.wikipedia.org/wiki/List_of_Presidents_of_the_United_States", "View context")</f>
        <v>View context</v>
      </c>
    </row>
    <row collapsed="false" customFormat="false" customHeight="true" hidden="false" ht="12.1" outlineLevel="0" r="99">
      <c r="A99" s="0" t="s">
        <v>103</v>
      </c>
      <c r="B99" s="0" t="s">
        <v>104</v>
      </c>
      <c r="C99" s="0" t="s">
        <v>105</v>
      </c>
      <c r="D99" s="0" t="s">
        <v>106</v>
      </c>
      <c r="E99" s="0" t="s">
        <v>107</v>
      </c>
    </row>
    <row collapsed="false" customFormat="false" customHeight="true" hidden="false" ht="12.1" outlineLevel="0" r="100">
      <c r="A100" s="0" t="str">
        <f aca="false">HYPERLINK("http://dbpedia.org/property/party")</f>
        <v>http://dbpedia.org/property/party</v>
      </c>
      <c r="B100" s="0" t="s">
        <v>108</v>
      </c>
      <c r="D100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true" hidden="false" ht="12.1" outlineLevel="0" r="101">
      <c r="A101" s="0" t="str">
        <f aca="false">HYPERLINK("http://dbpedia.org/ontology/party")</f>
        <v>http://dbpedia.org/ontology/party</v>
      </c>
      <c r="B101" s="0" t="s">
        <v>108</v>
      </c>
      <c r="D101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true" hidden="false" ht="12.1" outlineLevel="0" r="102">
      <c r="A102" s="0" t="str">
        <f aca="false">HYPERLINK("http://dbpedia.org/property/title")</f>
        <v>http://dbpedia.org/property/title</v>
      </c>
      <c r="B102" s="0" t="s">
        <v>57</v>
      </c>
      <c r="D10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03">
      <c r="A103" s="0" t="str">
        <f aca="false">HYPERLINK("http://xmlns.com/foaf/0.1/name")</f>
        <v>http://xmlns.com/foaf/0.1/name</v>
      </c>
      <c r="B103" s="0" t="s">
        <v>34</v>
      </c>
      <c r="D10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04">
      <c r="A104" s="0" t="str">
        <f aca="false">HYPERLINK("http://dbpedia.org/property/minister1Party")</f>
        <v>http://dbpedia.org/property/minister1Party</v>
      </c>
      <c r="B104" s="0" t="s">
        <v>109</v>
      </c>
      <c r="D104" s="0" t="str">
        <f aca="false">HYPERLINK("http://dbpedia.org/sparql?default-graph-uri=http%3A%2F%2Fdbpedia.org&amp;query=select+distinct+%3Fsubject+%3Fobject+where+{%3Fsubject+%3Chttp%3A%2F%2Fdbpedia.org%2Fproperty%2Fminister1Party%3E+%3Fobject}+LIMIT+100&amp;format=text%2Fhtml&amp;timeout=30000&amp;debug=on", "View on DBPedia")</f>
        <v>View on DBPedia</v>
      </c>
    </row>
    <row collapsed="false" customFormat="false" customHeight="true" hidden="false" ht="12.1" outlineLevel="0" r="105">
      <c r="A105" s="0" t="str">
        <f aca="false">HYPERLINK("http://dbpedia.org/ontology/country")</f>
        <v>http://dbpedia.org/ontology/country</v>
      </c>
      <c r="B105" s="0" t="s">
        <v>110</v>
      </c>
      <c r="D105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106">
      <c r="A106" s="0" t="str">
        <f aca="false">HYPERLINK("http://dbpedia.org/property/quote")</f>
        <v>http://dbpedia.org/property/quote</v>
      </c>
      <c r="B106" s="0" t="s">
        <v>80</v>
      </c>
      <c r="D10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07">
      <c r="A107" s="0" t="str">
        <f aca="false">HYPERLINK("http://dbpedia.org/property/caption")</f>
        <v>http://dbpedia.org/property/caption</v>
      </c>
      <c r="B107" s="0" t="s">
        <v>46</v>
      </c>
      <c r="D10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08">
      <c r="A108" s="0" t="str">
        <f aca="false">HYPERLINK("http://dbpedia.org/ontology/office")</f>
        <v>http://dbpedia.org/ontology/office</v>
      </c>
      <c r="B108" s="0" t="s">
        <v>111</v>
      </c>
      <c r="D108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109">
      <c r="A109" s="0" t="str">
        <f aca="false">HYPERLINK("http://dbpedia.org/ontology/otherParty")</f>
        <v>http://dbpedia.org/ontology/otherParty</v>
      </c>
      <c r="B109" s="0" t="s">
        <v>112</v>
      </c>
      <c r="D109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true" hidden="false" ht="12.65" outlineLevel="0" r="110">
      <c r="A110" s="0" t="str">
        <f aca="false">HYPERLINK("http://dbpedia.org/property/afterParty")</f>
        <v>http://dbpedia.org/property/afterParty</v>
      </c>
      <c r="B110" s="0" t="s">
        <v>113</v>
      </c>
      <c r="D110" s="0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</row>
    <row collapsed="false" customFormat="false" customHeight="true" hidden="false" ht="12.65" outlineLevel="0" r="111">
      <c r="A111" s="0" t="str">
        <f aca="false">HYPERLINK("http://dbpedia.org/property/politicalGroups")</f>
        <v>http://dbpedia.org/property/politicalGroups</v>
      </c>
      <c r="B111" s="0" t="s">
        <v>114</v>
      </c>
      <c r="D111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true" hidden="false" ht="12.1" outlineLevel="0" r="112">
      <c r="A112" s="0" t="str">
        <f aca="false">HYPERLINK("http://dbpedia.org/property/allegiance")</f>
        <v>http://dbpedia.org/property/allegiance</v>
      </c>
      <c r="B112" s="0" t="s">
        <v>115</v>
      </c>
      <c r="D112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true" hidden="false" ht="12.65" outlineLevel="0" r="113">
      <c r="A113" s="0" t="str">
        <f aca="false">HYPERLINK("http://dbpedia.org/ontology/politicalPartyInLegislature")</f>
        <v>http://dbpedia.org/ontology/politicalPartyInLegislature</v>
      </c>
      <c r="B113" s="0" t="s">
        <v>116</v>
      </c>
      <c r="D113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true" hidden="false" ht="12.65" outlineLevel="0" r="114">
      <c r="A114" s="0" t="str">
        <f aca="false">HYPERLINK("http://dbpedia.org/property/shortDescription")</f>
        <v>http://dbpedia.org/property/shortDescription</v>
      </c>
      <c r="B114" s="0" t="s">
        <v>64</v>
      </c>
      <c r="D114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115">
      <c r="A115" s="0" t="str">
        <f aca="false">HYPERLINK("http://dbpedia.org/property/otherparty")</f>
        <v>http://dbpedia.org/property/otherparty</v>
      </c>
      <c r="B115" s="0" t="s">
        <v>117</v>
      </c>
      <c r="D115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true" hidden="false" ht="12.65" outlineLevel="0" r="116">
      <c r="A116" s="0" t="str">
        <f aca="false">HYPERLINK("http://dbpedia.org/ontology/politicalPartyOfLeader")</f>
        <v>http://dbpedia.org/ontology/politicalPartyOfLeader</v>
      </c>
      <c r="B116" s="0" t="s">
        <v>118</v>
      </c>
      <c r="D116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true" hidden="false" ht="12.1" outlineLevel="0" r="117">
      <c r="A117" s="0" t="str">
        <f aca="false">HYPERLINK("http://dbpedia.org/property/loser")</f>
        <v>http://dbpedia.org/property/loser</v>
      </c>
      <c r="B117" s="0" t="s">
        <v>119</v>
      </c>
      <c r="D117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true" hidden="false" ht="12.1" outlineLevel="0" r="118">
      <c r="A118" s="0" t="str">
        <f aca="false">HYPERLINK("http://dbpedia.org/property/name")</f>
        <v>http://dbpedia.org/property/name</v>
      </c>
      <c r="B118" s="0" t="s">
        <v>34</v>
      </c>
      <c r="D11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19">
      <c r="A119" s="0" t="str">
        <f aca="false">HYPERLINK("http://dbpedia.org/property/office")</f>
        <v>http://dbpedia.org/property/office</v>
      </c>
      <c r="B119" s="0" t="s">
        <v>111</v>
      </c>
      <c r="D119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120">
      <c r="A120" s="0" t="str">
        <f aca="false">HYPERLINK("http://dbpedia.org/property/beforeParty")</f>
        <v>http://dbpedia.org/property/beforeParty</v>
      </c>
      <c r="B120" s="0" t="s">
        <v>120</v>
      </c>
      <c r="D120" s="0" t="str">
        <f aca="false">HYPERLINK("http://dbpedia.org/sparql?default-graph-uri=http%3A%2F%2Fdbpedia.org&amp;query=select+distinct+%3Fsubject+%3Fobject+where+{%3Fsubject+%3Chttp%3A%2F%2Fdbpedia.org%2Fproperty%2FbeforeParty%3E+%3Fobject}+LIMIT+100&amp;format=text%2Fhtml&amp;timeout=30000&amp;debug=on", "View on DBPedia")</f>
        <v>View on DBPedia</v>
      </c>
    </row>
    <row collapsed="false" customFormat="false" customHeight="true" hidden="false" ht="12.65" outlineLevel="0" r="121">
      <c r="A121" s="0" t="str">
        <f aca="false">HYPERLINK("http://dbpedia.org/property/politicalParty")</f>
        <v>http://dbpedia.org/property/politicalParty</v>
      </c>
      <c r="B121" s="0" t="s">
        <v>121</v>
      </c>
      <c r="D121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true" hidden="false" ht="12.1" outlineLevel="0" r="122">
      <c r="A122" s="0" t="str">
        <f aca="false">HYPERLINK("http://dbpedia.org/property/winner")</f>
        <v>http://dbpedia.org/property/winner</v>
      </c>
      <c r="B122" s="0" t="s">
        <v>122</v>
      </c>
      <c r="D122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true" hidden="false" ht="12.65" outlineLevel="0" r="123">
      <c r="A123" s="0" t="str">
        <f aca="false">HYPERLINK("http://dbpedia.org/property/laterwork")</f>
        <v>http://dbpedia.org/property/laterwork</v>
      </c>
      <c r="B123" s="0" t="s">
        <v>123</v>
      </c>
      <c r="D123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true" hidden="false" ht="12.65" outlineLevel="0" r="124">
      <c r="A124" s="0" t="str">
        <f aca="false">HYPERLINK("http://dbpedia.org/property/agencyType")</f>
        <v>http://dbpedia.org/property/agencyType</v>
      </c>
      <c r="B124" s="0" t="s">
        <v>124</v>
      </c>
      <c r="D124" s="0" t="str">
        <f aca="false">HYPERLINK("http://dbpedia.org/sparql?default-graph-uri=http%3A%2F%2Fdbpedia.org&amp;query=select+distinct+%3Fsubject+%3Fobject+where+{%3Fsubject+%3Chttp%3A%2F%2Fdbpedia.org%2Fproperty%2FagencyType%3E+%3Fobject}+LIMIT+100&amp;format=text%2Fhtml&amp;timeout=30000&amp;debug=on", "View on DBPedia")</f>
        <v>View on DBPedia</v>
      </c>
    </row>
    <row collapsed="false" customFormat="false" customHeight="true" hidden="false" ht="12.65" outlineLevel="0" r="125">
      <c r="A125" s="0" t="str">
        <f aca="false">HYPERLINK("http://dbpedia.org/property/birthPlace")</f>
        <v>http://dbpedia.org/property/birthPlace</v>
      </c>
      <c r="B125" s="0" t="s">
        <v>125</v>
      </c>
      <c r="D125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126">
      <c r="A126" s="0" t="str">
        <f aca="false">HYPERLINK("http://dbpedia.org/property/knownFor")</f>
        <v>http://dbpedia.org/property/knownFor</v>
      </c>
      <c r="B126" s="0" t="s">
        <v>60</v>
      </c>
      <c r="D12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127">
      <c r="A127" s="0" t="str">
        <f aca="false">HYPERLINK("http://dbpedia.org/property/body")</f>
        <v>http://dbpedia.org/property/body</v>
      </c>
      <c r="B127" s="0" t="s">
        <v>126</v>
      </c>
      <c r="D127" s="0" t="str">
        <f aca="false">HYPERLINK("http://dbpedia.org/sparql?default-graph-uri=http%3A%2F%2Fdbpedia.org&amp;query=select+distinct+%3Fsubject+%3Fobject+where+{%3Fsubject+%3Chttp%3A%2F%2Fdbpedia.org%2Fproperty%2Fbody%3E+%3Fobject}+LIMIT+100&amp;format=text%2Fhtml&amp;timeout=30000&amp;debug=on", "View on DBPedia")</f>
        <v>View on DBPedia</v>
      </c>
    </row>
    <row collapsed="false" customFormat="false" customHeight="true" hidden="false" ht="12.65" outlineLevel="0" r="128">
      <c r="A128" s="0" t="str">
        <f aca="false">HYPERLINK("http://dbpedia.org/ontology/deathPlace")</f>
        <v>http://dbpedia.org/ontology/deathPlace</v>
      </c>
      <c r="B128" s="0" t="s">
        <v>127</v>
      </c>
      <c r="D128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129">
      <c r="A129" s="0" t="str">
        <f aca="false">HYPERLINK("http://dbpedia.org/property/successor")</f>
        <v>http://dbpedia.org/property/successor</v>
      </c>
      <c r="B129" s="0" t="s">
        <v>50</v>
      </c>
      <c r="D129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true" hidden="false" ht="12.65" outlineLevel="0" r="130">
      <c r="A130" s="0" t="str">
        <f aca="false">HYPERLINK("http://dbpedia.org/ontology/parentOrganisation")</f>
        <v>http://dbpedia.org/ontology/parentOrganisation</v>
      </c>
      <c r="B130" s="0" t="s">
        <v>128</v>
      </c>
      <c r="D130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true" hidden="false" ht="12.65" outlineLevel="0" r="131">
      <c r="A131" s="0" t="str">
        <f aca="false">HYPERLINK("http://dbpedia.org/property/organizationName")</f>
        <v>http://dbpedia.org/property/organizationName</v>
      </c>
      <c r="B131" s="0" t="s">
        <v>129</v>
      </c>
      <c r="D131" s="0" t="str">
        <f aca="false">HYPERLINK("http://dbpedia.org/sparql?default-graph-uri=http%3A%2F%2Fdbpedia.org&amp;query=select+distinct+%3Fsubject+%3Fobject+where+{%3Fsubject+%3Chttp%3A%2F%2Fdbpedia.org%2Fproperty%2ForganizationName%3E+%3Fobject}+LIMIT+100&amp;format=text%2Fhtml&amp;timeout=30000&amp;debug=on", "View on DBPedia")</f>
        <v>View on DBPedia</v>
      </c>
    </row>
    <row collapsed="false" customFormat="false" customHeight="true" hidden="false" ht="12.1" outlineLevel="0" r="132">
      <c r="A132" s="0" t="str">
        <f aca="false">HYPERLINK("http://dbpedia.org/property/order")</f>
        <v>http://dbpedia.org/property/order</v>
      </c>
      <c r="B132" s="0" t="s">
        <v>130</v>
      </c>
      <c r="D132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true" hidden="false" ht="12.65" outlineLevel="0" r="133">
      <c r="A133" s="0" t="str">
        <f aca="false">HYPERLINK("http://dbpedia.org/ontology/birthPlace")</f>
        <v>http://dbpedia.org/ontology/birthPlace</v>
      </c>
      <c r="B133" s="0" t="s">
        <v>125</v>
      </c>
      <c r="D133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34">
      <c r="A134" s="0" t="str">
        <f aca="false">HYPERLINK("http://dbpedia.org/property/minister2Party")</f>
        <v>http://dbpedia.org/property/minister2Party</v>
      </c>
      <c r="B134" s="0" t="s">
        <v>131</v>
      </c>
      <c r="D134" s="0" t="str">
        <f aca="false">HYPERLINK("http://dbpedia.org/sparql?default-graph-uri=http%3A%2F%2Fdbpedia.org&amp;query=select+distinct+%3Fsubject+%3Fobject+where+{%3Fsubject+%3Chttp%3A%2F%2Fdbpedia.org%2Fproperty%2Fminister2Party%3E+%3Fobject}+LIMIT+100&amp;format=text%2Fhtml&amp;timeout=30000&amp;debug=on", "View on DBPedia")</f>
        <v>View on DBPedia</v>
      </c>
    </row>
    <row collapsed="false" customFormat="false" customHeight="true" hidden="false" ht="12.1" outlineLevel="0" r="135">
      <c r="A135" s="0" t="str">
        <f aca="false">HYPERLINK("http://dbpedia.org/property/data")</f>
        <v>http://dbpedia.org/property/data</v>
      </c>
      <c r="B135" s="0" t="s">
        <v>54</v>
      </c>
      <c r="D135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136">
      <c r="A136" s="0" t="str">
        <f aca="false">HYPERLINK("http://dbpedia.org/ontology/orderInOffice")</f>
        <v>http://dbpedia.org/ontology/orderInOffice</v>
      </c>
      <c r="B136" s="0" t="s">
        <v>132</v>
      </c>
      <c r="D136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true" hidden="false" ht="12.65" outlineLevel="0" r="137">
      <c r="A137" s="0" t="str">
        <f aca="false">HYPERLINK("http://dbpedia.org/property/placeOfBirth")</f>
        <v>http://dbpedia.org/property/placeOfBirth</v>
      </c>
      <c r="B137" s="0" t="s">
        <v>133</v>
      </c>
      <c r="D137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138">
      <c r="A138" s="0" t="str">
        <f aca="false">HYPERLINK("http://dbpedia.org/property/nationality")</f>
        <v>http://dbpedia.org/property/nationality</v>
      </c>
      <c r="B138" s="0" t="s">
        <v>134</v>
      </c>
      <c r="D138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139">
      <c r="A139" s="0" t="str">
        <f aca="false">HYPERLINK("http://dbpedia.org/property/leader")</f>
        <v>http://dbpedia.org/property/leader</v>
      </c>
      <c r="B139" s="0" t="s">
        <v>135</v>
      </c>
      <c r="D139" s="0" t="str">
        <f aca="false">HYPERLINK("http://dbpedia.org/sparql?default-graph-uri=http%3A%2F%2Fdbpedia.org&amp;query=select+distinct+%3Fsubject+%3Fobject+where+{%3Fsubject+%3Chttp%3A%2F%2Fdbpedia.org%2Fproperty%2Fleader%3E+%3Fobject}+LIMIT+100&amp;format=text%2Fhtml&amp;timeout=30000&amp;debug=on", "View on DBPedia")</f>
        <v>View on DBPedia</v>
      </c>
    </row>
    <row collapsed="false" customFormat="false" customHeight="true" hidden="false" ht="12.65" outlineLevel="0" r="140">
      <c r="A140" s="0" t="str">
        <f aca="false">HYPERLINK("http://dbpedia.org/property/insigniacaption")</f>
        <v>http://dbpedia.org/property/insigniacaption</v>
      </c>
      <c r="B140" s="0" t="s">
        <v>136</v>
      </c>
      <c r="D140" s="0" t="str">
        <f aca="false">HYPERLINK("http://dbpedia.org/sparql?default-graph-uri=http%3A%2F%2Fdbpedia.org&amp;query=select+distinct+%3Fsubject+%3Fobject+where+{%3Fsubject+%3Chttp%3A%2F%2Fdbpedia.org%2Fproperty%2Finsigniacaption%3E+%3Fobject}+LIMIT+100&amp;format=text%2Fhtml&amp;timeout=30000&amp;debug=on", "View on DBPedia")</f>
        <v>View on DBPedia</v>
      </c>
    </row>
    <row collapsed="false" customFormat="false" customHeight="true" hidden="false" ht="12.1" outlineLevel="0" r="141">
      <c r="A141" s="0" t="str">
        <f aca="false">HYPERLINK("http://dbpedia.org/property/country")</f>
        <v>http://dbpedia.org/property/country</v>
      </c>
      <c r="B141" s="0" t="s">
        <v>110</v>
      </c>
      <c r="D141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142">
      <c r="A142" s="0" t="str">
        <f aca="false">HYPERLINK("http://dbpedia.org/property/placeOfDeath")</f>
        <v>http://dbpedia.org/property/placeOfDeath</v>
      </c>
      <c r="B142" s="0" t="s">
        <v>137</v>
      </c>
      <c r="D14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1" outlineLevel="0" r="143">
      <c r="A143" s="0" t="str">
        <f aca="false">HYPERLINK("http://dbpedia.org/property/event")</f>
        <v>http://dbpedia.org/property/event</v>
      </c>
      <c r="B143" s="0" t="s">
        <v>138</v>
      </c>
      <c r="D143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true" hidden="false" ht="12.1" outlineLevel="0" r="144">
      <c r="A144" s="0" t="str">
        <f aca="false">HYPERLINK("http://dbpedia.org/property/preceding")</f>
        <v>http://dbpedia.org/property/preceding</v>
      </c>
      <c r="B144" s="0" t="s">
        <v>139</v>
      </c>
      <c r="D144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true" hidden="false" ht="12.1" outlineLevel="0" r="145">
      <c r="A145" s="0" t="str">
        <f aca="false">HYPERLINK("http://dbpedia.org/property/source")</f>
        <v>http://dbpedia.org/property/source</v>
      </c>
      <c r="B145" s="0" t="s">
        <v>140</v>
      </c>
      <c r="D145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146">
      <c r="A146" s="0" t="str">
        <f aca="false">HYPERLINK("http://dbpedia.org/property/label")</f>
        <v>http://dbpedia.org/property/label</v>
      </c>
      <c r="B146" s="0" t="s">
        <v>141</v>
      </c>
      <c r="D146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1" outlineLevel="0" r="147">
      <c r="A147" s="0" t="str">
        <f aca="false">HYPERLINK("http://dbpedia.org/property/previous")</f>
        <v>http://dbpedia.org/property/previous</v>
      </c>
      <c r="B147" s="0" t="s">
        <v>142</v>
      </c>
      <c r="D147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true" hidden="false" ht="12.1" outlineLevel="0" r="148">
      <c r="A148" s="0" t="str">
        <f aca="false">HYPERLINK("http://dbpedia.org/property/as")</f>
        <v>http://dbpedia.org/property/as</v>
      </c>
      <c r="B148" s="0" t="s">
        <v>143</v>
      </c>
      <c r="D148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true" hidden="false" ht="12.1" outlineLevel="0" r="149">
      <c r="A149" s="0" t="str">
        <f aca="false">HYPERLINK("http://dbpedia.org/property/seats4Title")</f>
        <v>http://dbpedia.org/property/seats4Title</v>
      </c>
      <c r="B149" s="0" t="s">
        <v>144</v>
      </c>
      <c r="D149" s="0" t="str">
        <f aca="false">HYPERLINK("http://dbpedia.org/sparql?default-graph-uri=http%3A%2F%2Fdbpedia.org&amp;query=select+distinct+%3Fsubject+%3Fobject+where+{%3Fsubject+%3Chttp%3A%2F%2Fdbpedia.org%2Fproperty%2Fseats4Title%3E+%3Fobject}+LIMIT+100&amp;format=text%2Fhtml&amp;timeout=30000&amp;debug=on", "View on DBPedia")</f>
        <v>View on DBPedia</v>
      </c>
    </row>
    <row collapsed="false" customFormat="false" customHeight="true" hidden="false" ht="12.65" outlineLevel="0" r="150">
      <c r="A150" s="0" t="str">
        <f aca="false">HYPERLINK("http://dbpedia.org/property/commonName")</f>
        <v>http://dbpedia.org/property/commonName</v>
      </c>
      <c r="B150" s="0" t="s">
        <v>145</v>
      </c>
      <c r="D150" s="0" t="str">
        <f aca="false">HYPERLINK("http://dbpedia.org/sparql?default-graph-uri=http%3A%2F%2Fdbpedia.org&amp;query=select+distinct+%3Fsubject+%3Fobject+where+{%3Fsubject+%3Chttp%3A%2F%2Fdbpedia.org%2Fproperty%2FcommonName%3E+%3Fobject}+LIMIT+100&amp;format=text%2Fhtml&amp;timeout=30000&amp;debug=on", "View on DBPedia")</f>
        <v>View on DBPedia</v>
      </c>
    </row>
    <row collapsed="false" customFormat="false" customHeight="true" hidden="false" ht="12.1" outlineLevel="0" r="151">
      <c r="A151" s="0" t="str">
        <f aca="false">HYPERLINK("http://dbpedia.org/property/text")</f>
        <v>http://dbpedia.org/property/text</v>
      </c>
      <c r="B151" s="0" t="s">
        <v>146</v>
      </c>
      <c r="D151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1" outlineLevel="0" r="152">
      <c r="A152" s="0" t="str">
        <f aca="false">HYPERLINK("http://dbpedia.org/property/superseding")</f>
        <v>http://dbpedia.org/property/superseding</v>
      </c>
      <c r="B152" s="0" t="s">
        <v>147</v>
      </c>
      <c r="D152" s="0" t="str">
        <f aca="false">HYPERLINK("http://dbpedia.org/sparql?default-graph-uri=http%3A%2F%2Fdbpedia.org&amp;query=select+distinct+%3Fsubject+%3Fobject+where+{%3Fsubject+%3Chttp%3A%2F%2Fdbpedia.org%2Fproperty%2Fsuperseding%3E+%3Fobject}+LIMIT+100&amp;format=text%2Fhtml&amp;timeout=30000&amp;debug=on", "View on DBPedia")</f>
        <v>View on DBPedia</v>
      </c>
    </row>
    <row collapsed="false" customFormat="false" customHeight="true" hidden="false" ht="12.1" outlineLevel="0" r="153">
      <c r="A153" s="0" t="str">
        <f aca="false">HYPERLINK("http://dbpedia.org/ontology/ideology")</f>
        <v>http://dbpedia.org/ontology/ideology</v>
      </c>
      <c r="B153" s="0" t="s">
        <v>148</v>
      </c>
      <c r="D153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true" hidden="false" ht="12.1" outlineLevel="0" r="154">
      <c r="A154" s="0" t="str">
        <f aca="false">HYPERLINK("http://dbpedia.org/property/ideology")</f>
        <v>http://dbpedia.org/property/ideology</v>
      </c>
      <c r="B154" s="0" t="s">
        <v>148</v>
      </c>
      <c r="D154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true" hidden="false" ht="12.65" outlineLevel="0" r="155">
      <c r="A155" s="0" t="str">
        <f aca="false">HYPERLINK("http://dbpedia.org/property/nameEnglish")</f>
        <v>http://dbpedia.org/property/nameEnglish</v>
      </c>
      <c r="B155" s="0" t="s">
        <v>149</v>
      </c>
      <c r="D155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true" hidden="false" ht="12.65" outlineLevel="0" r="156">
      <c r="A156" s="0" t="str">
        <f aca="false">HYPERLINK("http://dbpedia.org/property/deathPlace")</f>
        <v>http://dbpedia.org/property/deathPlace</v>
      </c>
      <c r="B156" s="0" t="s">
        <v>127</v>
      </c>
      <c r="D15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157">
      <c r="A157" s="0" t="str">
        <f aca="false">HYPERLINK("http://dbpedia.org/property/occupation")</f>
        <v>http://dbpedia.org/property/occupation</v>
      </c>
      <c r="B157" s="0" t="s">
        <v>52</v>
      </c>
      <c r="D157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158">
      <c r="A158" s="0" t="str">
        <f aca="false">HYPERLINK("http://dbpedia.org/property/predecessor")</f>
        <v>http://dbpedia.org/property/predecessor</v>
      </c>
      <c r="B158" s="0" t="s">
        <v>49</v>
      </c>
      <c r="D158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65" outlineLevel="0" r="159">
      <c r="A159" s="0" t="str">
        <f aca="false">HYPERLINK("http://dbpedia.org/property/pGroups")</f>
        <v>http://dbpedia.org/property/pGroups</v>
      </c>
      <c r="B159" s="0" t="s">
        <v>150</v>
      </c>
      <c r="D159" s="0" t="str">
        <f aca="false">HYPERLINK("http://dbpedia.org/sparql?default-graph-uri=http%3A%2F%2Fdbpedia.org&amp;query=select+distinct+%3Fsubject+%3Fobject+where+{%3Fsubject+%3Chttp%3A%2F%2Fdbpedia.org%2Fproperty%2FpGroups%3E+%3Fobject}+LIMIT+100&amp;format=text%2Fhtml&amp;timeout=30000&amp;debug=on", "View on DBPedia")</f>
        <v>View on DBPedia</v>
      </c>
    </row>
    <row collapsed="false" customFormat="false" customHeight="true" hidden="false" ht="12.1" outlineLevel="0" r="160">
      <c r="A160" s="0" t="str">
        <f aca="false">HYPERLINK("http://dbpedia.org/ontology/allegiance")</f>
        <v>http://dbpedia.org/ontology/allegiance</v>
      </c>
      <c r="B160" s="0" t="s">
        <v>115</v>
      </c>
      <c r="D160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true" hidden="false" ht="12.65" outlineLevel="0" r="161">
      <c r="A161" s="0" t="str">
        <f aca="false">HYPERLINK("http://dbpedia.org/property/agencyName")</f>
        <v>http://dbpedia.org/property/agencyName</v>
      </c>
      <c r="B161" s="0" t="s">
        <v>151</v>
      </c>
      <c r="D161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true" hidden="false" ht="12.1" outlineLevel="0" r="162">
      <c r="A162" s="0" t="str">
        <f aca="false">HYPERLINK("http://dbpedia.org/property/appointer")</f>
        <v>http://dbpedia.org/property/appointer</v>
      </c>
      <c r="B162" s="0" t="s">
        <v>152</v>
      </c>
      <c r="D162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true" hidden="false" ht="12.1" outlineLevel="0" r="163">
      <c r="A163" s="0" t="str">
        <f aca="false">HYPERLINK("http://dbpedia.org/property/insignia")</f>
        <v>http://dbpedia.org/property/insignia</v>
      </c>
      <c r="B163" s="0" t="s">
        <v>153</v>
      </c>
      <c r="D163" s="0" t="str">
        <f aca="false">HYPERLINK("http://dbpedia.org/sparql?default-graph-uri=http%3A%2F%2Fdbpedia.org&amp;query=select+distinct+%3Fsubject+%3Fobject+where+{%3Fsubject+%3Chttp%3A%2F%2Fdbpedia.org%2Fproperty%2Finsignia%3E+%3Fobject}+LIMIT+100&amp;format=text%2Fhtml&amp;timeout=30000&amp;debug=on", "View on DBPedia")</f>
        <v>View on DBPedia</v>
      </c>
    </row>
    <row collapsed="false" customFormat="false" customHeight="true" hidden="false" ht="12.1" outlineLevel="0" r="164">
      <c r="A164" s="0" t="str">
        <f aca="false">HYPERLINK("http://dbpedia.org/ontology/religion")</f>
        <v>http://dbpedia.org/ontology/religion</v>
      </c>
      <c r="B164" s="0" t="s">
        <v>154</v>
      </c>
      <c r="D164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true" hidden="false" ht="12.1" outlineLevel="0" r="165">
      <c r="A165" s="0" t="str">
        <f aca="false">HYPERLINK("http://dbpedia.org/property/below")</f>
        <v>http://dbpedia.org/property/below</v>
      </c>
      <c r="B165" s="0" t="s">
        <v>155</v>
      </c>
      <c r="D165" s="0" t="str">
        <f aca="false">HYPERLINK("http://dbpedia.org/sparql?default-graph-uri=http%3A%2F%2Fdbpedia.org&amp;query=select+distinct+%3Fsubject+%3Fobject+where+{%3Fsubject+%3Chttp%3A%2F%2Fdbpedia.org%2Fproperty%2Fbelow%3E+%3Fobject}+LIMIT+100&amp;format=text%2Fhtml&amp;timeout=30000&amp;debug=on", "View on DBPedia")</f>
        <v>View on DBPedia</v>
      </c>
    </row>
    <row collapsed="false" customFormat="false" customHeight="true" hidden="false" ht="12.1" outlineLevel="0" r="166">
      <c r="A166" s="0" t="str">
        <f aca="false">HYPERLINK("http://dbpedia.org/property/after")</f>
        <v>http://dbpedia.org/property/after</v>
      </c>
      <c r="B166" s="0" t="s">
        <v>156</v>
      </c>
      <c r="D166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167">
      <c r="A167" s="0" t="str">
        <f aca="false">HYPERLINK("http://dbpedia.org/ontology/occupation")</f>
        <v>http://dbpedia.org/ontology/occupation</v>
      </c>
      <c r="B167" s="0" t="s">
        <v>52</v>
      </c>
      <c r="D16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168">
      <c r="A168" s="0" t="str">
        <f aca="false">HYPERLINK("http://dbpedia.org/property/succeding")</f>
        <v>http://dbpedia.org/property/succeding</v>
      </c>
      <c r="B168" s="0" t="s">
        <v>157</v>
      </c>
      <c r="D168" s="0" t="str">
        <f aca="false">HYPERLINK("http://dbpedia.org/sparql?default-graph-uri=http%3A%2F%2Fdbpedia.org&amp;query=select+distinct+%3Fsubject+%3Fobject+where+{%3Fsubject+%3Chttp%3A%2F%2Fdbpedia.org%2Fproperty%2Fsucceding%3E+%3Fobject}+LIMIT+100&amp;format=text%2Fhtml&amp;timeout=30000&amp;debug=on", "View on DBPedia")</f>
        <v>View on DBPedia</v>
      </c>
    </row>
    <row collapsed="false" customFormat="false" customHeight="true" hidden="false" ht="12.65" outlineLevel="0" r="169">
      <c r="A169" s="0" t="str">
        <f aca="false">HYPERLINK("http://dbpedia.org/property/eventStart")</f>
        <v>http://dbpedia.org/property/eventStart</v>
      </c>
      <c r="B169" s="0" t="s">
        <v>158</v>
      </c>
      <c r="D169" s="0" t="str">
        <f aca="false">HYPERLINK("http://dbpedia.org/sparql?default-graph-uri=http%3A%2F%2Fdbpedia.org&amp;query=select+distinct+%3Fsubject+%3Fobject+where+{%3Fsubject+%3Chttp%3A%2F%2Fdbpedia.org%2Fproperty%2FeventStart%3E+%3Fobject}+LIMIT+100&amp;format=text%2Fhtml&amp;timeout=30000&amp;debug=on", "View on DBPedia")</f>
        <v>View on DBPedia</v>
      </c>
    </row>
    <row collapsed="false" customFormat="false" customHeight="true" hidden="false" ht="12.1" outlineLevel="0" r="170">
      <c r="A170" s="0" t="str">
        <f aca="false">HYPERLINK("http://dbpedia.org/property/motive")</f>
        <v>http://dbpedia.org/property/motive</v>
      </c>
      <c r="B170" s="0" t="s">
        <v>159</v>
      </c>
      <c r="D170" s="0" t="str">
        <f aca="false">HYPERLINK("http://dbpedia.org/sparql?default-graph-uri=http%3A%2F%2Fdbpedia.org&amp;query=select+distinct+%3Fsubject+%3Fobject+where+{%3Fsubject+%3Chttp%3A%2F%2Fdbpedia.org%2Fproperty%2Fmotive%3E+%3Fobject}+LIMIT+100&amp;format=text%2Fhtml&amp;timeout=30000&amp;debug=on", "View on DBPedia")</f>
        <v>View on DBPedia</v>
      </c>
    </row>
    <row collapsed="false" customFormat="false" customHeight="true" hidden="false" ht="12.1" outlineLevel="0" r="171">
      <c r="A171" s="0" t="str">
        <f aca="false">HYPERLINK("http://dbpedia.org/property/fields")</f>
        <v>http://dbpedia.org/property/fields</v>
      </c>
      <c r="B171" s="0" t="s">
        <v>160</v>
      </c>
      <c r="D171" s="0" t="str">
        <f aca="false">HYPERLINK("http://dbpedia.org/sparql?default-graph-uri=http%3A%2F%2Fdbpedia.org&amp;query=select+distinct+%3Fsubject+%3Fobject+where+{%3Fsubject+%3Chttp%3A%2F%2Fdbpedia.org%2Fproperty%2Ffields%3E+%3Fobject}+LIMIT+100&amp;format=text%2Fhtml&amp;timeout=30000&amp;debug=on", "View on DBPedia")</f>
        <v>View on DBPedia</v>
      </c>
    </row>
    <row collapsed="false" customFormat="false" customHeight="true" hidden="false" ht="12.65" outlineLevel="0" r="172">
      <c r="A172" s="0" t="str">
        <f aca="false">HYPERLINK("http://dbpedia.org/ontology/militaryCommand")</f>
        <v>http://dbpedia.org/ontology/militaryCommand</v>
      </c>
      <c r="B172" s="0" t="s">
        <v>161</v>
      </c>
      <c r="D172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true" hidden="false" ht="12.1" outlineLevel="0" r="173">
      <c r="A173" s="0" t="str">
        <f aca="false">HYPERLINK("http://dbpedia.org/ontology/type")</f>
        <v>http://dbpedia.org/ontology/type</v>
      </c>
      <c r="B173" s="0" t="s">
        <v>51</v>
      </c>
      <c r="D173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true" hidden="false" ht="12.1" outlineLevel="0" r="174">
      <c r="A174" s="0" t="str">
        <f aca="false">HYPERLINK("http://dbpedia.org/property/child4Agency")</f>
        <v>http://dbpedia.org/property/child4Agency</v>
      </c>
      <c r="B174" s="0" t="s">
        <v>162</v>
      </c>
      <c r="D174" s="0" t="str">
        <f aca="false">HYPERLINK("http://dbpedia.org/sparql?default-graph-uri=http%3A%2F%2Fdbpedia.org&amp;query=select+distinct+%3Fsubject+%3Fobject+where+{%3Fsubject+%3Chttp%3A%2F%2Fdbpedia.org%2Fproperty%2Fchild4Agency%3E+%3Fobject}+LIMIT+100&amp;format=text%2Fhtml&amp;timeout=30000&amp;debug=on", "View on DBPedia")</f>
        <v>View on DBPedia</v>
      </c>
    </row>
    <row collapsed="false" customFormat="false" customHeight="true" hidden="false" ht="12.1" outlineLevel="0" r="175">
      <c r="A175" s="0" t="str">
        <f aca="false">HYPERLINK("http://dbpedia.org/property/location")</f>
        <v>http://dbpedia.org/property/location</v>
      </c>
      <c r="B175" s="0" t="s">
        <v>70</v>
      </c>
      <c r="D17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76">
      <c r="A176" s="0" t="str">
        <f aca="false">HYPERLINK("http://dbpedia.org/property/battles")</f>
        <v>http://dbpedia.org/property/battles</v>
      </c>
      <c r="B176" s="0" t="s">
        <v>163</v>
      </c>
      <c r="D176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true" hidden="false" ht="12.1" outlineLevel="0" r="177">
      <c r="A177" s="0" t="str">
        <f aca="false">HYPERLINK("http://dbpedia.org/property/before")</f>
        <v>http://dbpedia.org/property/before</v>
      </c>
      <c r="B177" s="0" t="s">
        <v>164</v>
      </c>
      <c r="D177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65" outlineLevel="0" r="178">
      <c r="A178" s="0" t="str">
        <f aca="false">HYPERLINK("http://dbpedia.org/property/establishedEvent")</f>
        <v>http://dbpedia.org/property/establishedEvent</v>
      </c>
      <c r="B178" s="0" t="s">
        <v>165</v>
      </c>
      <c r="D178" s="0" t="str">
        <f aca="false">HYPERLINK("http://dbpedia.org/sparql?default-graph-uri=http%3A%2F%2Fdbpedia.org&amp;query=select+distinct+%3Fsubject+%3Fobject+where+{%3Fsubject+%3Chttp%3A%2F%2Fdbpedia.org%2Fproperty%2FestablishedEvent%3E+%3Fobject}+LIMIT+100&amp;format=text%2Fhtml&amp;timeout=30000&amp;debug=on", "View on DBPedia")</f>
        <v>View on DBPedia</v>
      </c>
    </row>
    <row collapsed="false" customFormat="false" customHeight="true" hidden="false" ht="12.1" outlineLevel="0" r="179">
      <c r="A179" s="0" t="str">
        <f aca="false">HYPERLINK("http://dbpedia.org/property/architecture")</f>
        <v>http://dbpedia.org/property/architecture</v>
      </c>
      <c r="B179" s="0" t="s">
        <v>166</v>
      </c>
      <c r="D179" s="0" t="str">
        <f aca="false">HYPERLINK("http://dbpedia.org/sparql?default-graph-uri=http%3A%2F%2Fdbpedia.org&amp;query=select+distinct+%3Fsubject+%3Fobject+where+{%3Fsubject+%3Chttp%3A%2F%2Fdbpedia.org%2Fproperty%2Farchitecture%3E+%3Fobject}+LIMIT+100&amp;format=text%2Fhtml&amp;timeout=30000&amp;debug=on", "View on DBPedia")</f>
        <v>View on DBPedia</v>
      </c>
    </row>
    <row collapsed="false" customFormat="false" customHeight="true" hidden="false" ht="12.1" outlineLevel="0" r="180">
      <c r="A180" s="0" t="str">
        <f aca="false">HYPERLINK("http://dbpedia.org/property/war")</f>
        <v>http://dbpedia.org/property/war</v>
      </c>
      <c r="B180" s="0" t="s">
        <v>167</v>
      </c>
      <c r="D180" s="0" t="str">
        <f aca="false">HYPERLINK("http://dbpedia.org/sparql?default-graph-uri=http%3A%2F%2Fdbpedia.org&amp;query=select+distinct+%3Fsubject+%3Fobject+where+{%3Fsubject+%3Chttp%3A%2F%2Fdbpedia.org%2Fproperty%2Fwar%3E+%3Fobject}+LIMIT+100&amp;format=text%2Fhtml&amp;timeout=30000&amp;debug=on", "View on DBPedia")</f>
        <v>View on DBPedia</v>
      </c>
    </row>
    <row collapsed="false" customFormat="false" customHeight="true" hidden="false" ht="12.65" outlineLevel="0" r="181">
      <c r="A181" s="0" t="str">
        <f aca="false">HYPERLINK("http://dbpedia.org/ontology/knownFor")</f>
        <v>http://dbpedia.org/ontology/knownFor</v>
      </c>
      <c r="B181" s="0" t="s">
        <v>60</v>
      </c>
      <c r="D181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182">
      <c r="A182" s="0" t="str">
        <f aca="false">HYPERLINK("http://dbpedia.org/property/branch")</f>
        <v>http://dbpedia.org/property/branch</v>
      </c>
      <c r="B182" s="0" t="s">
        <v>168</v>
      </c>
      <c r="D182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true" hidden="false" ht="12.65" outlineLevel="0" r="183">
      <c r="A183" s="0" t="str">
        <f aca="false">HYPERLINK("http://dbpedia.org/ontology/isPartOf")</f>
        <v>http://dbpedia.org/ontology/isPartOf</v>
      </c>
      <c r="B183" s="0" t="s">
        <v>169</v>
      </c>
      <c r="D183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true" hidden="false" ht="12.1" outlineLevel="0" r="184">
      <c r="A184" s="0" t="str">
        <f aca="false">HYPERLINK("http://dbpedia.org/ontology/influenced")</f>
        <v>http://dbpedia.org/ontology/influenced</v>
      </c>
      <c r="B184" s="0" t="s">
        <v>170</v>
      </c>
      <c r="D184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true" hidden="false" ht="12.1" outlineLevel="0" r="185">
      <c r="A185" s="0" t="str">
        <f aca="false">HYPERLINK("http://dbpedia.org/property/footer")</f>
        <v>http://dbpedia.org/property/footer</v>
      </c>
      <c r="B185" s="0" t="s">
        <v>171</v>
      </c>
      <c r="D185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1" outlineLevel="0" r="186">
      <c r="A186" s="0" t="str">
        <f aca="false">HYPERLINK("http://dbpedia.org/property/allies")</f>
        <v>http://dbpedia.org/property/allies</v>
      </c>
      <c r="B186" s="0" t="s">
        <v>172</v>
      </c>
      <c r="D186" s="0" t="str">
        <f aca="false">HYPERLINK("http://dbpedia.org/sparql?default-graph-uri=http%3A%2F%2Fdbpedia.org&amp;query=select+distinct+%3Fsubject+%3Fobject+where+{%3Fsubject+%3Chttp%3A%2F%2Fdbpedia.org%2Fproperty%2Fallies%3E+%3Fobject}+LIMIT+100&amp;format=text%2Fhtml&amp;timeout=30000&amp;debug=on", "View on DBPedia")</f>
        <v>View on DBPedia</v>
      </c>
    </row>
    <row collapsed="false" customFormat="false" customHeight="true" hidden="false" ht="12.65" outlineLevel="0" r="187">
      <c r="A187" s="0" t="str">
        <f aca="false">HYPERLINK("http://dbpedia.org/property/overviewbody")</f>
        <v>http://dbpedia.org/property/overviewbody</v>
      </c>
      <c r="B187" s="0" t="s">
        <v>173</v>
      </c>
      <c r="D187" s="0" t="str">
        <f aca="false">HYPERLINK("http://dbpedia.org/sparql?default-graph-uri=http%3A%2F%2Fdbpedia.org&amp;query=select+distinct+%3Fsubject+%3Fobject+where+{%3Fsubject+%3Chttp%3A%2F%2Fdbpedia.org%2Fproperty%2Foverviewbody%3E+%3Fobject}+LIMIT+100&amp;format=text%2Fhtml&amp;timeout=30000&amp;debug=on", "View on DBPedia")</f>
        <v>View on DBPedia</v>
      </c>
    </row>
    <row collapsed="false" customFormat="false" customHeight="true" hidden="false" ht="12.1" outlineLevel="0" r="188">
      <c r="A188" s="0" t="str">
        <f aca="false">HYPERLINK("http://dbpedia.org/property/seats2Title")</f>
        <v>http://dbpedia.org/property/seats2Title</v>
      </c>
      <c r="B188" s="0" t="s">
        <v>174</v>
      </c>
      <c r="D188" s="0" t="str">
        <f aca="false">HYPERLINK("http://dbpedia.org/sparql?default-graph-uri=http%3A%2F%2Fdbpedia.org&amp;query=select+distinct+%3Fsubject+%3Fobject+where+{%3Fsubject+%3Chttp%3A%2F%2Fdbpedia.org%2Fproperty%2Fseats2Title%3E+%3Fobject}+LIMIT+100&amp;format=text%2Fhtml&amp;timeout=30000&amp;debug=on", "View on DBPedia")</f>
        <v>View on DBPedia</v>
      </c>
    </row>
    <row collapsed="false" customFormat="false" customHeight="true" hidden="false" ht="12.1" outlineLevel="0" r="189">
      <c r="A189" s="0" t="str">
        <f aca="false">HYPERLINK("http://dbpedia.org/property/patch")</f>
        <v>http://dbpedia.org/property/patch</v>
      </c>
      <c r="B189" s="0" t="s">
        <v>175</v>
      </c>
      <c r="D189" s="0" t="str">
        <f aca="false">HYPERLINK("http://dbpedia.org/sparql?default-graph-uri=http%3A%2F%2Fdbpedia.org&amp;query=select+distinct+%3Fsubject+%3Fobject+where+{%3Fsubject+%3Chttp%3A%2F%2Fdbpedia.org%2Fproperty%2Fpatch%3E+%3Fobject}+LIMIT+100&amp;format=text%2Fhtml&amp;timeout=30000&amp;debug=on", "View on DBPedia")</f>
        <v>View on DBPedia</v>
      </c>
    </row>
    <row collapsed="false" customFormat="false" customHeight="true" hidden="false" ht="12.1" outlineLevel="0" r="190">
      <c r="A190" s="0" t="str">
        <f aca="false">HYPERLINK("http://dbpedia.org/property/ribbon")</f>
        <v>http://dbpedia.org/property/ribbon</v>
      </c>
      <c r="B190" s="0" t="s">
        <v>176</v>
      </c>
      <c r="D190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true" hidden="false" ht="12.65" outlineLevel="0" r="191">
      <c r="A191" s="0" t="str">
        <f aca="false">HYPERLINK("http://dbpedia.org/property/imageCoat")</f>
        <v>http://dbpedia.org/property/imageCoat</v>
      </c>
      <c r="B191" s="0" t="s">
        <v>177</v>
      </c>
      <c r="D191" s="0" t="str">
        <f aca="false">HYPERLINK("http://dbpedia.org/sparql?default-graph-uri=http%3A%2F%2Fdbpedia.org&amp;query=select+distinct+%3Fsubject+%3Fobject+where+{%3Fsubject+%3Chttp%3A%2F%2Fdbpedia.org%2Fproperty%2FimageCoat%3E+%3Fobject}+LIMIT+100&amp;format=text%2Fhtml&amp;timeout=30000&amp;debug=on", "View on DBPedia")</f>
        <v>View on DBPedia</v>
      </c>
    </row>
    <row collapsed="false" customFormat="false" customHeight="true" hidden="false" ht="12.65" outlineLevel="0" r="192">
      <c r="A192" s="0" t="str">
        <f aca="false">HYPERLINK("http://dbpedia.org/property/conventionalLongName")</f>
        <v>http://dbpedia.org/property/conventionalLongName</v>
      </c>
      <c r="B192" s="0" t="s">
        <v>178</v>
      </c>
      <c r="D192" s="0" t="str">
        <f aca="false">HYPERLINK("http://dbpedia.org/sparql?default-graph-uri=http%3A%2F%2Fdbpedia.org&amp;query=select+distinct+%3Fsubject+%3Fobject+where+{%3Fsubject+%3Chttp%3A%2F%2Fdbpedia.org%2Fproperty%2FconventionalLongName%3E+%3Fobject}+LIMIT+100&amp;format=text%2Fhtml&amp;timeout=30000&amp;debug=on", "View on DBPedia")</f>
        <v>View on DBPedia</v>
      </c>
    </row>
    <row collapsed="false" customFormat="false" customHeight="true" hidden="false" ht="12.1" outlineLevel="0" r="193">
      <c r="A193" s="0" t="str">
        <f aca="false">HYPERLINK("http://dbpedia.org/property/purpose")</f>
        <v>http://dbpedia.org/property/purpose</v>
      </c>
      <c r="B193" s="0" t="s">
        <v>61</v>
      </c>
      <c r="D193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true" hidden="false" ht="12.1" outlineLevel="0" r="194">
      <c r="A194" s="0" t="str">
        <f aca="false">HYPERLINK("http://dbpedia.org/ontology/battle")</f>
        <v>http://dbpedia.org/ontology/battle</v>
      </c>
      <c r="B194" s="0" t="s">
        <v>179</v>
      </c>
      <c r="D194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true" hidden="false" ht="12.65" outlineLevel="0" r="195">
      <c r="A195" s="0" t="str">
        <f aca="false">HYPERLINK("http://dbpedia.org/property/countryName")</f>
        <v>http://dbpedia.org/property/countryName</v>
      </c>
      <c r="B195" s="0" t="s">
        <v>180</v>
      </c>
      <c r="D195" s="0" t="str">
        <f aca="false">HYPERLINK("http://dbpedia.org/sparql?default-graph-uri=http%3A%2F%2Fdbpedia.org&amp;query=select+distinct+%3Fsubject+%3Fobject+where+{%3Fsubject+%3Chttp%3A%2F%2Fdbpedia.org%2Fproperty%2FcountryName%3E+%3Fobject}+LIMIT+100&amp;format=text%2Fhtml&amp;timeout=30000&amp;debug=on", "View on DBPedia")</f>
        <v>View on DBPedia</v>
      </c>
    </row>
    <row collapsed="false" customFormat="false" customHeight="true" hidden="false" ht="12.65" outlineLevel="0" r="196">
      <c r="A196" s="0" t="str">
        <f aca="false">HYPERLINK("http://dbpedia.org/property/governmentType")</f>
        <v>http://dbpedia.org/property/governmentType</v>
      </c>
      <c r="B196" s="0" t="s">
        <v>181</v>
      </c>
      <c r="D196" s="0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</row>
    <row collapsed="false" customFormat="false" customHeight="true" hidden="false" ht="12.65" outlineLevel="0" r="197">
      <c r="A197" s="0" t="str">
        <f aca="false">HYPERLINK("http://dbpedia.org/property/documentName")</f>
        <v>http://dbpedia.org/property/documentName</v>
      </c>
      <c r="B197" s="0" t="s">
        <v>182</v>
      </c>
      <c r="D197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true" hidden="false" ht="12.1" outlineLevel="0" r="198">
      <c r="A198" s="0" t="str">
        <f aca="false">HYPERLINK("http://dbpedia.org/ontology/motto")</f>
        <v>http://dbpedia.org/ontology/motto</v>
      </c>
      <c r="B198" s="0" t="s">
        <v>183</v>
      </c>
      <c r="D198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true" hidden="false" ht="12.1" outlineLevel="0" r="199">
      <c r="A199" s="0" t="str">
        <f aca="false">HYPERLINK("http://dbpedia.org/property/awards")</f>
        <v>http://dbpedia.org/property/awards</v>
      </c>
      <c r="B199" s="0" t="s">
        <v>184</v>
      </c>
      <c r="D199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200">
      <c r="A200" s="0" t="str">
        <f aca="false">HYPERLINK("http://dbpedia.org/property/susperps")</f>
        <v>http://dbpedia.org/property/susperps</v>
      </c>
      <c r="B200" s="0" t="s">
        <v>185</v>
      </c>
      <c r="D200" s="0" t="str">
        <f aca="false">HYPERLINK("http://dbpedia.org/sparql?default-graph-uri=http%3A%2F%2Fdbpedia.org&amp;query=select+distinct+%3Fsubject+%3Fobject+where+{%3Fsubject+%3Chttp%3A%2F%2Fdbpedia.org%2Fproperty%2Fsusperps%3E+%3Fobject}+LIMIT+100&amp;format=text%2Fhtml&amp;timeout=30000&amp;debug=on", "View on DBPedia")</f>
        <v>View on DBPedia</v>
      </c>
    </row>
    <row collapsed="false" customFormat="false" customHeight="true" hidden="false" ht="12.1" outlineLevel="0" r="201">
      <c r="A201" s="0" t="str">
        <f aca="false">HYPERLINK("http://dbpedia.org/ontology/membership")</f>
        <v>http://dbpedia.org/ontology/membership</v>
      </c>
      <c r="B201" s="0" t="s">
        <v>73</v>
      </c>
      <c r="D201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true" hidden="false" ht="12.1" outlineLevel="0" r="202">
      <c r="A202" s="0" t="str">
        <f aca="false">HYPERLINK("http://dbpedia.org/property/commands")</f>
        <v>http://dbpedia.org/property/commands</v>
      </c>
      <c r="B202" s="0" t="s">
        <v>186</v>
      </c>
      <c r="D202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true" hidden="false" ht="12.1" outlineLevel="0" r="203">
      <c r="A203" s="0" t="str">
        <f aca="false">HYPERLINK("http://dbpedia.org/ontology/nationality")</f>
        <v>http://dbpedia.org/ontology/nationality</v>
      </c>
      <c r="B203" s="0" t="s">
        <v>134</v>
      </c>
      <c r="D203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204">
      <c r="A204" s="0" t="str">
        <f aca="false">HYPERLINK("http://dbpedia.org/property/mission")</f>
        <v>http://dbpedia.org/property/mission</v>
      </c>
      <c r="B204" s="0" t="s">
        <v>187</v>
      </c>
      <c r="D204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true" hidden="false" ht="12.65" outlineLevel="0" r="205">
      <c r="A205" s="0" t="str">
        <f aca="false">HYPERLINK("http://dbpedia.org/ontology/leaderParty")</f>
        <v>http://dbpedia.org/ontology/leaderParty</v>
      </c>
      <c r="B205" s="0" t="s">
        <v>188</v>
      </c>
      <c r="D205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true" hidden="false" ht="12.65" outlineLevel="0" r="206">
      <c r="A206" s="0" t="str">
        <f aca="false">HYPERLINK("http://dbpedia.org/property/leaderTitle")</f>
        <v>http://dbpedia.org/property/leaderTitle</v>
      </c>
      <c r="B206" s="0" t="s">
        <v>189</v>
      </c>
      <c r="D206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true" hidden="false" ht="12.1" outlineLevel="0" r="207">
      <c r="A207" s="0" t="str">
        <f aca="false">HYPERLINK("http://dbpedia.org/property/affiliations")</f>
        <v>http://dbpedia.org/property/affiliations</v>
      </c>
      <c r="B207" s="0" t="s">
        <v>67</v>
      </c>
      <c r="D207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65" outlineLevel="0" r="208">
      <c r="A208" s="0" t="str">
        <f aca="false">HYPERLINK("http://dbpedia.org/property/patchcaption")</f>
        <v>http://dbpedia.org/property/patchcaption</v>
      </c>
      <c r="B208" s="0" t="s">
        <v>190</v>
      </c>
      <c r="D208" s="0" t="str">
        <f aca="false">HYPERLINK("http://dbpedia.org/sparql?default-graph-uri=http%3A%2F%2Fdbpedia.org&amp;query=select+distinct+%3Fsubject+%3Fobject+where+{%3Fsubject+%3Chttp%3A%2F%2Fdbpedia.org%2Fproperty%2Fpatchcaption%3E+%3Fobject}+LIMIT+100&amp;format=text%2Fhtml&amp;timeout=30000&amp;debug=on", "View on DBPedia")</f>
        <v>View on DBPedia</v>
      </c>
    </row>
    <row collapsed="false" customFormat="false" customHeight="true" hidden="false" ht="12.65" outlineLevel="0" r="209">
      <c r="A209" s="0" t="str">
        <f aca="false">HYPERLINK("http://dbpedia.org/ontology/childOrganisation")</f>
        <v>http://dbpedia.org/ontology/childOrganisation</v>
      </c>
      <c r="B209" s="0" t="s">
        <v>191</v>
      </c>
      <c r="D209" s="0" t="str">
        <f aca="false">HYPERLINK("http://dbpedia.org/sparql?default-graph-uri=http%3A%2F%2Fdbpedia.org&amp;query=select+distinct+%3Fsubject+%3Fobject+where+{%3Fsubject+%3Chttp%3A%2F%2Fdbpedia.org%2Fontology%2FchildOrganisation%3E+%3Fobject}+LIMIT+100&amp;format=text%2Fhtml&amp;timeout=30000&amp;debug=on", "View on DBPedia")</f>
        <v>View on DBPedia</v>
      </c>
    </row>
    <row collapsed="false" customFormat="false" customHeight="true" hidden="false" ht="12.1" outlineLevel="0" r="210">
      <c r="A210" s="0" t="str">
        <f aca="false">HYPERLINK("http://dbpedia.org/property/designation2Partof")</f>
        <v>http://dbpedia.org/property/designation2Partof</v>
      </c>
      <c r="B210" s="0" t="s">
        <v>192</v>
      </c>
      <c r="D210" s="0" t="str">
        <f aca="false">HYPERLINK("http://dbpedia.org/sparql?default-graph-uri=http%3A%2F%2Fdbpedia.org&amp;query=select+distinct+%3Fsubject+%3Fobject+where+{%3Fsubject+%3Chttp%3A%2F%2Fdbpedia.org%2Fproperty%2Fdesignation2Partof%3E+%3Fobject}+LIMIT+100&amp;format=text%2Fhtml&amp;timeout=30000&amp;debug=on", "View on DBPedia")</f>
        <v>View on DBPedia</v>
      </c>
    </row>
    <row collapsed="false" customFormat="false" customHeight="true" hidden="false" ht="12.1" outlineLevel="0" r="211">
      <c r="A211" s="0" t="str">
        <f aca="false">HYPERLINK("http://dbpedia.org/property/influenced")</f>
        <v>http://dbpedia.org/property/influenced</v>
      </c>
      <c r="B211" s="0" t="s">
        <v>170</v>
      </c>
      <c r="D211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true" hidden="false" ht="12.1" outlineLevel="0" r="212">
      <c r="A212" s="0" t="str">
        <f aca="false">HYPERLINK("http://dbpedia.org/property/legislature")</f>
        <v>http://dbpedia.org/property/legislature</v>
      </c>
      <c r="B212" s="0" t="s">
        <v>193</v>
      </c>
      <c r="D212" s="0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</row>
    <row collapsed="false" customFormat="false" customHeight="true" hidden="false" ht="12.1" outlineLevel="0" r="213">
      <c r="A213" s="0" t="str">
        <f aca="false">HYPERLINK("http://dbpedia.org/property/history")</f>
        <v>http://dbpedia.org/property/history</v>
      </c>
      <c r="B213" s="0" t="s">
        <v>194</v>
      </c>
      <c r="D213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65" outlineLevel="0" r="214">
      <c r="A214" s="0" t="str">
        <f aca="false">HYPERLINK("http://dbpedia.org/ontology/militaryBranch")</f>
        <v>http://dbpedia.org/ontology/militaryBranch</v>
      </c>
      <c r="B214" s="0" t="s">
        <v>195</v>
      </c>
      <c r="D214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true" hidden="false" ht="12.65" outlineLevel="0" r="215">
      <c r="A215" s="0" t="str">
        <f aca="false">HYPERLINK("http://dbpedia.org/ontology/formerName")</f>
        <v>http://dbpedia.org/ontology/formerName</v>
      </c>
      <c r="B215" s="0" t="s">
        <v>196</v>
      </c>
      <c r="D215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65" outlineLevel="0" r="216">
      <c r="A216" s="0" t="str">
        <f aca="false">HYPERLINK("http://dbpedia.org/property/subdivname")</f>
        <v>http://dbpedia.org/property/subdivname</v>
      </c>
      <c r="B216" s="0" t="s">
        <v>197</v>
      </c>
      <c r="D216" s="0" t="str">
        <f aca="false">HYPERLINK("http://dbpedia.org/sparql?default-graph-uri=http%3A%2F%2Fdbpedia.org&amp;query=select+distinct+%3Fsubject+%3Fobject+where+{%3Fsubject+%3Chttp%3A%2F%2Fdbpedia.org%2Fproperty%2Fsubdivname%3E+%3Fobject}+LIMIT+100&amp;format=text%2Fhtml&amp;timeout=30000&amp;debug=on", "View on DBPedia")</f>
        <v>View on DBPedia</v>
      </c>
    </row>
    <row collapsed="false" customFormat="false" customHeight="true" hidden="false" ht="12.1" outlineLevel="0" r="217">
      <c r="A217" s="0" t="str">
        <f aca="false">HYPERLINK("http://dbpedia.org/property/minister1Name")</f>
        <v>http://dbpedia.org/property/minister1Name</v>
      </c>
      <c r="B217" s="0" t="s">
        <v>198</v>
      </c>
      <c r="D217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true" hidden="false" ht="12.65" outlineLevel="0" r="218">
      <c r="A218" s="0" t="str">
        <f aca="false">HYPERLINK("http://dbpedia.org/property/imageMap")</f>
        <v>http://dbpedia.org/property/imageMap</v>
      </c>
      <c r="B218" s="0" t="s">
        <v>199</v>
      </c>
      <c r="D218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true" hidden="false" ht="12.1" outlineLevel="0" r="219">
      <c r="A219" s="0" t="str">
        <f aca="false">HYPERLINK("http://dbpedia.org/ontology/location")</f>
        <v>http://dbpedia.org/ontology/location</v>
      </c>
      <c r="B219" s="0" t="s">
        <v>70</v>
      </c>
      <c r="D219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220">
      <c r="A220" s="0" t="str">
        <f aca="false">HYPERLINK("http://dbpedia.org/property/leader1Name")</f>
        <v>http://dbpedia.org/property/leader1Name</v>
      </c>
      <c r="B220" s="0" t="s">
        <v>200</v>
      </c>
      <c r="D220" s="0" t="str">
        <f aca="false">HYPERLINK("http://dbpedia.org/sparql?default-graph-uri=http%3A%2F%2Fdbpedia.org&amp;query=select+distinct+%3Fsubject+%3Fobject+where+{%3Fsubject+%3Chttp%3A%2F%2Fdbpedia.org%2Fproperty%2Fleader1Name%3E+%3Fobject}+LIMIT+100&amp;format=text%2Fhtml&amp;timeout=30000&amp;debug=on", "View on DBPedia")</f>
        <v>View on DBPedia</v>
      </c>
    </row>
    <row collapsed="false" customFormat="false" customHeight="true" hidden="false" ht="12.65" outlineLevel="0" r="221">
      <c r="A221" s="0" t="str">
        <f aca="false">HYPERLINK("http://dbpedia.org/property/meetingPlace")</f>
        <v>http://dbpedia.org/property/meetingPlace</v>
      </c>
      <c r="B221" s="0" t="s">
        <v>201</v>
      </c>
      <c r="D221" s="0" t="str">
        <f aca="false">HYPERLINK("http://dbpedia.org/sparql?default-graph-uri=http%3A%2F%2Fdbpedia.org&amp;query=select+distinct+%3Fsubject+%3Fobject+where+{%3Fsubject+%3Chttp%3A%2F%2Fdbpedia.org%2Fproperty%2FmeetingPlace%3E+%3Fobject}+LIMIT+100&amp;format=text%2Fhtml&amp;timeout=30000&amp;debug=on", "View on DBPedia")</f>
        <v>View on DBPedia</v>
      </c>
    </row>
    <row collapsed="false" customFormat="false" customHeight="true" hidden="false" ht="12.1" outlineLevel="0" r="222">
      <c r="A222" s="0" t="str">
        <f aca="false">HYPERLINK("http://dbpedia.org/property/image")</f>
        <v>http://dbpedia.org/property/image</v>
      </c>
      <c r="B222" s="0" t="s">
        <v>83</v>
      </c>
      <c r="D222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223">
      <c r="A223" s="0" t="str">
        <f aca="false">HYPERLINK("http://dbpedia.org/property/ratio")</f>
        <v>http://dbpedia.org/property/ratio</v>
      </c>
      <c r="B223" s="0" t="s">
        <v>202</v>
      </c>
      <c r="D223" s="0" t="str">
        <f aca="false">HYPERLINK("http://dbpedia.org/sparql?default-graph-uri=http%3A%2F%2Fdbpedia.org&amp;query=select+distinct+%3Fsubject+%3Fobject+where+{%3Fsubject+%3Chttp%3A%2F%2Fdbpedia.org%2Fproperty%2Fratio%3E+%3Fobject}+LIMIT+100&amp;format=text%2Fhtml&amp;timeout=30000&amp;debug=on", "View on DBPedia")</f>
        <v>View on DBPedia</v>
      </c>
    </row>
    <row collapsed="false" customFormat="false" customHeight="true" hidden="false" ht="12.1" outlineLevel="0" r="224">
      <c r="A224" s="0" t="str">
        <f aca="false">HYPERLINK("http://dbpedia.org/ontology/affiliation")</f>
        <v>http://dbpedia.org/ontology/affiliation</v>
      </c>
      <c r="B224" s="0" t="s">
        <v>74</v>
      </c>
      <c r="D224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true" hidden="false" ht="12.65" outlineLevel="0" r="225">
      <c r="A225" s="0" t="str">
        <f aca="false">HYPERLINK("http://dbpedia.org/property/sovereigntyType")</f>
        <v>http://dbpedia.org/property/sovereigntyType</v>
      </c>
      <c r="B225" s="0" t="s">
        <v>203</v>
      </c>
      <c r="D225" s="0" t="str">
        <f aca="false">HYPERLINK("http://dbpedia.org/sparql?default-graph-uri=http%3A%2F%2Fdbpedia.org&amp;query=select+distinct+%3Fsubject+%3Fobject+where+{%3Fsubject+%3Chttp%3A%2F%2Fdbpedia.org%2Fproperty%2FsovereigntyType%3E+%3Fobject}+LIMIT+100&amp;format=text%2Fhtml&amp;timeout=30000&amp;debug=on", "View on DBPedia")</f>
        <v>View on DBPedia</v>
      </c>
    </row>
    <row collapsed="false" customFormat="false" customHeight="true" hidden="false" ht="12.1" outlineLevel="0" r="226">
      <c r="A226" s="0" t="str">
        <f aca="false">HYPERLINK("http://dbpedia.org/property/seal")</f>
        <v>http://dbpedia.org/property/seal</v>
      </c>
      <c r="B226" s="0" t="s">
        <v>204</v>
      </c>
      <c r="D226" s="0" t="str">
        <f aca="false">HYPERLINK("http://dbpedia.org/sparql?default-graph-uri=http%3A%2F%2Fdbpedia.org&amp;query=select+distinct+%3Fsubject+%3Fobject+where+{%3Fsubject+%3Chttp%3A%2F%2Fdbpedia.org%2Fproperty%2Fseal%3E+%3Fobject}+LIMIT+100&amp;format=text%2Fhtml&amp;timeout=30000&amp;debug=on", "View on DBPedia")</f>
        <v>View on DBPedia</v>
      </c>
    </row>
    <row collapsed="false" customFormat="false" customHeight="true" hidden="false" ht="12.1" outlineLevel="0" r="227">
      <c r="A227" s="0" t="str">
        <f aca="false">HYPERLINK("http://dbpedia.org/property/residence")</f>
        <v>http://dbpedia.org/property/residence</v>
      </c>
      <c r="B227" s="0" t="s">
        <v>205</v>
      </c>
      <c r="D227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65" outlineLevel="0" r="228">
      <c r="A228" s="0" t="str">
        <f aca="false">HYPERLINK("http://dbpedia.org/ontology/formerBroadcastNetwork")</f>
        <v>http://dbpedia.org/ontology/formerBroadcastNetwork</v>
      </c>
      <c r="B228" s="0" t="s">
        <v>206</v>
      </c>
      <c r="D228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true" hidden="false" ht="12.1" outlineLevel="0" r="229">
      <c r="A229" s="0" t="str">
        <f aca="false">HYPERLINK("http://dbpedia.org/property/area")</f>
        <v>http://dbpedia.org/property/area</v>
      </c>
      <c r="B229" s="0" t="s">
        <v>207</v>
      </c>
      <c r="D229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true" hidden="false" ht="12.1" outlineLevel="0" r="230">
      <c r="A230" s="0" t="str">
        <f aca="false">HYPERLINK("http://dbpedia.org/property/comp")</f>
        <v>http://dbpedia.org/property/comp</v>
      </c>
      <c r="B230" s="0" t="s">
        <v>208</v>
      </c>
      <c r="D230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true" hidden="false" ht="12.65" outlineLevel="0" r="231">
      <c r="A231" s="0" t="str">
        <f aca="false">HYPERLINK("http://dbpedia.org/property/briefDescription")</f>
        <v>http://dbpedia.org/property/briefDescription</v>
      </c>
      <c r="B231" s="0" t="s">
        <v>209</v>
      </c>
      <c r="D231" s="0" t="str">
        <f aca="false">HYPERLINK("http://dbpedia.org/sparql?default-graph-uri=http%3A%2F%2Fdbpedia.org&amp;query=select+distinct+%3Fsubject+%3Fobject+where+{%3Fsubject+%3Chttp%3A%2F%2Fdbpedia.org%2Fproperty%2Fbrie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232">
      <c r="A232" s="0" t="str">
        <f aca="false">HYPERLINK("http://dbpedia.org/property/legaljuris")</f>
        <v>http://dbpedia.org/property/legaljuris</v>
      </c>
      <c r="B232" s="0" t="s">
        <v>210</v>
      </c>
      <c r="D232" s="0" t="str">
        <f aca="false">HYPERLINK("http://dbpedia.org/sparql?default-graph-uri=http%3A%2F%2Fdbpedia.org&amp;query=select+distinct+%3Fsubject+%3Fobject+where+{%3Fsubject+%3Chttp%3A%2F%2Fdbpedia.org%2Fproperty%2Flegaljuris%3E+%3Fobject}+LIMIT+100&amp;format=text%2Fhtml&amp;timeout=30000&amp;debug=on", "View on DBPedia")</f>
        <v>View on DBPedia</v>
      </c>
    </row>
    <row collapsed="false" customFormat="false" customHeight="true" hidden="false" ht="12.1" outlineLevel="0" r="233">
      <c r="A233" s="0" t="str">
        <f aca="false">HYPERLINK("http://dbpedia.org/property/seats3Title")</f>
        <v>http://dbpedia.org/property/seats3Title</v>
      </c>
      <c r="B233" s="0" t="s">
        <v>211</v>
      </c>
      <c r="D233" s="0" t="str">
        <f aca="false">HYPERLINK("http://dbpedia.org/sparql?default-graph-uri=http%3A%2F%2Fdbpedia.org&amp;query=select+distinct+%3Fsubject+%3Fobject+where+{%3Fsubject+%3Chttp%3A%2F%2Fdbpedia.org%2Fproperty%2Fseats3Title%3E+%3Fobject}+LIMIT+100&amp;format=text%2Fhtml&amp;timeout=30000&amp;debug=on", "View on DBPedia")</f>
        <v>View on DBPedia</v>
      </c>
    </row>
    <row collapsed="false" customFormat="false" customHeight="true" hidden="false" ht="12.65" outlineLevel="0" r="234">
      <c r="A234" s="0" t="str">
        <f aca="false">HYPERLINK("http://dbpedia.org/property/parentAgency")</f>
        <v>http://dbpedia.org/property/parentAgency</v>
      </c>
      <c r="B234" s="0" t="s">
        <v>212</v>
      </c>
      <c r="D234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true" hidden="false" ht="12.65" outlineLevel="0" r="235">
      <c r="A235" s="0" t="str">
        <f aca="false">HYPERLINK("http://dbpedia.org/property/eventEnd")</f>
        <v>http://dbpedia.org/property/eventEnd</v>
      </c>
      <c r="B235" s="0" t="s">
        <v>213</v>
      </c>
      <c r="D235" s="0" t="str">
        <f aca="false">HYPERLINK("http://dbpedia.org/sparql?default-graph-uri=http%3A%2F%2Fdbpedia.org&amp;query=select+distinct+%3Fsubject+%3Fobject+where+{%3Fsubject+%3Chttp%3A%2F%2Fdbpedia.org%2Fproperty%2FeventEnd%3E+%3Fobject}+LIMIT+100&amp;format=text%2Fhtml&amp;timeout=30000&amp;debug=on", "View on DBPedia")</f>
        <v>View on DBPedia</v>
      </c>
    </row>
    <row collapsed="false" customFormat="false" customHeight="true" hidden="false" ht="12.65" outlineLevel="0" r="236">
      <c r="A236" s="0" t="str">
        <f aca="false">HYPERLINK("http://dbpedia.org/property/imageCaption")</f>
        <v>http://dbpedia.org/property/imageCaption</v>
      </c>
      <c r="B236" s="0" t="s">
        <v>75</v>
      </c>
      <c r="D236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237">
      <c r="A237" s="0" t="str">
        <f aca="false">HYPERLINK("http://dbpedia.org/property/agencyname")</f>
        <v>http://dbpedia.org/property/agencyname</v>
      </c>
      <c r="B237" s="0" t="s">
        <v>214</v>
      </c>
      <c r="D237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true" hidden="false" ht="12.65" outlineLevel="0" r="238">
      <c r="A238" s="0" t="str">
        <f aca="false">HYPERLINK("http://dbpedia.org/property/flagS")</f>
        <v>http://dbpedia.org/property/flagS</v>
      </c>
      <c r="B238" s="0" t="s">
        <v>215</v>
      </c>
      <c r="D238" s="0" t="str">
        <f aca="false">HYPERLINK("http://dbpedia.org/sparql?default-graph-uri=http%3A%2F%2Fdbpedia.org&amp;query=select+distinct+%3Fsubject+%3Fobject+where+{%3Fsubject+%3Chttp%3A%2F%2Fdbpedia.org%2Fproperty%2FflagS%3E+%3Fobject}+LIMIT+100&amp;format=text%2Fhtml&amp;timeout=30000&amp;debug=on", "View on DBPedia")</f>
        <v>View on DBPedia</v>
      </c>
    </row>
    <row collapsed="false" customFormat="false" customHeight="true" hidden="false" ht="12.65" outlineLevel="0" r="239">
      <c r="A239" s="0" t="str">
        <f aca="false">HYPERLINK("http://dbpedia.org/property/companyType")</f>
        <v>http://dbpedia.org/property/companyType</v>
      </c>
      <c r="B239" s="0" t="s">
        <v>43</v>
      </c>
      <c r="D239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true" hidden="false" ht="12.1" outlineLevel="0" r="240">
      <c r="A240" s="0" t="str">
        <f aca="false">HYPERLINK("http://dbpedia.org/property/type")</f>
        <v>http://dbpedia.org/property/type</v>
      </c>
      <c r="B240" s="0" t="s">
        <v>51</v>
      </c>
      <c r="D240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true" hidden="false" ht="12.1" outlineLevel="0" r="241">
      <c r="A241" s="0" t="str">
        <f aca="false">HYPERLINK("http://dbpedia.org/property/citizenship")</f>
        <v>http://dbpedia.org/property/citizenship</v>
      </c>
      <c r="B241" s="0" t="s">
        <v>216</v>
      </c>
      <c r="D241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242">
      <c r="A242" s="0" t="str">
        <f aca="false">HYPERLINK("http://dbpedia.org/property/reason")</f>
        <v>http://dbpedia.org/property/reason</v>
      </c>
      <c r="B242" s="0" t="s">
        <v>217</v>
      </c>
      <c r="D242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1" outlineLevel="0" r="243">
      <c r="A243" s="0" t="str">
        <f aca="false">HYPERLINK("http://dbpedia.org/ontology/award")</f>
        <v>http://dbpedia.org/ontology/award</v>
      </c>
      <c r="B243" s="0" t="s">
        <v>218</v>
      </c>
      <c r="D243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65" outlineLevel="0" r="244">
      <c r="A244" s="0" t="str">
        <f aca="false">HYPERLINK("http://dbpedia.org/property/formerNames")</f>
        <v>http://dbpedia.org/property/formerNames</v>
      </c>
      <c r="B244" s="0" t="s">
        <v>219</v>
      </c>
      <c r="D244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65" outlineLevel="0" r="245">
      <c r="A245" s="0" t="str">
        <f aca="false">HYPERLINK("http://dbpedia.org/property/leaderParty")</f>
        <v>http://dbpedia.org/property/leaderParty</v>
      </c>
      <c r="B245" s="0" t="s">
        <v>188</v>
      </c>
      <c r="D245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true" hidden="false" ht="12.1" outlineLevel="0" r="246">
      <c r="A246" s="0" t="str">
        <f aca="false">HYPERLINK("http://dbpedia.org/property/religion")</f>
        <v>http://dbpedia.org/property/religion</v>
      </c>
      <c r="B246" s="0" t="s">
        <v>154</v>
      </c>
      <c r="D246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true" hidden="false" ht="12.65" outlineLevel="0" r="247">
      <c r="A247" s="0" t="str">
        <f aca="false">HYPERLINK("http://dbpedia.org/ontology/longName")</f>
        <v>http://dbpedia.org/ontology/longName</v>
      </c>
      <c r="B247" s="0" t="s">
        <v>220</v>
      </c>
      <c r="D247" s="0" t="str">
        <f aca="false">HYPERLINK("http://dbpedia.org/sparql?default-graph-uri=http%3A%2F%2Fdbpedia.org&amp;query=select+distinct+%3Fsubject+%3Fobject+where+{%3Fsubject+%3Chttp%3A%2F%2Fdbpedia.org%2Fontology%2FlongName%3E+%3Fobject}+LIMIT+100&amp;format=text%2Fhtml&amp;timeout=30000&amp;debug=on", "View on DBPedia")</f>
        <v>View on DBPedia</v>
      </c>
    </row>
    <row collapsed="false" customFormat="false" customHeight="true" hidden="false" ht="12.65" outlineLevel="0" r="248">
      <c r="A248" s="0" t="str">
        <f aca="false">HYPERLINK("http://dbpedia.org/property/leaderName")</f>
        <v>http://dbpedia.org/property/leaderName</v>
      </c>
      <c r="B248" s="0" t="s">
        <v>221</v>
      </c>
      <c r="D248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true" hidden="false" ht="12.1" outlineLevel="0" r="249">
      <c r="A249" s="0" t="str">
        <f aca="false">HYPERLINK("http://dbpedia.org/property/p")</f>
        <v>http://dbpedia.org/property/p</v>
      </c>
      <c r="B249" s="0" t="s">
        <v>222</v>
      </c>
      <c r="D249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true" hidden="false" ht="12.1" outlineLevel="0" r="250">
      <c r="A250" s="0" t="str">
        <f aca="false">HYPERLINK("http://dbpedia.org/property/motives")</f>
        <v>http://dbpedia.org/property/motives</v>
      </c>
      <c r="B250" s="0" t="s">
        <v>223</v>
      </c>
      <c r="D250" s="0" t="str">
        <f aca="false">HYPERLINK("http://dbpedia.org/sparql?default-graph-uri=http%3A%2F%2Fdbpedia.org&amp;query=select+distinct+%3Fsubject+%3Fobject+where+{%3Fsubject+%3Chttp%3A%2F%2Fdbpedia.org%2Fproperty%2Fmotives%3E+%3Fobject}+LIMIT+100&amp;format=text%2Fhtml&amp;timeout=30000&amp;debug=on", "View on DBPedia")</f>
        <v>View on DBPedia</v>
      </c>
    </row>
    <row collapsed="false" customFormat="false" customHeight="true" hidden="false" ht="12.1" outlineLevel="0" r="251">
      <c r="A251" s="0" t="str">
        <f aca="false">HYPERLINK("http://dbpedia.org/property/s")</f>
        <v>http://dbpedia.org/property/s</v>
      </c>
      <c r="B251" s="0" t="s">
        <v>224</v>
      </c>
      <c r="D251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true" hidden="false" ht="12.65" outlineLevel="0" r="252">
      <c r="A252" s="0" t="str">
        <f aca="false">HYPERLINK("http://dbpedia.org/property/operatingSystem")</f>
        <v>http://dbpedia.org/property/operatingSystem</v>
      </c>
      <c r="B252" s="0" t="s">
        <v>225</v>
      </c>
      <c r="D252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true" hidden="false" ht="12.65" outlineLevel="0" r="253">
      <c r="A253" s="0" t="str">
        <f aca="false">HYPERLINK("http://dbpedia.org/ontology/stateOfOrigin")</f>
        <v>http://dbpedia.org/ontology/stateOfOrigin</v>
      </c>
      <c r="B253" s="0" t="s">
        <v>226</v>
      </c>
      <c r="D253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true" hidden="false" ht="12.1" outlineLevel="0" r="254">
      <c r="A254" s="0" t="str">
        <f aca="false">HYPERLINK("http://dbpedia.org/property/jurisdiction")</f>
        <v>http://dbpedia.org/property/jurisdiction</v>
      </c>
      <c r="B254" s="0" t="s">
        <v>227</v>
      </c>
      <c r="D254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true" hidden="false" ht="12.1" outlineLevel="0" r="255">
      <c r="A255" s="0" t="str">
        <f aca="false">HYPERLINK("http://dbpedia.org/ontology/successor")</f>
        <v>http://dbpedia.org/ontology/successor</v>
      </c>
      <c r="B255" s="0" t="s">
        <v>50</v>
      </c>
      <c r="D255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65" outlineLevel="0" r="256">
      <c r="A256" s="0" t="str">
        <f aca="false">HYPERLINK("http://dbpedia.org/property/missionstatement")</f>
        <v>http://dbpedia.org/property/missionstatement</v>
      </c>
      <c r="B256" s="0" t="s">
        <v>228</v>
      </c>
      <c r="D256" s="0" t="str">
        <f aca="false">HYPERLINK("http://dbpedia.org/sparql?default-graph-uri=http%3A%2F%2Fdbpedia.org&amp;query=select+distinct+%3Fsubject+%3Fobject+where+{%3Fsubject+%3Chttp%3A%2F%2Fdbpedia.org%2Fproperty%2Fmissionstatement%3E+%3Fobject}+LIMIT+100&amp;format=text%2Fhtml&amp;timeout=30000&amp;debug=on", "View on DBPedia")</f>
        <v>View on DBPedia</v>
      </c>
    </row>
    <row collapsed="false" customFormat="false" customHeight="true" hidden="false" ht="12.1" outlineLevel="0" r="257">
      <c r="A257" s="0" t="str">
        <f aca="false">HYPERLINK("http://dbpedia.org/property/header")</f>
        <v>http://dbpedia.org/property/header</v>
      </c>
      <c r="B257" s="0" t="s">
        <v>229</v>
      </c>
      <c r="D257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65" outlineLevel="0" r="258">
      <c r="A258" s="0" t="str">
        <f aca="false">HYPERLINK("http://dbpedia.org/ontology/legislativePeriodName")</f>
        <v>http://dbpedia.org/ontology/legislativePeriodName</v>
      </c>
      <c r="B258" s="0" t="s">
        <v>230</v>
      </c>
      <c r="D258" s="0" t="str">
        <f aca="false">HYPERLINK("http://dbpedia.org/sparql?default-graph-uri=http%3A%2F%2Fdbpedia.org&amp;query=select+distinct+%3Fsubject+%3Fobject+where+{%3Fsubject+%3Chttp%3A%2F%2Fdbpedia.org%2Fontology%2FlegislativePeriodName%3E+%3Fobject}+LIMIT+100&amp;format=text%2Fhtml&amp;timeout=30000&amp;debug=on", "View on DBPedia")</f>
        <v>View on DBPedia</v>
      </c>
    </row>
    <row collapsed="false" customFormat="false" customHeight="true" hidden="false" ht="12.1" outlineLevel="0" r="259">
      <c r="A259" s="0" t="str">
        <f aca="false">HYPERLINK("http://dbpedia.org/property/legend1title")</f>
        <v>http://dbpedia.org/property/legend1title</v>
      </c>
      <c r="B259" s="0" t="s">
        <v>231</v>
      </c>
      <c r="D259" s="0" t="str">
        <f aca="false">HYPERLINK("http://dbpedia.org/sparql?default-graph-uri=http%3A%2F%2Fdbpedia.org&amp;query=select+distinct+%3Fsubject+%3Fobject+where+{%3Fsubject+%3Chttp%3A%2F%2Fdbpedia.org%2Fproperty%2Flegend1title%3E+%3Fobject}+LIMIT+100&amp;format=text%2Fhtml&amp;timeout=30000&amp;debug=on", "View on DBPedia")</f>
        <v>View on DBPedia</v>
      </c>
    </row>
    <row collapsed="false" customFormat="false" customHeight="true" hidden="false" ht="12.1" outlineLevel="0" r="260">
      <c r="A260" s="0" t="str">
        <f aca="false">HYPERLINK("http://dbpedia.org/ontology/status")</f>
        <v>http://dbpedia.org/ontology/status</v>
      </c>
      <c r="B260" s="0" t="s">
        <v>98</v>
      </c>
      <c r="D260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true" hidden="false" ht="12.1" outlineLevel="0" r="261">
      <c r="A261" s="0" t="str">
        <f aca="false">HYPERLINK("http://dbpedia.org/property/chief4Position")</f>
        <v>http://dbpedia.org/property/chief4Position</v>
      </c>
      <c r="B261" s="0" t="s">
        <v>232</v>
      </c>
      <c r="D261" s="0" t="str">
        <f aca="false">HYPERLINK("http://dbpedia.org/sparql?default-graph-uri=http%3A%2F%2Fdbpedia.org&amp;query=select+distinct+%3Fsubject+%3Fobject+where+{%3Fsubject+%3Chttp%3A%2F%2Fdbpedia.org%2Fproperty%2Fchief4Position%3E+%3Fobject}+LIMIT+100&amp;format=text%2Fhtml&amp;timeout=30000&amp;debug=on", "View on DBPedia")</f>
        <v>View on DBPedia</v>
      </c>
    </row>
    <row collapsed="false" customFormat="false" customHeight="true" hidden="false" ht="12.1" outlineLevel="0" r="262">
      <c r="A262" s="0" t="str">
        <f aca="false">HYPERLINK("http://dbpedia.org/ontology/address")</f>
        <v>http://dbpedia.org/ontology/address</v>
      </c>
      <c r="B262" s="0" t="s">
        <v>233</v>
      </c>
      <c r="D262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true" hidden="false" ht="12.1" outlineLevel="0" r="263">
      <c r="A263" s="0" t="str">
        <f aca="false">HYPERLINK("http://dbpedia.org/property/headquarters")</f>
        <v>http://dbpedia.org/property/headquarters</v>
      </c>
      <c r="B263" s="0" t="s">
        <v>234</v>
      </c>
      <c r="D263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1" outlineLevel="0" r="264">
      <c r="A264" s="0" t="str">
        <f aca="false">HYPERLINK("http://dbpedia.org/ontology/leader")</f>
        <v>http://dbpedia.org/ontology/leader</v>
      </c>
      <c r="B264" s="0" t="s">
        <v>135</v>
      </c>
      <c r="D264" s="0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</row>
    <row collapsed="false" customFormat="false" customHeight="true" hidden="false" ht="12.65" outlineLevel="0" r="265">
      <c r="A265" s="0" t="str">
        <f aca="false">HYPERLINK("http://dbpedia.org/ontology/leaderName")</f>
        <v>http://dbpedia.org/ontology/leaderName</v>
      </c>
      <c r="B265" s="0" t="s">
        <v>221</v>
      </c>
      <c r="D265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true" hidden="false" ht="12.1" outlineLevel="0" r="266">
      <c r="A266" s="0" t="str">
        <f aca="false">HYPERLINK("http://dbpedia.org/ontology/headquarter")</f>
        <v>http://dbpedia.org/ontology/headquarter</v>
      </c>
      <c r="B266" s="0" t="s">
        <v>235</v>
      </c>
      <c r="D266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true" hidden="false" ht="12.65" outlineLevel="0" r="267">
      <c r="A267" s="0" t="str">
        <f aca="false">HYPERLINK("http://dbpedia.org/property/commonname")</f>
        <v>http://dbpedia.org/property/commonname</v>
      </c>
      <c r="B267" s="0" t="s">
        <v>236</v>
      </c>
      <c r="D267" s="0" t="str">
        <f aca="false">HYPERLINK("http://dbpedia.org/sparql?default-graph-uri=http%3A%2F%2Fdbpedia.org&amp;query=select+distinct+%3Fsubject+%3Fobject+where+{%3Fsubject+%3Chttp%3A%2F%2Fdbpedia.org%2Fproperty%2Fcommonname%3E+%3Fobject}+LIMIT+100&amp;format=text%2Fhtml&amp;timeout=30000&amp;debug=on", "View on DBPedia")</f>
        <v>View on DBPedia</v>
      </c>
    </row>
    <row collapsed="false" customFormat="false" customHeight="true" hidden="false" ht="12.65" outlineLevel="0" r="268">
      <c r="A268" s="0" t="str">
        <f aca="false">HYPERLINK("http://dbpedia.org/property/organizationMotto")</f>
        <v>http://dbpedia.org/property/organizationMotto</v>
      </c>
      <c r="B268" s="0" t="s">
        <v>237</v>
      </c>
      <c r="D268" s="0" t="str">
        <f aca="false">HYPERLINK("http://dbpedia.org/sparql?default-graph-uri=http%3A%2F%2Fdbpedia.org&amp;query=select+distinct+%3Fsubject+%3Fobject+where+{%3Fsubject+%3Chttp%3A%2F%2Fdbpedia.org%2Fproperty%2ForganizationMotto%3E+%3Fobject}+LIMIT+100&amp;format=text%2Fhtml&amp;timeout=30000&amp;debug=on", "View on DBPedia")</f>
        <v>View on DBPedia</v>
      </c>
    </row>
    <row collapsed="false" customFormat="false" customHeight="true" hidden="false" ht="12.1" outlineLevel="0" r="269">
      <c r="A269" s="0" t="str">
        <f aca="false">HYPERLINK("http://dbpedia.org/property/seats5Title")</f>
        <v>http://dbpedia.org/property/seats5Title</v>
      </c>
      <c r="B269" s="0" t="s">
        <v>238</v>
      </c>
      <c r="D269" s="0" t="str">
        <f aca="false">HYPERLINK("http://dbpedia.org/sparql?default-graph-uri=http%3A%2F%2Fdbpedia.org&amp;query=select+distinct+%3Fsubject+%3Fobject+where+{%3Fsubject+%3Chttp%3A%2F%2Fdbpedia.org%2Fproperty%2Fseats5Title%3E+%3Fobject}+LIMIT+100&amp;format=text%2Fhtml&amp;timeout=30000&amp;debug=on", "View on DBPedia")</f>
        <v>View on DBPedia</v>
      </c>
    </row>
    <row collapsed="false" customFormat="false" customHeight="true" hidden="false" ht="12.65" outlineLevel="0" r="270">
      <c r="A270" s="0" t="str">
        <f aca="false">HYPERLINK("http://dbpedia.org/property/partof")</f>
        <v>http://dbpedia.org/property/partof</v>
      </c>
      <c r="B270" s="0" t="s">
        <v>239</v>
      </c>
      <c r="D270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true" hidden="false" ht="12.1" outlineLevel="0" r="271">
      <c r="A271" s="0" t="str">
        <f aca="false">HYPERLINK("http://dbpedia.org/property/chief1Position")</f>
        <v>http://dbpedia.org/property/chief1Position</v>
      </c>
      <c r="B271" s="0" t="s">
        <v>240</v>
      </c>
      <c r="D271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true" hidden="false" ht="12.65" outlineLevel="0" r="272">
      <c r="A272" s="0" t="str">
        <f aca="false">HYPERLINK("http://dbpedia.org/property/oppositionParty")</f>
        <v>http://dbpedia.org/property/oppositionParty</v>
      </c>
      <c r="B272" s="0" t="s">
        <v>241</v>
      </c>
      <c r="D272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true" hidden="false" ht="12.1" outlineLevel="0" r="273">
      <c r="A273" s="0" t="str">
        <f aca="false">HYPERLINK("http://dbpedia.org/ontology/purpose")</f>
        <v>http://dbpedia.org/ontology/purpose</v>
      </c>
      <c r="B273" s="0" t="s">
        <v>61</v>
      </c>
      <c r="D273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true" hidden="false" ht="12.1" outlineLevel="0" r="274">
      <c r="A274" s="0" t="str">
        <f aca="false">HYPERLINK("http://dbpedia.org/property/motto")</f>
        <v>http://dbpedia.org/property/motto</v>
      </c>
      <c r="B274" s="0" t="s">
        <v>183</v>
      </c>
      <c r="D274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true" hidden="false" ht="12.1" outlineLevel="0" r="275">
      <c r="A275" s="0" t="str">
        <f aca="false">HYPERLINK("http://dbpedia.org/ontology/jurisdiction")</f>
        <v>http://dbpedia.org/ontology/jurisdiction</v>
      </c>
      <c r="B275" s="0" t="s">
        <v>227</v>
      </c>
      <c r="D275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true" hidden="false" ht="12.1" outlineLevel="0" r="276">
      <c r="A276" s="0" t="str">
        <f aca="false">HYPERLINK("http://dbpedia.org/property/branches")</f>
        <v>http://dbpedia.org/property/branches</v>
      </c>
      <c r="B276" s="0" t="s">
        <v>242</v>
      </c>
      <c r="D276" s="0" t="str">
        <f aca="false">HYPERLINK("http://dbpedia.org/sparql?default-graph-uri=http%3A%2F%2Fdbpedia.org&amp;query=select+distinct+%3Fsubject+%3Fobject+where+{%3Fsubject+%3Chttp%3A%2F%2Fdbpedia.org%2Fproperty%2Fbranches%3E+%3Fobject}+LIMIT+100&amp;format=text%2Fhtml&amp;timeout=30000&amp;debug=on", "View on DBPedia")</f>
        <v>View on DBPedia</v>
      </c>
    </row>
    <row collapsed="false" customFormat="false" customHeight="true" hidden="false" ht="12.65" outlineLevel="0" r="277">
      <c r="A277" s="0" t="str">
        <f aca="false">HYPERLINK("http://dbpedia.org/property/imageFlag")</f>
        <v>http://dbpedia.org/property/imageFlag</v>
      </c>
      <c r="B277" s="0" t="s">
        <v>243</v>
      </c>
      <c r="D277" s="0" t="str">
        <f aca="false">HYPERLINK("http://dbpedia.org/sparql?default-graph-uri=http%3A%2F%2Fdbpedia.org&amp;query=select+distinct+%3Fsubject+%3Fobject+where+{%3Fsubject+%3Chttp%3A%2F%2Fdbpedia.org%2Fproperty%2FimageFlag%3E+%3Fobject}+LIMIT+100&amp;format=text%2Fhtml&amp;timeout=30000&amp;debug=on", "View on DBPedia")</f>
        <v>View on DBPedia</v>
      </c>
    </row>
    <row collapsed="false" customFormat="false" customHeight="true" hidden="false" ht="12.1" outlineLevel="0" r="278">
      <c r="A278" s="0" t="str">
        <f aca="false">HYPERLINK("http://dbpedia.org/property/col")</f>
        <v>http://dbpedia.org/property/col</v>
      </c>
      <c r="B278" s="0" t="s">
        <v>77</v>
      </c>
      <c r="D278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65" outlineLevel="0" r="279">
      <c r="A279" s="0" t="str">
        <f aca="false">HYPERLINK("http://dbpedia.org/property/imageMapCaption")</f>
        <v>http://dbpedia.org/property/imageMapCaption</v>
      </c>
      <c r="B279" s="0" t="s">
        <v>244</v>
      </c>
      <c r="D279" s="0" t="str">
        <f aca="false">HYPERLINK("http://dbpedia.org/sparql?default-graph-uri=http%3A%2F%2Fdbpedia.org&amp;query=select+distinct+%3Fsubject+%3Fobject+where+{%3Fsubject+%3Chttp%3A%2F%2Fdbpedia.org%2Fproperty%2FimageMapCaption%3E+%3Fobject}+LIMIT+100&amp;format=text%2Fhtml&amp;timeout=30000&amp;debug=on", "View on DBPedia")</f>
        <v>View on DBPedia</v>
      </c>
    </row>
    <row collapsed="false" customFormat="false" customHeight="true" hidden="false" ht="12.65" outlineLevel="0" r="280">
      <c r="A280" s="0" t="str">
        <f aca="false">HYPERLINK("http://dbpedia.org/property/formerAffiliations")</f>
        <v>http://dbpedia.org/property/formerAffiliations</v>
      </c>
      <c r="B280" s="0" t="s">
        <v>245</v>
      </c>
      <c r="D280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true" hidden="false" ht="12.1" outlineLevel="0" r="281">
      <c r="A281" s="0" t="str">
        <f aca="false">HYPERLINK("http://dbpedia.org/property/movement")</f>
        <v>http://dbpedia.org/property/movement</v>
      </c>
      <c r="B281" s="0" t="s">
        <v>246</v>
      </c>
      <c r="D281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true" hidden="false" ht="12.1" outlineLevel="0" r="282">
      <c r="A282" s="0" t="str">
        <f aca="false">HYPERLINK("http://dbpedia.org/property/status")</f>
        <v>http://dbpedia.org/property/status</v>
      </c>
      <c r="B282" s="0" t="s">
        <v>98</v>
      </c>
      <c r="D282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283">
      <c r="A283" s="0" t="str">
        <f aca="false">HYPERLINK("http://dbpedia.org/property/politicalView")</f>
        <v>http://dbpedia.org/property/politicalView</v>
      </c>
      <c r="B283" s="0" t="s">
        <v>247</v>
      </c>
      <c r="D283" s="0" t="str">
        <f aca="false">HYPERLINK("http://dbpedia.org/sparql?default-graph-uri=http%3A%2F%2Fdbpedia.org&amp;query=select+distinct+%3Fsubject+%3Fobject+where+{%3Fsubject+%3Chttp%3A%2F%2Fdbpedia.org%2Fproperty%2FpoliticalView%3E+%3Fobject}+LIMIT+100&amp;format=text%2Fhtml&amp;timeout=30000&amp;debug=on", "View on DBPedia")</f>
        <v>View on DBPedia</v>
      </c>
    </row>
    <row collapsed="false" customFormat="false" customHeight="true" hidden="false" ht="12.1" outlineLevel="0" r="284">
      <c r="A284" s="0" t="str">
        <f aca="false">HYPERLINK("http://dbpedia.org/property/membership")</f>
        <v>http://dbpedia.org/property/membership</v>
      </c>
      <c r="B284" s="0" t="s">
        <v>73</v>
      </c>
      <c r="D284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true" hidden="false" ht="12.1" outlineLevel="0" r="285">
      <c r="A285" s="0" t="str">
        <f aca="false">HYPERLINK("http://dbpedia.org/property/minister3Party")</f>
        <v>http://dbpedia.org/property/minister3Party</v>
      </c>
      <c r="B285" s="0" t="s">
        <v>248</v>
      </c>
      <c r="D285" s="0" t="str">
        <f aca="false">HYPERLINK("http://dbpedia.org/sparql?default-graph-uri=http%3A%2F%2Fdbpedia.org&amp;query=select+distinct+%3Fsubject+%3Fobject+where+{%3Fsubject+%3Chttp%3A%2F%2Fdbpedia.org%2Fproperty%2Fminister3Party%3E+%3Fobject}+LIMIT+100&amp;format=text%2Fhtml&amp;timeout=30000&amp;debug=on", "View on DBPedia")</f>
        <v>View on DBPedia</v>
      </c>
    </row>
    <row collapsed="false" customFormat="false" customHeight="true" hidden="false" ht="12.1" outlineLevel="0" r="287">
      <c r="A287" s="0" t="n">
        <v>1973672910</v>
      </c>
      <c r="B287" s="0" t="s">
        <v>102</v>
      </c>
      <c r="C287" s="0" t="str">
        <f aca="false">HYPERLINK("http://en.wikipedia.org/wiki/List_of_Presidents_of_the_United_States", "View context")</f>
        <v>View context</v>
      </c>
    </row>
    <row collapsed="false" customFormat="false" customHeight="true" hidden="false" ht="12.1" outlineLevel="0" r="288">
      <c r="A288" s="0" t="n">
        <v>1824</v>
      </c>
      <c r="B288" s="0" t="n">
        <v>1828</v>
      </c>
      <c r="C288" s="0" t="n">
        <v>1789</v>
      </c>
      <c r="D288" s="0" t="n">
        <v>1832</v>
      </c>
      <c r="E288" s="0" t="n">
        <v>1836</v>
      </c>
    </row>
    <row collapsed="false" customFormat="false" customHeight="true" hidden="false" ht="12.1" outlineLevel="0" r="289">
      <c r="A289" s="0" t="n">
        <v>1840</v>
      </c>
      <c r="B289" s="0" t="n">
        <v>1844</v>
      </c>
      <c r="C289" s="0" t="n">
        <v>1848</v>
      </c>
      <c r="D289" s="0" t="n">
        <v>1852</v>
      </c>
      <c r="E289" s="0" t="n">
        <v>1856</v>
      </c>
    </row>
    <row collapsed="false" customFormat="false" customHeight="true" hidden="false" ht="12.1" outlineLevel="0" r="290">
      <c r="A290" s="0" t="n">
        <v>1860</v>
      </c>
      <c r="B290" s="0" t="n">
        <v>1864</v>
      </c>
      <c r="C290" s="0" t="n">
        <v>1868</v>
      </c>
      <c r="D290" s="0" t="n">
        <v>1792</v>
      </c>
      <c r="E290" s="0" t="n">
        <v>1872</v>
      </c>
    </row>
    <row collapsed="false" customFormat="false" customHeight="true" hidden="false" ht="12.1" outlineLevel="0" r="291">
      <c r="A291" s="0" t="n">
        <v>1876</v>
      </c>
      <c r="B291" s="0" t="n">
        <v>1880</v>
      </c>
      <c r="C291" s="0" t="n">
        <v>1884</v>
      </c>
      <c r="D291" s="0" t="n">
        <v>1888</v>
      </c>
      <c r="E291" s="0" t="n">
        <v>1892</v>
      </c>
    </row>
    <row collapsed="false" customFormat="false" customHeight="true" hidden="false" ht="12.1" outlineLevel="0" r="292">
      <c r="A292" s="0" t="n">
        <v>1896</v>
      </c>
      <c r="B292" s="0" t="n">
        <v>1900</v>
      </c>
      <c r="C292" s="0" t="n">
        <v>1904</v>
      </c>
      <c r="D292" s="0" t="n">
        <v>1908</v>
      </c>
      <c r="E292" s="0" t="n">
        <v>1796</v>
      </c>
    </row>
    <row collapsed="false" customFormat="false" customHeight="true" hidden="false" ht="12.1" outlineLevel="0" r="293">
      <c r="A293" s="0" t="n">
        <v>1912</v>
      </c>
      <c r="B293" s="0" t="n">
        <v>1916</v>
      </c>
      <c r="C293" s="0" t="n">
        <v>1920</v>
      </c>
      <c r="D293" s="0" t="n">
        <v>1924</v>
      </c>
      <c r="E293" s="0" t="n">
        <v>1928</v>
      </c>
    </row>
    <row collapsed="false" customFormat="false" customHeight="true" hidden="false" ht="12.1" outlineLevel="0" r="294">
      <c r="A294" s="0" t="n">
        <v>1932</v>
      </c>
      <c r="B294" s="0" t="n">
        <v>1936</v>
      </c>
      <c r="C294" s="0" t="n">
        <v>1940</v>
      </c>
      <c r="D294" s="0" t="n">
        <v>1944</v>
      </c>
      <c r="E294" s="0" t="n">
        <v>1948</v>
      </c>
    </row>
    <row collapsed="false" customFormat="false" customHeight="true" hidden="false" ht="12.1" outlineLevel="0" r="295">
      <c r="A295" s="0" t="n">
        <v>1800</v>
      </c>
      <c r="B295" s="0" t="n">
        <v>1952</v>
      </c>
      <c r="C295" s="0" t="n">
        <v>1956</v>
      </c>
      <c r="D295" s="0" t="n">
        <v>1960</v>
      </c>
      <c r="E295" s="0" t="n">
        <v>1964</v>
      </c>
    </row>
    <row collapsed="false" customFormat="false" customHeight="true" hidden="false" ht="12.1" outlineLevel="0" r="296">
      <c r="A296" s="0" t="n">
        <v>1968</v>
      </c>
      <c r="B296" s="0" t="n">
        <v>1972</v>
      </c>
      <c r="C296" s="0" t="n">
        <v>1976</v>
      </c>
      <c r="D296" s="0" t="n">
        <v>1980</v>
      </c>
      <c r="E296" s="0" t="n">
        <v>1984</v>
      </c>
    </row>
    <row collapsed="false" customFormat="false" customHeight="true" hidden="false" ht="12.1" outlineLevel="0" r="297">
      <c r="A297" s="0" t="n">
        <v>1988</v>
      </c>
      <c r="B297" s="0" t="n">
        <v>1804</v>
      </c>
      <c r="C297" s="0" t="n">
        <v>1992</v>
      </c>
      <c r="D297" s="0" t="n">
        <v>1996</v>
      </c>
      <c r="E297" s="0" t="n">
        <v>2000</v>
      </c>
    </row>
    <row collapsed="false" customFormat="false" customHeight="true" hidden="false" ht="12.1" outlineLevel="0" r="298">
      <c r="A298" s="0" t="n">
        <v>2004</v>
      </c>
      <c r="B298" s="0" t="n">
        <v>2008</v>
      </c>
      <c r="C298" s="0" t="n">
        <v>2012</v>
      </c>
      <c r="D298" s="0" t="n">
        <v>1808</v>
      </c>
      <c r="E298" s="0" t="n">
        <v>1812</v>
      </c>
    </row>
    <row collapsed="false" customFormat="false" customHeight="true" hidden="false" ht="12.1" outlineLevel="0" r="299">
      <c r="A299" s="0" t="n">
        <v>1816</v>
      </c>
      <c r="B299" s="0" t="n">
        <v>1820</v>
      </c>
    </row>
    <row collapsed="false" customFormat="false" customHeight="true" hidden="false" ht="12.1" outlineLevel="0" r="300">
      <c r="A300" s="0" t="str">
        <f aca="false">HYPERLINK("http://dbpedia.org/property/years")</f>
        <v>http://dbpedia.org/property/years</v>
      </c>
      <c r="B300" s="0" t="s">
        <v>249</v>
      </c>
      <c r="D300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65" outlineLevel="0" r="301">
      <c r="A301" s="0" t="str">
        <f aca="false">HYPERLINK("http://dbpedia.org/ontology/formationYear")</f>
        <v>http://dbpedia.org/ontology/formationYear</v>
      </c>
      <c r="B301" s="0" t="s">
        <v>250</v>
      </c>
      <c r="D301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true" hidden="false" ht="12.65" outlineLevel="0" r="302">
      <c r="A302" s="0" t="str">
        <f aca="false">HYPERLINK("http://dbpedia.org/property/dateOfBirth")</f>
        <v>http://dbpedia.org/property/dateOfBirth</v>
      </c>
      <c r="B302" s="0" t="s">
        <v>251</v>
      </c>
      <c r="D302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303">
      <c r="A303" s="0" t="str">
        <f aca="false">HYPERLINK("http://dbpedia.org/property/dateOfDeath")</f>
        <v>http://dbpedia.org/property/dateOfDeath</v>
      </c>
      <c r="B303" s="0" t="s">
        <v>252</v>
      </c>
      <c r="D303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65" outlineLevel="0" r="304">
      <c r="A304" s="0" t="str">
        <f aca="false">HYPERLINK("http://dbpedia.org/ontology/activeYearsEndDate")</f>
        <v>http://dbpedia.org/ontology/activeYearsEndDate</v>
      </c>
      <c r="B304" s="0" t="s">
        <v>253</v>
      </c>
      <c r="D304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true" hidden="false" ht="12.65" outlineLevel="0" r="305">
      <c r="A305" s="0" t="str">
        <f aca="false">HYPERLINK("http://dbpedia.org/property/birthDate")</f>
        <v>http://dbpedia.org/property/birthDate</v>
      </c>
      <c r="B305" s="0" t="s">
        <v>254</v>
      </c>
      <c r="D30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306">
      <c r="A306" s="0" t="str">
        <f aca="false">HYPERLINK("http://dbpedia.org/ontology/birthDate")</f>
        <v>http://dbpedia.org/ontology/birthDate</v>
      </c>
      <c r="B306" s="0" t="s">
        <v>254</v>
      </c>
      <c r="D306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true" hidden="false" ht="12.1" outlineLevel="0" r="307">
      <c r="A307" s="0" t="str">
        <f aca="false">HYPERLINK("http://dbpedia.org/property/formed")</f>
        <v>http://dbpedia.org/property/formed</v>
      </c>
      <c r="B307" s="0" t="s">
        <v>255</v>
      </c>
      <c r="D307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true" hidden="false" ht="12.65" outlineLevel="0" r="308">
      <c r="A308" s="0" t="str">
        <f aca="false">HYPERLINK("http://dbpedia.org/property/termStart")</f>
        <v>http://dbpedia.org/property/termStart</v>
      </c>
      <c r="B308" s="0" t="s">
        <v>256</v>
      </c>
      <c r="D308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true" hidden="false" ht="12.65" outlineLevel="0" r="309">
      <c r="A309" s="0" t="str">
        <f aca="false">HYPERLINK("http://dbpedia.org/property/deathDate")</f>
        <v>http://dbpedia.org/property/deathDate</v>
      </c>
      <c r="B309" s="0" t="s">
        <v>257</v>
      </c>
      <c r="D309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310">
      <c r="A310" s="0" t="str">
        <f aca="false">HYPERLINK("http://dbpedia.org/ontology/deathDate")</f>
        <v>http://dbpedia.org/ontology/deathDate</v>
      </c>
      <c r="B310" s="0" t="s">
        <v>257</v>
      </c>
      <c r="D310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true" hidden="false" ht="12.1" outlineLevel="0" r="311">
      <c r="A311" s="0" t="str">
        <f aca="false">HYPERLINK("http://dbpedia.org/property/built")</f>
        <v>http://dbpedia.org/property/built</v>
      </c>
      <c r="B311" s="0" t="s">
        <v>258</v>
      </c>
      <c r="D311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true" hidden="false" ht="12.65" outlineLevel="0" r="312">
      <c r="A312" s="0" t="str">
        <f aca="false">HYPERLINK("http://dbpedia.org/ontology/activeYearsStartDate")</f>
        <v>http://dbpedia.org/ontology/activeYearsStartDate</v>
      </c>
      <c r="B312" s="0" t="s">
        <v>259</v>
      </c>
      <c r="D312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313">
      <c r="A313" s="0" t="str">
        <f aca="false">HYPERLINK("http://dbpedia.org/ontology/foundingYear")</f>
        <v>http://dbpedia.org/ontology/foundingYear</v>
      </c>
      <c r="B313" s="0" t="s">
        <v>260</v>
      </c>
      <c r="D313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true" hidden="false" ht="12.65" outlineLevel="0" r="314">
      <c r="A314" s="0" t="str">
        <f aca="false">HYPERLINK("http://dbpedia.org/property/termEnd")</f>
        <v>http://dbpedia.org/property/termEnd</v>
      </c>
      <c r="B314" s="0" t="s">
        <v>261</v>
      </c>
      <c r="D314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true" hidden="false" ht="12.65" outlineLevel="0" r="315">
      <c r="A315" s="0" t="str">
        <f aca="false">HYPERLINK("http://dbpedia.org/property/completionDate")</f>
        <v>http://dbpedia.org/property/completionDate</v>
      </c>
      <c r="B315" s="0" t="s">
        <v>262</v>
      </c>
      <c r="D315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true" hidden="false" ht="12.65" outlineLevel="0" r="316">
      <c r="A316" s="0" t="str">
        <f aca="false">HYPERLINK("http://dbpedia.org/ontology/birthYear")</f>
        <v>http://dbpedia.org/ontology/birthYear</v>
      </c>
      <c r="B316" s="0" t="s">
        <v>263</v>
      </c>
      <c r="D316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true" hidden="false" ht="12.65" outlineLevel="0" r="317">
      <c r="A317" s="0" t="str">
        <f aca="false">HYPERLINK("http://dbpedia.org/ontology/yearOfConstruction")</f>
        <v>http://dbpedia.org/ontology/yearOfConstruction</v>
      </c>
      <c r="B317" s="0" t="s">
        <v>264</v>
      </c>
      <c r="D317" s="0" t="str">
        <f aca="false">HYPERLINK("http://dbpedia.org/sparql?default-graph-uri=http%3A%2F%2Fdbpedia.org&amp;query=select+distinct+%3Fsubject+%3Fobject+where+{%3Fsubject+%3Chttp%3A%2F%2Fdbpedia.org%2Fontology%2FyearOfConstruction%3E+%3Fobject}+LIMIT+100&amp;format=text%2Fhtml&amp;timeout=30000&amp;debug=on", "View on DBPedia")</f>
        <v>View on DBPedia</v>
      </c>
    </row>
    <row collapsed="false" customFormat="false" customHeight="true" hidden="false" ht="12.1" outlineLevel="0" r="318">
      <c r="A318" s="0" t="str">
        <f aca="false">HYPERLINK("http://dbpedia.org/property/formation")</f>
        <v>http://dbpedia.org/property/formation</v>
      </c>
      <c r="B318" s="0" t="s">
        <v>265</v>
      </c>
      <c r="D318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true" hidden="false" ht="12.65" outlineLevel="0" r="319">
      <c r="A319" s="0" t="str">
        <f aca="false">HYPERLINK("http://dbpedia.org/ontology/formationDate")</f>
        <v>http://dbpedia.org/ontology/formationDate</v>
      </c>
      <c r="B319" s="0" t="s">
        <v>266</v>
      </c>
      <c r="D319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true" hidden="false" ht="12.1" outlineLevel="0" r="320">
      <c r="A320" s="0" t="str">
        <f aca="false">HYPERLINK("http://dbpedia.org/property/foundation")</f>
        <v>http://dbpedia.org/property/foundation</v>
      </c>
      <c r="B320" s="0" t="s">
        <v>94</v>
      </c>
      <c r="D320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1" outlineLevel="0" r="321">
      <c r="A321" s="0" t="str">
        <f aca="false">HYPERLINK("http://dbpedia.org/property/est")</f>
        <v>http://dbpedia.org/property/est</v>
      </c>
      <c r="B321" s="0" t="s">
        <v>267</v>
      </c>
      <c r="D321" s="0" t="str">
        <f aca="false">HYPERLINK("http://dbpedia.org/sparql?default-graph-uri=http%3A%2F%2Fdbpedia.org&amp;query=select+distinct+%3Fsubject+%3Fobject+where+{%3Fsubject+%3Chttp%3A%2F%2Fdbpedia.org%2Fproperty%2Fest%3E+%3Fobject}+LIMIT+100&amp;format=text%2Fhtml&amp;timeout=30000&amp;debug=on", "View on DBPedia")</f>
        <v>View on DBPedia</v>
      </c>
    </row>
    <row collapsed="false" customFormat="false" customHeight="true" hidden="false" ht="12.1" outlineLevel="0" r="322">
      <c r="A322" s="0" t="str">
        <f aca="false">HYPERLINK("http://dbpedia.org/property/founded")</f>
        <v>http://dbpedia.org/property/founded</v>
      </c>
      <c r="B322" s="0" t="s">
        <v>268</v>
      </c>
      <c r="D322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true" hidden="false" ht="12.1" outlineLevel="0" r="323">
      <c r="A323" s="0" t="str">
        <f aca="false">HYPERLINK("http://dbpedia.org/property/established")</f>
        <v>http://dbpedia.org/property/established</v>
      </c>
      <c r="B323" s="0" t="s">
        <v>269</v>
      </c>
      <c r="D323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true" hidden="false" ht="12.1" outlineLevel="0" r="324">
      <c r="A324" s="0" t="str">
        <f aca="false">HYPERLINK("http://dbpedia.org/property/caption")</f>
        <v>http://dbpedia.org/property/caption</v>
      </c>
      <c r="B324" s="0" t="s">
        <v>46</v>
      </c>
      <c r="D32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325">
      <c r="A325" s="0" t="str">
        <f aca="false">HYPERLINK("http://dbpedia.org/property/term")</f>
        <v>http://dbpedia.org/property/term</v>
      </c>
      <c r="B325" s="0" t="s">
        <v>270</v>
      </c>
      <c r="D325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true" hidden="false" ht="12.65" outlineLevel="0" r="326">
      <c r="A326" s="0" t="str">
        <f aca="false">HYPERLINK("http://dbpedia.org/property/borndied")</f>
        <v>http://dbpedia.org/property/borndied</v>
      </c>
      <c r="B326" s="0" t="s">
        <v>271</v>
      </c>
      <c r="D326" s="0" t="str">
        <f aca="false">HYPERLINK("http://dbpedia.org/sparql?default-graph-uri=http%3A%2F%2Fdbpedia.org&amp;query=select+distinct+%3Fsubject+%3Fobject+where+{%3Fsubject+%3Chttp%3A%2F%2Fdbpedia.org%2Fproperty%2Fborndied%3E+%3Fobject}+LIMIT+100&amp;format=text%2Fhtml&amp;timeout=30000&amp;debug=on", "View on DBPedia")</f>
        <v>View on DBPedia</v>
      </c>
    </row>
    <row collapsed="false" customFormat="false" customHeight="true" hidden="false" ht="12.65" outlineLevel="0" r="327">
      <c r="A327" s="0" t="str">
        <f aca="false">HYPERLINK("http://dbpedia.org/ontology/deathYear")</f>
        <v>http://dbpedia.org/ontology/deathYear</v>
      </c>
      <c r="B327" s="0" t="s">
        <v>272</v>
      </c>
      <c r="D327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true" hidden="false" ht="12.65" outlineLevel="0" r="328">
      <c r="A328" s="0" t="str">
        <f aca="false">HYPERLINK("http://dbpedia.org/property/serviceyears")</f>
        <v>http://dbpedia.org/property/serviceyears</v>
      </c>
      <c r="B328" s="0" t="s">
        <v>273</v>
      </c>
      <c r="D328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true" hidden="false" ht="12.65" outlineLevel="0" r="329">
      <c r="A329" s="0" t="str">
        <f aca="false">HYPERLINK("http://dbpedia.org/ontology/serviceStartYear")</f>
        <v>http://dbpedia.org/ontology/serviceStartYear</v>
      </c>
      <c r="B329" s="0" t="s">
        <v>274</v>
      </c>
      <c r="D329" s="0" t="str">
        <f aca="false">HYPERLINK("http://dbpedia.org/sparql?default-graph-uri=http%3A%2F%2Fdbpedia.org&amp;query=select+distinct+%3Fsubject+%3Fobject+where+{%3Fsubject+%3Chttp%3A%2F%2Fdbpedia.org%2Fontology%2FserviceStartYear%3E+%3Fobject}+LIMIT+100&amp;format=text%2Fhtml&amp;timeout=30000&amp;debug=on", "View on DBPedia")</f>
        <v>View on DBPedia</v>
      </c>
    </row>
    <row collapsed="false" customFormat="false" customHeight="true" hidden="false" ht="12.65" outlineLevel="0" r="330">
      <c r="A330" s="0" t="str">
        <f aca="false">HYPERLINK("http://dbpedia.org/ontology/foundingDate")</f>
        <v>http://dbpedia.org/ontology/foundingDate</v>
      </c>
      <c r="B330" s="0" t="s">
        <v>275</v>
      </c>
      <c r="D330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true" hidden="false" ht="12.65" outlineLevel="0" r="331">
      <c r="A331" s="0" t="str">
        <f aca="false">HYPERLINK("http://dbpedia.org/property/startDate")</f>
        <v>http://dbpedia.org/property/startDate</v>
      </c>
      <c r="B331" s="0" t="s">
        <v>276</v>
      </c>
      <c r="D331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332">
      <c r="A332" s="0" t="str">
        <f aca="false">HYPERLINK("http://dbpedia.org/property/formedyear")</f>
        <v>http://dbpedia.org/property/formedyear</v>
      </c>
      <c r="B332" s="0" t="s">
        <v>277</v>
      </c>
      <c r="D332" s="0" t="str">
        <f aca="false">HYPERLINK("http://dbpedia.org/sparql?default-graph-uri=http%3A%2F%2Fdbpedia.org&amp;query=select+distinct+%3Fsubject+%3Fobject+where+{%3Fsubject+%3Chttp%3A%2F%2Fdbpedia.org%2Fproperty%2Fformedyear%3E+%3Fobject}+LIMIT+100&amp;format=text%2Fhtml&amp;timeout=30000&amp;debug=on", "View on DBPedia")</f>
        <v>View on DBPedia</v>
      </c>
    </row>
    <row collapsed="false" customFormat="false" customHeight="true" hidden="false" ht="12.1" outlineLevel="0" r="333">
      <c r="A333" s="0" t="str">
        <f aca="false">HYPERLINK("http://dbpedia.org/property/year")</f>
        <v>http://dbpedia.org/property/year</v>
      </c>
      <c r="B333" s="0" t="s">
        <v>278</v>
      </c>
      <c r="D333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true" hidden="false" ht="12.65" outlineLevel="0" r="334">
      <c r="A334" s="0" t="str">
        <f aca="false">HYPERLINK("http://dbpedia.org/ontology/activeYearsStartYear")</f>
        <v>http://dbpedia.org/ontology/activeYearsStartYear</v>
      </c>
      <c r="B334" s="0" t="s">
        <v>279</v>
      </c>
      <c r="D334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true" hidden="false" ht="12.65" outlineLevel="0" r="335">
      <c r="A335" s="0" t="str">
        <f aca="false">HYPERLINK("http://dbpedia.org/ontology/serviceEndYear")</f>
        <v>http://dbpedia.org/ontology/serviceEndYear</v>
      </c>
      <c r="B335" s="0" t="s">
        <v>280</v>
      </c>
      <c r="D335" s="0" t="str">
        <f aca="false">HYPERLINK("http://dbpedia.org/sparql?default-graph-uri=http%3A%2F%2Fdbpedia.org&amp;query=select+distinct+%3Fsubject+%3Fobject+where+{%3Fsubject+%3Chttp%3A%2F%2Fdbpedia.org%2Fontology%2FserviceEndYear%3E+%3Fobject}+LIMIT+100&amp;format=text%2Fhtml&amp;timeout=30000&amp;debug=on", "View on DBPedia")</f>
        <v>View on DBPedia</v>
      </c>
    </row>
    <row collapsed="false" customFormat="false" customHeight="true" hidden="false" ht="12.1" outlineLevel="0" r="336">
      <c r="A336" s="0" t="str">
        <f aca="false">HYPERLINK("http://dbpedia.org/property/data")</f>
        <v>http://dbpedia.org/property/data</v>
      </c>
      <c r="B336" s="0" t="s">
        <v>54</v>
      </c>
      <c r="D336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1" outlineLevel="0" r="337">
      <c r="A337" s="0" t="str">
        <f aca="false">HYPERLINK("http://dbpedia.org/property/votes")</f>
        <v>http://dbpedia.org/property/votes</v>
      </c>
      <c r="B337" s="0" t="s">
        <v>281</v>
      </c>
      <c r="D337" s="0" t="str">
        <f aca="false">HYPERLINK("http://dbpedia.org/sparql?default-graph-uri=http%3A%2F%2Fdbpedia.org&amp;query=select+distinct+%3Fsubject+%3Fobject+where+{%3Fsubject+%3Chttp%3A%2F%2Fdbpedia.org%2Fproperty%2Fvotes%3E+%3Fobject}+LIMIT+100&amp;format=text%2Fhtml&amp;timeout=30000&amp;debug=on", "View on DBPedia")</f>
        <v>View on DBPedia</v>
      </c>
    </row>
    <row collapsed="false" customFormat="false" customHeight="true" hidden="false" ht="12.1" outlineLevel="0" r="338">
      <c r="A338" s="0" t="str">
        <f aca="false">HYPERLINK("http://dbpedia.org/property/start")</f>
        <v>http://dbpedia.org/property/start</v>
      </c>
      <c r="B338" s="0" t="s">
        <v>282</v>
      </c>
      <c r="D338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true" hidden="false" ht="12.65" outlineLevel="0" r="339">
      <c r="A339" s="0" t="str">
        <f aca="false">HYPERLINK("http://dbpedia.org/property/yearsActive")</f>
        <v>http://dbpedia.org/property/yearsActive</v>
      </c>
      <c r="B339" s="0" t="s">
        <v>283</v>
      </c>
      <c r="D339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65" outlineLevel="0" r="340">
      <c r="A340" s="0" t="str">
        <f aca="false">HYPERLINK("http://dbpedia.org/property/seniorTerm")</f>
        <v>http://dbpedia.org/property/seniorTerm</v>
      </c>
      <c r="B340" s="0" t="s">
        <v>284</v>
      </c>
      <c r="D340" s="0" t="str">
        <f aca="false">HYPERLINK("http://dbpedia.org/sparql?default-graph-uri=http%3A%2F%2Fdbpedia.org&amp;query=select+distinct+%3Fsubject+%3Fobject+where+{%3Fsubject+%3Chttp%3A%2F%2Fdbpedia.org%2Fproperty%2FseniorTerm%3E+%3Fobject}+LIMIT+100&amp;format=text%2Fhtml&amp;timeout=30000&amp;debug=on", "View on DBPedia")</f>
        <v>View on DBPedia</v>
      </c>
    </row>
    <row collapsed="false" customFormat="false" customHeight="true" hidden="false" ht="12.65" outlineLevel="0" r="341">
      <c r="A341" s="0" t="str">
        <f aca="false">HYPERLINK("http://dbpedia.org/property/establishedDate")</f>
        <v>http://dbpedia.org/property/establishedDate</v>
      </c>
      <c r="B341" s="0" t="s">
        <v>285</v>
      </c>
      <c r="D341" s="0" t="str">
        <f aca="false">HYPERLINK("http://dbpedia.org/sparql?default-graph-uri=http%3A%2F%2Fdbpedia.org&amp;query=select+distinct+%3Fsubject+%3Fobject+where+{%3Fsubject+%3Chttp%3A%2F%2Fdbpedia.org%2Fproperty%2FestablishedDate%3E+%3Fobject}+LIMIT+100&amp;format=text%2Fhtml&amp;timeout=30000&amp;debug=on", "View on DBPedia")</f>
        <v>View on DBPedia</v>
      </c>
    </row>
    <row collapsed="false" customFormat="false" customHeight="true" hidden="false" ht="12.65" outlineLevel="0" r="342">
      <c r="A342" s="0" t="str">
        <f aca="false">HYPERLINK("http://dbpedia.org/property/fifaAffiliation")</f>
        <v>http://dbpedia.org/property/fifaAffiliation</v>
      </c>
      <c r="B342" s="0" t="s">
        <v>286</v>
      </c>
      <c r="D342" s="0" t="str">
        <f aca="false">HYPERLINK("http://dbpedia.org/sparql?default-graph-uri=http%3A%2F%2Fdbpedia.org&amp;query=select+distinct+%3Fsubject+%3Fobject+where+{%3Fsubject+%3Chttp%3A%2F%2Fdbpedia.org%2Fproperty%2FfifaAffiliation%3E+%3Fobject}+LIMIT+100&amp;format=text%2Fhtml&amp;timeout=30000&amp;debug=on", "View on DBPedia")</f>
        <v>View on DBPedia</v>
      </c>
    </row>
    <row collapsed="false" customFormat="false" customHeight="true" hidden="false" ht="12.1" outlineLevel="0" r="343">
      <c r="A343" s="0" t="str">
        <f aca="false">HYPERLINK("http://dbpedia.org/property/title")</f>
        <v>http://dbpedia.org/property/title</v>
      </c>
      <c r="B343" s="0" t="s">
        <v>57</v>
      </c>
      <c r="D34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344">
      <c r="A344" s="0" t="str">
        <f aca="false">HYPERLINK("http://dbpedia.org/property/chiefTerm")</f>
        <v>http://dbpedia.org/property/chiefTerm</v>
      </c>
      <c r="B344" s="0" t="s">
        <v>287</v>
      </c>
      <c r="D344" s="0" t="str">
        <f aca="false">HYPERLINK("http://dbpedia.org/sparql?default-graph-uri=http%3A%2F%2Fdbpedia.org&amp;query=select+distinct+%3Fsubject+%3Fobject+where+{%3Fsubject+%3Chttp%3A%2F%2Fdbpedia.org%2Fproperty%2FchiefTerm%3E+%3Fobject}+LIMIT+100&amp;format=text%2Fhtml&amp;timeout=30000&amp;debug=on", "View on DBPedia")</f>
        <v>View on DBPedia</v>
      </c>
    </row>
    <row collapsed="false" customFormat="false" customHeight="true" hidden="false" ht="12.1" outlineLevel="0" r="345">
      <c r="A345" s="0" t="str">
        <f aca="false">HYPERLINK("http://dbpedia.org/property/dissolved")</f>
        <v>http://dbpedia.org/property/dissolved</v>
      </c>
      <c r="B345" s="0" t="s">
        <v>288</v>
      </c>
      <c r="D345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true" hidden="false" ht="12.1" outlineLevel="0" r="346">
      <c r="A346" s="0" t="str">
        <f aca="false">HYPERLINK("http://dbpedia.org/property/date")</f>
        <v>http://dbpedia.org/property/date</v>
      </c>
      <c r="B346" s="0" t="s">
        <v>289</v>
      </c>
      <c r="D346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true" hidden="false" ht="12.65" outlineLevel="0" r="347">
      <c r="A347" s="0" t="str">
        <f aca="false">HYPERLINK("http://dbpedia.org/ontology/openingDate")</f>
        <v>http://dbpedia.org/ontology/openingDate</v>
      </c>
      <c r="B347" s="0" t="s">
        <v>290</v>
      </c>
      <c r="D347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true" hidden="false" ht="12.65" outlineLevel="0" r="348">
      <c r="A348" s="0" t="str">
        <f aca="false">HYPERLINK("http://dbpedia.org/ontology/extinctionYear")</f>
        <v>http://dbpedia.org/ontology/extinctionYear</v>
      </c>
      <c r="B348" s="0" t="s">
        <v>291</v>
      </c>
      <c r="D348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true" hidden="false" ht="12.1" outlineLevel="0" r="349">
      <c r="A349" s="0" t="str">
        <f aca="false">HYPERLINK("http://dbpedia.org/property/opened")</f>
        <v>http://dbpedia.org/property/opened</v>
      </c>
      <c r="B349" s="0" t="s">
        <v>292</v>
      </c>
      <c r="D349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true" hidden="false" ht="12.1" outlineLevel="0" r="350">
      <c r="A350" s="0" t="str">
        <f aca="false">HYPERLINK("http://dbpedia.org/property/born")</f>
        <v>http://dbpedia.org/property/born</v>
      </c>
      <c r="B350" s="0" t="s">
        <v>293</v>
      </c>
      <c r="D350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true" hidden="false" ht="12.65" outlineLevel="0" r="351">
      <c r="A351" s="0" t="str">
        <f aca="false">HYPERLINK("http://dbpedia.org/property/yearEnd")</f>
        <v>http://dbpedia.org/property/yearEnd</v>
      </c>
      <c r="B351" s="0" t="s">
        <v>294</v>
      </c>
      <c r="D351" s="0" t="str">
        <f aca="false">HYPERLINK("http://dbpedia.org/sparql?default-graph-uri=http%3A%2F%2Fdbpedia.org&amp;query=select+distinct+%3Fsubject+%3Fobject+where+{%3Fsubject+%3Chttp%3A%2F%2Fdbpedia.org%2Fproperty%2FyearEnd%3E+%3Fobject}+LIMIT+100&amp;format=text%2Fhtml&amp;timeout=30000&amp;debug=on", "View on DBPedia")</f>
        <v>View on DBPedia</v>
      </c>
    </row>
    <row collapsed="false" customFormat="false" customHeight="true" hidden="false" ht="12.1" outlineLevel="0" r="352">
      <c r="A352" s="0" t="str">
        <f aca="false">HYPERLINK("http://dbpedia.org/property/election")</f>
        <v>http://dbpedia.org/property/election</v>
      </c>
      <c r="B352" s="0" t="s">
        <v>295</v>
      </c>
      <c r="D352" s="0" t="str">
        <f aca="false">HYPERLINK("http://dbpedia.org/sparql?default-graph-uri=http%3A%2F%2Fdbpedia.org&amp;query=select+distinct+%3Fsubject+%3Fobject+where+{%3Fsubject+%3Chttp%3A%2F%2Fdbpedia.org%2Fproperty%2Felection%3E+%3Fobject}+LIMIT+100&amp;format=text%2Fhtml&amp;timeout=30000&amp;debug=on", "View on DBPedia")</f>
        <v>View on DBPedia</v>
      </c>
    </row>
    <row collapsed="false" customFormat="false" customHeight="true" hidden="false" ht="12.1" outlineLevel="0" r="353">
      <c r="A353" s="0" t="str">
        <f aca="false">HYPERLINK("http://dbpedia.org/property/added")</f>
        <v>http://dbpedia.org/property/added</v>
      </c>
      <c r="B353" s="0" t="s">
        <v>296</v>
      </c>
      <c r="D353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true" hidden="false" ht="12.1" outlineLevel="0" r="354">
      <c r="A354" s="0" t="str">
        <f aca="false">HYPERLINK("http://dbpedia.org/property/dates")</f>
        <v>http://dbpedia.org/property/dates</v>
      </c>
      <c r="B354" s="0" t="s">
        <v>297</v>
      </c>
      <c r="D354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true" hidden="false" ht="12.65" outlineLevel="0" r="355">
      <c r="A355" s="0" t="str">
        <f aca="false">HYPERLINK("http://dbpedia.org/property/regionAffiliation")</f>
        <v>http://dbpedia.org/property/regionAffiliation</v>
      </c>
      <c r="B355" s="0" t="s">
        <v>298</v>
      </c>
      <c r="D355" s="0" t="str">
        <f aca="false">HYPERLINK("http://dbpedia.org/sparql?default-graph-uri=http%3A%2F%2Fdbpedia.org&amp;query=select+distinct+%3Fsubject+%3Fobject+where+{%3Fsubject+%3Chttp%3A%2F%2Fdbpedia.org%2Fproperty%2FregionAffiliation%3E+%3Fobject}+LIMIT+100&amp;format=text%2Fhtml&amp;timeout=30000&amp;debug=on", "View on DBPedia")</f>
        <v>View on DBPedia</v>
      </c>
    </row>
    <row collapsed="false" customFormat="false" customHeight="true" hidden="false" ht="12.65" outlineLevel="0" r="356">
      <c r="A356" s="0" t="str">
        <f aca="false">HYPERLINK("http://dbpedia.org/property/yearLeader")</f>
        <v>http://dbpedia.org/property/yearLeader</v>
      </c>
      <c r="B356" s="0" t="s">
        <v>299</v>
      </c>
      <c r="D356" s="0" t="str">
        <f aca="false">HYPERLINK("http://dbpedia.org/sparql?default-graph-uri=http%3A%2F%2Fdbpedia.org&amp;query=select+distinct+%3Fsubject+%3Fobject+where+{%3Fsubject+%3Chttp%3A%2F%2Fdbpedia.org%2Fproperty%2FyearLeader%3E+%3Fobject}+LIMIT+100&amp;format=text%2Fhtml&amp;timeout=30000&amp;debug=on", "View on DBPedia")</f>
        <v>View on DBPedia</v>
      </c>
    </row>
    <row collapsed="false" customFormat="false" customHeight="true" hidden="false" ht="12.1" outlineLevel="0" r="357">
      <c r="A357" s="0" t="str">
        <f aca="false">HYPERLINK("http://dbpedia.org/ontology/added")</f>
        <v>http://dbpedia.org/ontology/added</v>
      </c>
      <c r="B357" s="0" t="s">
        <v>296</v>
      </c>
      <c r="D357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true" hidden="false" ht="12.65" outlineLevel="0" r="358">
      <c r="A358" s="0" t="str">
        <f aca="false">HYPERLINK("http://dbpedia.org/ontology/activeYearsEndYear")</f>
        <v>http://dbpedia.org/ontology/activeYearsEndYear</v>
      </c>
      <c r="B358" s="0" t="s">
        <v>300</v>
      </c>
      <c r="D358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true" hidden="false" ht="12.65" outlineLevel="0" r="359">
      <c r="A359" s="0" t="str">
        <f aca="false">HYPERLINK("http://dbpedia.org/property/yearStart")</f>
        <v>http://dbpedia.org/property/yearStart</v>
      </c>
      <c r="B359" s="0" t="s">
        <v>301</v>
      </c>
      <c r="D359" s="0" t="str">
        <f aca="false">HYPERLINK("http://dbpedia.org/sparql?default-graph-uri=http%3A%2F%2Fdbpedia.org&amp;query=select+distinct+%3Fsubject+%3Fobject+where+{%3Fsubject+%3Chttp%3A%2F%2Fdbpedia.org%2Fproperty%2FyearStart%3E+%3Fobject}+LIMIT+100&amp;format=text%2Fhtml&amp;timeout=30000&amp;debug=on", "View on DBPedia")</f>
        <v>View on DBPedia</v>
      </c>
    </row>
    <row collapsed="false" customFormat="false" customHeight="true" hidden="false" ht="12.1" outlineLevel="0" r="360">
      <c r="A360" s="0" t="str">
        <f aca="false">HYPERLINK("http://dbpedia.org/property/designatedOther1Date")</f>
        <v>http://dbpedia.org/property/designatedOther1Date</v>
      </c>
      <c r="B360" s="0" t="s">
        <v>302</v>
      </c>
      <c r="D360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true" hidden="false" ht="12.1" outlineLevel="0" r="361">
      <c r="A361" s="0" t="str">
        <f aca="false">HYPERLINK("http://dbpedia.org/property/order")</f>
        <v>http://dbpedia.org/property/order</v>
      </c>
      <c r="B361" s="0" t="s">
        <v>130</v>
      </c>
      <c r="D361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true" hidden="false" ht="12.65" outlineLevel="0" r="362">
      <c r="A362" s="0" t="str">
        <f aca="false">HYPERLINK("http://dbpedia.org/ontology/dissolutionYear")</f>
        <v>http://dbpedia.org/ontology/dissolutionYear</v>
      </c>
      <c r="B362" s="0" t="s">
        <v>303</v>
      </c>
      <c r="D362" s="0" t="str">
        <f aca="false">HYPERLINK("http://dbpedia.org/sparql?default-graph-uri=http%3A%2F%2Fdbpedia.org&amp;query=select+distinct+%3Fsubject+%3Fobject+where+{%3Fsubject+%3Chttp%3A%2F%2Fdbpedia.org%2Fontology%2FdissolutionYear%3E+%3Fobject}+LIMIT+100&amp;format=text%2Fhtml&amp;timeout=30000&amp;debug=on", "View on DBPedia")</f>
        <v>View on DBPedia</v>
      </c>
    </row>
    <row collapsed="false" customFormat="false" customHeight="true" hidden="false" ht="12.65" outlineLevel="0" r="363">
      <c r="A363" s="0" t="str">
        <f aca="false">HYPERLINK("http://dbpedia.org/property/statYear")</f>
        <v>http://dbpedia.org/property/statYear</v>
      </c>
      <c r="B363" s="0" t="s">
        <v>304</v>
      </c>
      <c r="D363" s="0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</row>
    <row collapsed="false" customFormat="false" customHeight="true" hidden="false" ht="12.65" outlineLevel="0" r="364">
      <c r="A364" s="0" t="str">
        <f aca="false">HYPERLINK("http://dbpedia.org/ontology/orderInOffice")</f>
        <v>http://dbpedia.org/ontology/orderInOffice</v>
      </c>
      <c r="B364" s="0" t="s">
        <v>132</v>
      </c>
      <c r="D364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true" hidden="false" ht="12.65" outlineLevel="0" r="365">
      <c r="A365" s="0" t="str">
        <f aca="false">HYPERLINK("http://dbpedia.org/ontology/dissolutionDate")</f>
        <v>http://dbpedia.org/ontology/dissolutionDate</v>
      </c>
      <c r="B365" s="0" t="s">
        <v>305</v>
      </c>
      <c r="D365" s="0" t="str">
        <f aca="false">HYPERLINK("http://dbpedia.org/sparql?default-graph-uri=http%3A%2F%2Fdbpedia.org&amp;query=select+distinct+%3Fsubject+%3Fobject+where+{%3Fsubject+%3Chttp%3A%2F%2Fdbpedia.org%2Fontology%2FdissolutionDate%3E+%3Fobject}+LIMIT+100&amp;format=text%2Fhtml&amp;timeout=30000&amp;debug=on", "View on DBPedia")</f>
        <v>View on DBPedia</v>
      </c>
    </row>
    <row collapsed="false" customFormat="false" customHeight="true" hidden="false" ht="12.1" outlineLevel="0" r="366">
      <c r="A366" s="0" t="str">
        <f aca="false">HYPERLINK("http://dbpedia.org/property/reign")</f>
        <v>http://dbpedia.org/property/reign</v>
      </c>
      <c r="B366" s="0" t="s">
        <v>306</v>
      </c>
      <c r="D366" s="0" t="str">
        <f aca="false">HYPERLINK("http://dbpedia.org/sparql?default-graph-uri=http%3A%2F%2Fdbpedia.org&amp;query=select+distinct+%3Fsubject+%3Fobject+where+{%3Fsubject+%3Chttp%3A%2F%2Fdbpedia.org%2Fproperty%2Freign%3E+%3Fobject}+LIMIT+100&amp;format=text%2Fhtml&amp;timeout=30000&amp;debug=on", "View on DBPedia")</f>
        <v>View on DBPedia</v>
      </c>
    </row>
    <row collapsed="false" customFormat="false" customHeight="true" hidden="false" ht="12.65" outlineLevel="0" r="367">
      <c r="A367" s="0" t="str">
        <f aca="false">HYPERLINK("http://dbpedia.org/ontology/buildingStartDate")</f>
        <v>http://dbpedia.org/ontology/buildingStartDate</v>
      </c>
      <c r="B367" s="0" t="s">
        <v>307</v>
      </c>
      <c r="D367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true" hidden="false" ht="12.1" outlineLevel="0" r="368">
      <c r="A368" s="0" t="str">
        <f aca="false">HYPERLINK("http://dbpedia.org/property/joined")</f>
        <v>http://dbpedia.org/property/joined</v>
      </c>
      <c r="B368" s="0" t="s">
        <v>308</v>
      </c>
      <c r="D368" s="0" t="str">
        <f aca="false">HYPERLINK("http://dbpedia.org/sparql?default-graph-uri=http%3A%2F%2Fdbpedia.org&amp;query=select+distinct+%3Fsubject+%3Fobject+where+{%3Fsubject+%3Chttp%3A%2F%2Fdbpedia.org%2Fproperty%2Fjoined%3E+%3Fobject}+LIMIT+100&amp;format=text%2Fhtml&amp;timeout=30000&amp;debug=on", "View on DBPedia")</f>
        <v>View on DBPedia</v>
      </c>
    </row>
    <row collapsed="false" customFormat="false" customHeight="true" hidden="false" ht="12.1" outlineLevel="0" r="369">
      <c r="A369" s="0" t="str">
        <f aca="false">HYPERLINK("http://dbpedia.org/property/end")</f>
        <v>http://dbpedia.org/property/end</v>
      </c>
      <c r="B369" s="0" t="s">
        <v>309</v>
      </c>
      <c r="D369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true" hidden="false" ht="12.65" outlineLevel="0" r="370">
      <c r="A370" s="0" t="str">
        <f aca="false">HYPERLINK("http://dbpedia.org/property/inaugurationDate")</f>
        <v>http://dbpedia.org/property/inaugurationDate</v>
      </c>
      <c r="B370" s="0" t="s">
        <v>310</v>
      </c>
      <c r="D370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371">
      <c r="A371" s="0" t="str">
        <f aca="false">HYPERLINK("http://dbpedia.org/ontology/firstAirDate")</f>
        <v>http://dbpedia.org/ontology/firstAirDate</v>
      </c>
      <c r="B371" s="0" t="s">
        <v>311</v>
      </c>
      <c r="D371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372">
      <c r="A372" s="0" t="str">
        <f aca="false">HYPERLINK("http://dbpedia.org/property/designatedNrhpType")</f>
        <v>http://dbpedia.org/property/designatedNrhpType</v>
      </c>
      <c r="B372" s="0" t="s">
        <v>312</v>
      </c>
      <c r="D372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true" hidden="false" ht="12.1" outlineLevel="0" r="373">
      <c r="A373" s="0" t="str">
        <f aca="false">HYPERLINK("http://dbpedia.org/property/employees")</f>
        <v>http://dbpedia.org/property/employees</v>
      </c>
      <c r="B373" s="0" t="s">
        <v>313</v>
      </c>
      <c r="D373" s="0" t="str">
        <f aca="false">HYPERLINK("http://dbpedia.org/sparql?default-graph-uri=http%3A%2F%2Fdbpedia.org&amp;query=select+distinct+%3Fsubject+%3Fobject+where+{%3Fsubject+%3Chttp%3A%2F%2Fdbpedia.org%2Fproperty%2Femployees%3E+%3Fobject}+LIMIT+100&amp;format=text%2Fhtml&amp;timeout=30000&amp;debug=on", "View on DBPedia")</f>
        <v>View on DBPedia</v>
      </c>
    </row>
    <row collapsed="false" customFormat="false" customHeight="true" hidden="false" ht="12.1" outlineLevel="0" r="374">
      <c r="A374" s="0" t="str">
        <f aca="false">HYPERLINK("http://dbpedia.org/property/created")</f>
        <v>http://dbpedia.org/property/created</v>
      </c>
      <c r="B374" s="0" t="s">
        <v>314</v>
      </c>
      <c r="D374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true" hidden="false" ht="12.1" outlineLevel="0" r="375">
      <c r="A375" s="0" t="str">
        <f aca="false">HYPERLINK("http://dbpedia.org/property/recognized")</f>
        <v>http://dbpedia.org/property/recognized</v>
      </c>
      <c r="B375" s="0" t="s">
        <v>315</v>
      </c>
      <c r="D375" s="0" t="str">
        <f aca="false">HYPERLINK("http://dbpedia.org/sparql?default-graph-uri=http%3A%2F%2Fdbpedia.org&amp;query=select+distinct+%3Fsubject+%3Fobject+where+{%3Fsubject+%3Chttp%3A%2F%2Fdbpedia.org%2Fproperty%2Frecognized%3E+%3Fobject}+LIMIT+100&amp;format=text%2Fhtml&amp;timeout=30000&amp;debug=on", "View on DBPedia")</f>
        <v>View on DBPedia</v>
      </c>
    </row>
    <row collapsed="false" customFormat="false" customHeight="true" hidden="false" ht="12.1" outlineLevel="0" r="376">
      <c r="A376" s="0" t="str">
        <f aca="false">HYPERLINK("http://xmlns.com/foaf/0.1/name")</f>
        <v>http://xmlns.com/foaf/0.1/name</v>
      </c>
      <c r="B376" s="0" t="s">
        <v>34</v>
      </c>
      <c r="D37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377">
      <c r="A377" s="0" t="str">
        <f aca="false">HYPERLINK("http://dbpedia.org/ontology/numberOfEmployees")</f>
        <v>http://dbpedia.org/ontology/numberOfEmployees</v>
      </c>
      <c r="B377" s="0" t="s">
        <v>316</v>
      </c>
      <c r="D377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true" hidden="false" ht="12.65" outlineLevel="0" r="378">
      <c r="A378" s="0" t="str">
        <f aca="false">HYPERLINK("http://dbpedia.org/property/keydocument")</f>
        <v>http://dbpedia.org/property/keydocument</v>
      </c>
      <c r="B378" s="0" t="s">
        <v>317</v>
      </c>
      <c r="D378" s="0" t="str">
        <f aca="false">HYPERLINK("http://dbpedia.org/sparql?default-graph-uri=http%3A%2F%2Fdbpedia.org&amp;query=select+distinct+%3Fsubject+%3Fobject+where+{%3Fsubject+%3Chttp%3A%2F%2Fdbpedia.org%2Fproperty%2Fkeydocument%3E+%3Fobject}+LIMIT+100&amp;format=text%2Fhtml&amp;timeout=30000&amp;debug=on", "View on DBPedia")</f>
        <v>View on DBPedia</v>
      </c>
    </row>
    <row collapsed="false" customFormat="false" customHeight="true" hidden="false" ht="12.65" outlineLevel="0" r="379">
      <c r="A379" s="0" t="str">
        <f aca="false">HYPERLINK("http://dbpedia.org/ontology/openingYear")</f>
        <v>http://dbpedia.org/ontology/openingYear</v>
      </c>
      <c r="B379" s="0" t="s">
        <v>318</v>
      </c>
      <c r="D379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true" hidden="false" ht="12.1" outlineLevel="0" r="380">
      <c r="A380" s="0" t="str">
        <f aca="false">HYPERLINK("http://dbpedia.org/property/text")</f>
        <v>http://dbpedia.org/property/text</v>
      </c>
      <c r="B380" s="0" t="s">
        <v>146</v>
      </c>
      <c r="D380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65" outlineLevel="0" r="381">
      <c r="A381" s="0" t="str">
        <f aca="false">HYPERLINK("http://dbpedia.org/property/shortDescription")</f>
        <v>http://dbpedia.org/property/shortDescription</v>
      </c>
      <c r="B381" s="0" t="s">
        <v>64</v>
      </c>
      <c r="D381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382">
      <c r="A382" s="0" t="str">
        <f aca="false">HYPERLINK("http://dbpedia.org/property/constructionStartDate")</f>
        <v>http://dbpedia.org/property/constructionStartDate</v>
      </c>
      <c r="B382" s="0" t="s">
        <v>319</v>
      </c>
      <c r="D382" s="0" t="str">
        <f aca="false">HYPERLINK("http://dbpedia.org/sparql?default-graph-uri=http%3A%2F%2Fdbpedia.org&amp;query=select+distinct+%3Fsubject+%3Fobject+where+{%3Fsubject+%3Chttp%3A%2F%2Fdbpedia.org%2Fproperty%2Fconstruction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383">
      <c r="A383" s="0" t="str">
        <f aca="false">HYPERLINK("http://dbpedia.org/property/launchDate")</f>
        <v>http://dbpedia.org/property/launchDate</v>
      </c>
      <c r="B383" s="0" t="s">
        <v>320</v>
      </c>
      <c r="D383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true" hidden="false" ht="12.1" outlineLevel="0" r="384">
      <c r="A384" s="0" t="str">
        <f aca="false">HYPERLINK("http://dbpedia.org/property/list")</f>
        <v>http://dbpedia.org/property/list</v>
      </c>
      <c r="B384" s="0" t="s">
        <v>321</v>
      </c>
      <c r="D384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65" outlineLevel="0" r="385">
      <c r="A385" s="0" t="str">
        <f aca="false">HYPERLINK("http://dbpedia.org/property/regionyear")</f>
        <v>http://dbpedia.org/property/regionyear</v>
      </c>
      <c r="B385" s="0" t="s">
        <v>322</v>
      </c>
      <c r="D385" s="0" t="str">
        <f aca="false">HYPERLINK("http://dbpedia.org/sparql?default-graph-uri=http%3A%2F%2Fdbpedia.org&amp;query=select+distinct+%3Fsubject+%3Fobject+where+{%3Fsubject+%3Chttp%3A%2F%2Fdbpedia.org%2Fproperty%2Fregionyear%3E+%3Fobject}+LIMIT+100&amp;format=text%2Fhtml&amp;timeout=30000&amp;debug=on", "View on DBPedia")</f>
        <v>View on DBPedia</v>
      </c>
    </row>
    <row collapsed="false" customFormat="false" customHeight="true" hidden="false" ht="12.1" outlineLevel="0" r="386">
      <c r="A386" s="0" t="str">
        <f aca="false">HYPERLINK("http://dbpedia.org/property/image")</f>
        <v>http://dbpedia.org/property/image</v>
      </c>
      <c r="B386" s="0" t="s">
        <v>83</v>
      </c>
      <c r="D386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387">
      <c r="A387" s="0" t="str">
        <f aca="false">HYPERLINK("http://dbpedia.org/ontology/battle")</f>
        <v>http://dbpedia.org/ontology/battle</v>
      </c>
      <c r="B387" s="0" t="s">
        <v>179</v>
      </c>
      <c r="D387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true" hidden="false" ht="12.65" outlineLevel="0" r="388">
      <c r="A388" s="0" t="str">
        <f aca="false">HYPERLINK("http://dbpedia.org/property/ministeryears")</f>
        <v>http://dbpedia.org/property/ministeryears</v>
      </c>
      <c r="B388" s="0" t="s">
        <v>323</v>
      </c>
      <c r="D388" s="0" t="str">
        <f aca="false">HYPERLINK("http://dbpedia.org/sparql?default-graph-uri=http%3A%2F%2Fdbpedia.org&amp;query=select+distinct+%3Fsubject+%3Fobject+where+{%3Fsubject+%3Chttp%3A%2F%2Fdbpedia.org%2Fproperty%2Fministeryears%3E+%3Fobject}+LIMIT+100&amp;format=text%2Fhtml&amp;timeout=30000&amp;debug=on", "View on DBPedia")</f>
        <v>View on DBPedia</v>
      </c>
    </row>
    <row collapsed="false" customFormat="false" customHeight="true" hidden="false" ht="12.65" outlineLevel="0" r="389">
      <c r="A389" s="0" t="str">
        <f aca="false">HYPERLINK("http://dbpedia.org/property/affdate")</f>
        <v>http://dbpedia.org/property/affdate</v>
      </c>
      <c r="B389" s="0" t="s">
        <v>324</v>
      </c>
      <c r="D389" s="0" t="str">
        <f aca="false">HYPERLINK("http://dbpedia.org/sparql?default-graph-uri=http%3A%2F%2Fdbpedia.org&amp;query=select+distinct+%3Fsubject+%3Fobject+where+{%3Fsubject+%3Chttp%3A%2F%2Fdbpedia.org%2Fproperty%2Faffdate%3E+%3Fobject}+LIMIT+100&amp;format=text%2Fhtml&amp;timeout=30000&amp;debug=on", "View on DBPedia")</f>
        <v>View on DBPedia</v>
      </c>
    </row>
    <row collapsed="false" customFormat="false" customHeight="true" hidden="false" ht="12.65" outlineLevel="0" r="390">
      <c r="A390" s="0" t="str">
        <f aca="false">HYPERLINK("http://dbpedia.org/property/termstart")</f>
        <v>http://dbpedia.org/property/termstart</v>
      </c>
      <c r="B390" s="0" t="s">
        <v>325</v>
      </c>
      <c r="D390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true" hidden="false" ht="12.65" outlineLevel="0" r="391">
      <c r="A391" s="0" t="str">
        <f aca="false">HYPERLINK("http://dbpedia.org/property/yearfounded")</f>
        <v>http://dbpedia.org/property/yearfounded</v>
      </c>
      <c r="B391" s="0" t="s">
        <v>326</v>
      </c>
      <c r="D391" s="0" t="str">
        <f aca="false">HYPERLINK("http://dbpedia.org/sparql?default-graph-uri=http%3A%2F%2Fdbpedia.org&amp;query=select+distinct+%3Fsubject+%3Fobject+where+{%3Fsubject+%3Chttp%3A%2F%2Fdbpedia.org%2Fproperty%2Fyearfounded%3E+%3Fobject}+LIMIT+100&amp;format=text%2Fhtml&amp;timeout=30000&amp;debug=on", "View on DBPedia")</f>
        <v>View on DBPedia</v>
      </c>
    </row>
    <row collapsed="false" customFormat="false" customHeight="true" hidden="false" ht="12.65" outlineLevel="0" r="392">
      <c r="A392" s="0" t="str">
        <f aca="false">HYPERLINK("http://dbpedia.org/property/prevfounded")</f>
        <v>http://dbpedia.org/property/prevfounded</v>
      </c>
      <c r="B392" s="0" t="s">
        <v>327</v>
      </c>
      <c r="D392" s="0" t="str">
        <f aca="false">HYPERLINK("http://dbpedia.org/sparql?default-graph-uri=http%3A%2F%2Fdbpedia.org&amp;query=select+distinct+%3Fsubject+%3Fobject+where+{%3Fsubject+%3Chttp%3A%2F%2Fdbpedia.org%2Fproperty%2Fprevfounded%3E+%3Fobject}+LIMIT+100&amp;format=text%2Fhtml&amp;timeout=30000&amp;debug=on", "View on DBPedia")</f>
        <v>View on DBPedia</v>
      </c>
    </row>
    <row collapsed="false" customFormat="false" customHeight="true" hidden="false" ht="12.1" outlineLevel="0" r="393">
      <c r="A393" s="0" t="str">
        <f aca="false">HYPERLINK("http://dbpedia.org/property/history")</f>
        <v>http://dbpedia.org/property/history</v>
      </c>
      <c r="B393" s="0" t="s">
        <v>194</v>
      </c>
      <c r="D393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65" outlineLevel="0" r="394">
      <c r="A394" s="0" t="str">
        <f aca="false">HYPERLINK("http://dbpedia.org/ontology/buildingEndDate")</f>
        <v>http://dbpedia.org/ontology/buildingEndDate</v>
      </c>
      <c r="B394" s="0" t="s">
        <v>328</v>
      </c>
      <c r="D394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true" hidden="false" ht="12.1" outlineLevel="0" r="395">
      <c r="A395" s="0" t="str">
        <f aca="false">HYPERLINK("http://dbpedia.org/property/battles")</f>
        <v>http://dbpedia.org/property/battles</v>
      </c>
      <c r="B395" s="0" t="s">
        <v>163</v>
      </c>
      <c r="D395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true" hidden="false" ht="12.1" outlineLevel="0" r="396">
      <c r="A396" s="0" t="str">
        <f aca="false">HYPERLINK("http://dbpedia.org/property/before")</f>
        <v>http://dbpedia.org/property/before</v>
      </c>
      <c r="B396" s="0" t="s">
        <v>164</v>
      </c>
      <c r="D396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397">
      <c r="A397" s="0" t="str">
        <f aca="false">HYPERLINK("http://dbpedia.org/ontology/office")</f>
        <v>http://dbpedia.org/ontology/office</v>
      </c>
      <c r="B397" s="0" t="s">
        <v>111</v>
      </c>
      <c r="D397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398">
      <c r="A398" s="0" t="str">
        <f aca="false">HYPERLINK("http://dbpedia.org/property/ifyearjoined")</f>
        <v>http://dbpedia.org/property/ifyearjoined</v>
      </c>
      <c r="B398" s="0" t="s">
        <v>329</v>
      </c>
      <c r="D398" s="0" t="str">
        <f aca="false">HYPERLINK("http://dbpedia.org/sparql?default-graph-uri=http%3A%2F%2Fdbpedia.org&amp;query=select+distinct+%3Fsubject+%3Fobject+where+{%3Fsubject+%3Chttp%3A%2F%2Fdbpedia.org%2Fproperty%2Fifyearjoined%3E+%3Fobject}+LIMIT+100&amp;format=text%2Fhtml&amp;timeout=30000&amp;debug=on", "View on DBPedia")</f>
        <v>View on DBPedia</v>
      </c>
    </row>
    <row collapsed="false" customFormat="false" customHeight="true" hidden="false" ht="12.65" outlineLevel="0" r="399">
      <c r="A399" s="0" t="str">
        <f aca="false">HYPERLINK("http://dbpedia.org/property/renovationDate")</f>
        <v>http://dbpedia.org/property/renovationDate</v>
      </c>
      <c r="B399" s="0" t="s">
        <v>330</v>
      </c>
      <c r="D399" s="0" t="str">
        <f aca="false">HYPERLINK("http://dbpedia.org/sparql?default-graph-uri=http%3A%2F%2Fdbpedia.org&amp;query=select+distinct+%3Fsubject+%3Fobject+where+{%3Fsubject+%3Chttp%3A%2F%2Fdbpedia.org%2Fproperty%2Frenov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400">
      <c r="A400" s="0" t="str">
        <f aca="false">HYPERLINK("http://dbpedia.org/property/yearDeputy")</f>
        <v>http://dbpedia.org/property/yearDeputy</v>
      </c>
      <c r="B400" s="0" t="s">
        <v>331</v>
      </c>
      <c r="D400" s="0" t="str">
        <f aca="false">HYPERLINK("http://dbpedia.org/sparql?default-graph-uri=http%3A%2F%2Fdbpedia.org&amp;query=select+distinct+%3Fsubject+%3Fobject+where+{%3Fsubject+%3Chttp%3A%2F%2Fdbpedia.org%2Fproperty%2FyearDeputy%3E+%3Fobject}+LIMIT+100&amp;format=text%2Fhtml&amp;timeout=30000&amp;debug=on", "View on DBPedia")</f>
        <v>View on DBPedia</v>
      </c>
    </row>
    <row collapsed="false" customFormat="false" customHeight="true" hidden="false" ht="12.1" outlineLevel="0" r="401">
      <c r="A401" s="0" t="str">
        <f aca="false">HYPERLINK("http://dbpedia.org/property/rank")</f>
        <v>http://dbpedia.org/property/rank</v>
      </c>
      <c r="B401" s="0" t="s">
        <v>332</v>
      </c>
      <c r="D401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true" hidden="false" ht="12.65" outlineLevel="0" r="402">
      <c r="A402" s="0" t="str">
        <f aca="false">HYPERLINK("http://dbpedia.org/property/openedDate")</f>
        <v>http://dbpedia.org/property/openedDate</v>
      </c>
      <c r="B402" s="0" t="s">
        <v>333</v>
      </c>
      <c r="D402" s="0" t="str">
        <f aca="false">HYPERLINK("http://dbpedia.org/sparql?default-graph-uri=http%3A%2F%2Fdbpedia.org&amp;query=select+distinct+%3Fsubject+%3Fobject+where+{%3Fsubject+%3Chttp%3A%2F%2Fdbpedia.org%2Fproperty%2FopenedDate%3E+%3Fobject}+LIMIT+100&amp;format=text%2Fhtml&amp;timeout=30000&amp;debug=on", "View on DBPedia")</f>
        <v>View on DBPedia</v>
      </c>
    </row>
    <row collapsed="false" customFormat="false" customHeight="true" hidden="false" ht="12.1" outlineLevel="0" r="403">
      <c r="A403" s="0" t="str">
        <f aca="false">HYPERLINK("http://dbpedia.org/property/inaugural")</f>
        <v>http://dbpedia.org/property/inaugural</v>
      </c>
      <c r="B403" s="0" t="s">
        <v>334</v>
      </c>
      <c r="D403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true" hidden="false" ht="12.1" outlineLevel="0" r="404">
      <c r="A404" s="0" t="str">
        <f aca="false">HYPERLINK("http://dbpedia.org/property/name")</f>
        <v>http://dbpedia.org/property/name</v>
      </c>
      <c r="B404" s="0" t="s">
        <v>34</v>
      </c>
      <c r="D40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405">
      <c r="A405" s="0" t="str">
        <f aca="false">HYPERLINK("http://dbpedia.org/property/status")</f>
        <v>http://dbpedia.org/property/status</v>
      </c>
      <c r="B405" s="0" t="s">
        <v>98</v>
      </c>
      <c r="D405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true" hidden="false" ht="12.1" outlineLevel="0" r="406">
      <c r="A406" s="0" t="str">
        <f aca="false">HYPERLINK("http://dbpedia.org/property/commenced")</f>
        <v>http://dbpedia.org/property/commenced</v>
      </c>
      <c r="B406" s="0" t="s">
        <v>335</v>
      </c>
      <c r="D406" s="0" t="str">
        <f aca="false">HYPERLINK("http://dbpedia.org/sparql?default-graph-uri=http%3A%2F%2Fdbpedia.org&amp;query=select+distinct+%3Fsubject+%3Fobject+where+{%3Fsubject+%3Chttp%3A%2F%2Fdbpedia.org%2Fproperty%2Fcommenced%3E+%3Fobject}+LIMIT+100&amp;format=text%2Fhtml&amp;timeout=30000&amp;debug=on", "View on DBPedia")</f>
        <v>View on DBPedia</v>
      </c>
    </row>
    <row collapsed="false" customFormat="false" customHeight="true" hidden="false" ht="12.1" outlineLevel="0" r="407">
      <c r="A407" s="0" t="str">
        <f aca="false">HYPERLINK("http://dbpedia.org/property/constitution")</f>
        <v>http://dbpedia.org/property/constitution</v>
      </c>
      <c r="B407" s="0" t="s">
        <v>336</v>
      </c>
      <c r="D407" s="0" t="str">
        <f aca="false">HYPERLINK("http://dbpedia.org/sparql?default-graph-uri=http%3A%2F%2Fdbpedia.org&amp;query=select+distinct+%3Fsubject+%3Fobject+where+{%3Fsubject+%3Chttp%3A%2F%2Fdbpedia.org%2Fproperty%2Fconstitution%3E+%3Fobject}+LIMIT+100&amp;format=text%2Fhtml&amp;timeout=30000&amp;debug=on", "View on DBPedia")</f>
        <v>View on DBPedia</v>
      </c>
    </row>
    <row collapsed="false" customFormat="false" customHeight="true" hidden="false" ht="12.65" outlineLevel="0" r="408">
      <c r="A408" s="0" t="str">
        <f aca="false">HYPERLINK("http://dbpedia.org/ontology/electionDateLeader")</f>
        <v>http://dbpedia.org/ontology/electionDateLeader</v>
      </c>
      <c r="B408" s="0" t="s">
        <v>337</v>
      </c>
      <c r="D408" s="0" t="str">
        <f aca="false">HYPERLINK("http://dbpedia.org/sparql?default-graph-uri=http%3A%2F%2Fdbpedia.org&amp;query=select+distinct+%3Fsubject+%3Fobject+where+{%3Fsubject+%3Chttp%3A%2F%2Fdbpedia.org%2Fontology%2FelectionDateLeader%3E+%3Fobject}+LIMIT+100&amp;format=text%2Fhtml&amp;timeout=30000&amp;debug=on", "View on DBPedia")</f>
        <v>View on DBPedia</v>
      </c>
    </row>
    <row collapsed="false" customFormat="false" customHeight="true" hidden="false" ht="12.1" outlineLevel="0" r="409">
      <c r="A409" s="0" t="str">
        <f aca="false">HYPERLINK("http://dbpedia.org/property/source")</f>
        <v>http://dbpedia.org/property/source</v>
      </c>
      <c r="B409" s="0" t="s">
        <v>140</v>
      </c>
      <c r="D40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410">
      <c r="A410" s="0" t="str">
        <f aca="false">HYPERLINK("http://dbpedia.org/property/logo")</f>
        <v>http://dbpedia.org/property/logo</v>
      </c>
      <c r="B410" s="0" t="s">
        <v>338</v>
      </c>
      <c r="D410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true" hidden="false" ht="12.1" outlineLevel="0" r="411">
      <c r="A411" s="0" t="str">
        <f aca="false">HYPERLINK("http://dbpedia.org/ontology/date")</f>
        <v>http://dbpedia.org/ontology/date</v>
      </c>
      <c r="B411" s="0" t="s">
        <v>289</v>
      </c>
      <c r="D411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true" hidden="false" ht="12.1" outlineLevel="0" r="412">
      <c r="A412" s="0" t="str">
        <f aca="false">HYPERLINK("http://dbpedia.org/property/headquarters")</f>
        <v>http://dbpedia.org/property/headquarters</v>
      </c>
      <c r="B412" s="0" t="s">
        <v>234</v>
      </c>
      <c r="D41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1" outlineLevel="0" r="413">
      <c r="A413" s="0" t="str">
        <f aca="false">HYPERLINK("http://dbpedia.org/property/location")</f>
        <v>http://dbpedia.org/property/location</v>
      </c>
      <c r="B413" s="0" t="s">
        <v>70</v>
      </c>
      <c r="D41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65" outlineLevel="0" r="414">
      <c r="A414" s="0" t="str">
        <f aca="false">HYPERLINK("http://dbpedia.org/ontology/formerCallsign")</f>
        <v>http://dbpedia.org/ontology/formerCallsign</v>
      </c>
      <c r="B414" s="0" t="s">
        <v>339</v>
      </c>
      <c r="D414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true" hidden="false" ht="12.65" outlineLevel="0" r="415">
      <c r="A415" s="0" t="str">
        <f aca="false">HYPERLINK("http://dbpedia.org/property/partyyears")</f>
        <v>http://dbpedia.org/property/partyyears</v>
      </c>
      <c r="B415" s="0" t="s">
        <v>340</v>
      </c>
      <c r="D415" s="0" t="str">
        <f aca="false">HYPERLINK("http://dbpedia.org/sparql?default-graph-uri=http%3A%2F%2Fdbpedia.org&amp;query=select+distinct+%3Fsubject+%3Fobject+where+{%3Fsubject+%3Chttp%3A%2F%2Fdbpedia.org%2Fproperty%2Fpartyyears%3E+%3Fobject}+LIMIT+100&amp;format=text%2Fhtml&amp;timeout=30000&amp;debug=on", "View on DBPedia")</f>
        <v>View on DBPedia</v>
      </c>
    </row>
    <row collapsed="false" customFormat="false" customHeight="true" hidden="false" ht="12.1" outlineLevel="0" r="416">
      <c r="A416" s="0" t="str">
        <f aca="false">HYPERLINK("http://dbpedia.org/property/footnotes")</f>
        <v>http://dbpedia.org/property/footnotes</v>
      </c>
      <c r="B416" s="0" t="s">
        <v>62</v>
      </c>
      <c r="D416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true" hidden="false" ht="12.1" outlineLevel="0" r="417">
      <c r="A417" s="0" t="str">
        <f aca="false">HYPERLINK("http://dbpedia.org/property/office")</f>
        <v>http://dbpedia.org/property/office</v>
      </c>
      <c r="B417" s="0" t="s">
        <v>111</v>
      </c>
      <c r="D417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418">
      <c r="A418" s="0" t="str">
        <f aca="false">HYPERLINK("http://dbpedia.org/property/imageCaption")</f>
        <v>http://dbpedia.org/property/imageCaption</v>
      </c>
      <c r="B418" s="0" t="s">
        <v>75</v>
      </c>
      <c r="D418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419">
      <c r="A419" s="0" t="str">
        <f aca="false">HYPERLINK("http://dbpedia.org/property/pictureCaption")</f>
        <v>http://dbpedia.org/property/pictureCaption</v>
      </c>
      <c r="B419" s="0" t="s">
        <v>341</v>
      </c>
      <c r="D419" s="0" t="str">
        <f aca="false">HYPERLINK("http://dbpedia.org/sparql?default-graph-uri=http%3A%2F%2Fdbpedia.org&amp;query=select+distinct+%3Fsubject+%3Fobject+where+{%3Fsubject+%3Chttp%3A%2F%2Fdbpedia.org%2Fproperty%2FpictureCaption%3E+%3Fobject}+LIMIT+100&amp;format=text%2Fhtml&amp;timeout=30000&amp;debug=on", "View on DBPedia")</f>
        <v>View on DBPedia</v>
      </c>
    </row>
    <row collapsed="false" customFormat="false" customHeight="true" hidden="false" ht="12.1" outlineLevel="0" r="420">
      <c r="A420" s="0" t="str">
        <f aca="false">HYPERLINK("http://dbpedia.org/property/path")</f>
        <v>http://dbpedia.org/property/path</v>
      </c>
      <c r="B420" s="0" t="s">
        <v>342</v>
      </c>
      <c r="D420" s="0" t="str">
        <f aca="false">HYPERLINK("http://dbpedia.org/sparql?default-graph-uri=http%3A%2F%2Fdbpedia.org&amp;query=select+distinct+%3Fsubject+%3Fobject+where+{%3Fsubject+%3Chttp%3A%2F%2Fdbpedia.org%2Fproperty%2Fpath%3E+%3Fobject}+LIMIT+100&amp;format=text%2Fhtml&amp;timeout=30000&amp;debug=on", "View on DBPedia")</f>
        <v>View on DBPedia</v>
      </c>
    </row>
    <row collapsed="false" customFormat="false" customHeight="true" hidden="false" ht="12.65" outlineLevel="0" r="421">
      <c r="A421" s="0" t="str">
        <f aca="false">HYPERLINK("http://dbpedia.org/property/foundedDate")</f>
        <v>http://dbpedia.org/property/foundedDate</v>
      </c>
      <c r="B421" s="0" t="s">
        <v>343</v>
      </c>
      <c r="D421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true" hidden="false" ht="12.65" outlineLevel="0" r="422">
      <c r="A422" s="0" t="str">
        <f aca="false">HYPERLINK("http://dbpedia.org/property/startYear")</f>
        <v>http://dbpedia.org/property/startYear</v>
      </c>
      <c r="B422" s="0" t="s">
        <v>344</v>
      </c>
      <c r="D422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true" hidden="false" ht="12.65" outlineLevel="0" r="423">
      <c r="A423" s="0" t="str">
        <f aca="false">HYPERLINK("http://dbpedia.org/property/argueyear")</f>
        <v>http://dbpedia.org/property/argueyear</v>
      </c>
      <c r="B423" s="0" t="s">
        <v>345</v>
      </c>
      <c r="D423" s="0" t="str">
        <f aca="false">HYPERLINK("http://dbpedia.org/sparql?default-graph-uri=http%3A%2F%2Fdbpedia.org&amp;query=select+distinct+%3Fsubject+%3Fobject+where+{%3Fsubject+%3Chttp%3A%2F%2Fdbpedia.org%2Fproperty%2Fargueyear%3E+%3Fobject}+LIMIT+100&amp;format=text%2Fhtml&amp;timeout=30000&amp;debug=on", "View on DBPedia")</f>
        <v>View on DBPedia</v>
      </c>
    </row>
    <row collapsed="false" customFormat="false" customHeight="true" hidden="false" ht="12.65" outlineLevel="0" r="424">
      <c r="A424" s="0" t="str">
        <f aca="false">HYPERLINK("http://dbpedia.org/ontology/releaseDate")</f>
        <v>http://dbpedia.org/ontology/releaseDate</v>
      </c>
      <c r="B424" s="0" t="s">
        <v>346</v>
      </c>
      <c r="D424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425">
      <c r="A425" s="0" t="str">
        <f aca="false">HYPERLINK("http://dbpedia.org/property/lastElection")</f>
        <v>http://dbpedia.org/property/lastElection</v>
      </c>
      <c r="B425" s="0" t="s">
        <v>347</v>
      </c>
      <c r="D425" s="0" t="str">
        <f aca="false">HYPERLINK("http://dbpedia.org/sparql?default-graph-uri=http%3A%2F%2Fdbpedia.org&amp;query=select+distinct+%3Fsubject+%3Fobject+where+{%3Fsubject+%3Chttp%3A%2F%2Fdbpedia.org%2Fproperty%2FlastElection%3E+%3Fobject}+LIMIT+100&amp;format=text%2Fhtml&amp;timeout=30000&amp;debug=on", "View on DBPedia")</f>
        <v>View on DBPedia</v>
      </c>
    </row>
    <row collapsed="false" customFormat="false" customHeight="true" hidden="false" ht="12.1" outlineLevel="0" r="426">
      <c r="A426" s="0" t="str">
        <f aca="false">HYPERLINK("http://dbpedia.org/property/used")</f>
        <v>http://dbpedia.org/property/used</v>
      </c>
      <c r="B426" s="0" t="s">
        <v>348</v>
      </c>
      <c r="D426" s="0" t="str">
        <f aca="false">HYPERLINK("http://dbpedia.org/sparql?default-graph-uri=http%3A%2F%2Fdbpedia.org&amp;query=select+distinct+%3Fsubject+%3Fobject+where+{%3Fsubject+%3Chttp%3A%2F%2Fdbpedia.org%2Fproperty%2Fused%3E+%3Fobject}+LIMIT+100&amp;format=text%2Fhtml&amp;timeout=30000&amp;debug=on", "View on DBPedia")</f>
        <v>View on DBPedia</v>
      </c>
    </row>
    <row collapsed="false" customFormat="false" customHeight="true" hidden="false" ht="12.1" outlineLevel="0" r="427">
      <c r="A427" s="0" t="str">
        <f aca="false">HYPERLINK("http://dbpedia.org/property/amendments")</f>
        <v>http://dbpedia.org/property/amendments</v>
      </c>
      <c r="B427" s="0" t="s">
        <v>349</v>
      </c>
      <c r="D427" s="0" t="str">
        <f aca="false">HYPERLINK("http://dbpedia.org/sparql?default-graph-uri=http%3A%2F%2Fdbpedia.org&amp;query=select+distinct+%3Fsubject+%3Fobject+where+{%3Fsubject+%3Chttp%3A%2F%2Fdbpedia.org%2Fproperty%2Famendments%3E+%3Fobject}+LIMIT+100&amp;format=text%2Fhtml&amp;timeout=30000&amp;debug=on", "View on DBPedia")</f>
        <v>View on DBPedia</v>
      </c>
    </row>
    <row collapsed="false" customFormat="false" customHeight="true" hidden="false" ht="12.65" outlineLevel="0" r="428">
      <c r="A428" s="0" t="str">
        <f aca="false">HYPERLINK("http://dbpedia.org/ontology/extinctionDate")</f>
        <v>http://dbpedia.org/ontology/extinctionDate</v>
      </c>
      <c r="B428" s="0" t="s">
        <v>350</v>
      </c>
      <c r="D428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true" hidden="false" ht="12.1" outlineLevel="0" r="429">
      <c r="A429" s="0" t="str">
        <f aca="false">HYPERLINK("http://dbpedia.org/property/sign")</f>
        <v>http://dbpedia.org/property/sign</v>
      </c>
      <c r="B429" s="0" t="s">
        <v>351</v>
      </c>
      <c r="D429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true" hidden="false" ht="12.65" outlineLevel="0" r="430">
      <c r="A430" s="0" t="str">
        <f aca="false">HYPERLINK("http://dbpedia.org/property/shortTitle")</f>
        <v>http://dbpedia.org/property/shortTitle</v>
      </c>
      <c r="B430" s="0" t="s">
        <v>352</v>
      </c>
      <c r="D430" s="0" t="str">
        <f aca="false">HYPERLINK("http://dbpedia.org/sparql?default-graph-uri=http%3A%2F%2Fdbpedia.org&amp;query=select+distinct+%3Fsubject+%3Fobject+where+{%3Fsubject+%3Chttp%3A%2F%2Fdbpedia.org%2Fproperty%2FshortTitle%3E+%3Fobject}+LIMIT+100&amp;format=text%2Fhtml&amp;timeout=30000&amp;debug=on", "View on DBPedia")</f>
        <v>View on DBPedia</v>
      </c>
    </row>
    <row collapsed="false" customFormat="false" customHeight="true" hidden="false" ht="12.65" outlineLevel="0" r="431">
      <c r="A431" s="0" t="str">
        <f aca="false">HYPERLINK("http://dbpedia.org/property/yearsactive")</f>
        <v>http://dbpedia.org/property/yearsactive</v>
      </c>
      <c r="B431" s="0" t="s">
        <v>353</v>
      </c>
      <c r="D431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65" outlineLevel="0" r="432">
      <c r="A432" s="0" t="str">
        <f aca="false">HYPERLINK("http://dbpedia.org/property/placeOfBirth")</f>
        <v>http://dbpedia.org/property/placeOfBirth</v>
      </c>
      <c r="B432" s="0" t="s">
        <v>133</v>
      </c>
      <c r="D432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433">
      <c r="A433" s="0" t="str">
        <f aca="false">HYPERLINK("http://dbpedia.org/property/released")</f>
        <v>http://dbpedia.org/property/released</v>
      </c>
      <c r="B433" s="0" t="s">
        <v>354</v>
      </c>
      <c r="D433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1" outlineLevel="0" r="434">
      <c r="A434" s="0" t="str">
        <f aca="false">HYPERLINK("http://dbpedia.org/ontology/title")</f>
        <v>http://dbpedia.org/ontology/title</v>
      </c>
      <c r="B434" s="0" t="s">
        <v>57</v>
      </c>
      <c r="D434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435">
      <c r="A435" s="0" t="str">
        <f aca="false">HYPERLINK("http://dbpedia.org/property/yearOfAliyah")</f>
        <v>http://dbpedia.org/property/yearOfAliyah</v>
      </c>
      <c r="B435" s="0" t="s">
        <v>355</v>
      </c>
      <c r="D435" s="0" t="str">
        <f aca="false">HYPERLINK("http://dbpedia.org/sparql?default-graph-uri=http%3A%2F%2Fdbpedia.org&amp;query=select+distinct+%3Fsubject+%3Fobject+where+{%3Fsubject+%3Chttp%3A%2F%2Fdbpedia.org%2Fproperty%2FyearOfAliyah%3E+%3Fobject}+LIMIT+100&amp;format=text%2Fhtml&amp;timeout=30000&amp;debug=on", "View on DBPedia")</f>
        <v>View on DBPedia</v>
      </c>
    </row>
    <row collapsed="false" customFormat="false" customHeight="true" hidden="false" ht="12.1" outlineLevel="0" r="436">
      <c r="A436" s="0" t="str">
        <f aca="false">HYPERLINK("http://dbpedia.org/property/after")</f>
        <v>http://dbpedia.org/property/after</v>
      </c>
      <c r="B436" s="0" t="s">
        <v>156</v>
      </c>
      <c r="D436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437">
      <c r="A437" s="0" t="str">
        <f aca="false">HYPERLINK("http://dbpedia.org/property/subregionAffiliation")</f>
        <v>http://dbpedia.org/property/subregionAffiliation</v>
      </c>
      <c r="B437" s="0" t="s">
        <v>356</v>
      </c>
      <c r="D437" s="0" t="str">
        <f aca="false">HYPERLINK("http://dbpedia.org/sparql?default-graph-uri=http%3A%2F%2Fdbpedia.org&amp;query=select+distinct+%3Fsubject+%3Fobject+where+{%3Fsubject+%3Chttp%3A%2F%2Fdbpedia.org%2Fproperty%2FsubregionAffiliation%3E+%3Fobject}+LIMIT+100&amp;format=text%2Fhtml&amp;timeout=30000&amp;debug=on", "View on DBPedia")</f>
        <v>View on DBPedia</v>
      </c>
    </row>
    <row collapsed="false" customFormat="false" customHeight="true" hidden="false" ht="12.65" outlineLevel="0" r="438">
      <c r="A438" s="0" t="str">
        <f aca="false">HYPERLINK("http://dbpedia.org/property/populationAsOf")</f>
        <v>http://dbpedia.org/property/populationAsOf</v>
      </c>
      <c r="B438" s="0" t="s">
        <v>357</v>
      </c>
      <c r="D438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true" hidden="false" ht="12.65" outlineLevel="0" r="439">
      <c r="A439" s="0" t="str">
        <f aca="false">HYPERLINK("http://dbpedia.org/property/repealingLegislation")</f>
        <v>http://dbpedia.org/property/repealingLegislation</v>
      </c>
      <c r="B439" s="0" t="s">
        <v>358</v>
      </c>
      <c r="D439" s="0" t="str">
        <f aca="false">HYPERLINK("http://dbpedia.org/sparql?default-graph-uri=http%3A%2F%2Fdbpedia.org&amp;query=select+distinct+%3Fsubject+%3Fobject+where+{%3Fsubject+%3Chttp%3A%2F%2Fdbpedia.org%2Fproperty%2FrepealingLegislation%3E+%3Fobject}+LIMIT+100&amp;format=text%2Fhtml&amp;timeout=30000&amp;debug=on", "View on DBPedia")</f>
        <v>View on DBPedia</v>
      </c>
    </row>
    <row collapsed="false" customFormat="false" customHeight="true" hidden="false" ht="12.65" outlineLevel="0" r="440">
      <c r="A440" s="0" t="str">
        <f aca="false">HYPERLINK("http://dbpedia.org/property/termend")</f>
        <v>http://dbpedia.org/property/termend</v>
      </c>
      <c r="B440" s="0" t="s">
        <v>359</v>
      </c>
      <c r="D440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true" hidden="false" ht="12.65" outlineLevel="0" r="441">
      <c r="A441" s="0" t="str">
        <f aca="false">HYPERLINK("http://dbpedia.org/property/birthPlace")</f>
        <v>http://dbpedia.org/property/birthPlace</v>
      </c>
      <c r="B441" s="0" t="s">
        <v>125</v>
      </c>
      <c r="D441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442">
      <c r="A442" s="0" t="str">
        <f aca="false">HYPERLINK("http://dbpedia.org/property/defunct")</f>
        <v>http://dbpedia.org/property/defunct</v>
      </c>
      <c r="B442" s="0" t="s">
        <v>360</v>
      </c>
      <c r="D442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true" hidden="false" ht="12.1" outlineLevel="0" r="443">
      <c r="A443" s="0" t="str">
        <f aca="false">HYPERLINK("http://dbpedia.org/property/education")</f>
        <v>http://dbpedia.org/property/education</v>
      </c>
      <c r="B443" s="0" t="s">
        <v>361</v>
      </c>
      <c r="D44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444">
      <c r="A444" s="0" t="str">
        <f aca="false">HYPERLINK("http://dbpedia.org/property/flagP")</f>
        <v>http://dbpedia.org/property/flagP</v>
      </c>
      <c r="B444" s="0" t="s">
        <v>362</v>
      </c>
      <c r="D444" s="0" t="str">
        <f aca="false">HYPERLINK("http://dbpedia.org/sparql?default-graph-uri=http%3A%2F%2Fdbpedia.org&amp;query=select+distinct+%3Fsubject+%3Fobject+where+{%3Fsubject+%3Chttp%3A%2F%2Fdbpedia.org%2Fproperty%2FflagP%3E+%3Fobject}+LIMIT+100&amp;format=text%2Fhtml&amp;timeout=30000&amp;debug=on", "View on DBPedia")</f>
        <v>View on DBPedia</v>
      </c>
    </row>
    <row collapsed="false" customFormat="false" customHeight="true" hidden="false" ht="12.65" outlineLevel="0" r="445">
      <c r="A445" s="0" t="str">
        <f aca="false">HYPERLINK("http://dbpedia.org/ontology/foundationPlace")</f>
        <v>http://dbpedia.org/ontology/foundationPlace</v>
      </c>
      <c r="B445" s="0" t="s">
        <v>84</v>
      </c>
      <c r="D445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true" hidden="false" ht="12.65" outlineLevel="0" r="446">
      <c r="A446" s="0" t="str">
        <f aca="false">HYPERLINK("http://dbpedia.org/property/passeddate")</f>
        <v>http://dbpedia.org/property/passeddate</v>
      </c>
      <c r="B446" s="0" t="s">
        <v>363</v>
      </c>
      <c r="D446" s="0" t="str">
        <f aca="false">HYPERLINK("http://dbpedia.org/sparql?default-graph-uri=http%3A%2F%2Fdbpedia.org&amp;query=select+distinct+%3Fsubject+%3Fobject+where+{%3Fsubject+%3Chttp%3A%2F%2Fdbpedia.org%2Fproperty%2Fpasseddate%3E+%3Fobject}+LIMIT+100&amp;format=text%2Fhtml&amp;timeout=30000&amp;debug=on", "View on DBPedia")</f>
        <v>View on DBPedia</v>
      </c>
    </row>
    <row collapsed="false" customFormat="false" customHeight="true" hidden="false" ht="12.1" outlineLevel="0" r="447">
      <c r="A447" s="0" t="str">
        <f aca="false">HYPERLINK("http://dbpedia.org/property/conflict")</f>
        <v>http://dbpedia.org/property/conflict</v>
      </c>
      <c r="B447" s="0" t="s">
        <v>364</v>
      </c>
      <c r="D447" s="0" t="str">
        <f aca="false">HYPERLINK("http://dbpedia.org/sparql?default-graph-uri=http%3A%2F%2Fdbpedia.org&amp;query=select+distinct+%3Fsubject+%3Fobject+where+{%3Fsubject+%3Chttp%3A%2F%2Fdbpedia.org%2Fproperty%2Fconflict%3E+%3Fobject}+LIMIT+100&amp;format=text%2Fhtml&amp;timeout=30000&amp;debug=on", "View on DBPedia")</f>
        <v>View on DBPedia</v>
      </c>
    </row>
    <row collapsed="false" customFormat="false" customHeight="true" hidden="false" ht="12.65" outlineLevel="0" r="448">
      <c r="A448" s="0" t="str">
        <f aca="false">HYPERLINK("http://dbpedia.org/ontology/militaryCommand")</f>
        <v>http://dbpedia.org/ontology/militaryCommand</v>
      </c>
      <c r="B448" s="0" t="s">
        <v>161</v>
      </c>
      <c r="D448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true" hidden="false" ht="12.65" outlineLevel="0" r="449">
      <c r="A449" s="0" t="str">
        <f aca="false">HYPERLINK("http://dbpedia.org/property/irb")</f>
        <v>http://dbpedia.org/property/irb</v>
      </c>
      <c r="B449" s="0" t="s">
        <v>365</v>
      </c>
      <c r="D449" s="0" t="str">
        <f aca="false">HYPERLINK("http://dbpedia.org/sparql?default-graph-uri=http%3A%2F%2Fdbpedia.org&amp;query=select+distinct+%3Fsubject+%3Fobject+where+{%3Fsubject+%3Chttp%3A%2F%2Fdbpedia.org%2Fproperty%2Firb%3E+%3Fobject}+LIMIT+100&amp;format=text%2Fhtml&amp;timeout=30000&amp;debug=on", "View on DBPedia")</f>
        <v>View on DBPedia</v>
      </c>
    </row>
    <row collapsed="false" customFormat="false" customHeight="true" hidden="false" ht="12.65" outlineLevel="0" r="450">
      <c r="A450" s="0" t="str">
        <f aca="false">HYPERLINK("http://dbpedia.org/property/introduceddate")</f>
        <v>http://dbpedia.org/property/introduceddate</v>
      </c>
      <c r="B450" s="0" t="s">
        <v>366</v>
      </c>
      <c r="D450" s="0" t="str">
        <f aca="false">HYPERLINK("http://dbpedia.org/sparql?default-graph-uri=http%3A%2F%2Fdbpedia.org&amp;query=select+distinct+%3Fsubject+%3Fobject+where+{%3Fsubject+%3Chttp%3A%2F%2Fdbpedia.org%2Fproperty%2Fintroduceddate%3E+%3Fobject}+LIMIT+100&amp;format=text%2Fhtml&amp;timeout=30000&amp;debug=on", "View on DBPedia")</f>
        <v>View on DBPedia</v>
      </c>
    </row>
    <row collapsed="false" customFormat="false" customHeight="true" hidden="false" ht="12.65" outlineLevel="0" r="451">
      <c r="A451" s="0" t="str">
        <f aca="false">HYPERLINK("http://dbpedia.org/property/rlif")</f>
        <v>http://dbpedia.org/property/rlif</v>
      </c>
      <c r="B451" s="0" t="s">
        <v>367</v>
      </c>
      <c r="D451" s="0" t="str">
        <f aca="false">HYPERLINK("http://dbpedia.org/sparql?default-graph-uri=http%3A%2F%2Fdbpedia.org&amp;query=select+distinct+%3Fsubject+%3Fobject+where+{%3Fsubject+%3Chttp%3A%2F%2Fdbpedia.org%2Fproperty%2Frlif%3E+%3Fobject}+LIMIT+100&amp;format=text%2Fhtml&amp;timeout=30000&amp;debug=on", "View on DBPedia")</f>
        <v>View on DBPedia</v>
      </c>
    </row>
    <row collapsed="false" customFormat="false" customHeight="true" hidden="false" ht="12.65" outlineLevel="0" r="452">
      <c r="A452" s="0" t="str">
        <f aca="false">HYPERLINK("http://dbpedia.org/property/electionName")</f>
        <v>http://dbpedia.org/property/electionName</v>
      </c>
      <c r="B452" s="0" t="s">
        <v>368</v>
      </c>
      <c r="D452" s="0" t="str">
        <f aca="false">HYPERLINK("http://dbpedia.org/sparql?default-graph-uri=http%3A%2F%2Fdbpedia.org&amp;query=select+distinct+%3Fsubject+%3Fobject+where+{%3Fsubject+%3Chttp%3A%2F%2Fdbpedia.org%2Fproperty%2FelectionName%3E+%3Fobject}+LIMIT+100&amp;format=text%2Fhtml&amp;timeout=30000&amp;debug=on", "View on DBPedia")</f>
        <v>View on DBPedia</v>
      </c>
    </row>
    <row collapsed="false" customFormat="false" customHeight="true" hidden="false" ht="12.65" outlineLevel="0" r="453">
      <c r="A453" s="0" t="str">
        <f aca="false">HYPERLINK("http://dbpedia.org/ontology/birthPlace")</f>
        <v>http://dbpedia.org/ontology/birthPlace</v>
      </c>
      <c r="B453" s="0" t="s">
        <v>125</v>
      </c>
      <c r="D453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454">
      <c r="A454" s="0" t="str">
        <f aca="false">HYPERLINK("http://dbpedia.org/property/active")</f>
        <v>http://dbpedia.org/property/active</v>
      </c>
      <c r="B454" s="0" t="s">
        <v>369</v>
      </c>
      <c r="D454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true" hidden="false" ht="12.65" outlineLevel="0" r="455">
      <c r="A455" s="0" t="str">
        <f aca="false">HYPERLINK("http://dbpedia.org/property/imageMap")</f>
        <v>http://dbpedia.org/property/imageMap</v>
      </c>
      <c r="B455" s="0" t="s">
        <v>199</v>
      </c>
      <c r="D455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true" hidden="false" ht="12.1" outlineLevel="0" r="456">
      <c r="A456" s="0" t="str">
        <f aca="false">HYPERLINK("http://dbpedia.org/property/area")</f>
        <v>http://dbpedia.org/property/area</v>
      </c>
      <c r="B456" s="0" t="s">
        <v>207</v>
      </c>
      <c r="D456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true" hidden="false" ht="12.65" outlineLevel="0" r="457">
      <c r="A457" s="0" t="str">
        <f aca="false">HYPERLINK("http://dbpedia.org/property/almaMater")</f>
        <v>http://dbpedia.org/property/almaMater</v>
      </c>
      <c r="B457" s="0" t="s">
        <v>370</v>
      </c>
      <c r="D457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1" outlineLevel="0" r="458">
      <c r="A458" s="0" t="str">
        <f aca="false">HYPERLINK("http://dbpedia.org/property/adoption")</f>
        <v>http://dbpedia.org/property/adoption</v>
      </c>
      <c r="B458" s="0" t="s">
        <v>371</v>
      </c>
      <c r="D458" s="0" t="str">
        <f aca="false">HYPERLINK("http://dbpedia.org/sparql?default-graph-uri=http%3A%2F%2Fdbpedia.org&amp;query=select+distinct+%3Fsubject+%3Fobject+where+{%3Fsubject+%3Chttp%3A%2F%2Fdbpedia.org%2Fproperty%2Fadoption%3E+%3Fobject}+LIMIT+100&amp;format=text%2Fhtml&amp;timeout=30000&amp;debug=on", "View on DBPedia")</f>
        <v>View on DBPedia</v>
      </c>
    </row>
    <row collapsed="false" customFormat="false" customHeight="true" hidden="false" ht="12.1" outlineLevel="0" r="459">
      <c r="A459" s="0" t="str">
        <f aca="false">HYPERLINK("http://dbpedia.org/property/preceding")</f>
        <v>http://dbpedia.org/property/preceding</v>
      </c>
      <c r="B459" s="0" t="s">
        <v>139</v>
      </c>
      <c r="D459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true" hidden="false" ht="12.65" outlineLevel="0" r="460">
      <c r="A460" s="0" t="str">
        <f aca="false">HYPERLINK("http://dbpedia.org/ontology/startDate")</f>
        <v>http://dbpedia.org/ontology/startDate</v>
      </c>
      <c r="B460" s="0" t="s">
        <v>276</v>
      </c>
      <c r="D460" s="0" t="str">
        <f aca="false">HYPERLINK("http://dbpedia.org/sparql?default-graph-uri=http%3A%2F%2Fdbpedia.org&amp;query=select+distinct+%3Fsubject+%3Fobject+where+{%3Fsubject+%3Chttp%3A%2F%2Fdbpedia.org%2Fontology%2FstartDate%3E+%3Fobject}+LIMIT+100&amp;format=text%2Fhtml&amp;timeout=30000&amp;debug=on", "View on DBPedia")</f>
        <v>View on DBPedia</v>
      </c>
    </row>
    <row collapsed="false" customFormat="false" customHeight="true" hidden="false" ht="12.1" outlineLevel="0" r="461">
      <c r="A461" s="0" t="str">
        <f aca="false">HYPERLINK("http://dbpedia.org/ontology/status")</f>
        <v>http://dbpedia.org/ontology/status</v>
      </c>
      <c r="B461" s="0" t="s">
        <v>98</v>
      </c>
      <c r="D461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true" hidden="false" ht="12.1" outlineLevel="0" r="462">
      <c r="A462" s="0" t="str">
        <f aca="false">HYPERLINK("http://dbpedia.org/property/opening")</f>
        <v>http://dbpedia.org/property/opening</v>
      </c>
      <c r="B462" s="0" t="s">
        <v>372</v>
      </c>
      <c r="D462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true" hidden="false" ht="12.1" outlineLevel="0" r="463">
      <c r="A463" s="0" t="str">
        <f aca="false">HYPERLINK("http://dbpedia.org/property/awards")</f>
        <v>http://dbpedia.org/property/awards</v>
      </c>
      <c r="B463" s="0" t="s">
        <v>184</v>
      </c>
      <c r="D46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464">
      <c r="A464" s="0" t="str">
        <f aca="false">HYPERLINK("http://dbpedia.org/property/launch")</f>
        <v>http://dbpedia.org/property/launch</v>
      </c>
      <c r="B464" s="0" t="s">
        <v>373</v>
      </c>
      <c r="D464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true" hidden="false" ht="12.65" outlineLevel="0" r="465">
      <c r="A465" s="0" t="str">
        <f aca="false">HYPERLINK("http://dbpedia.org/property/previousYear")</f>
        <v>http://dbpedia.org/property/previousYear</v>
      </c>
      <c r="B465" s="0" t="s">
        <v>374</v>
      </c>
      <c r="D465" s="0" t="str">
        <f aca="false">HYPERLINK("http://dbpedia.org/sparql?default-graph-uri=http%3A%2F%2Fdbpedia.org&amp;query=select+distinct+%3Fsubject+%3Fobject+where+{%3Fsubject+%3Chttp%3A%2F%2Fdbpedia.org%2Fproperty%2FpreviousYear%3E+%3Fobject}+LIMIT+100&amp;format=text%2Fhtml&amp;timeout=30000&amp;debug=on", "View on DBPedia")</f>
        <v>View on DBPedia</v>
      </c>
    </row>
    <row collapsed="false" customFormat="false" customHeight="true" hidden="false" ht="12.65" outlineLevel="0" r="466">
      <c r="A466" s="0" t="str">
        <f aca="false">HYPERLINK("http://dbpedia.org/property/lccn")</f>
        <v>http://dbpedia.org/property/lccn</v>
      </c>
      <c r="B466" s="0" t="s">
        <v>375</v>
      </c>
      <c r="D466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true" hidden="false" ht="12.65" outlineLevel="0" r="467">
      <c r="A467" s="0" t="str">
        <f aca="false">HYPERLINK("http://dbpedia.org/property/mpsub")</f>
        <v>http://dbpedia.org/property/mpsub</v>
      </c>
      <c r="B467" s="0" t="s">
        <v>376</v>
      </c>
      <c r="D467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true" hidden="false" ht="12.65" outlineLevel="0" r="468">
      <c r="A468" s="0" t="str">
        <f aca="false">HYPERLINK("http://dbpedia.org/property/incumbentsince")</f>
        <v>http://dbpedia.org/property/incumbentsince</v>
      </c>
      <c r="B468" s="0" t="s">
        <v>377</v>
      </c>
      <c r="D468" s="0" t="str">
        <f aca="false">HYPERLINK("http://dbpedia.org/sparql?default-graph-uri=http%3A%2F%2Fdbpedia.org&amp;query=select+distinct+%3Fsubject+%3Fobject+where+{%3Fsubject+%3Chttp%3A%2F%2Fdbpedia.org%2Fproperty%2Fincumbentsince%3E+%3Fobject}+LIMIT+100&amp;format=text%2Fhtml&amp;timeout=30000&amp;debug=on", "View on DBPedia")</f>
        <v>View on DBPedia</v>
      </c>
    </row>
    <row collapsed="false" customFormat="false" customHeight="true" hidden="false" ht="12.65" outlineLevel="0" r="469">
      <c r="A469" s="0" t="str">
        <f aca="false">HYPERLINK("http://dbpedia.org/property/previousElection")</f>
        <v>http://dbpedia.org/property/previousElection</v>
      </c>
      <c r="B469" s="0" t="s">
        <v>378</v>
      </c>
      <c r="D469" s="0" t="str">
        <f aca="false">HYPERLINK("http://dbpedia.org/sparql?default-graph-uri=http%3A%2F%2Fdbpedia.org&amp;query=select+distinct+%3Fsubject+%3Fobject+where+{%3Fsubject+%3Chttp%3A%2F%2Fdbpedia.org%2Fproperty%2FpreviousElection%3E+%3Fobject}+LIMIT+100&amp;format=text%2Fhtml&amp;timeout=30000&amp;debug=on", "View on DBPedia")</f>
        <v>View on DBPedia</v>
      </c>
    </row>
    <row collapsed="false" customFormat="false" customHeight="true" hidden="false" ht="12.65" outlineLevel="0" r="470">
      <c r="A470" s="0" t="str">
        <f aca="false">HYPERLINK("http://dbpedia.org/property/convictionStatus")</f>
        <v>http://dbpedia.org/property/convictionStatus</v>
      </c>
      <c r="B470" s="0" t="s">
        <v>379</v>
      </c>
      <c r="D470" s="0" t="str">
        <f aca="false">HYPERLINK("http://dbpedia.org/sparql?default-graph-uri=http%3A%2F%2Fdbpedia.org&amp;query=select+distinct+%3Fsubject+%3Fobject+where+{%3Fsubject+%3Chttp%3A%2F%2Fdbpedia.org%2Fproperty%2FconvictionStatus%3E+%3Fobject}+LIMIT+100&amp;format=text%2Fhtml&amp;timeout=30000&amp;debug=on", "View on DBPedia")</f>
        <v>View on DBPedia</v>
      </c>
    </row>
    <row collapsed="false" customFormat="false" customHeight="true" hidden="false" ht="12.1" outlineLevel="0" r="471">
      <c r="A471" s="0" t="str">
        <f aca="false">HYPERLINK("http://dbpedia.org/ontology/region")</f>
        <v>http://dbpedia.org/ontology/region</v>
      </c>
      <c r="B471" s="0" t="s">
        <v>380</v>
      </c>
      <c r="D471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true" hidden="false" ht="12.1" outlineLevel="0" r="472">
      <c r="A472" s="0" t="str">
        <f aca="false">HYPERLINK("http://dbpedia.org/property/strength")</f>
        <v>http://dbpedia.org/property/strength</v>
      </c>
      <c r="B472" s="0" t="s">
        <v>381</v>
      </c>
      <c r="D472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true" hidden="false" ht="12.1" outlineLevel="0" r="473">
      <c r="A473" s="0" t="str">
        <f aca="false">HYPERLINK("http://dbpedia.org/property/disbanded")</f>
        <v>http://dbpedia.org/property/disbanded</v>
      </c>
      <c r="B473" s="0" t="s">
        <v>382</v>
      </c>
      <c r="D473" s="0" t="str">
        <f aca="false">HYPERLINK("http://dbpedia.org/sparql?default-graph-uri=http%3A%2F%2Fdbpedia.org&amp;query=select+distinct+%3Fsubject+%3Fobject+where+{%3Fsubject+%3Chttp%3A%2F%2Fdbpedia.org%2Fproperty%2Fdisbanded%3E+%3Fobject}+LIMIT+100&amp;format=text%2Fhtml&amp;timeout=30000&amp;debug=on", "View on DBPedia")</f>
        <v>View on DBPedia</v>
      </c>
    </row>
    <row collapsed="false" customFormat="false" customHeight="true" hidden="false" ht="12.1" outlineLevel="0" r="474">
      <c r="A474" s="0" t="str">
        <f aca="false">HYPERLINK("http://dbpedia.org/ontology/allegiance")</f>
        <v>http://dbpedia.org/ontology/allegiance</v>
      </c>
      <c r="B474" s="0" t="s">
        <v>115</v>
      </c>
      <c r="D474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true" hidden="false" ht="12.1" outlineLevel="0" r="475">
      <c r="A475" s="0" t="str">
        <f aca="false">HYPERLINK("http://dbpedia.org/property/col")</f>
        <v>http://dbpedia.org/property/col</v>
      </c>
      <c r="B475" s="0" t="s">
        <v>77</v>
      </c>
      <c r="D475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476">
      <c r="A476" s="0" t="str">
        <f aca="false">HYPERLINK("http://dbpedia.org/property/ceased")</f>
        <v>http://dbpedia.org/property/ceased</v>
      </c>
      <c r="B476" s="0" t="s">
        <v>383</v>
      </c>
      <c r="D476" s="0" t="str">
        <f aca="false">HYPERLINK("http://dbpedia.org/sparql?default-graph-uri=http%3A%2F%2Fdbpedia.org&amp;query=select+distinct+%3Fsubject+%3Fobject+where+{%3Fsubject+%3Chttp%3A%2F%2Fdbpedia.org%2Fproperty%2Fceased%3E+%3Fobject}+LIMIT+100&amp;format=text%2Fhtml&amp;timeout=30000&amp;debug=on", "View on DBPedia")</f>
        <v>View on DBPedia</v>
      </c>
    </row>
    <row collapsed="false" customFormat="false" customHeight="true" hidden="false" ht="12.1" outlineLevel="0" r="477">
      <c r="A477" s="0" t="str">
        <f aca="false">HYPERLINK("http://dbpedia.org/property/candidate")</f>
        <v>http://dbpedia.org/property/candidate</v>
      </c>
      <c r="B477" s="0" t="s">
        <v>384</v>
      </c>
      <c r="D477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true" hidden="false" ht="12.1" outlineLevel="0" r="478">
      <c r="A478" s="0" t="str">
        <f aca="false">HYPERLINK("http://dbpedia.org/property/sworn")</f>
        <v>http://dbpedia.org/property/sworn</v>
      </c>
      <c r="B478" s="0" t="s">
        <v>385</v>
      </c>
      <c r="D478" s="0" t="str">
        <f aca="false">HYPERLINK("http://dbpedia.org/sparql?default-graph-uri=http%3A%2F%2Fdbpedia.org&amp;query=select+distinct+%3Fsubject+%3Fobject+where+{%3Fsubject+%3Chttp%3A%2F%2Fdbpedia.org%2Fproperty%2Fsworn%3E+%3Fobject}+LIMIT+100&amp;format=text%2Fhtml&amp;timeout=30000&amp;debug=on", "View on DBPedia")</f>
        <v>View on DBPedia</v>
      </c>
    </row>
    <row collapsed="false" customFormat="false" customHeight="true" hidden="false" ht="12.1" outlineLevel="0" r="479">
      <c r="A479" s="0" t="str">
        <f aca="false">HYPERLINK("http://dbpedia.org/property/quote")</f>
        <v>http://dbpedia.org/property/quote</v>
      </c>
      <c r="B479" s="0" t="s">
        <v>80</v>
      </c>
      <c r="D47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65" outlineLevel="0" r="480">
      <c r="A480" s="0" t="str">
        <f aca="false">HYPERLINK("http://dbpedia.org/property/relatedLegislation")</f>
        <v>http://dbpedia.org/property/relatedLegislation</v>
      </c>
      <c r="B480" s="0" t="s">
        <v>386</v>
      </c>
      <c r="D480" s="0" t="str">
        <f aca="false">HYPERLINK("http://dbpedia.org/sparql?default-graph-uri=http%3A%2F%2Fdbpedia.org&amp;query=select+distinct+%3Fsubject+%3Fobject+where+{%3Fsubject+%3Chttp%3A%2F%2Fdbpedia.org%2Fproperty%2FrelatedLegislation%3E+%3Fobject}+LIMIT+100&amp;format=text%2Fhtml&amp;timeout=30000&amp;debug=on", "View on DBPedia")</f>
        <v>View on DBPedia</v>
      </c>
    </row>
    <row collapsed="false" customFormat="false" customHeight="true" hidden="false" ht="12.65" outlineLevel="0" r="481">
      <c r="A481" s="0" t="str">
        <f aca="false">HYPERLINK("http://dbpedia.org/property/longTitle")</f>
        <v>http://dbpedia.org/property/longTitle</v>
      </c>
      <c r="B481" s="0" t="s">
        <v>387</v>
      </c>
      <c r="D481" s="0" t="str">
        <f aca="false">HYPERLINK("http://dbpedia.org/sparql?default-graph-uri=http%3A%2F%2Fdbpedia.org&amp;query=select+distinct+%3Fsubject+%3Fobject+where+{%3Fsubject+%3Chttp%3A%2F%2Fdbpedia.org%2Fproperty%2FlongTitle%3E+%3Fobject}+LIMIT+100&amp;format=text%2Fhtml&amp;timeout=30000&amp;debug=on", "View on DBPedia")</f>
        <v>View on DBPedia</v>
      </c>
    </row>
    <row collapsed="false" customFormat="false" customHeight="true" hidden="false" ht="12.1" outlineLevel="0" r="482">
      <c r="A482" s="0" t="str">
        <f aca="false">HYPERLINK("http://dbpedia.org/property/description")</f>
        <v>http://dbpedia.org/property/description</v>
      </c>
      <c r="B482" s="0" t="s">
        <v>388</v>
      </c>
      <c r="D482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483">
      <c r="A483" s="0" t="str">
        <f aca="false">HYPERLINK("http://dbpedia.org/property/logoCaption")</f>
        <v>http://dbpedia.org/property/logoCaption</v>
      </c>
      <c r="B483" s="0" t="s">
        <v>389</v>
      </c>
      <c r="D483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true" hidden="false" ht="12.65" outlineLevel="0" r="484">
      <c r="A484" s="0" t="str">
        <f aca="false">HYPERLINK("http://dbpedia.org/property/airdate")</f>
        <v>http://dbpedia.org/property/airdate</v>
      </c>
      <c r="B484" s="0" t="s">
        <v>390</v>
      </c>
      <c r="D484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true" hidden="false" ht="12.65" outlineLevel="0" r="485">
      <c r="A485" s="0" t="str">
        <f aca="false">HYPERLINK("http://dbpedia.org/property/deathPlace")</f>
        <v>http://dbpedia.org/property/deathPlace</v>
      </c>
      <c r="B485" s="0" t="s">
        <v>127</v>
      </c>
      <c r="D485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486">
      <c r="A486" s="0" t="str">
        <f aca="false">HYPERLINK("http://dbpedia.org/property/chief1Position")</f>
        <v>http://dbpedia.org/property/chief1Position</v>
      </c>
      <c r="B486" s="0" t="s">
        <v>240</v>
      </c>
      <c r="D486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true" hidden="false" ht="12.65" outlineLevel="0" r="487">
      <c r="A487" s="0" t="str">
        <f aca="false">HYPERLINK("http://dbpedia.org/property/caughtDate")</f>
        <v>http://dbpedia.org/property/caughtDate</v>
      </c>
      <c r="B487" s="0" t="s">
        <v>391</v>
      </c>
      <c r="D487" s="0" t="str">
        <f aca="false">HYPERLINK("http://dbpedia.org/sparql?default-graph-uri=http%3A%2F%2Fdbpedia.org&amp;query=select+distinct+%3Fsubject+%3Fobject+where+{%3Fsubject+%3Chttp%3A%2F%2Fdbpedia.org%2Fproperty%2FcaughtDate%3E+%3Fobject}+LIMIT+100&amp;format=text%2Fhtml&amp;timeout=30000&amp;debug=on", "View on DBPedia")</f>
        <v>View on DBPedia</v>
      </c>
    </row>
    <row collapsed="false" customFormat="false" customHeight="true" hidden="false" ht="12.65" outlineLevel="0" r="488">
      <c r="A488" s="0" t="str">
        <f aca="false">HYPERLINK("http://dbpedia.org/property/signeddate")</f>
        <v>http://dbpedia.org/property/signeddate</v>
      </c>
      <c r="B488" s="0" t="s">
        <v>392</v>
      </c>
      <c r="D488" s="0" t="str">
        <f aca="false">HYPERLINK("http://dbpedia.org/sparql?default-graph-uri=http%3A%2F%2Fdbpedia.org&amp;query=select+distinct+%3Fsubject+%3Fobject+where+{%3Fsubject+%3Chttp%3A%2F%2Fdbpedia.org%2Fproperty%2Fsigneddate%3E+%3Fobject}+LIMIT+100&amp;format=text%2Fhtml&amp;timeout=30000&amp;debug=on", "View on DBPedia")</f>
        <v>View on DBPedia</v>
      </c>
    </row>
    <row collapsed="false" customFormat="false" customHeight="true" hidden="false" ht="12.1" outlineLevel="0" r="489">
      <c r="A489" s="0" t="str">
        <f aca="false">HYPERLINK("http://dbpedia.org/property/picture")</f>
        <v>http://dbpedia.org/property/picture</v>
      </c>
      <c r="B489" s="0" t="s">
        <v>393</v>
      </c>
      <c r="D489" s="0" t="str">
        <f aca="false">HYPERLINK("http://dbpedia.org/sparql?default-graph-uri=http%3A%2F%2Fdbpedia.org&amp;query=select+distinct+%3Fsubject+%3Fobject+where+{%3Fsubject+%3Chttp%3A%2F%2Fdbpedia.org%2Fproperty%2Fpicture%3E+%3Fobject}+LIMIT+100&amp;format=text%2Fhtml&amp;timeout=30000&amp;debug=on", "View on DBPedia")</f>
        <v>View on DBPedia</v>
      </c>
    </row>
    <row collapsed="false" customFormat="false" customHeight="true" hidden="false" ht="12.65" outlineLevel="0" r="490">
      <c r="A490" s="0" t="str">
        <f aca="false">HYPERLINK("http://dbpedia.org/property/areaCode")</f>
        <v>http://dbpedia.org/property/areaCode</v>
      </c>
      <c r="B490" s="0" t="s">
        <v>394</v>
      </c>
      <c r="D490" s="0" t="str">
        <f aca="false">HYPERLINK("http://dbpedia.org/sparql?default-graph-uri=http%3A%2F%2Fdbpedia.org&amp;query=select+distinct+%3Fsubject+%3Fobject+where+{%3Fsubject+%3Chttp%3A%2F%2Fdbpedia.org%2Fproperty%2FareaCode%3E+%3Fobject}+LIMIT+100&amp;format=text%2Fhtml&amp;timeout=30000&amp;debug=on", "View on DBPedia")</f>
        <v>View on DBPedia</v>
      </c>
    </row>
    <row collapsed="false" customFormat="false" customHeight="true" hidden="false" ht="12.65" outlineLevel="0" r="491">
      <c r="A491" s="0" t="str">
        <f aca="false">HYPERLINK("http://dbpedia.org/property/agreeddate")</f>
        <v>http://dbpedia.org/property/agreeddate</v>
      </c>
      <c r="B491" s="0" t="s">
        <v>395</v>
      </c>
      <c r="D491" s="0" t="str">
        <f aca="false">HYPERLINK("http://dbpedia.org/sparql?default-graph-uri=http%3A%2F%2Fdbpedia.org&amp;query=select+distinct+%3Fsubject+%3Fobject+where+{%3Fsubject+%3Chttp%3A%2F%2Fdbpedia.org%2Fproperty%2Fagreeddate%3E+%3Fobject}+LIMIT+100&amp;format=text%2Fhtml&amp;timeout=30000&amp;debug=on", "View on DBPedia")</f>
        <v>View on DBPedia</v>
      </c>
    </row>
    <row collapsed="false" customFormat="false" customHeight="true" hidden="false" ht="12.1" outlineLevel="0" r="492">
      <c r="A492" s="0" t="str">
        <f aca="false">HYPERLINK("http://dbpedia.org/property/reason")</f>
        <v>http://dbpedia.org/property/reason</v>
      </c>
      <c r="B492" s="0" t="s">
        <v>217</v>
      </c>
      <c r="D492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65" outlineLevel="0" r="493">
      <c r="A493" s="0" t="str">
        <f aca="false">HYPERLINK("http://dbpedia.org/property/yearbuilt")</f>
        <v>http://dbpedia.org/property/yearbuilt</v>
      </c>
      <c r="B493" s="0" t="s">
        <v>396</v>
      </c>
      <c r="D493" s="0" t="str">
        <f aca="false">HYPERLINK("http://dbpedia.org/sparql?default-graph-uri=http%3A%2F%2Fdbpedia.org&amp;query=select+distinct+%3Fsubject+%3Fobject+where+{%3Fsubject+%3Chttp%3A%2F%2Fdbpedia.org%2Fproperty%2Fyearbuilt%3E+%3Fobject}+LIMIT+100&amp;format=text%2Fhtml&amp;timeout=30000&amp;debug=on", "View on DBPedia")</f>
        <v>View on DBPedia</v>
      </c>
    </row>
    <row collapsed="false" customFormat="false" customHeight="true" hidden="false" ht="12.65" outlineLevel="0" r="494">
      <c r="A494" s="0" t="str">
        <f aca="false">HYPERLINK("http://dbpedia.org/property/otherparty")</f>
        <v>http://dbpedia.org/property/otherparty</v>
      </c>
      <c r="B494" s="0" t="s">
        <v>117</v>
      </c>
      <c r="D494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true" hidden="false" ht="12.65" outlineLevel="0" r="495">
      <c r="A495" s="0" t="str">
        <f aca="false">HYPERLINK("http://dbpedia.org/ontology/lastElectionDate")</f>
        <v>http://dbpedia.org/ontology/lastElectionDate</v>
      </c>
      <c r="B495" s="0" t="s">
        <v>397</v>
      </c>
      <c r="D495" s="0" t="str">
        <f aca="false">HYPERLINK("http://dbpedia.org/sparql?default-graph-uri=http%3A%2F%2Fdbpedia.org&amp;query=select+distinct+%3Fsubject+%3Fobject+where+{%3Fsubject+%3Chttp%3A%2F%2Fdbpedia.org%2Fontology%2FlastElectionDate%3E+%3Fobject}+LIMIT+100&amp;format=text%2Fhtml&amp;timeout=30000&amp;debug=on", "View on DBPedia")</f>
        <v>View on DBPedia</v>
      </c>
    </row>
    <row collapsed="false" customFormat="false" customHeight="true" hidden="false" ht="12.1" outlineLevel="0" r="497">
      <c r="A497" s="0" t="n">
        <v>148489175</v>
      </c>
      <c r="B497" s="0" t="s">
        <v>102</v>
      </c>
      <c r="C497" s="0" t="str">
        <f aca="false">HYPERLINK("http://en.wikipedia.org/wiki/List_of_Presidents_of_the_United_States", "View context")</f>
        <v>View context</v>
      </c>
    </row>
    <row collapsed="false" customFormat="false" customHeight="true" hidden="false" ht="12.65" outlineLevel="0" r="498">
      <c r="A498" s="0" t="s">
        <v>398</v>
      </c>
      <c r="B498" s="0" t="s">
        <v>399</v>
      </c>
      <c r="C498" s="0" t="s">
        <v>400</v>
      </c>
      <c r="D498" s="0" t="s">
        <v>401</v>
      </c>
      <c r="E498" s="0" t="s">
        <v>402</v>
      </c>
    </row>
    <row collapsed="false" customFormat="false" customHeight="true" hidden="false" ht="12.1" outlineLevel="0" r="499">
      <c r="A499" s="0" t="s">
        <v>403</v>
      </c>
      <c r="B499" s="0" t="s">
        <v>404</v>
      </c>
      <c r="C499" s="0" t="s">
        <v>405</v>
      </c>
      <c r="D499" s="0" t="s">
        <v>406</v>
      </c>
      <c r="E499" s="0" t="s">
        <v>407</v>
      </c>
    </row>
    <row collapsed="false" customFormat="false" customHeight="true" hidden="false" ht="12.1" outlineLevel="0" r="500">
      <c r="A500" s="0" t="s">
        <v>408</v>
      </c>
      <c r="B500" s="0" t="s">
        <v>409</v>
      </c>
      <c r="C500" s="0" t="s">
        <v>410</v>
      </c>
      <c r="D500" s="0" t="s">
        <v>411</v>
      </c>
      <c r="E500" s="0" t="s">
        <v>412</v>
      </c>
    </row>
    <row collapsed="false" customFormat="false" customHeight="true" hidden="false" ht="12.1" outlineLevel="0" r="501">
      <c r="A501" s="0" t="s">
        <v>413</v>
      </c>
      <c r="B501" s="0" t="s">
        <v>414</v>
      </c>
      <c r="C501" s="0" t="s">
        <v>415</v>
      </c>
      <c r="D501" s="0" t="s">
        <v>416</v>
      </c>
      <c r="E501" s="0" t="s">
        <v>417</v>
      </c>
    </row>
    <row collapsed="false" customFormat="false" customHeight="true" hidden="false" ht="12.1" outlineLevel="0" r="502">
      <c r="A502" s="0" t="s">
        <v>418</v>
      </c>
      <c r="B502" s="0" t="s">
        <v>419</v>
      </c>
      <c r="C502" s="0" t="s">
        <v>420</v>
      </c>
      <c r="D502" s="0" t="s">
        <v>421</v>
      </c>
      <c r="E502" s="0" t="s">
        <v>422</v>
      </c>
    </row>
    <row collapsed="false" customFormat="false" customHeight="true" hidden="false" ht="12.65" outlineLevel="0" r="503">
      <c r="A503" s="0" t="s">
        <v>423</v>
      </c>
      <c r="B503" s="0" t="s">
        <v>424</v>
      </c>
      <c r="C503" s="0" t="s">
        <v>425</v>
      </c>
      <c r="D503" s="0" t="s">
        <v>426</v>
      </c>
      <c r="E503" s="0" t="s">
        <v>427</v>
      </c>
    </row>
    <row collapsed="false" customFormat="false" customHeight="true" hidden="false" ht="12.1" outlineLevel="0" r="504">
      <c r="A504" s="0" t="s">
        <v>428</v>
      </c>
      <c r="B504" s="0" t="s">
        <v>429</v>
      </c>
      <c r="C504" s="0" t="s">
        <v>430</v>
      </c>
      <c r="D504" s="0" t="s">
        <v>431</v>
      </c>
      <c r="E504" s="0" t="s">
        <v>432</v>
      </c>
    </row>
    <row collapsed="false" customFormat="false" customHeight="true" hidden="false" ht="12.1" outlineLevel="0" r="505">
      <c r="A505" s="0" t="s">
        <v>433</v>
      </c>
      <c r="B505" s="0" t="s">
        <v>434</v>
      </c>
      <c r="C505" s="0" t="s">
        <v>435</v>
      </c>
      <c r="D505" s="0" t="s">
        <v>436</v>
      </c>
      <c r="E505" s="0" t="s">
        <v>437</v>
      </c>
    </row>
    <row collapsed="false" customFormat="false" customHeight="true" hidden="false" ht="12.1" outlineLevel="0" r="506">
      <c r="A506" s="0" t="s">
        <v>438</v>
      </c>
      <c r="B506" s="0" t="s">
        <v>439</v>
      </c>
      <c r="C506" s="0" t="s">
        <v>440</v>
      </c>
    </row>
    <row collapsed="false" customFormat="false" customHeight="true" hidden="false" ht="12.1" outlineLevel="0" r="507">
      <c r="A507" s="0" t="str">
        <f aca="false">HYPERLINK("http://dbpedia.org/property/appointer")</f>
        <v>http://dbpedia.org/property/appointer</v>
      </c>
      <c r="B507" s="0" t="s">
        <v>152</v>
      </c>
      <c r="D507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true" hidden="false" ht="12.1" outlineLevel="0" r="508">
      <c r="A508" s="0" t="str">
        <f aca="false">HYPERLINK("http://dbpedia.org/property/data")</f>
        <v>http://dbpedia.org/property/data</v>
      </c>
      <c r="B508" s="0" t="s">
        <v>54</v>
      </c>
      <c r="D508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509">
      <c r="A509" s="0" t="str">
        <f aca="false">HYPERLINK("http://dbpedia.org/property/signedpresident")</f>
        <v>http://dbpedia.org/property/signedpresident</v>
      </c>
      <c r="B509" s="0" t="s">
        <v>441</v>
      </c>
      <c r="D509" s="0" t="str">
        <f aca="false">HYPERLINK("http://dbpedia.org/sparql?default-graph-uri=http%3A%2F%2Fdbpedia.org&amp;query=select+distinct+%3Fsubject+%3Fobject+where+{%3Fsubject+%3Chttp%3A%2F%2Fdbpedia.org%2Fproperty%2Fsignedpresident%3E+%3Fobject}+LIMIT+100&amp;format=text%2Fhtml&amp;timeout=30000&amp;debug=on", "View on DBPedia")</f>
        <v>View on DBPedia</v>
      </c>
    </row>
    <row collapsed="false" customFormat="false" customHeight="true" hidden="false" ht="12.1" outlineLevel="0" r="510">
      <c r="A510" s="0" t="str">
        <f aca="false">HYPERLINK("http://xmlns.com/foaf/0.1/name")</f>
        <v>http://xmlns.com/foaf/0.1/name</v>
      </c>
      <c r="B510" s="0" t="s">
        <v>34</v>
      </c>
      <c r="D51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511">
      <c r="A511" s="0" t="str">
        <f aca="false">HYPERLINK("http://dbpedia.org/property/name")</f>
        <v>http://dbpedia.org/property/name</v>
      </c>
      <c r="B511" s="0" t="s">
        <v>34</v>
      </c>
      <c r="D51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512">
      <c r="A512" s="0" t="str">
        <f aca="false">HYPERLINK("http://dbpedia.org/property/caption")</f>
        <v>http://dbpedia.org/property/caption</v>
      </c>
      <c r="B512" s="0" t="s">
        <v>46</v>
      </c>
      <c r="D512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513">
      <c r="A513" s="0" t="str">
        <f aca="false">HYPERLINK("http://dbpedia.org/property/president")</f>
        <v>http://dbpedia.org/property/president</v>
      </c>
      <c r="B513" s="0" t="s">
        <v>442</v>
      </c>
      <c r="D513" s="0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</row>
    <row collapsed="false" customFormat="false" customHeight="true" hidden="false" ht="12.1" outlineLevel="0" r="514">
      <c r="A514" s="0" t="str">
        <f aca="false">HYPERLINK("http://dbpedia.org/ontology/president")</f>
        <v>http://dbpedia.org/ontology/president</v>
      </c>
      <c r="B514" s="0" t="s">
        <v>442</v>
      </c>
      <c r="D514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true" hidden="false" ht="12.1" outlineLevel="0" r="515">
      <c r="A515" s="0" t="str">
        <f aca="false">HYPERLINK("http://dbpedia.org/ontology/headquarter")</f>
        <v>http://dbpedia.org/ontology/headquarter</v>
      </c>
      <c r="B515" s="0" t="s">
        <v>235</v>
      </c>
      <c r="D515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true" hidden="false" ht="12.1" outlineLevel="0" r="516">
      <c r="A516" s="0" t="str">
        <f aca="false">HYPERLINK("http://dbpedia.org/ontology/location")</f>
        <v>http://dbpedia.org/ontology/location</v>
      </c>
      <c r="B516" s="0" t="s">
        <v>70</v>
      </c>
      <c r="D516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517">
      <c r="A517" s="0" t="str">
        <f aca="false">HYPERLINK("http://dbpedia.org/property/headquarters")</f>
        <v>http://dbpedia.org/property/headquarters</v>
      </c>
      <c r="B517" s="0" t="s">
        <v>234</v>
      </c>
      <c r="D517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1" outlineLevel="0" r="518">
      <c r="A518" s="0" t="str">
        <f aca="false">HYPERLINK("http://dbpedia.org/property/architect")</f>
        <v>http://dbpedia.org/property/architect</v>
      </c>
      <c r="B518" s="0" t="s">
        <v>443</v>
      </c>
      <c r="D518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true" hidden="false" ht="12.1" outlineLevel="0" r="519">
      <c r="A519" s="0" t="str">
        <f aca="false">HYPERLINK("http://dbpedia.org/property/nominator")</f>
        <v>http://dbpedia.org/property/nominator</v>
      </c>
      <c r="B519" s="0" t="s">
        <v>444</v>
      </c>
      <c r="D519" s="0" t="str">
        <f aca="false">HYPERLINK("http://dbpedia.org/sparql?default-graph-uri=http%3A%2F%2Fdbpedia.org&amp;query=select+distinct+%3Fsubject+%3Fobject+where+{%3Fsubject+%3Chttp%3A%2F%2Fdbpedia.org%2Fproperty%2Fnominator%3E+%3Fobject}+LIMIT+100&amp;format=text%2Fhtml&amp;timeout=30000&amp;debug=on", "View on DBPedia")</f>
        <v>View on DBPedia</v>
      </c>
    </row>
    <row collapsed="false" customFormat="false" customHeight="true" hidden="false" ht="12.65" outlineLevel="0" r="520">
      <c r="A520" s="0" t="str">
        <f aca="false">HYPERLINK("http://dbpedia.org/property/shortDescription")</f>
        <v>http://dbpedia.org/property/shortDescription</v>
      </c>
      <c r="B520" s="0" t="s">
        <v>64</v>
      </c>
      <c r="D52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521">
      <c r="A521" s="0" t="str">
        <f aca="false">HYPERLINK("http://dbpedia.org/ontology/successor")</f>
        <v>http://dbpedia.org/ontology/successor</v>
      </c>
      <c r="B521" s="0" t="s">
        <v>50</v>
      </c>
      <c r="D52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522">
      <c r="A522" s="0" t="str">
        <f aca="false">HYPERLINK("http://dbpedia.org/property/successor")</f>
        <v>http://dbpedia.org/property/successor</v>
      </c>
      <c r="B522" s="0" t="s">
        <v>50</v>
      </c>
      <c r="D522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523">
      <c r="A523" s="0" t="str">
        <f aca="false">HYPERLINK("http://dbpedia.org/property/signatories")</f>
        <v>http://dbpedia.org/property/signatories</v>
      </c>
      <c r="B523" s="0" t="s">
        <v>445</v>
      </c>
      <c r="D523" s="0" t="str">
        <f aca="false">HYPERLINK("http://dbpedia.org/sparql?default-graph-uri=http%3A%2F%2Fdbpedia.org&amp;query=select+distinct+%3Fsubject+%3Fobject+where+{%3Fsubject+%3Chttp%3A%2F%2Fdbpedia.org%2Fproperty%2Fsignatories%3E+%3Fobject}+LIMIT+100&amp;format=text%2Fhtml&amp;timeout=30000&amp;debug=on", "View on DBPedia")</f>
        <v>View on DBPedia</v>
      </c>
    </row>
    <row collapsed="false" customFormat="false" customHeight="true" hidden="false" ht="12.1" outlineLevel="0" r="524">
      <c r="A524" s="0" t="str">
        <f aca="false">HYPERLINK("http://dbpedia.org/property/title")</f>
        <v>http://dbpedia.org/property/title</v>
      </c>
      <c r="B524" s="0" t="s">
        <v>57</v>
      </c>
      <c r="D52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526">
      <c r="A526" s="0" t="n">
        <v>1668711967</v>
      </c>
      <c r="B526" s="0" t="s">
        <v>102</v>
      </c>
      <c r="C526" s="0" t="str">
        <f aca="false">HYPERLINK("http://en.wikipedia.org/wiki/List_of_British_governments", "View context")</f>
        <v>View context</v>
      </c>
    </row>
    <row collapsed="false" customFormat="false" customHeight="true" hidden="false" ht="12.65" outlineLevel="0" r="527">
      <c r="A527" s="0" t="s">
        <v>446</v>
      </c>
      <c r="B527" s="0" t="s">
        <v>447</v>
      </c>
      <c r="C527" s="0" t="s">
        <v>448</v>
      </c>
      <c r="D527" s="0" t="s">
        <v>449</v>
      </c>
      <c r="E527" s="0" t="s">
        <v>450</v>
      </c>
    </row>
    <row collapsed="false" customFormat="false" customHeight="true" hidden="false" ht="12.65" outlineLevel="0" r="528">
      <c r="A528" s="0" t="s">
        <v>451</v>
      </c>
      <c r="B528" s="0" t="s">
        <v>452</v>
      </c>
      <c r="C528" s="0" t="s">
        <v>453</v>
      </c>
      <c r="D528" s="0" t="s">
        <v>107</v>
      </c>
      <c r="E528" s="0" t="s">
        <v>454</v>
      </c>
    </row>
    <row collapsed="false" customFormat="false" customHeight="true" hidden="false" ht="12.1" outlineLevel="0" r="529">
      <c r="A529" s="0" t="str">
        <f aca="false">HYPERLINK("http://dbpedia.org/property/party")</f>
        <v>http://dbpedia.org/property/party</v>
      </c>
      <c r="B529" s="0" t="s">
        <v>108</v>
      </c>
      <c r="D529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true" hidden="false" ht="12.1" outlineLevel="0" r="530">
      <c r="A530" s="0" t="str">
        <f aca="false">HYPERLINK("http://dbpedia.org/ontology/party")</f>
        <v>http://dbpedia.org/ontology/party</v>
      </c>
      <c r="B530" s="0" t="s">
        <v>108</v>
      </c>
      <c r="D53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true" hidden="false" ht="12.1" outlineLevel="0" r="531">
      <c r="A531" s="0" t="str">
        <f aca="false">HYPERLINK("http://dbpedia.org/property/title")</f>
        <v>http://dbpedia.org/property/title</v>
      </c>
      <c r="B531" s="0" t="s">
        <v>57</v>
      </c>
      <c r="D53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532">
      <c r="A532" s="0" t="str">
        <f aca="false">HYPERLINK("http://dbpedia.org/property/oppositionParty")</f>
        <v>http://dbpedia.org/property/oppositionParty</v>
      </c>
      <c r="B532" s="0" t="s">
        <v>241</v>
      </c>
      <c r="D532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true" hidden="false" ht="12.1" outlineLevel="0" r="533">
      <c r="A533" s="0" t="str">
        <f aca="false">HYPERLINK("http://dbpedia.org/ontology/office")</f>
        <v>http://dbpedia.org/ontology/office</v>
      </c>
      <c r="B533" s="0" t="s">
        <v>111</v>
      </c>
      <c r="D533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534">
      <c r="A534" s="0" t="str">
        <f aca="false">HYPERLINK("http://dbpedia.org/property/politicalGroups")</f>
        <v>http://dbpedia.org/property/politicalGroups</v>
      </c>
      <c r="B534" s="0" t="s">
        <v>114</v>
      </c>
      <c r="D534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true" hidden="false" ht="12.65" outlineLevel="0" r="535">
      <c r="A535" s="0" t="str">
        <f aca="false">HYPERLINK("http://dbpedia.org/ontology/otherParty")</f>
        <v>http://dbpedia.org/ontology/otherParty</v>
      </c>
      <c r="B535" s="0" t="s">
        <v>112</v>
      </c>
      <c r="D535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true" hidden="false" ht="12.1" outlineLevel="0" r="536">
      <c r="A536" s="0" t="str">
        <f aca="false">HYPERLINK("http://dbpedia.org/property/office")</f>
        <v>http://dbpedia.org/property/office</v>
      </c>
      <c r="B536" s="0" t="s">
        <v>111</v>
      </c>
      <c r="D536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537">
      <c r="A537" s="0" t="str">
        <f aca="false">HYPERLINK("http://dbpedia.org/ontology/politicalPartyInLegislature")</f>
        <v>http://dbpedia.org/ontology/politicalPartyInLegislature</v>
      </c>
      <c r="B537" s="0" t="s">
        <v>116</v>
      </c>
      <c r="D537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true" hidden="false" ht="12.65" outlineLevel="0" r="538">
      <c r="A538" s="0" t="str">
        <f aca="false">HYPERLINK("http://dbpedia.org/property/otherparty")</f>
        <v>http://dbpedia.org/property/otherparty</v>
      </c>
      <c r="B538" s="0" t="s">
        <v>117</v>
      </c>
      <c r="D538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true" hidden="false" ht="12.1" outlineLevel="0" r="539">
      <c r="A539" s="0" t="str">
        <f aca="false">HYPERLINK("http://dbpedia.org/property/minister1Party")</f>
        <v>http://dbpedia.org/property/minister1Party</v>
      </c>
      <c r="B539" s="0" t="s">
        <v>109</v>
      </c>
      <c r="D539" s="0" t="str">
        <f aca="false">HYPERLINK("http://dbpedia.org/sparql?default-graph-uri=http%3A%2F%2Fdbpedia.org&amp;query=select+distinct+%3Fsubject+%3Fobject+where+{%3Fsubject+%3Chttp%3A%2F%2Fdbpedia.org%2Fproperty%2Fminister1Party%3E+%3Fobject}+LIMIT+100&amp;format=text%2Fhtml&amp;timeout=30000&amp;debug=on", "View on DBPedia")</f>
        <v>View on DBPedia</v>
      </c>
    </row>
    <row collapsed="false" customFormat="false" customHeight="true" hidden="false" ht="12.1" outlineLevel="0" r="540">
      <c r="A540" s="0" t="str">
        <f aca="false">HYPERLINK("http://dbpedia.org/property/label")</f>
        <v>http://dbpedia.org/property/label</v>
      </c>
      <c r="B540" s="0" t="s">
        <v>141</v>
      </c>
      <c r="D540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1" outlineLevel="0" r="541">
      <c r="A541" s="0" t="str">
        <f aca="false">HYPERLINK("http://dbpedia.org/property/minister2Party")</f>
        <v>http://dbpedia.org/property/minister2Party</v>
      </c>
      <c r="B541" s="0" t="s">
        <v>131</v>
      </c>
      <c r="D541" s="0" t="str">
        <f aca="false">HYPERLINK("http://dbpedia.org/sparql?default-graph-uri=http%3A%2F%2Fdbpedia.org&amp;query=select+distinct+%3Fsubject+%3Fobject+where+{%3Fsubject+%3Chttp%3A%2F%2Fdbpedia.org%2Fproperty%2Fminister2Party%3E+%3Fobject}+LIMIT+100&amp;format=text%2Fhtml&amp;timeout=30000&amp;debug=on", "View on DBPedia")</f>
        <v>View on DBPedia</v>
      </c>
    </row>
    <row collapsed="false" customFormat="false" customHeight="true" hidden="false" ht="12.65" outlineLevel="0" r="542">
      <c r="A542" s="0" t="str">
        <f aca="false">HYPERLINK("http://dbpedia.org/ontology/orderInOffice")</f>
        <v>http://dbpedia.org/ontology/orderInOffice</v>
      </c>
      <c r="B542" s="0" t="s">
        <v>132</v>
      </c>
      <c r="D542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true" hidden="false" ht="12.65" outlineLevel="0" r="543">
      <c r="A543" s="0" t="str">
        <f aca="false">HYPERLINK("http://dbpedia.org/property/shortDescription")</f>
        <v>http://dbpedia.org/property/shortDescription</v>
      </c>
      <c r="B543" s="0" t="s">
        <v>64</v>
      </c>
      <c r="D54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544">
      <c r="A544" s="0" t="str">
        <f aca="false">HYPERLINK("http://dbpedia.org/property/predecessor")</f>
        <v>http://dbpedia.org/property/predecessor</v>
      </c>
      <c r="B544" s="0" t="s">
        <v>49</v>
      </c>
      <c r="D544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65" outlineLevel="0" r="545">
      <c r="A545" s="0" t="str">
        <f aca="false">HYPERLINK("http://dbpedia.org/property/politicalParty")</f>
        <v>http://dbpedia.org/property/politicalParty</v>
      </c>
      <c r="B545" s="0" t="s">
        <v>121</v>
      </c>
      <c r="D545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true" hidden="false" ht="12.1" outlineLevel="0" r="546">
      <c r="A546" s="0" t="str">
        <f aca="false">HYPERLINK("http://dbpedia.org/property/child2Agency")</f>
        <v>http://dbpedia.org/property/child2Agency</v>
      </c>
      <c r="B546" s="0" t="s">
        <v>455</v>
      </c>
      <c r="D546" s="0" t="str">
        <f aca="false">HYPERLINK("http://dbpedia.org/sparql?default-graph-uri=http%3A%2F%2Fdbpedia.org&amp;query=select+distinct+%3Fsubject+%3Fobject+where+{%3Fsubject+%3Chttp%3A%2F%2Fdbpedia.org%2Fproperty%2Fchild2Agency%3E+%3Fobject}+LIMIT+100&amp;format=text%2Fhtml&amp;timeout=30000&amp;debug=on", "View on DBPedia")</f>
        <v>View on DBPedia</v>
      </c>
    </row>
    <row collapsed="false" customFormat="false" customHeight="true" hidden="false" ht="12.1" outlineLevel="0" r="547">
      <c r="A547" s="0" t="str">
        <f aca="false">HYPERLINK("http://xmlns.com/foaf/0.1/name")</f>
        <v>http://xmlns.com/foaf/0.1/name</v>
      </c>
      <c r="B547" s="0" t="s">
        <v>34</v>
      </c>
      <c r="D54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548">
      <c r="A548" s="0" t="str">
        <f aca="false">HYPERLINK("http://dbpedia.org/property/caption")</f>
        <v>http://dbpedia.org/property/caption</v>
      </c>
      <c r="B548" s="0" t="s">
        <v>46</v>
      </c>
      <c r="D54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549">
      <c r="A549" s="0" t="str">
        <f aca="false">HYPERLINK("http://dbpedia.org/ontology/childOrganisation")</f>
        <v>http://dbpedia.org/ontology/childOrganisation</v>
      </c>
      <c r="B549" s="0" t="s">
        <v>191</v>
      </c>
      <c r="D549" s="0" t="str">
        <f aca="false">HYPERLINK("http://dbpedia.org/sparql?default-graph-uri=http%3A%2F%2Fdbpedia.org&amp;query=select+distinct+%3Fsubject+%3Fobject+where+{%3Fsubject+%3Chttp%3A%2F%2Fdbpedia.org%2Fontology%2FchildOrganisation%3E+%3Fobject}+LIMIT+100&amp;format=text%2Fhtml&amp;timeout=30000&amp;debug=on", "View on DBPedia")</f>
        <v>View on DBPedia</v>
      </c>
    </row>
    <row collapsed="false" customFormat="false" customHeight="true" hidden="false" ht="12.1" outlineLevel="0" r="550">
      <c r="A550" s="0" t="str">
        <f aca="false">HYPERLINK("http://dbpedia.org/ontology/affiliation")</f>
        <v>http://dbpedia.org/ontology/affiliation</v>
      </c>
      <c r="B550" s="0" t="s">
        <v>74</v>
      </c>
      <c r="D550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true" hidden="false" ht="12.65" outlineLevel="0" r="551">
      <c r="A551" s="0" t="str">
        <f aca="false">HYPERLINK("http://dbpedia.org/ontology/politicalPartyOfLeader")</f>
        <v>http://dbpedia.org/ontology/politicalPartyOfLeader</v>
      </c>
      <c r="B551" s="0" t="s">
        <v>118</v>
      </c>
      <c r="D551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true" hidden="false" ht="12.1" outlineLevel="0" r="552">
      <c r="A552" s="0" t="str">
        <f aca="false">HYPERLINK("http://dbpedia.org/property/name")</f>
        <v>http://dbpedia.org/property/name</v>
      </c>
      <c r="B552" s="0" t="s">
        <v>34</v>
      </c>
      <c r="D55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553">
      <c r="A553" s="0" t="str">
        <f aca="false">HYPERLINK("http://dbpedia.org/property/successor")</f>
        <v>http://dbpedia.org/property/successor</v>
      </c>
      <c r="B553" s="0" t="s">
        <v>50</v>
      </c>
      <c r="D553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554">
      <c r="A554" s="0" t="str">
        <f aca="false">HYPERLINK("http://dbpedia.org/property/purpose")</f>
        <v>http://dbpedia.org/property/purpose</v>
      </c>
      <c r="B554" s="0" t="s">
        <v>61</v>
      </c>
      <c r="D554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true" hidden="false" ht="12.1" outlineLevel="0" r="555">
      <c r="A555" s="0" t="str">
        <f aca="false">HYPERLINK("http://dbpedia.org/property/opponents")</f>
        <v>http://dbpedia.org/property/opponents</v>
      </c>
      <c r="B555" s="0" t="s">
        <v>456</v>
      </c>
      <c r="D555" s="0" t="str">
        <f aca="false">HYPERLINK("http://dbpedia.org/sparql?default-graph-uri=http%3A%2F%2Fdbpedia.org&amp;query=select+distinct+%3Fsubject+%3Fobject+where+{%3Fsubject+%3Chttp%3A%2F%2Fdbpedia.org%2Fproperty%2Fopponents%3E+%3Fobject}+LIMIT+100&amp;format=text%2Fhtml&amp;timeout=30000&amp;debug=on", "View on DBPedia")</f>
        <v>View on DBPedia</v>
      </c>
    </row>
    <row collapsed="false" customFormat="false" customHeight="true" hidden="false" ht="12.1" outlineLevel="0" r="556">
      <c r="A556" s="0" t="str">
        <f aca="false">HYPERLINK("http://dbpedia.org/property/order")</f>
        <v>http://dbpedia.org/property/order</v>
      </c>
      <c r="B556" s="0" t="s">
        <v>130</v>
      </c>
      <c r="D556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true" hidden="false" ht="12.1" outlineLevel="0" r="557">
      <c r="A557" s="0" t="str">
        <f aca="false">HYPERLINK("http://dbpedia.org/ontology/purpose")</f>
        <v>http://dbpedia.org/ontology/purpose</v>
      </c>
      <c r="B557" s="0" t="s">
        <v>61</v>
      </c>
      <c r="D557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true" hidden="false" ht="12.1" outlineLevel="0" r="558">
      <c r="A558" s="0" t="str">
        <f aca="false">HYPERLINK("http://dbpedia.org/property/child1Agency")</f>
        <v>http://dbpedia.org/property/child1Agency</v>
      </c>
      <c r="B558" s="0" t="s">
        <v>457</v>
      </c>
      <c r="D558" s="0" t="str">
        <f aca="false">HYPERLINK("http://dbpedia.org/sparql?default-graph-uri=http%3A%2F%2Fdbpedia.org&amp;query=select+distinct+%3Fsubject+%3Fobject+where+{%3Fsubject+%3Chttp%3A%2F%2Fdbpedia.org%2Fproperty%2Fchild1Agency%3E+%3Fobject}+LIMIT+100&amp;format=text%2Fhtml&amp;timeout=30000&amp;debug=on", "View on DBPedia")</f>
        <v>View on DBPedia</v>
      </c>
    </row>
    <row collapsed="false" customFormat="false" customHeight="true" hidden="false" ht="12.1" outlineLevel="0" r="559">
      <c r="A559" s="0" t="str">
        <f aca="false">HYPERLINK("http://dbpedia.org/property/seats1Title")</f>
        <v>http://dbpedia.org/property/seats1Title</v>
      </c>
      <c r="B559" s="0" t="s">
        <v>458</v>
      </c>
      <c r="D559" s="0" t="str">
        <f aca="false">HYPERLINK("http://dbpedia.org/sparql?default-graph-uri=http%3A%2F%2Fdbpedia.org&amp;query=select+distinct+%3Fsubject+%3Fobject+where+{%3Fsubject+%3Chttp%3A%2F%2Fdbpedia.org%2Fproperty%2Fseats1Title%3E+%3Fobject}+LIMIT+100&amp;format=text%2Fhtml&amp;timeout=30000&amp;debug=on", "View on DBPedia")</f>
        <v>View on DBPedia</v>
      </c>
    </row>
    <row collapsed="false" customFormat="false" customHeight="true" hidden="false" ht="12.1" outlineLevel="0" r="560">
      <c r="A560" s="0" t="str">
        <f aca="false">HYPERLINK("http://dbpedia.org/property/child4Agency")</f>
        <v>http://dbpedia.org/property/child4Agency</v>
      </c>
      <c r="B560" s="0" t="s">
        <v>162</v>
      </c>
      <c r="D560" s="0" t="str">
        <f aca="false">HYPERLINK("http://dbpedia.org/sparql?default-graph-uri=http%3A%2F%2Fdbpedia.org&amp;query=select+distinct+%3Fsubject+%3Fobject+where+{%3Fsubject+%3Chttp%3A%2F%2Fdbpedia.org%2Fproperty%2Fchild4Agency%3E+%3Fobject}+LIMIT+100&amp;format=text%2Fhtml&amp;timeout=30000&amp;debug=on", "View on DBPedia")</f>
        <v>View on DBPedia</v>
      </c>
    </row>
    <row collapsed="false" customFormat="false" customHeight="true" hidden="false" ht="12.1" outlineLevel="0" r="561">
      <c r="A561" s="0" t="str">
        <f aca="false">HYPERLINK("http://dbpedia.org/property/battles")</f>
        <v>http://dbpedia.org/property/battles</v>
      </c>
      <c r="B561" s="0" t="s">
        <v>163</v>
      </c>
      <c r="D561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true" hidden="false" ht="12.1" outlineLevel="0" r="562">
      <c r="A562" s="0" t="str">
        <f aca="false">HYPERLINK("http://dbpedia.org/property/before")</f>
        <v>http://dbpedia.org/property/before</v>
      </c>
      <c r="B562" s="0" t="s">
        <v>164</v>
      </c>
      <c r="D56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563">
      <c r="A563" s="0" t="str">
        <f aca="false">HYPERLINK("http://dbpedia.org/ontology/battle")</f>
        <v>http://dbpedia.org/ontology/battle</v>
      </c>
      <c r="B563" s="0" t="s">
        <v>179</v>
      </c>
      <c r="D563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true" hidden="false" ht="12.65" outlineLevel="0" r="564">
      <c r="A564" s="0" t="str">
        <f aca="false">HYPERLINK("http://dbpedia.org/ontology/parentOrganisation")</f>
        <v>http://dbpedia.org/ontology/parentOrganisation</v>
      </c>
      <c r="B564" s="0" t="s">
        <v>128</v>
      </c>
      <c r="D564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true" hidden="false" ht="12.1" outlineLevel="0" r="565">
      <c r="A565" s="0" t="str">
        <f aca="false">HYPERLINK("http://dbpedia.org/ontology/motto")</f>
        <v>http://dbpedia.org/ontology/motto</v>
      </c>
      <c r="B565" s="0" t="s">
        <v>183</v>
      </c>
      <c r="D565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true" hidden="false" ht="12.1" outlineLevel="0" r="566">
      <c r="A566" s="0" t="str">
        <f aca="false">HYPERLINK("http://dbpedia.org/property/seal")</f>
        <v>http://dbpedia.org/property/seal</v>
      </c>
      <c r="B566" s="0" t="s">
        <v>204</v>
      </c>
      <c r="D566" s="0" t="str">
        <f aca="false">HYPERLINK("http://dbpedia.org/sparql?default-graph-uri=http%3A%2F%2Fdbpedia.org&amp;query=select+distinct+%3Fsubject+%3Fobject+where+{%3Fsubject+%3Chttp%3A%2F%2Fdbpedia.org%2Fproperty%2Fseal%3E+%3Fobject}+LIMIT+100&amp;format=text%2Fhtml&amp;timeout=30000&amp;debug=on", "View on DBPedia")</f>
        <v>View on DBPedia</v>
      </c>
    </row>
    <row collapsed="false" customFormat="false" customHeight="true" hidden="false" ht="12.1" outlineLevel="0" r="567">
      <c r="A567" s="0" t="str">
        <f aca="false">HYPERLINK("http://dbpedia.org/ontology/successor")</f>
        <v>http://dbpedia.org/ontology/successor</v>
      </c>
      <c r="B567" s="0" t="s">
        <v>50</v>
      </c>
      <c r="D567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568">
      <c r="A568" s="0" t="str">
        <f aca="false">HYPERLINK("http://dbpedia.org/property/ideology")</f>
        <v>http://dbpedia.org/property/ideology</v>
      </c>
      <c r="B568" s="0" t="s">
        <v>148</v>
      </c>
      <c r="D568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true" hidden="false" ht="12.65" outlineLevel="0" r="569">
      <c r="A569" s="0" t="str">
        <f aca="false">HYPERLINK("http://dbpedia.org/property/partyColour")</f>
        <v>http://dbpedia.org/property/partyColour</v>
      </c>
      <c r="B569" s="0" t="s">
        <v>459</v>
      </c>
      <c r="D569" s="0" t="str">
        <f aca="false">HYPERLINK("http://dbpedia.org/sparql?default-graph-uri=http%3A%2F%2Fdbpedia.org&amp;query=select+distinct+%3Fsubject+%3Fobject+where+{%3Fsubject+%3Chttp%3A%2F%2Fdbpedia.org%2Fproperty%2FpartyColour%3E+%3Fobject}+LIMIT+100&amp;format=text%2Fhtml&amp;timeout=30000&amp;debug=on", "View on DBPedia")</f>
        <v>View on DBPedia</v>
      </c>
    </row>
    <row collapsed="false" customFormat="false" customHeight="true" hidden="false" ht="12.1" outlineLevel="0" r="570">
      <c r="A570" s="0" t="str">
        <f aca="false">HYPERLINK("http://dbpedia.org/ontology/leader")</f>
        <v>http://dbpedia.org/ontology/leader</v>
      </c>
      <c r="B570" s="0" t="s">
        <v>135</v>
      </c>
      <c r="D570" s="0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</row>
    <row collapsed="false" customFormat="false" customHeight="true" hidden="false" ht="12.1" outlineLevel="0" r="571">
      <c r="A571" s="0" t="str">
        <f aca="false">HYPERLINK("http://dbpedia.org/property/motto")</f>
        <v>http://dbpedia.org/property/motto</v>
      </c>
      <c r="B571" s="0" t="s">
        <v>183</v>
      </c>
      <c r="D571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true" hidden="false" ht="12.1" outlineLevel="0" r="572">
      <c r="A572" s="0" t="str">
        <f aca="false">HYPERLINK("http://dbpedia.org/property/quote")</f>
        <v>http://dbpedia.org/property/quote</v>
      </c>
      <c r="B572" s="0" t="s">
        <v>80</v>
      </c>
      <c r="D572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65" outlineLevel="0" r="573">
      <c r="A573" s="0" t="str">
        <f aca="false">HYPERLINK("http://dbpedia.org/property/sealCaption")</f>
        <v>http://dbpedia.org/property/sealCaption</v>
      </c>
      <c r="B573" s="0" t="s">
        <v>460</v>
      </c>
      <c r="D573" s="0" t="str">
        <f aca="false">HYPERLINK("http://dbpedia.org/sparql?default-graph-uri=http%3A%2F%2Fdbpedia.org&amp;query=select+distinct+%3Fsubject+%3Fobject+where+{%3Fsubject+%3Chttp%3A%2F%2Fdbpedia.org%2Fproperty%2FsealCaption%3E+%3Fobject}+LIMIT+100&amp;format=text%2Fhtml&amp;timeout=30000&amp;debug=on", "View on DBPedia")</f>
        <v>View on DBPedia</v>
      </c>
    </row>
    <row collapsed="false" customFormat="false" customHeight="true" hidden="false" ht="12.65" outlineLevel="0" r="574">
      <c r="A574" s="0" t="str">
        <f aca="false">HYPERLINK("http://dbpedia.org/property/logoCaption")</f>
        <v>http://dbpedia.org/property/logoCaption</v>
      </c>
      <c r="B574" s="0" t="s">
        <v>389</v>
      </c>
      <c r="D574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true" hidden="false" ht="12.1" outlineLevel="0" r="575">
      <c r="A575" s="0" t="str">
        <f aca="false">HYPERLINK("http://dbpedia.org/property/type")</f>
        <v>http://dbpedia.org/property/type</v>
      </c>
      <c r="B575" s="0" t="s">
        <v>51</v>
      </c>
      <c r="D575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true" hidden="false" ht="12.1" outlineLevel="0" r="576">
      <c r="A576" s="0" t="str">
        <f aca="false">HYPERLINK("http://dbpedia.org/property/chief2Position")</f>
        <v>http://dbpedia.org/property/chief2Position</v>
      </c>
      <c r="B576" s="0" t="s">
        <v>461</v>
      </c>
      <c r="D576" s="0" t="str">
        <f aca="false">HYPERLINK("http://dbpedia.org/sparql?default-graph-uri=http%3A%2F%2Fdbpedia.org&amp;query=select+distinct+%3Fsubject+%3Fobject+where+{%3Fsubject+%3Chttp%3A%2F%2Fdbpedia.org%2Fproperty%2Fchief2Position%3E+%3Fobject}+LIMIT+100&amp;format=text%2Fhtml&amp;timeout=30000&amp;debug=on", "View on DBPedia")</f>
        <v>View on DBPedia</v>
      </c>
    </row>
    <row collapsed="false" customFormat="false" customHeight="true" hidden="false" ht="12.65" outlineLevel="0" r="577">
      <c r="A577" s="0" t="str">
        <f aca="false">HYPERLINK("http://dbpedia.org/ontology/leaderName")</f>
        <v>http://dbpedia.org/ontology/leaderName</v>
      </c>
      <c r="B577" s="0" t="s">
        <v>221</v>
      </c>
      <c r="D577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true" hidden="false" ht="12.1" outlineLevel="0" r="578">
      <c r="A578" s="0" t="str">
        <f aca="false">HYPERLINK("http://dbpedia.org/property/chief1Position")</f>
        <v>http://dbpedia.org/property/chief1Position</v>
      </c>
      <c r="B578" s="0" t="s">
        <v>240</v>
      </c>
      <c r="D578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true" hidden="false" ht="12.65" outlineLevel="0" r="579">
      <c r="A579" s="0" t="str">
        <f aca="false">HYPERLINK("http://dbpedia.org/property/agencyName")</f>
        <v>http://dbpedia.org/property/agencyName</v>
      </c>
      <c r="B579" s="0" t="s">
        <v>151</v>
      </c>
      <c r="D579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true" hidden="false" ht="12.1" outlineLevel="0" r="580">
      <c r="A580" s="0" t="str">
        <f aca="false">HYPERLINK("http://dbpedia.org/property/minister1Pfo")</f>
        <v>http://dbpedia.org/property/minister1Pfo</v>
      </c>
      <c r="B580" s="0" t="s">
        <v>462</v>
      </c>
      <c r="D580" s="0" t="str">
        <f aca="false">HYPERLINK("http://dbpedia.org/sparql?default-graph-uri=http%3A%2F%2Fdbpedia.org&amp;query=select+distinct+%3Fsubject+%3Fobject+where+{%3Fsubject+%3Chttp%3A%2F%2Fdbpedia.org%2Fproperty%2Fminister1Pfo%3E+%3Fobject}+LIMIT+100&amp;format=text%2Fhtml&amp;timeout=30000&amp;debug=on", "View on DBPedia")</f>
        <v>View on DBPedia</v>
      </c>
    </row>
    <row collapsed="false" customFormat="false" customHeight="true" hidden="false" ht="12.1" outlineLevel="0" r="581">
      <c r="A581" s="0" t="str">
        <f aca="false">HYPERLINK("http://dbpedia.org/property/after")</f>
        <v>http://dbpedia.org/property/after</v>
      </c>
      <c r="B581" s="0" t="s">
        <v>156</v>
      </c>
      <c r="D581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582">
      <c r="A582" s="0" t="str">
        <f aca="false">HYPERLINK("http://dbpedia.org/property/keydocument")</f>
        <v>http://dbpedia.org/property/keydocument</v>
      </c>
      <c r="B582" s="0" t="s">
        <v>317</v>
      </c>
      <c r="D582" s="0" t="str">
        <f aca="false">HYPERLINK("http://dbpedia.org/sparql?default-graph-uri=http%3A%2F%2Fdbpedia.org&amp;query=select+distinct+%3Fsubject+%3Fobject+where+{%3Fsubject+%3Chttp%3A%2F%2Fdbpedia.org%2Fproperty%2Fkeydocument%3E+%3Fobject}+LIMIT+100&amp;format=text%2Fhtml&amp;timeout=30000&amp;debug=on", "View on DBPedia")</f>
        <v>View on DBPedia</v>
      </c>
    </row>
    <row collapsed="false" customFormat="false" customHeight="true" hidden="false" ht="12.1" outlineLevel="0" r="583">
      <c r="A583" s="0" t="str">
        <f aca="false">HYPERLINK("http://dbpedia.org/property/preceding")</f>
        <v>http://dbpedia.org/property/preceding</v>
      </c>
      <c r="B583" s="0" t="s">
        <v>139</v>
      </c>
      <c r="D583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true" hidden="false" ht="12.65" outlineLevel="0" r="584">
      <c r="A584" s="0" t="str">
        <f aca="false">HYPERLINK("http://dbpedia.org/property/parentAgency")</f>
        <v>http://dbpedia.org/property/parentAgency</v>
      </c>
      <c r="B584" s="0" t="s">
        <v>212</v>
      </c>
      <c r="D584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true" hidden="false" ht="12.65" outlineLevel="0" r="585">
      <c r="A585" s="0" t="str">
        <f aca="false">HYPERLINK("http://dbpedia.org/property/leaderName")</f>
        <v>http://dbpedia.org/property/leaderName</v>
      </c>
      <c r="B585" s="0" t="s">
        <v>221</v>
      </c>
      <c r="D585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true" hidden="false" ht="12.65" outlineLevel="0" r="586">
      <c r="A586" s="0" t="str">
        <f aca="false">HYPERLINK("http://dbpedia.org/property/knownFor")</f>
        <v>http://dbpedia.org/property/knownFor</v>
      </c>
      <c r="B586" s="0" t="s">
        <v>60</v>
      </c>
      <c r="D58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587">
      <c r="A587" s="0" t="str">
        <f aca="false">HYPERLINK("http://dbpedia.org/property/seats2Title")</f>
        <v>http://dbpedia.org/property/seats2Title</v>
      </c>
      <c r="B587" s="0" t="s">
        <v>174</v>
      </c>
      <c r="D587" s="0" t="str">
        <f aca="false">HYPERLINK("http://dbpedia.org/sparql?default-graph-uri=http%3A%2F%2Fdbpedia.org&amp;query=select+distinct+%3Fsubject+%3Fobject+where+{%3Fsubject+%3Chttp%3A%2F%2Fdbpedia.org%2Fproperty%2Fseats2Title%3E+%3Fobject}+LIMIT+100&amp;format=text%2Fhtml&amp;timeout=30000&amp;debug=on", "View on DBPedia")</f>
        <v>View on DBPedia</v>
      </c>
    </row>
    <row collapsed="false" customFormat="false" customHeight="true" hidden="false" ht="12.1" outlineLevel="0" r="588">
      <c r="A588" s="0" t="str">
        <f aca="false">HYPERLINK("http://dbpedia.org/property/awards")</f>
        <v>http://dbpedia.org/property/awards</v>
      </c>
      <c r="B588" s="0" t="s">
        <v>184</v>
      </c>
      <c r="D588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589">
      <c r="A589" s="0" t="str">
        <f aca="false">HYPERLINK("http://dbpedia.org/property/as")</f>
        <v>http://dbpedia.org/property/as</v>
      </c>
      <c r="B589" s="0" t="s">
        <v>143</v>
      </c>
      <c r="D589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true" hidden="false" ht="12.1" outlineLevel="0" r="590">
      <c r="A590" s="0" t="str">
        <f aca="false">HYPERLINK("http://dbpedia.org/property/seats4Title")</f>
        <v>http://dbpedia.org/property/seats4Title</v>
      </c>
      <c r="B590" s="0" t="s">
        <v>144</v>
      </c>
      <c r="D590" s="0" t="str">
        <f aca="false">HYPERLINK("http://dbpedia.org/sparql?default-graph-uri=http%3A%2F%2Fdbpedia.org&amp;query=select+distinct+%3Fsubject+%3Fobject+where+{%3Fsubject+%3Chttp%3A%2F%2Fdbpedia.org%2Fproperty%2Fseats4Title%3E+%3Fobject}+LIMIT+100&amp;format=text%2Fhtml&amp;timeout=30000&amp;debug=on", "View on DBPedia")</f>
        <v>View on DBPedia</v>
      </c>
    </row>
    <row collapsed="false" customFormat="false" customHeight="true" hidden="false" ht="12.1" outlineLevel="0" r="591">
      <c r="A591" s="0" t="str">
        <f aca="false">HYPERLINK("http://dbpedia.org/property/jurisdiction")</f>
        <v>http://dbpedia.org/property/jurisdiction</v>
      </c>
      <c r="B591" s="0" t="s">
        <v>227</v>
      </c>
      <c r="D591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true" hidden="false" ht="12.1" outlineLevel="0" r="592">
      <c r="A592" s="0" t="str">
        <f aca="false">HYPERLINK("http://dbpedia.org/property/header")</f>
        <v>http://dbpedia.org/property/header</v>
      </c>
      <c r="B592" s="0" t="s">
        <v>229</v>
      </c>
      <c r="D592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1" outlineLevel="0" r="593">
      <c r="A593" s="0" t="str">
        <f aca="false">HYPERLINK("http://dbpedia.org/property/logo")</f>
        <v>http://dbpedia.org/property/logo</v>
      </c>
      <c r="B593" s="0" t="s">
        <v>338</v>
      </c>
      <c r="D593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true" hidden="false" ht="12.1" outlineLevel="0" r="594">
      <c r="A594" s="0" t="str">
        <f aca="false">HYPERLINK("http://dbpedia.org/ontology/headquarter")</f>
        <v>http://dbpedia.org/ontology/headquarter</v>
      </c>
      <c r="B594" s="0" t="s">
        <v>235</v>
      </c>
      <c r="D594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true" hidden="false" ht="12.65" outlineLevel="0" r="595">
      <c r="A595" s="0" t="str">
        <f aca="false">HYPERLINK("http://dbpedia.org/ontology/governingBody")</f>
        <v>http://dbpedia.org/ontology/governingBody</v>
      </c>
      <c r="B595" s="0" t="s">
        <v>463</v>
      </c>
      <c r="D595" s="0" t="str">
        <f aca="false">HYPERLINK("http://dbpedia.org/sparql?default-graph-uri=http%3A%2F%2Fdbpedia.org&amp;query=select+distinct+%3Fsubject+%3Fobject+where+{%3Fsubject+%3Chttp%3A%2F%2Fdbpedia.org%2Fontology%2FgoverningBody%3E+%3Fobject}+LIMIT+100&amp;format=text%2Fhtml&amp;timeout=30000&amp;debug=on", "View on DBPedia")</f>
        <v>View on DBPedia</v>
      </c>
    </row>
    <row collapsed="false" customFormat="false" customHeight="true" hidden="false" ht="12.65" outlineLevel="0" r="596">
      <c r="A596" s="0" t="str">
        <f aca="false">HYPERLINK("http://dbpedia.org/property/pGroups")</f>
        <v>http://dbpedia.org/property/pGroups</v>
      </c>
      <c r="B596" s="0" t="s">
        <v>150</v>
      </c>
      <c r="D596" s="0" t="str">
        <f aca="false">HYPERLINK("http://dbpedia.org/sparql?default-graph-uri=http%3A%2F%2Fdbpedia.org&amp;query=select+distinct+%3Fsubject+%3Fobject+where+{%3Fsubject+%3Chttp%3A%2F%2Fdbpedia.org%2Fproperty%2FpGroups%3E+%3Fobject}+LIMIT+100&amp;format=text%2Fhtml&amp;timeout=30000&amp;debug=on", "View on DBPedia")</f>
        <v>View on DBPedia</v>
      </c>
    </row>
    <row collapsed="false" customFormat="false" customHeight="true" hidden="false" ht="12.65" outlineLevel="0" r="597">
      <c r="A597" s="0" t="str">
        <f aca="false">HYPERLINK("http://dbpedia.org/ontology/militaryCommand")</f>
        <v>http://dbpedia.org/ontology/militaryCommand</v>
      </c>
      <c r="B597" s="0" t="s">
        <v>161</v>
      </c>
      <c r="D597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true" hidden="false" ht="12.65" outlineLevel="0" r="598">
      <c r="A598" s="0" t="str">
        <f aca="false">HYPERLINK("http://dbpedia.org/property/mapCaption")</f>
        <v>http://dbpedia.org/property/mapCaption</v>
      </c>
      <c r="B598" s="0" t="s">
        <v>464</v>
      </c>
      <c r="D598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true" hidden="false" ht="12.1" outlineLevel="0" r="599">
      <c r="A599" s="0" t="str">
        <f aca="false">HYPERLINK("http://dbpedia.org/property/data")</f>
        <v>http://dbpedia.org/property/data</v>
      </c>
      <c r="B599" s="0" t="s">
        <v>54</v>
      </c>
      <c r="D599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600">
      <c r="A600" s="0" t="str">
        <f aca="false">HYPERLINK("http://dbpedia.org/property/leaderTitle")</f>
        <v>http://dbpedia.org/property/leaderTitle</v>
      </c>
      <c r="B600" s="0" t="s">
        <v>189</v>
      </c>
      <c r="D600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true" hidden="false" ht="12.65" outlineLevel="0" r="601">
      <c r="A601" s="0" t="str">
        <f aca="false">HYPERLINK("http://dbpedia.org/ontology/militaryBranch")</f>
        <v>http://dbpedia.org/ontology/militaryBranch</v>
      </c>
      <c r="B601" s="0" t="s">
        <v>195</v>
      </c>
      <c r="D601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true" hidden="false" ht="12.1" outlineLevel="0" r="602">
      <c r="A602" s="0" t="str">
        <f aca="false">HYPERLINK("http://dbpedia.org/ontology/location")</f>
        <v>http://dbpedia.org/ontology/location</v>
      </c>
      <c r="B602" s="0" t="s">
        <v>70</v>
      </c>
      <c r="D602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603">
      <c r="A603" s="0" t="str">
        <f aca="false">HYPERLINK("http://dbpedia.org/ontology/ideology")</f>
        <v>http://dbpedia.org/ontology/ideology</v>
      </c>
      <c r="B603" s="0" t="s">
        <v>148</v>
      </c>
      <c r="D603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true" hidden="false" ht="12.1" outlineLevel="0" r="604">
      <c r="A604" s="0" t="str">
        <f aca="false">HYPERLINK("http://dbpedia.org/ontology/region")</f>
        <v>http://dbpedia.org/ontology/region</v>
      </c>
      <c r="B604" s="0" t="s">
        <v>380</v>
      </c>
      <c r="D604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true" hidden="false" ht="12.65" outlineLevel="0" r="605">
      <c r="A605" s="0" t="str">
        <f aca="false">HYPERLINK("http://dbpedia.org/property/constituencyMp")</f>
        <v>http://dbpedia.org/property/constituencyMp</v>
      </c>
      <c r="B605" s="0" t="s">
        <v>465</v>
      </c>
      <c r="D605" s="0" t="str">
        <f aca="false">HYPERLINK("http://dbpedia.org/sparql?default-graph-uri=http%3A%2F%2Fdbpedia.org&amp;query=select+distinct+%3Fsubject+%3Fobject+where+{%3Fsubject+%3Chttp%3A%2F%2Fdbpedia.org%2Fproperty%2FconstituencyMp%3E+%3Fobject}+LIMIT+100&amp;format=text%2Fhtml&amp;timeout=30000&amp;debug=on", "View on DBPedia")</f>
        <v>View on DBPedia</v>
      </c>
    </row>
    <row collapsed="false" customFormat="false" customHeight="true" hidden="false" ht="12.1" outlineLevel="0" r="606">
      <c r="A606" s="0" t="str">
        <f aca="false">HYPERLINK("http://dbpedia.org/property/headquarters")</f>
        <v>http://dbpedia.org/property/headquarters</v>
      </c>
      <c r="B606" s="0" t="s">
        <v>234</v>
      </c>
      <c r="D606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1" outlineLevel="0" r="607">
      <c r="A607" s="0" t="str">
        <f aca="false">HYPERLINK("http://dbpedia.org/property/combatant")</f>
        <v>http://dbpedia.org/property/combatant</v>
      </c>
      <c r="B607" s="0" t="s">
        <v>466</v>
      </c>
      <c r="D607" s="0" t="str">
        <f aca="false">HYPERLINK("http://dbpedia.org/sparql?default-graph-uri=http%3A%2F%2Fdbpedia.org&amp;query=select+distinct+%3Fsubject+%3Fobject+where+{%3Fsubject+%3Chttp%3A%2F%2Fdbpedia.org%2Fproperty%2Fcombatant%3E+%3Fobject}+LIMIT+100&amp;format=text%2Fhtml&amp;timeout=30000&amp;debug=on", "View on DBPedia")</f>
        <v>View on DBPedia</v>
      </c>
    </row>
    <row collapsed="false" customFormat="false" customHeight="true" hidden="false" ht="12.1" outlineLevel="0" r="608">
      <c r="A608" s="0" t="str">
        <f aca="false">HYPERLINK("http://dbpedia.org/property/constituency")</f>
        <v>http://dbpedia.org/property/constituency</v>
      </c>
      <c r="B608" s="0" t="s">
        <v>467</v>
      </c>
      <c r="D608" s="0" t="str">
        <f aca="false">HYPERLINK("http://dbpedia.org/sparql?default-graph-uri=http%3A%2F%2Fdbpedia.org&amp;query=select+distinct+%3Fsubject+%3Fobject+where+{%3Fsubject+%3Chttp%3A%2F%2Fdbpedia.org%2Fproperty%2Fconstituency%3E+%3Fobject}+LIMIT+100&amp;format=text%2Fhtml&amp;timeout=30000&amp;debug=on", "View on DBPedia")</f>
        <v>View on DBPedia</v>
      </c>
    </row>
    <row collapsed="false" customFormat="false" customHeight="true" hidden="false" ht="12.1" outlineLevel="0" r="609">
      <c r="A609" s="0" t="str">
        <f aca="false">HYPERLINK("http://dbpedia.org/property/post")</f>
        <v>http://dbpedia.org/property/post</v>
      </c>
      <c r="B609" s="0" t="s">
        <v>468</v>
      </c>
      <c r="D609" s="0" t="str">
        <f aca="false">HYPERLINK("http://dbpedia.org/sparql?default-graph-uri=http%3A%2F%2Fdbpedia.org&amp;query=select+distinct+%3Fsubject+%3Fobject+where+{%3Fsubject+%3Chttp%3A%2F%2Fdbpedia.org%2Fproperty%2Fpost%3E+%3Fobject}+LIMIT+100&amp;format=text%2Fhtml&amp;timeout=30000&amp;debug=on", "View on DBPedia")</f>
        <v>View on DBPedia</v>
      </c>
    </row>
    <row collapsed="false" customFormat="false" customHeight="true" hidden="false" ht="12.65" outlineLevel="0" r="610">
      <c r="A610" s="0" t="str">
        <f aca="false">HYPERLINK("http://dbpedia.org/ontology/knownFor")</f>
        <v>http://dbpedia.org/ontology/knownFor</v>
      </c>
      <c r="B610" s="0" t="s">
        <v>60</v>
      </c>
      <c r="D61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611">
      <c r="A611" s="0" t="str">
        <f aca="false">HYPERLINK("http://dbpedia.org/ontology/architect")</f>
        <v>http://dbpedia.org/ontology/architect</v>
      </c>
      <c r="B611" s="0" t="s">
        <v>443</v>
      </c>
      <c r="D611" s="0" t="str">
        <f aca="false">HYPERLINK("http://dbpedia.org/sparql?default-graph-uri=http%3A%2F%2Fdbpedia.org&amp;query=select+distinct+%3Fsubject+%3Fobject+where+{%3Fsubject+%3Chttp%3A%2F%2Fdbpedia.org%2Fontology%2Farchitect%3E+%3Fobject}+LIMIT+100&amp;format=text%2Fhtml&amp;timeout=30000&amp;debug=on", "View on DBPedia")</f>
        <v>View on DBPedia</v>
      </c>
    </row>
    <row collapsed="false" customFormat="false" customHeight="true" hidden="false" ht="12.1" outlineLevel="0" r="612">
      <c r="A612" s="0" t="str">
        <f aca="false">HYPERLINK("http://dbpedia.org/property/products")</f>
        <v>http://dbpedia.org/property/products</v>
      </c>
      <c r="B612" s="0" t="s">
        <v>31</v>
      </c>
      <c r="D612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true" hidden="false" ht="12.1" outlineLevel="0" r="613">
      <c r="A613" s="0" t="str">
        <f aca="false">HYPERLINK("http://dbpedia.org/property/child3Agency")</f>
        <v>http://dbpedia.org/property/child3Agency</v>
      </c>
      <c r="B613" s="0" t="s">
        <v>469</v>
      </c>
      <c r="D613" s="0" t="str">
        <f aca="false">HYPERLINK("http://dbpedia.org/sparql?default-graph-uri=http%3A%2F%2Fdbpedia.org&amp;query=select+distinct+%3Fsubject+%3Fobject+where+{%3Fsubject+%3Chttp%3A%2F%2Fdbpedia.org%2Fproperty%2Fchild3Agency%3E+%3Fobject}+LIMIT+100&amp;format=text%2Fhtml&amp;timeout=30000&amp;debug=on", "View on DBPedia")</f>
        <v>View on DBPedia</v>
      </c>
    </row>
    <row collapsed="false" customFormat="false" customHeight="true" hidden="false" ht="12.1" outlineLevel="0" r="614">
      <c r="A614" s="0" t="str">
        <f aca="false">HYPERLINK("http://dbpedia.org/property/child8Agency")</f>
        <v>http://dbpedia.org/property/child8Agency</v>
      </c>
      <c r="B614" s="0" t="s">
        <v>470</v>
      </c>
      <c r="D614" s="0" t="str">
        <f aca="false">HYPERLINK("http://dbpedia.org/sparql?default-graph-uri=http%3A%2F%2Fdbpedia.org&amp;query=select+distinct+%3Fsubject+%3Fobject+where+{%3Fsubject+%3Chttp%3A%2F%2Fdbpedia.org%2Fproperty%2Fchild8Agency%3E+%3Fobject}+LIMIT+100&amp;format=text%2Fhtml&amp;timeout=30000&amp;debug=on", "View on DBPedia")</f>
        <v>View on DBPedia</v>
      </c>
    </row>
    <row collapsed="false" customFormat="false" customHeight="true" hidden="false" ht="12.1" outlineLevel="0" r="615">
      <c r="A615" s="0" t="str">
        <f aca="false">HYPERLINK("http://dbpedia.org/property/minister1Name")</f>
        <v>http://dbpedia.org/property/minister1Name</v>
      </c>
      <c r="B615" s="0" t="s">
        <v>198</v>
      </c>
      <c r="D615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true" hidden="false" ht="12.1" outlineLevel="0" r="616">
      <c r="A616" s="0" t="str">
        <f aca="false">HYPERLINK("http://dbpedia.org/property/leader")</f>
        <v>http://dbpedia.org/property/leader</v>
      </c>
      <c r="B616" s="0" t="s">
        <v>135</v>
      </c>
      <c r="D616" s="0" t="str">
        <f aca="false">HYPERLINK("http://dbpedia.org/sparql?default-graph-uri=http%3A%2F%2Fdbpedia.org&amp;query=select+distinct+%3Fsubject+%3Fobject+where+{%3Fsubject+%3Chttp%3A%2F%2Fdbpedia.org%2Fproperty%2Fleader%3E+%3Fobject}+LIMIT+100&amp;format=text%2Fhtml&amp;timeout=30000&amp;debug=on", "View on DBPedia")</f>
        <v>View on DBPedia</v>
      </c>
    </row>
    <row collapsed="false" customFormat="false" customHeight="true" hidden="false" ht="12.1" outlineLevel="0" r="617">
      <c r="A617" s="0" t="str">
        <f aca="false">HYPERLINK("http://dbpedia.org/property/minister1name")</f>
        <v>http://dbpedia.org/property/minister1name</v>
      </c>
      <c r="B617" s="0" t="s">
        <v>471</v>
      </c>
      <c r="D617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true" hidden="false" ht="12.1" outlineLevel="0" r="618">
      <c r="A618" s="0" t="str">
        <f aca="false">HYPERLINK("http://dbpedia.org/ontology/award")</f>
        <v>http://dbpedia.org/ontology/award</v>
      </c>
      <c r="B618" s="0" t="s">
        <v>218</v>
      </c>
      <c r="D618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1" outlineLevel="0" r="619">
      <c r="A619" s="0" t="str">
        <f aca="false">HYPERLINK("http://dbpedia.org/property/religion")</f>
        <v>http://dbpedia.org/property/religion</v>
      </c>
      <c r="B619" s="0" t="s">
        <v>154</v>
      </c>
      <c r="D619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true" hidden="false" ht="12.65" outlineLevel="0" r="620">
      <c r="A620" s="0" t="str">
        <f aca="false">HYPERLINK("http://dbpedia.org/property/leaderParty")</f>
        <v>http://dbpedia.org/property/leaderParty</v>
      </c>
      <c r="B620" s="0" t="s">
        <v>188</v>
      </c>
      <c r="D620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true" hidden="false" ht="12.1" outlineLevel="0" r="621">
      <c r="A621" s="0" t="str">
        <f aca="false">HYPERLINK("http://dbpedia.org/property/footnotes")</f>
        <v>http://dbpedia.org/property/footnotes</v>
      </c>
      <c r="B621" s="0" t="s">
        <v>62</v>
      </c>
      <c r="D621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true" hidden="false" ht="12.1" outlineLevel="0" r="622">
      <c r="A622" s="0" t="str">
        <f aca="false">HYPERLINK("http://dbpedia.org/property/inaugural")</f>
        <v>http://dbpedia.org/property/inaugural</v>
      </c>
      <c r="B622" s="0" t="s">
        <v>334</v>
      </c>
      <c r="D622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true" hidden="false" ht="12.65" outlineLevel="0" r="623">
      <c r="A623" s="0" t="str">
        <f aca="false">HYPERLINK("http://dbpedia.org/property/nameEnglish")</f>
        <v>http://dbpedia.org/property/nameEnglish</v>
      </c>
      <c r="B623" s="0" t="s">
        <v>149</v>
      </c>
      <c r="D623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true" hidden="false" ht="12.1" outlineLevel="0" r="624">
      <c r="A624" s="0" t="str">
        <f aca="false">HYPERLINK("http://dbpedia.org/property/occupation")</f>
        <v>http://dbpedia.org/property/occupation</v>
      </c>
      <c r="B624" s="0" t="s">
        <v>52</v>
      </c>
      <c r="D62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625">
      <c r="A625" s="0" t="str">
        <f aca="false">HYPERLINK("http://dbpedia.org/property/builder")</f>
        <v>http://dbpedia.org/property/builder</v>
      </c>
      <c r="B625" s="0" t="s">
        <v>472</v>
      </c>
      <c r="D625" s="0" t="str">
        <f aca="false">HYPERLINK("http://dbpedia.org/sparql?default-graph-uri=http%3A%2F%2Fdbpedia.org&amp;query=select+distinct+%3Fsubject+%3Fobject+where+{%3Fsubject+%3Chttp%3A%2F%2Fdbpedia.org%2Fproperty%2Fbuilder%3E+%3Fobject}+LIMIT+100&amp;format=text%2Fhtml&amp;timeout=30000&amp;debug=on", "View on DBPedia")</f>
        <v>View on DBPedia</v>
      </c>
    </row>
    <row collapsed="false" customFormat="false" customHeight="true" hidden="false" ht="12.65" outlineLevel="0" r="626">
      <c r="A626" s="0" t="str">
        <f aca="false">HYPERLINK("http://dbpedia.org/property/beforeParty")</f>
        <v>http://dbpedia.org/property/beforeParty</v>
      </c>
      <c r="B626" s="0" t="s">
        <v>120</v>
      </c>
      <c r="D626" s="0" t="str">
        <f aca="false">HYPERLINK("http://dbpedia.org/sparql?default-graph-uri=http%3A%2F%2Fdbpedia.org&amp;query=select+distinct+%3Fsubject+%3Fobject+where+{%3Fsubject+%3Chttp%3A%2F%2Fdbpedia.org%2Fproperty%2FbeforeParty%3E+%3Fobject}+LIMIT+100&amp;format=text%2Fhtml&amp;timeout=30000&amp;debug=on", "View on DBPedia")</f>
        <v>View on DBPedia</v>
      </c>
    </row>
    <row collapsed="false" customFormat="false" customHeight="true" hidden="false" ht="12.1" outlineLevel="0" r="627">
      <c r="A627" s="0" t="str">
        <f aca="false">HYPERLINK("http://dbpedia.org/property/winner")</f>
        <v>http://dbpedia.org/property/winner</v>
      </c>
      <c r="B627" s="0" t="s">
        <v>122</v>
      </c>
      <c r="D627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true" hidden="false" ht="12.65" outlineLevel="0" r="628">
      <c r="A628" s="0" t="str">
        <f aca="false">HYPERLINK("http://dbpedia.org/property/agencyType")</f>
        <v>http://dbpedia.org/property/agencyType</v>
      </c>
      <c r="B628" s="0" t="s">
        <v>124</v>
      </c>
      <c r="D628" s="0" t="str">
        <f aca="false">HYPERLINK("http://dbpedia.org/sparql?default-graph-uri=http%3A%2F%2Fdbpedia.org&amp;query=select+distinct+%3Fsubject+%3Fobject+where+{%3Fsubject+%3Chttp%3A%2F%2Fdbpedia.org%2Fproperty%2FagencyType%3E+%3Fobject}+LIMIT+100&amp;format=text%2Fhtml&amp;timeout=30000&amp;debug=on", "View on DBPedia")</f>
        <v>View on DBPedia</v>
      </c>
    </row>
    <row collapsed="false" customFormat="false" customHeight="true" hidden="false" ht="12.1" outlineLevel="0" r="629">
      <c r="A629" s="0" t="str">
        <f aca="false">HYPERLINK("http://dbpedia.org/property/branch")</f>
        <v>http://dbpedia.org/property/branch</v>
      </c>
      <c r="B629" s="0" t="s">
        <v>168</v>
      </c>
      <c r="D629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true" hidden="false" ht="12.1" outlineLevel="0" r="630">
      <c r="A630" s="0" t="str">
        <f aca="false">HYPERLINK("http://dbpedia.org/property/landlord")</f>
        <v>http://dbpedia.org/property/landlord</v>
      </c>
      <c r="B630" s="0" t="s">
        <v>473</v>
      </c>
      <c r="D630" s="0" t="str">
        <f aca="false">HYPERLINK("http://dbpedia.org/sparql?default-graph-uri=http%3A%2F%2Fdbpedia.org&amp;query=select+distinct+%3Fsubject+%3Fobject+where+{%3Fsubject+%3Chttp%3A%2F%2Fdbpedia.org%2Fproperty%2Flandlord%3E+%3Fobject}+LIMIT+100&amp;format=text%2Fhtml&amp;timeout=30000&amp;debug=on", "View on DBPedia")</f>
        <v>View on DBPedia</v>
      </c>
    </row>
    <row collapsed="false" customFormat="false" customHeight="true" hidden="false" ht="12.1" outlineLevel="0" r="631">
      <c r="A631" s="0" t="str">
        <f aca="false">HYPERLINK("http://dbpedia.org/ontology/membership")</f>
        <v>http://dbpedia.org/ontology/membership</v>
      </c>
      <c r="B631" s="0" t="s">
        <v>73</v>
      </c>
      <c r="D631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true" hidden="false" ht="12.1" outlineLevel="0" r="632">
      <c r="A632" s="0" t="str">
        <f aca="false">HYPERLINK("http://dbpedia.org/ontology/combatant")</f>
        <v>http://dbpedia.org/ontology/combatant</v>
      </c>
      <c r="B632" s="0" t="s">
        <v>466</v>
      </c>
      <c r="D632" s="0" t="str">
        <f aca="false">HYPERLINK("http://dbpedia.org/sparql?default-graph-uri=http%3A%2F%2Fdbpedia.org&amp;query=select+distinct+%3Fsubject+%3Fobject+where+{%3Fsubject+%3Chttp%3A%2F%2Fdbpedia.org%2Fontology%2Fcombatant%3E+%3Fobject}+LIMIT+100&amp;format=text%2Fhtml&amp;timeout=30000&amp;debug=on", "View on DBPedia")</f>
        <v>View on DBPedia</v>
      </c>
    </row>
    <row collapsed="false" customFormat="false" customHeight="true" hidden="false" ht="12.1" outlineLevel="0" r="633">
      <c r="A633" s="0" t="str">
        <f aca="false">HYPERLINK("http://dbpedia.org/property/affiliations")</f>
        <v>http://dbpedia.org/property/affiliations</v>
      </c>
      <c r="B633" s="0" t="s">
        <v>67</v>
      </c>
      <c r="D633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65" outlineLevel="0" r="634">
      <c r="A634" s="0" t="str">
        <f aca="false">HYPERLINK("http://dbpedia.org/property/afterParty")</f>
        <v>http://dbpedia.org/property/afterParty</v>
      </c>
      <c r="B634" s="0" t="s">
        <v>113</v>
      </c>
      <c r="D634" s="0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</row>
    <row collapsed="false" customFormat="false" customHeight="true" hidden="false" ht="12.65" outlineLevel="0" r="635">
      <c r="A635" s="0" t="str">
        <f aca="false">HYPERLINK("http://dbpedia.org/property/governingBody")</f>
        <v>http://dbpedia.org/property/governingBody</v>
      </c>
      <c r="B635" s="0" t="s">
        <v>463</v>
      </c>
      <c r="D635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true" hidden="false" ht="12.1" outlineLevel="0" r="636">
      <c r="A636" s="0" t="str">
        <f aca="false">HYPERLINK("http://dbpedia.org/property/superseding")</f>
        <v>http://dbpedia.org/property/superseding</v>
      </c>
      <c r="B636" s="0" t="s">
        <v>147</v>
      </c>
      <c r="D636" s="0" t="str">
        <f aca="false">HYPERLINK("http://dbpedia.org/sparql?default-graph-uri=http%3A%2F%2Fdbpedia.org&amp;query=select+distinct+%3Fsubject+%3Fobject+where+{%3Fsubject+%3Chttp%3A%2F%2Fdbpedia.org%2Fproperty%2Fsuperseding%3E+%3Fobject}+LIMIT+100&amp;format=text%2Fhtml&amp;timeout=30000&amp;debug=on", "View on DBPedia")</f>
        <v>View on DBPedia</v>
      </c>
    </row>
    <row collapsed="false" customFormat="false" customHeight="true" hidden="false" ht="12.1" outlineLevel="0" r="637">
      <c r="A637" s="0" t="str">
        <f aca="false">HYPERLINK("http://dbpedia.org/property/architect")</f>
        <v>http://dbpedia.org/property/architect</v>
      </c>
      <c r="B637" s="0" t="s">
        <v>443</v>
      </c>
      <c r="D637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true" hidden="false" ht="12.65" outlineLevel="0" r="638">
      <c r="A638" s="0" t="str">
        <f aca="false">HYPERLINK("http://dbpedia.org/property/nonProfitName")</f>
        <v>http://dbpedia.org/property/nonProfitName</v>
      </c>
      <c r="B638" s="0" t="s">
        <v>474</v>
      </c>
      <c r="D638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true" hidden="false" ht="12.1" outlineLevel="0" r="639">
      <c r="A639" s="0" t="str">
        <f aca="false">HYPERLINK("http://dbpedia.org/property/status")</f>
        <v>http://dbpedia.org/property/status</v>
      </c>
      <c r="B639" s="0" t="s">
        <v>98</v>
      </c>
      <c r="D639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640">
      <c r="A640" s="0" t="str">
        <f aca="false">HYPERLINK("http://dbpedia.org/property/nativename")</f>
        <v>http://dbpedia.org/property/nativename</v>
      </c>
      <c r="B640" s="0" t="s">
        <v>475</v>
      </c>
      <c r="D640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true" hidden="false" ht="12.1" outlineLevel="0" r="641">
      <c r="A641" s="0" t="str">
        <f aca="false">HYPERLINK("http://dbpedia.org/property/membership")</f>
        <v>http://dbpedia.org/property/membership</v>
      </c>
      <c r="B641" s="0" t="s">
        <v>73</v>
      </c>
      <c r="D641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true" hidden="false" ht="12.1" outlineLevel="0" r="642">
      <c r="A642" s="0" t="str">
        <f aca="false">HYPERLINK("http://dbpedia.org/property/minister3Party")</f>
        <v>http://dbpedia.org/property/minister3Party</v>
      </c>
      <c r="B642" s="0" t="s">
        <v>248</v>
      </c>
      <c r="D642" s="0" t="str">
        <f aca="false">HYPERLINK("http://dbpedia.org/sparql?default-graph-uri=http%3A%2F%2Fdbpedia.org&amp;query=select+distinct+%3Fsubject+%3Fobject+where+{%3Fsubject+%3Chttp%3A%2F%2Fdbpedia.org%2Fproperty%2Fminister3Party%3E+%3Fobject}+LIMIT+100&amp;format=text%2Fhtml&amp;timeout=30000&amp;debug=on", "View on DBPedia")</f>
        <v>View on DBPedia</v>
      </c>
    </row>
    <row collapsed="false" customFormat="false" customHeight="true" hidden="false" ht="12.1" outlineLevel="0" r="643">
      <c r="A643" s="0" t="str">
        <f aca="false">HYPERLINK("http://dbpedia.org/property/insignia")</f>
        <v>http://dbpedia.org/property/insignia</v>
      </c>
      <c r="B643" s="0" t="s">
        <v>153</v>
      </c>
      <c r="D643" s="0" t="str">
        <f aca="false">HYPERLINK("http://dbpedia.org/sparql?default-graph-uri=http%3A%2F%2Fdbpedia.org&amp;query=select+distinct+%3Fsubject+%3Fobject+where+{%3Fsubject+%3Chttp%3A%2F%2Fdbpedia.org%2Fproperty%2Finsignia%3E+%3Fobject}+LIMIT+100&amp;format=text%2Fhtml&amp;timeout=30000&amp;debug=on", "View on DBPedia")</f>
        <v>View on DBPedia</v>
      </c>
    </row>
    <row collapsed="false" customFormat="false" customHeight="true" hidden="false" ht="12.65" outlineLevel="0" r="644">
      <c r="A644" s="0" t="str">
        <f aca="false">HYPERLINK("http://dbpedia.org/property/nationalAnthem")</f>
        <v>http://dbpedia.org/property/nationalAnthem</v>
      </c>
      <c r="B644" s="0" t="s">
        <v>476</v>
      </c>
      <c r="D644" s="0" t="str">
        <f aca="false">HYPERLINK("http://dbpedia.org/sparql?default-graph-uri=http%3A%2F%2Fdbpedia.org&amp;query=select+distinct+%3Fsubject+%3Fobject+where+{%3Fsubject+%3Chttp%3A%2F%2Fdbpedia.org%2Fproperty%2FnationalAnthem%3E+%3Fobject}+LIMIT+100&amp;format=text%2Fhtml&amp;timeout=30000&amp;debug=on", "View on DBPedia")</f>
        <v>View on DBPedia</v>
      </c>
    </row>
    <row collapsed="false" customFormat="false" customHeight="true" hidden="false" ht="12.65" outlineLevel="0" r="645">
      <c r="A645" s="0" t="str">
        <f aca="false">HYPERLINK("http://dbpedia.org/property/dipstyle")</f>
        <v>http://dbpedia.org/property/dipstyle</v>
      </c>
      <c r="B645" s="0" t="s">
        <v>477</v>
      </c>
      <c r="D645" s="0" t="str">
        <f aca="false">HYPERLINK("http://dbpedia.org/sparql?default-graph-uri=http%3A%2F%2Fdbpedia.org&amp;query=select+distinct+%3Fsubject+%3Fobject+where+{%3Fsubject+%3Chttp%3A%2F%2Fdbpedia.org%2Fproperty%2Fdipstyle%3E+%3Fobject}+LIMIT+100&amp;format=text%2Fhtml&amp;timeout=30000&amp;debug=on", "View on DBPedia")</f>
        <v>View on DBPedia</v>
      </c>
    </row>
    <row collapsed="false" customFormat="false" customHeight="true" hidden="false" ht="12.65" outlineLevel="0" r="646">
      <c r="A646" s="0" t="str">
        <f aca="false">HYPERLINK("http://dbpedia.org/property/nativeName")</f>
        <v>http://dbpedia.org/property/nativeName</v>
      </c>
      <c r="B646" s="0" t="s">
        <v>478</v>
      </c>
      <c r="D646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true" hidden="false" ht="12.65" outlineLevel="0" r="647">
      <c r="A647" s="0" t="str">
        <f aca="false">HYPERLINK("http://dbpedia.org/property/eventStart")</f>
        <v>http://dbpedia.org/property/eventStart</v>
      </c>
      <c r="B647" s="0" t="s">
        <v>158</v>
      </c>
      <c r="D647" s="0" t="str">
        <f aca="false">HYPERLINK("http://dbpedia.org/sparql?default-graph-uri=http%3A%2F%2Fdbpedia.org&amp;query=select+distinct+%3Fsubject+%3Fobject+where+{%3Fsubject+%3Chttp%3A%2F%2Fdbpedia.org%2Fproperty%2FeventStart%3E+%3Fobject}+LIMIT+100&amp;format=text%2Fhtml&amp;timeout=30000&amp;debug=on", "View on DBPedia")</f>
        <v>View on DBPedia</v>
      </c>
    </row>
    <row collapsed="false" customFormat="false" customHeight="true" hidden="false" ht="12.1" outlineLevel="0" r="648">
      <c r="A648" s="0" t="str">
        <f aca="false">HYPERLINK("http://dbpedia.org/property/comps")</f>
        <v>http://dbpedia.org/property/comps</v>
      </c>
      <c r="B648" s="0" t="s">
        <v>479</v>
      </c>
      <c r="D648" s="0" t="str">
        <f aca="false">HYPERLINK("http://dbpedia.org/sparql?default-graph-uri=http%3A%2F%2Fdbpedia.org&amp;query=select+distinct+%3Fsubject+%3Fobject+where+{%3Fsubject+%3Chttp%3A%2F%2Fdbpedia.org%2Fproperty%2Fcomps%3E+%3Fobject}+LIMIT+100&amp;format=text%2Fhtml&amp;timeout=30000&amp;debug=on", "View on DBPedia")</f>
        <v>View on DBPedia</v>
      </c>
    </row>
    <row collapsed="false" customFormat="false" customHeight="true" hidden="false" ht="12.1" outlineLevel="0" r="649">
      <c r="A649" s="0" t="str">
        <f aca="false">HYPERLINK("http://dbpedia.org/property/east")</f>
        <v>http://dbpedia.org/property/east</v>
      </c>
      <c r="B649" s="0" t="s">
        <v>480</v>
      </c>
      <c r="D649" s="0" t="str">
        <f aca="false">HYPERLINK("http://dbpedia.org/sparql?default-graph-uri=http%3A%2F%2Fdbpedia.org&amp;query=select+distinct+%3Fsubject+%3Fobject+where+{%3Fsubject+%3Chttp%3A%2F%2Fdbpedia.org%2Fproperty%2Feast%3E+%3Fobject}+LIMIT+100&amp;format=text%2Fhtml&amp;timeout=30000&amp;debug=on", "View on DBPedia")</f>
        <v>View on DBPedia</v>
      </c>
    </row>
    <row collapsed="false" customFormat="false" customHeight="true" hidden="false" ht="12.65" outlineLevel="0" r="650">
      <c r="A650" s="0" t="str">
        <f aca="false">HYPERLINK("http://dbpedia.org/property/broadcastArea")</f>
        <v>http://dbpedia.org/property/broadcastArea</v>
      </c>
      <c r="B650" s="0" t="s">
        <v>481</v>
      </c>
      <c r="D650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true" hidden="false" ht="12.65" outlineLevel="0" r="651">
      <c r="A651" s="0" t="str">
        <f aca="false">HYPERLINK("http://dbpedia.org/property/cityServed")</f>
        <v>http://dbpedia.org/property/cityServed</v>
      </c>
      <c r="B651" s="0" t="s">
        <v>482</v>
      </c>
      <c r="D651" s="0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</row>
    <row collapsed="false" customFormat="false" customHeight="true" hidden="false" ht="12.65" outlineLevel="0" r="652">
      <c r="A652" s="0" t="str">
        <f aca="false">HYPERLINK("http://dbpedia.org/ontology/nearestCity")</f>
        <v>http://dbpedia.org/ontology/nearestCity</v>
      </c>
      <c r="B652" s="0" t="s">
        <v>483</v>
      </c>
      <c r="D652" s="0" t="str">
        <f aca="false">HYPERLINK("http://dbpedia.org/sparql?default-graph-uri=http%3A%2F%2Fdbpedia.org&amp;query=select+distinct+%3Fsubject+%3Fobject+where+{%3Fsubject+%3Chttp%3A%2F%2Fdbpedia.org%2Fontology%2FnearestCity%3E+%3Fobject}+LIMIT+100&amp;format=text%2Fhtml&amp;timeout=30000&amp;debug=on", "View on DBPedia")</f>
        <v>View on DBPedia</v>
      </c>
    </row>
    <row collapsed="false" customFormat="false" customHeight="true" hidden="false" ht="12.1" outlineLevel="0" r="653">
      <c r="A653" s="0" t="str">
        <f aca="false">HYPERLINK("http://dbpedia.org/property/minister4Party")</f>
        <v>http://dbpedia.org/property/minister4Party</v>
      </c>
      <c r="B653" s="0" t="s">
        <v>484</v>
      </c>
      <c r="D653" s="0" t="str">
        <f aca="false">HYPERLINK("http://dbpedia.org/sparql?default-graph-uri=http%3A%2F%2Fdbpedia.org&amp;query=select+distinct+%3Fsubject+%3Fobject+where+{%3Fsubject+%3Chttp%3A%2F%2Fdbpedia.org%2Fproperty%2Fminister4Party%3E+%3Fobject}+LIMIT+100&amp;format=text%2Fhtml&amp;timeout=30000&amp;debug=on", "View on DBPedia")</f>
        <v>View on DBPedia</v>
      </c>
    </row>
    <row collapsed="false" customFormat="false" customHeight="true" hidden="false" ht="12.65" outlineLevel="0" r="654">
      <c r="A654" s="0" t="str">
        <f aca="false">HYPERLINK("http://dbpedia.org/property/coaCaption")</f>
        <v>http://dbpedia.org/property/coaCaption</v>
      </c>
      <c r="B654" s="0" t="s">
        <v>485</v>
      </c>
      <c r="D654" s="0" t="str">
        <f aca="false">HYPERLINK("http://dbpedia.org/sparql?default-graph-uri=http%3A%2F%2Fdbpedia.org&amp;query=select+distinct+%3Fsubject+%3Fobject+where+{%3Fsubject+%3Chttp%3A%2F%2Fdbpedia.org%2Fproperty%2FcoaCaption%3E+%3Fobject}+LIMIT+100&amp;format=text%2Fhtml&amp;timeout=30000&amp;debug=on", "View on DBPedia")</f>
        <v>View on DBPedia</v>
      </c>
    </row>
    <row collapsed="false" customFormat="false" customHeight="true" hidden="false" ht="12.65" outlineLevel="0" r="655">
      <c r="A655" s="0" t="str">
        <f aca="false">HYPERLINK("http://dbpedia.org/ontology/isPartOf")</f>
        <v>http://dbpedia.org/ontology/isPartOf</v>
      </c>
      <c r="B655" s="0" t="s">
        <v>169</v>
      </c>
      <c r="D655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true" hidden="false" ht="12.65" outlineLevel="0" r="656">
      <c r="A656" s="0" t="str">
        <f aca="false">HYPERLINK("http://dbpedia.org/property/notableIdeas")</f>
        <v>http://dbpedia.org/property/notableIdeas</v>
      </c>
      <c r="B656" s="0" t="s">
        <v>486</v>
      </c>
      <c r="D656" s="0" t="str">
        <f aca="false">HYPERLINK("http://dbpedia.org/sparql?default-graph-uri=http%3A%2F%2Fdbpedia.org&amp;query=select+distinct+%3Fsubject+%3Fobject+where+{%3Fsubject+%3Chttp%3A%2F%2Fdbpedia.org%2Fproperty%2FnotableIdeas%3E+%3Fobject}+LIMIT+100&amp;format=text%2Fhtml&amp;timeout=30000&amp;debug=on", "View on DBPedia")</f>
        <v>View on DBPedia</v>
      </c>
    </row>
    <row collapsed="false" customFormat="false" customHeight="true" hidden="false" ht="12.1" outlineLevel="0" r="657">
      <c r="A657" s="0" t="str">
        <f aca="false">HYPERLINK("http://dbpedia.org/property/constitution")</f>
        <v>http://dbpedia.org/property/constitution</v>
      </c>
      <c r="B657" s="0" t="s">
        <v>336</v>
      </c>
      <c r="D657" s="0" t="str">
        <f aca="false">HYPERLINK("http://dbpedia.org/sparql?default-graph-uri=http%3A%2F%2Fdbpedia.org&amp;query=select+distinct+%3Fsubject+%3Fobject+where+{%3Fsubject+%3Chttp%3A%2F%2Fdbpedia.org%2Fproperty%2Fconstitution%3E+%3Fobject}+LIMIT+100&amp;format=text%2Fhtml&amp;timeout=30000&amp;debug=on", "View on DBPedia")</f>
        <v>View on DBPedia</v>
      </c>
    </row>
    <row collapsed="false" customFormat="false" customHeight="true" hidden="false" ht="12.1" outlineLevel="0" r="658">
      <c r="A658" s="0" t="str">
        <f aca="false">HYPERLINK("http://dbpedia.org/ontology/league")</f>
        <v>http://dbpedia.org/ontology/league</v>
      </c>
      <c r="B658" s="0" t="s">
        <v>487</v>
      </c>
      <c r="D658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true" hidden="false" ht="12.65" outlineLevel="0" r="659">
      <c r="A659" s="0" t="str">
        <f aca="false">HYPERLINK("http://dbpedia.org/property/overviewbody")</f>
        <v>http://dbpedia.org/property/overviewbody</v>
      </c>
      <c r="B659" s="0" t="s">
        <v>173</v>
      </c>
      <c r="D659" s="0" t="str">
        <f aca="false">HYPERLINK("http://dbpedia.org/sparql?default-graph-uri=http%3A%2F%2Fdbpedia.org&amp;query=select+distinct+%3Fsubject+%3Fobject+where+{%3Fsubject+%3Chttp%3A%2F%2Fdbpedia.org%2Fproperty%2Foverviewbody%3E+%3Fobject}+LIMIT+100&amp;format=text%2Fhtml&amp;timeout=30000&amp;debug=on", "View on DBPedia")</f>
        <v>View on DBPedia</v>
      </c>
    </row>
    <row collapsed="false" customFormat="false" customHeight="true" hidden="false" ht="12.65" outlineLevel="0" r="660">
      <c r="A660" s="0" t="str">
        <f aca="false">HYPERLINK("http://dbpedia.org/property/companyName")</f>
        <v>http://dbpedia.org/property/companyName</v>
      </c>
      <c r="B660" s="0" t="s">
        <v>33</v>
      </c>
      <c r="D660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true" hidden="false" ht="12.1" outlineLevel="0" r="661">
      <c r="A661" s="0" t="str">
        <f aca="false">HYPERLINK("http://dbpedia.org/ontology/team")</f>
        <v>http://dbpedia.org/ontology/team</v>
      </c>
      <c r="B661" s="0" t="s">
        <v>488</v>
      </c>
      <c r="D661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true" hidden="false" ht="12.1" outlineLevel="0" r="662">
      <c r="A662" s="0" t="str">
        <f aca="false">HYPERLINK("http://dbpedia.org/property/blank")</f>
        <v>http://dbpedia.org/property/blank</v>
      </c>
      <c r="B662" s="0" t="s">
        <v>489</v>
      </c>
      <c r="D662" s="0" t="str">
        <f aca="false">HYPERLINK("http://dbpedia.org/sparql?default-graph-uri=http%3A%2F%2Fdbpedia.org&amp;query=select+distinct+%3Fsubject+%3Fobject+where+{%3Fsubject+%3Chttp%3A%2F%2Fdbpedia.org%2Fproperty%2Fblank%3E+%3Fobject}+LIMIT+100&amp;format=text%2Fhtml&amp;timeout=30000&amp;debug=on", "View on DBPedia")</f>
        <v>View on DBPedia</v>
      </c>
    </row>
    <row collapsed="false" customFormat="false" customHeight="true" hidden="false" ht="12.65" outlineLevel="0" r="663">
      <c r="A663" s="0" t="str">
        <f aca="false">HYPERLINK("http://dbpedia.org/property/nationalparalympiccom")</f>
        <v>http://dbpedia.org/property/nationalparalympiccom</v>
      </c>
      <c r="B663" s="0" t="s">
        <v>490</v>
      </c>
      <c r="D663" s="0" t="str">
        <f aca="false">HYPERLINK("http://dbpedia.org/sparql?default-graph-uri=http%3A%2F%2Fdbpedia.org&amp;query=select+distinct+%3Fsubject+%3Fobject+where+{%3Fsubject+%3Chttp%3A%2F%2Fdbpedia.org%2Fproperty%2Fnationalparalympiccom%3E+%3Fobject}+LIMIT+100&amp;format=text%2Fhtml&amp;timeout=30000&amp;debug=on", "View on DBPedia")</f>
        <v>View on DBPedia</v>
      </c>
    </row>
    <row collapsed="false" customFormat="false" customHeight="true" hidden="false" ht="12.1" outlineLevel="0" r="664">
      <c r="A664" s="0" t="str">
        <f aca="false">HYPERLINK("http://dbpedia.org/property/credits")</f>
        <v>http://dbpedia.org/property/credits</v>
      </c>
      <c r="B664" s="0" t="s">
        <v>491</v>
      </c>
      <c r="D664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true" hidden="false" ht="12.1" outlineLevel="0" r="665">
      <c r="A665" s="0" t="str">
        <f aca="false">HYPERLINK("http://dbpedia.org/property/chambers")</f>
        <v>http://dbpedia.org/property/chambers</v>
      </c>
      <c r="B665" s="0" t="s">
        <v>492</v>
      </c>
      <c r="D665" s="0" t="str">
        <f aca="false">HYPERLINK("http://dbpedia.org/sparql?default-graph-uri=http%3A%2F%2Fdbpedia.org&amp;query=select+distinct+%3Fsubject+%3Fobject+where+{%3Fsubject+%3Chttp%3A%2F%2Fdbpedia.org%2Fproperty%2Fchambers%3E+%3Fobject}+LIMIT+100&amp;format=text%2Fhtml&amp;timeout=30000&amp;debug=on", "View on DBPedia")</f>
        <v>View on DBPedia</v>
      </c>
    </row>
    <row collapsed="false" customFormat="false" customHeight="true" hidden="false" ht="12.1" outlineLevel="0" r="666">
      <c r="A666" s="0" t="str">
        <f aca="false">HYPERLINK("http://dbpedia.org/property/replaced")</f>
        <v>http://dbpedia.org/property/replaced</v>
      </c>
      <c r="B666" s="0" t="s">
        <v>493</v>
      </c>
      <c r="D666" s="0" t="str">
        <f aca="false">HYPERLINK("http://dbpedia.org/sparql?default-graph-uri=http%3A%2F%2Fdbpedia.org&amp;query=select+distinct+%3Fsubject+%3Fobject+where+{%3Fsubject+%3Chttp%3A%2F%2Fdbpedia.org%2Fproperty%2Freplaced%3E+%3Fobject}+LIMIT+100&amp;format=text%2Fhtml&amp;timeout=30000&amp;debug=on", "View on DBPedia")</f>
        <v>View on DBPedia</v>
      </c>
    </row>
    <row collapsed="false" customFormat="false" customHeight="true" hidden="false" ht="12.1" outlineLevel="0" r="667">
      <c r="A667" s="0" t="str">
        <f aca="false">HYPERLINK("http://dbpedia.org/ontology/citizenship")</f>
        <v>http://dbpedia.org/ontology/citizenship</v>
      </c>
      <c r="B667" s="0" t="s">
        <v>216</v>
      </c>
      <c r="D667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true" hidden="false" ht="12.65" outlineLevel="0" r="668">
      <c r="A668" s="0" t="str">
        <f aca="false">HYPERLINK("http://dbpedia.org/property/symbolType")</f>
        <v>http://dbpedia.org/property/symbolType</v>
      </c>
      <c r="B668" s="0" t="s">
        <v>494</v>
      </c>
      <c r="D668" s="0" t="str">
        <f aca="false">HYPERLINK("http://dbpedia.org/sparql?default-graph-uri=http%3A%2F%2Fdbpedia.org&amp;query=select+distinct+%3Fsubject+%3Fobject+where+{%3Fsubject+%3Chttp%3A%2F%2Fdbpedia.org%2Fproperty%2FsymbolType%3E+%3Fobject}+LIMIT+100&amp;format=text%2Fhtml&amp;timeout=30000&amp;debug=on", "View on DBPedia")</f>
        <v>View on DBPedia</v>
      </c>
    </row>
    <row collapsed="false" customFormat="false" customHeight="true" hidden="false" ht="12.65" outlineLevel="0" r="669">
      <c r="A669" s="0" t="str">
        <f aca="false">HYPERLINK("http://dbpedia.org/property/documentType")</f>
        <v>http://dbpedia.org/property/documentType</v>
      </c>
      <c r="B669" s="0" t="s">
        <v>495</v>
      </c>
      <c r="D669" s="0" t="str">
        <f aca="false">HYPERLINK("http://dbpedia.org/sparql?default-graph-uri=http%3A%2F%2Fdbpedia.org&amp;query=select+distinct+%3Fsubject+%3Fobject+where+{%3Fsubject+%3Chttp%3A%2F%2Fdbpedia.org%2Fproperty%2FdocumentType%3E+%3Fobject}+LIMIT+100&amp;format=text%2Fhtml&amp;timeout=30000&amp;debug=on", "View on DBPedia")</f>
        <v>View on DBPedia</v>
      </c>
    </row>
    <row collapsed="false" customFormat="false" customHeight="true" hidden="false" ht="12.1" outlineLevel="0" r="670">
      <c r="A670" s="0" t="str">
        <f aca="false">HYPERLINK("http://dbpedia.org/ontology/author")</f>
        <v>http://dbpedia.org/ontology/author</v>
      </c>
      <c r="B670" s="0" t="s">
        <v>496</v>
      </c>
      <c r="D670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true" hidden="false" ht="12.65" outlineLevel="0" r="671">
      <c r="A671" s="0" t="str">
        <f aca="false">HYPERLINK("http://dbpedia.org/property/homeStadium")</f>
        <v>http://dbpedia.org/property/homeStadium</v>
      </c>
      <c r="B671" s="0" t="s">
        <v>497</v>
      </c>
      <c r="D671" s="0" t="str">
        <f aca="false">HYPERLINK("http://dbpedia.org/sparql?default-graph-uri=http%3A%2F%2Fdbpedia.org&amp;query=select+distinct+%3Fsubject+%3Fobject+where+{%3Fsubject+%3Chttp%3A%2F%2Fdbpedia.org%2Fproperty%2FhomeStadium%3E+%3Fobject}+LIMIT+100&amp;format=text%2Fhtml&amp;timeout=30000&amp;debug=on", "View on DBPedia")</f>
        <v>View on DBPedia</v>
      </c>
    </row>
    <row collapsed="false" customFormat="false" customHeight="true" hidden="false" ht="12.1" outlineLevel="0" r="672">
      <c r="A672" s="0" t="str">
        <f aca="false">HYPERLINK("http://dbpedia.org/property/note")</f>
        <v>http://dbpedia.org/property/note</v>
      </c>
      <c r="B672" s="0" t="s">
        <v>498</v>
      </c>
      <c r="D672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673">
      <c r="A673" s="0" t="str">
        <f aca="false">HYPERLINK("http://dbpedia.org/ontology/city")</f>
        <v>http://dbpedia.org/ontology/city</v>
      </c>
      <c r="B673" s="0" t="s">
        <v>499</v>
      </c>
      <c r="D673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true" hidden="false" ht="12.65" outlineLevel="0" r="674">
      <c r="A674" s="0" t="str">
        <f aca="false">HYPERLINK("http://dbpedia.org/ontology/managerClub")</f>
        <v>http://dbpedia.org/ontology/managerClub</v>
      </c>
      <c r="B674" s="0" t="s">
        <v>500</v>
      </c>
      <c r="D674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true" hidden="false" ht="12.65" outlineLevel="0" r="675">
      <c r="A675" s="0" t="str">
        <f aca="false">HYPERLINK("http://dbpedia.org/property/legislatureStatus")</f>
        <v>http://dbpedia.org/property/legislatureStatus</v>
      </c>
      <c r="B675" s="0" t="s">
        <v>501</v>
      </c>
      <c r="D675" s="0" t="str">
        <f aca="false">HYPERLINK("http://dbpedia.org/sparql?default-graph-uri=http%3A%2F%2Fdbpedia.org&amp;query=select+distinct+%3Fsubject+%3Fobject+where+{%3Fsubject+%3Chttp%3A%2F%2Fdbpedia.org%2Fproperty%2FlegislatureStatus%3E+%3Fobject}+LIMIT+100&amp;format=text%2Fhtml&amp;timeout=30000&amp;debug=on", "View on DBPedia")</f>
        <v>View on DBPedia</v>
      </c>
    </row>
    <row collapsed="false" customFormat="false" customHeight="true" hidden="false" ht="12.1" outlineLevel="0" r="676">
      <c r="A676" s="0" t="str">
        <f aca="false">HYPERLINK("http://dbpedia.org/property/leader3Type")</f>
        <v>http://dbpedia.org/property/leader3Type</v>
      </c>
      <c r="B676" s="0" t="s">
        <v>502</v>
      </c>
      <c r="D676" s="0" t="str">
        <f aca="false">HYPERLINK("http://dbpedia.org/sparql?default-graph-uri=http%3A%2F%2Fdbpedia.org&amp;query=select+distinct+%3Fsubject+%3Fobject+where+{%3Fsubject+%3Chttp%3A%2F%2Fdbpedia.org%2Fproperty%2Fleader3Type%3E+%3Fobject}+LIMIT+100&amp;format=text%2Fhtml&amp;timeout=30000&amp;debug=on", "View on DBPedia")</f>
        <v>View on DBPedia</v>
      </c>
    </row>
    <row collapsed="false" customFormat="false" customHeight="true" hidden="false" ht="12.65" outlineLevel="0" r="677">
      <c r="A677" s="0" t="str">
        <f aca="false">HYPERLINK("http://dbpedia.org/property/succeededBy")</f>
        <v>http://dbpedia.org/property/succeededBy</v>
      </c>
      <c r="B677" s="0" t="s">
        <v>503</v>
      </c>
      <c r="D677" s="0" t="str">
        <f aca="false">HYPERLINK("http://dbpedia.org/sparql?default-graph-uri=http%3A%2F%2Fdbpedia.org&amp;query=select+distinct+%3Fsubject+%3Fobject+where+{%3Fsubject+%3Chttp%3A%2F%2Fdbpedia.org%2Fproperty%2FsucceededBy%3E+%3Fobject}+LIMIT+100&amp;format=text%2Fhtml&amp;timeout=30000&amp;debug=on", "View on DBPedia")</f>
        <v>View on DBPedia</v>
      </c>
    </row>
    <row collapsed="false" customFormat="false" customHeight="true" hidden="false" ht="12.65" outlineLevel="0" r="678">
      <c r="A678" s="0" t="str">
        <f aca="false">HYPERLINK("http://dbpedia.org/ontology/notableIdea")</f>
        <v>http://dbpedia.org/ontology/notableIdea</v>
      </c>
      <c r="B678" s="0" t="s">
        <v>504</v>
      </c>
      <c r="D678" s="0" t="str">
        <f aca="false">HYPERLINK("http://dbpedia.org/sparql?default-graph-uri=http%3A%2F%2Fdbpedia.org&amp;query=select+distinct+%3Fsubject+%3Fobject+where+{%3Fsubject+%3Chttp%3A%2F%2Fdbpedia.org%2Fontology%2FnotableIdea%3E+%3Fobject}+LIMIT+100&amp;format=text%2Fhtml&amp;timeout=30000&amp;debug=on", "View on DBPedia")</f>
        <v>View on DBPedia</v>
      </c>
    </row>
    <row collapsed="false" customFormat="false" customHeight="true" hidden="false" ht="12.1" outlineLevel="0" r="679">
      <c r="A679" s="0" t="str">
        <f aca="false">HYPERLINK("http://dbpedia.org/property/commands")</f>
        <v>http://dbpedia.org/property/commands</v>
      </c>
      <c r="B679" s="0" t="s">
        <v>186</v>
      </c>
      <c r="D679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true" hidden="false" ht="12.1" outlineLevel="0" r="680">
      <c r="A680" s="0" t="str">
        <f aca="false">HYPERLINK("http://dbpedia.org/ontology/nationality")</f>
        <v>http://dbpedia.org/ontology/nationality</v>
      </c>
      <c r="B680" s="0" t="s">
        <v>134</v>
      </c>
      <c r="D680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681">
      <c r="A681" s="0" t="str">
        <f aca="false">HYPERLINK("http://dbpedia.org/property/mission")</f>
        <v>http://dbpedia.org/property/mission</v>
      </c>
      <c r="B681" s="0" t="s">
        <v>187</v>
      </c>
      <c r="D681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true" hidden="false" ht="12.1" outlineLevel="0" r="682">
      <c r="A682" s="0" t="str">
        <f aca="false">HYPERLINK("http://dbpedia.org/property/legislature")</f>
        <v>http://dbpedia.org/property/legislature</v>
      </c>
      <c r="B682" s="0" t="s">
        <v>193</v>
      </c>
      <c r="D682" s="0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</row>
    <row collapsed="false" customFormat="false" customHeight="true" hidden="false" ht="12.1" outlineLevel="0" r="683">
      <c r="A683" s="0" t="str">
        <f aca="false">HYPERLINK("http://dbpedia.org/property/history")</f>
        <v>http://dbpedia.org/property/history</v>
      </c>
      <c r="B683" s="0" t="s">
        <v>194</v>
      </c>
      <c r="D683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65" outlineLevel="0" r="684">
      <c r="A684" s="0" t="str">
        <f aca="false">HYPERLINK("http://dbpedia.org/property/linkingName")</f>
        <v>http://dbpedia.org/property/linkingName</v>
      </c>
      <c r="B684" s="0" t="s">
        <v>505</v>
      </c>
      <c r="D684" s="0" t="str">
        <f aca="false">HYPERLINK("http://dbpedia.org/sparql?default-graph-uri=http%3A%2F%2Fdbpedia.org&amp;query=select+distinct+%3Fsubject+%3Fobject+where+{%3Fsubject+%3Chttp%3A%2F%2Fdbpedia.org%2Fproperty%2FlinkingName%3E+%3Fobject}+LIMIT+100&amp;format=text%2Fhtml&amp;timeout=30000&amp;debug=on", "View on DBPedia")</f>
        <v>View on DBPedia</v>
      </c>
    </row>
    <row collapsed="false" customFormat="false" customHeight="true" hidden="false" ht="12.1" outlineLevel="0" r="685">
      <c r="A685" s="0" t="str">
        <f aca="false">HYPERLINK("http://dbpedia.org/property/cause")</f>
        <v>http://dbpedia.org/property/cause</v>
      </c>
      <c r="B685" s="0" t="s">
        <v>506</v>
      </c>
      <c r="D685" s="0" t="str">
        <f aca="false">HYPERLINK("http://dbpedia.org/sparql?default-graph-uri=http%3A%2F%2Fdbpedia.org&amp;query=select+distinct+%3Fsubject+%3Fobject+where+{%3Fsubject+%3Chttp%3A%2F%2Fdbpedia.org%2Fproperty%2Fcause%3E+%3Fobject}+LIMIT+100&amp;format=text%2Fhtml&amp;timeout=30000&amp;debug=on", "View on DBPedia")</f>
        <v>View on DBPedia</v>
      </c>
    </row>
    <row collapsed="false" customFormat="false" customHeight="true" hidden="false" ht="12.1" outlineLevel="0" r="686">
      <c r="A686" s="0" t="str">
        <f aca="false">HYPERLINK("http://dbpedia.org/property/education")</f>
        <v>http://dbpedia.org/property/education</v>
      </c>
      <c r="B686" s="0" t="s">
        <v>361</v>
      </c>
      <c r="D686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687">
      <c r="A687" s="0" t="str">
        <f aca="false">HYPERLINK("http://dbpedia.org/property/ruNationalteam")</f>
        <v>http://dbpedia.org/property/ruNationalteam</v>
      </c>
      <c r="B687" s="0" t="s">
        <v>507</v>
      </c>
      <c r="D687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true" hidden="false" ht="12.1" outlineLevel="0" r="688">
      <c r="A688" s="0" t="str">
        <f aca="false">HYPERLINK("http://dbpedia.org/property/garrison")</f>
        <v>http://dbpedia.org/property/garrison</v>
      </c>
      <c r="B688" s="0" t="s">
        <v>508</v>
      </c>
      <c r="D688" s="0" t="str">
        <f aca="false">HYPERLINK("http://dbpedia.org/sparql?default-graph-uri=http%3A%2F%2Fdbpedia.org&amp;query=select+distinct+%3Fsubject+%3Fobject+where+{%3Fsubject+%3Chttp%3A%2F%2Fdbpedia.org%2Fproperty%2Fgarrison%3E+%3Fobject}+LIMIT+100&amp;format=text%2Fhtml&amp;timeout=30000&amp;debug=on", "View on DBPedia")</f>
        <v>View on DBPedia</v>
      </c>
    </row>
    <row collapsed="false" customFormat="false" customHeight="true" hidden="false" ht="12.1" outlineLevel="0" r="689">
      <c r="A689" s="0" t="str">
        <f aca="false">HYPERLINK("http://dbpedia.org/property/visitors")</f>
        <v>http://dbpedia.org/property/visitors</v>
      </c>
      <c r="B689" s="0" t="s">
        <v>509</v>
      </c>
      <c r="D689" s="0" t="str">
        <f aca="false">HYPERLINK("http://dbpedia.org/sparql?default-graph-uri=http%3A%2F%2Fdbpedia.org&amp;query=select+distinct+%3Fsubject+%3Fobject+where+{%3Fsubject+%3Chttp%3A%2F%2Fdbpedia.org%2Fproperty%2Fvisitors%3E+%3Fobject}+LIMIT+100&amp;format=text%2Fhtml&amp;timeout=30000&amp;debug=on", "View on DBPedia")</f>
        <v>View on DBPedia</v>
      </c>
    </row>
    <row collapsed="false" customFormat="false" customHeight="true" hidden="false" ht="12.65" outlineLevel="0" r="690">
      <c r="A690" s="0" t="str">
        <f aca="false">HYPERLINK("http://dbpedia.org/property/pushpinMapCaption")</f>
        <v>http://dbpedia.org/property/pushpinMapCaption</v>
      </c>
      <c r="B690" s="0" t="s">
        <v>510</v>
      </c>
      <c r="D690" s="0" t="str">
        <f aca="false">HYPERLINK("http://dbpedia.org/sparql?default-graph-uri=http%3A%2F%2Fdbpedia.org&amp;query=select+distinct+%3Fsubject+%3Fobject+where+{%3Fsubject+%3Chttp%3A%2F%2Fdbpedia.org%2Fproperty%2FpushpinMapCaption%3E+%3Fobject}+LIMIT+100&amp;format=text%2Fhtml&amp;timeout=30000&amp;debug=on", "View on DBPedia")</f>
        <v>View on DBPedia</v>
      </c>
    </row>
    <row collapsed="false" customFormat="false" customHeight="true" hidden="false" ht="12.65" outlineLevel="0" r="691">
      <c r="A691" s="0" t="str">
        <f aca="false">HYPERLINK("http://dbpedia.org/property/beforeColour")</f>
        <v>http://dbpedia.org/property/beforeColour</v>
      </c>
      <c r="B691" s="0" t="s">
        <v>511</v>
      </c>
      <c r="D691" s="0" t="str">
        <f aca="false">HYPERLINK("http://dbpedia.org/sparql?default-graph-uri=http%3A%2F%2Fdbpedia.org&amp;query=select+distinct+%3Fsubject+%3Fobject+where+{%3Fsubject+%3Chttp%3A%2F%2Fdbpedia.org%2Fproperty%2FbeforeColour%3E+%3Fobject}+LIMIT+100&amp;format=text%2Fhtml&amp;timeout=30000&amp;debug=on", "View on DBPedia")</f>
        <v>View on DBPedia</v>
      </c>
    </row>
    <row collapsed="false" customFormat="false" customHeight="true" hidden="false" ht="12.1" outlineLevel="0" r="692">
      <c r="A692" s="0" t="str">
        <f aca="false">HYPERLINK("http://dbpedia.org/property/leader1Name")</f>
        <v>http://dbpedia.org/property/leader1Name</v>
      </c>
      <c r="B692" s="0" t="s">
        <v>200</v>
      </c>
      <c r="D692" s="0" t="str">
        <f aca="false">HYPERLINK("http://dbpedia.org/sparql?default-graph-uri=http%3A%2F%2Fdbpedia.org&amp;query=select+distinct+%3Fsubject+%3Fobject+where+{%3Fsubject+%3Chttp%3A%2F%2Fdbpedia.org%2Fproperty%2Fleader1Name%3E+%3Fobject}+LIMIT+100&amp;format=text%2Fhtml&amp;timeout=30000&amp;debug=on", "View on DBPedia")</f>
        <v>View on DBPedia</v>
      </c>
    </row>
    <row collapsed="false" customFormat="false" customHeight="true" hidden="false" ht="12.1" outlineLevel="0" r="693">
      <c r="A693" s="0" t="str">
        <f aca="false">HYPERLINK("http://dbpedia.org/property/abbreviation")</f>
        <v>http://dbpedia.org/property/abbreviation</v>
      </c>
      <c r="B693" s="0" t="s">
        <v>512</v>
      </c>
      <c r="D693" s="0" t="str">
        <f aca="false">HYPERLINK("http://dbpedia.org/sparql?default-graph-uri=http%3A%2F%2Fdbpedia.org&amp;query=select+distinct+%3Fsubject+%3Fobject+where+{%3Fsubject+%3Chttp%3A%2F%2Fdbpedia.org%2Fproperty%2Fabbreviation%3E+%3Fobject}+LIMIT+100&amp;format=text%2Fhtml&amp;timeout=30000&amp;debug=on", "View on DBPedia")</f>
        <v>View on DBPedia</v>
      </c>
    </row>
    <row collapsed="false" customFormat="false" customHeight="true" hidden="false" ht="12.65" outlineLevel="0" r="694">
      <c r="A694" s="0" t="str">
        <f aca="false">HYPERLINK("http://dbpedia.org/property/meetingPlace")</f>
        <v>http://dbpedia.org/property/meetingPlace</v>
      </c>
      <c r="B694" s="0" t="s">
        <v>201</v>
      </c>
      <c r="D694" s="0" t="str">
        <f aca="false">HYPERLINK("http://dbpedia.org/sparql?default-graph-uri=http%3A%2F%2Fdbpedia.org&amp;query=select+distinct+%3Fsubject+%3Fobject+where+{%3Fsubject+%3Chttp%3A%2F%2Fdbpedia.org%2Fproperty%2FmeetingPlace%3E+%3Fobject}+LIMIT+100&amp;format=text%2Fhtml&amp;timeout=30000&amp;debug=on", "View on DBPedia")</f>
        <v>View on DBPedia</v>
      </c>
    </row>
    <row collapsed="false" customFormat="false" customHeight="true" hidden="false" ht="12.1" outlineLevel="0" r="695">
      <c r="A695" s="0" t="str">
        <f aca="false">HYPERLINK("http://dbpedia.org/property/image")</f>
        <v>http://dbpedia.org/property/image</v>
      </c>
      <c r="B695" s="0" t="s">
        <v>83</v>
      </c>
      <c r="D695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65" outlineLevel="0" r="696">
      <c r="A696" s="0" t="str">
        <f aca="false">HYPERLINK("http://dbpedia.org/property/personquoted")</f>
        <v>http://dbpedia.org/property/personquoted</v>
      </c>
      <c r="B696" s="0" t="s">
        <v>513</v>
      </c>
      <c r="D696" s="0" t="str">
        <f aca="false">HYPERLINK("http://dbpedia.org/sparql?default-graph-uri=http%3A%2F%2Fdbpedia.org&amp;query=select+distinct+%3Fsubject+%3Fobject+where+{%3Fsubject+%3Chttp%3A%2F%2Fdbpedia.org%2Fproperty%2Fpersonquoted%3E+%3Fobject}+LIMIT+100&amp;format=text%2Fhtml&amp;timeout=30000&amp;debug=on", "View on DBPedia")</f>
        <v>View on DBPedia</v>
      </c>
    </row>
    <row collapsed="false" customFormat="false" customHeight="true" hidden="false" ht="12.65" outlineLevel="0" r="697">
      <c r="A697" s="0" t="str">
        <f aca="false">HYPERLINK("http://dbpedia.org/property/companySlogan")</f>
        <v>http://dbpedia.org/property/companySlogan</v>
      </c>
      <c r="B697" s="0" t="s">
        <v>56</v>
      </c>
      <c r="D697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true" hidden="false" ht="12.65" outlineLevel="0" r="698">
      <c r="A698" s="0" t="str">
        <f aca="false">HYPERLINK("http://dbpedia.org/property/subdivisionType")</f>
        <v>http://dbpedia.org/property/subdivisionType</v>
      </c>
      <c r="B698" s="0" t="s">
        <v>514</v>
      </c>
      <c r="D698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true" hidden="false" ht="12.1" outlineLevel="0" r="699">
      <c r="A699" s="0" t="str">
        <f aca="false">HYPERLINK("http://dbpedia.org/property/assembly")</f>
        <v>http://dbpedia.org/property/assembly</v>
      </c>
      <c r="B699" s="0" t="s">
        <v>515</v>
      </c>
      <c r="D699" s="0" t="str">
        <f aca="false">HYPERLINK("http://dbpedia.org/sparql?default-graph-uri=http%3A%2F%2Fdbpedia.org&amp;query=select+distinct+%3Fsubject+%3Fobject+where+{%3Fsubject+%3Chttp%3A%2F%2Fdbpedia.org%2Fproperty%2Fassembly%3E+%3Fobject}+LIMIT+100&amp;format=text%2Fhtml&amp;timeout=30000&amp;debug=on", "View on DBPedia")</f>
        <v>View on DBPedia</v>
      </c>
    </row>
    <row collapsed="false" customFormat="false" customHeight="true" hidden="false" ht="12.65" outlineLevel="0" r="700">
      <c r="A700" s="0" t="str">
        <f aca="false">HYPERLINK("http://dbpedia.org/property/unionname")</f>
        <v>http://dbpedia.org/property/unionname</v>
      </c>
      <c r="B700" s="0" t="s">
        <v>516</v>
      </c>
      <c r="D700" s="0" t="str">
        <f aca="false">HYPERLINK("http://dbpedia.org/sparql?default-graph-uri=http%3A%2F%2Fdbpedia.org&amp;query=select+distinct+%3Fsubject+%3Fobject+where+{%3Fsubject+%3Chttp%3A%2F%2Fdbpedia.org%2Fproperty%2Funionname%3E+%3Fobject}+LIMIT+100&amp;format=text%2Fhtml&amp;timeout=30000&amp;debug=on", "View on DBPedia")</f>
        <v>View on DBPedia</v>
      </c>
    </row>
    <row collapsed="false" customFormat="false" customHeight="true" hidden="false" ht="12.65" outlineLevel="0" r="701">
      <c r="A701" s="0" t="str">
        <f aca="false">HYPERLINK("http://dbpedia.org/property/precededBy")</f>
        <v>http://dbpedia.org/property/precededBy</v>
      </c>
      <c r="B701" s="0" t="s">
        <v>517</v>
      </c>
      <c r="D701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true" hidden="false" ht="12.1" outlineLevel="0" r="702">
      <c r="A702" s="0" t="str">
        <f aca="false">HYPERLINK("http://dbpedia.org/property/minister2Name")</f>
        <v>http://dbpedia.org/property/minister2Name</v>
      </c>
      <c r="B702" s="0" t="s">
        <v>518</v>
      </c>
      <c r="D702" s="0" t="str">
        <f aca="false">HYPERLINK("http://dbpedia.org/sparql?default-graph-uri=http%3A%2F%2Fdbpedia.org&amp;query=select+distinct+%3Fsubject+%3Fobject+where+{%3Fsubject+%3Chttp%3A%2F%2Fdbpedia.org%2Fproperty%2Fminister2Name%3E+%3Fobject}+LIMIT+100&amp;format=text%2Fhtml&amp;timeout=30000&amp;debug=on", "View on DBPedia")</f>
        <v>View on DBPedia</v>
      </c>
    </row>
    <row collapsed="false" customFormat="false" customHeight="true" hidden="false" ht="12.65" outlineLevel="0" r="703">
      <c r="A703" s="0" t="str">
        <f aca="false">HYPERLINK("http://dbpedia.org/property/legaljuris")</f>
        <v>http://dbpedia.org/property/legaljuris</v>
      </c>
      <c r="B703" s="0" t="s">
        <v>210</v>
      </c>
      <c r="D703" s="0" t="str">
        <f aca="false">HYPERLINK("http://dbpedia.org/sparql?default-graph-uri=http%3A%2F%2Fdbpedia.org&amp;query=select+distinct+%3Fsubject+%3Fobject+where+{%3Fsubject+%3Chttp%3A%2F%2Fdbpedia.org%2Fproperty%2Flegaljuris%3E+%3Fobject}+LIMIT+100&amp;format=text%2Fhtml&amp;timeout=30000&amp;debug=on", "View on DBPedia")</f>
        <v>View on DBPedia</v>
      </c>
    </row>
    <row collapsed="false" customFormat="false" customHeight="true" hidden="false" ht="12.1" outlineLevel="0" r="704">
      <c r="A704" s="0" t="str">
        <f aca="false">HYPERLINK("http://dbpedia.org/property/source")</f>
        <v>http://dbpedia.org/property/source</v>
      </c>
      <c r="B704" s="0" t="s">
        <v>140</v>
      </c>
      <c r="D704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65" outlineLevel="0" r="705">
      <c r="A705" s="0" t="str">
        <f aca="false">HYPERLINK("http://dbpedia.org/property/eventEnd")</f>
        <v>http://dbpedia.org/property/eventEnd</v>
      </c>
      <c r="B705" s="0" t="s">
        <v>213</v>
      </c>
      <c r="D705" s="0" t="str">
        <f aca="false">HYPERLINK("http://dbpedia.org/sparql?default-graph-uri=http%3A%2F%2Fdbpedia.org&amp;query=select+distinct+%3Fsubject+%3Fobject+where+{%3Fsubject+%3Chttp%3A%2F%2Fdbpedia.org%2Fproperty%2FeventEnd%3E+%3Fobject}+LIMIT+100&amp;format=text%2Fhtml&amp;timeout=30000&amp;debug=on", "View on DBPedia")</f>
        <v>View on DBPedia</v>
      </c>
    </row>
    <row collapsed="false" customFormat="false" customHeight="true" hidden="false" ht="12.1" outlineLevel="0" r="706">
      <c r="A706" s="0" t="str">
        <f aca="false">HYPERLINK("http://dbpedia.org/property/director")</f>
        <v>http://dbpedia.org/property/director</v>
      </c>
      <c r="B706" s="0" t="s">
        <v>519</v>
      </c>
      <c r="D706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65" outlineLevel="0" r="707">
      <c r="A707" s="0" t="str">
        <f aca="false">HYPERLINK("http://dbpedia.org/property/imageTitle")</f>
        <v>http://dbpedia.org/property/imageTitle</v>
      </c>
      <c r="B707" s="0" t="s">
        <v>520</v>
      </c>
      <c r="D707" s="0" t="str">
        <f aca="false">HYPERLINK("http://dbpedia.org/sparql?default-graph-uri=http%3A%2F%2Fdbpedia.org&amp;query=select+distinct+%3Fsubject+%3Fobject+where+{%3Fsubject+%3Chttp%3A%2F%2Fdbpedia.org%2Fproperty%2FimageTitle%3E+%3Fobject}+LIMIT+100&amp;format=text%2Fhtml&amp;timeout=30000&amp;debug=on", "View on DBPedia")</f>
        <v>View on DBPedia</v>
      </c>
    </row>
    <row collapsed="false" customFormat="false" customHeight="true" hidden="false" ht="12.65" outlineLevel="0" r="708">
      <c r="A708" s="0" t="str">
        <f aca="false">HYPERLINK("http://dbpedia.org/property/nationalolympiccom")</f>
        <v>http://dbpedia.org/property/nationalolympiccom</v>
      </c>
      <c r="B708" s="0" t="s">
        <v>521</v>
      </c>
      <c r="D708" s="0" t="str">
        <f aca="false">HYPERLINK("http://dbpedia.org/sparql?default-graph-uri=http%3A%2F%2Fdbpedia.org&amp;query=select+distinct+%3Fsubject+%3Fobject+where+{%3Fsubject+%3Chttp%3A%2F%2Fdbpedia.org%2Fproperty%2Fnationalolympiccom%3E+%3Fobject}+LIMIT+100&amp;format=text%2Fhtml&amp;timeout=30000&amp;debug=on", "View on DBPedia")</f>
        <v>View on DBPedia</v>
      </c>
    </row>
    <row collapsed="false" customFormat="false" customHeight="true" hidden="false" ht="12.1" outlineLevel="0" r="709">
      <c r="A709" s="0" t="str">
        <f aca="false">HYPERLINK("http://dbpedia.org/property/allegiance")</f>
        <v>http://dbpedia.org/property/allegiance</v>
      </c>
      <c r="B709" s="0" t="s">
        <v>115</v>
      </c>
      <c r="D709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true" hidden="false" ht="12.1" outlineLevel="0" r="710">
      <c r="A710" s="0" t="str">
        <f aca="false">HYPERLINK("http://dbpedia.org/property/employer")</f>
        <v>http://dbpedia.org/property/employer</v>
      </c>
      <c r="B710" s="0" t="s">
        <v>522</v>
      </c>
      <c r="D710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true" hidden="false" ht="12.1" outlineLevel="0" r="711">
      <c r="A711" s="0" t="str">
        <f aca="false">HYPERLINK("http://dbpedia.org/property/responsibilities")</f>
        <v>http://dbpedia.org/property/responsibilities</v>
      </c>
      <c r="B711" s="0" t="s">
        <v>523</v>
      </c>
      <c r="D711" s="0" t="str">
        <f aca="false">HYPERLINK("http://dbpedia.org/sparql?default-graph-uri=http%3A%2F%2Fdbpedia.org&amp;query=select+distinct+%3Fsubject+%3Fobject+where+{%3Fsubject+%3Chttp%3A%2F%2Fdbpedia.org%2Fproperty%2Fresponsibilities%3E+%3Fobject}+LIMIT+100&amp;format=text%2Fhtml&amp;timeout=30000&amp;debug=on", "View on DBPedia")</f>
        <v>View on DBPedia</v>
      </c>
    </row>
    <row collapsed="false" customFormat="false" customHeight="true" hidden="false" ht="12.65" outlineLevel="0" r="712">
      <c r="A712" s="0" t="str">
        <f aca="false">HYPERLINK("http://dbpedia.org/ontology/longName")</f>
        <v>http://dbpedia.org/ontology/longName</v>
      </c>
      <c r="B712" s="0" t="s">
        <v>220</v>
      </c>
      <c r="D712" s="0" t="str">
        <f aca="false">HYPERLINK("http://dbpedia.org/sparql?default-graph-uri=http%3A%2F%2Fdbpedia.org&amp;query=select+distinct+%3Fsubject+%3Fobject+where+{%3Fsubject+%3Chttp%3A%2F%2Fdbpedia.org%2Fontology%2FlongName%3E+%3Fobject}+LIMIT+100&amp;format=text%2Fhtml&amp;timeout=30000&amp;debug=on", "View on DBPedia")</f>
        <v>View on DBPedia</v>
      </c>
    </row>
    <row collapsed="false" customFormat="false" customHeight="true" hidden="false" ht="12.65" outlineLevel="0" r="713">
      <c r="A713" s="0" t="str">
        <f aca="false">HYPERLINK("http://dbpedia.org/property/militaryData")</f>
        <v>http://dbpedia.org/property/militaryData</v>
      </c>
      <c r="B713" s="0" t="s">
        <v>524</v>
      </c>
      <c r="D713" s="0" t="str">
        <f aca="false">HYPERLINK("http://dbpedia.org/sparql?default-graph-uri=http%3A%2F%2Fdbpedia.org&amp;query=select+distinct+%3Fsubject+%3Fobject+where+{%3Fsubject+%3Chttp%3A%2F%2Fdbpedia.org%2Fproperty%2FmilitaryData%3E+%3Fobject}+LIMIT+100&amp;format=text%2Fhtml&amp;timeout=30000&amp;debug=on", "View on DBPedia")</f>
        <v>View on DBPedia</v>
      </c>
    </row>
    <row collapsed="false" customFormat="false" customHeight="true" hidden="false" ht="12.1" outlineLevel="0" r="714">
      <c r="A714" s="0" t="str">
        <f aca="false">HYPERLINK("http://dbpedia.org/property/text")</f>
        <v>http://dbpedia.org/property/text</v>
      </c>
      <c r="B714" s="0" t="s">
        <v>146</v>
      </c>
      <c r="D714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65" outlineLevel="0" r="715">
      <c r="A715" s="0" t="str">
        <f aca="false">HYPERLINK("http://dbpedia.org/property/successorLine")</f>
        <v>http://dbpedia.org/property/successorLine</v>
      </c>
      <c r="B715" s="0" t="s">
        <v>525</v>
      </c>
      <c r="D715" s="0" t="str">
        <f aca="false">HYPERLINK("http://dbpedia.org/sparql?default-graph-uri=http%3A%2F%2Fdbpedia.org&amp;query=select+distinct+%3Fsubject+%3Fobject+where+{%3Fsubject+%3Chttp%3A%2F%2Fdbpedia.org%2Fproperty%2FsuccessorLine%3E+%3Fobject}+LIMIT+100&amp;format=text%2Fhtml&amp;timeout=30000&amp;debug=on", "View on DBPedia")</f>
        <v>View on DBPedia</v>
      </c>
    </row>
    <row collapsed="false" customFormat="false" customHeight="true" hidden="false" ht="12.1" outlineLevel="0" r="716">
      <c r="A716" s="0" t="str">
        <f aca="false">HYPERLINK("http://dbpedia.org/property/ownership")</f>
        <v>http://dbpedia.org/property/ownership</v>
      </c>
      <c r="B716" s="0" t="s">
        <v>526</v>
      </c>
      <c r="D716" s="0" t="str">
        <f aca="false">HYPERLINK("http://dbpedia.org/sparql?default-graph-uri=http%3A%2F%2Fdbpedia.org&amp;query=select+distinct+%3Fsubject+%3Fobject+where+{%3Fsubject+%3Chttp%3A%2F%2Fdbpedia.org%2Fproperty%2Fownership%3E+%3Fobject}+LIMIT+100&amp;format=text%2Fhtml&amp;timeout=30000&amp;debug=on", "View on DBPedia")</f>
        <v>View on DBPedia</v>
      </c>
    </row>
    <row collapsed="false" customFormat="false" customHeight="true" hidden="false" ht="12.1" outlineLevel="0" r="717">
      <c r="A717" s="0" t="str">
        <f aca="false">HYPERLINK("http://dbpedia.org/property/child6Agency")</f>
        <v>http://dbpedia.org/property/child6Agency</v>
      </c>
      <c r="B717" s="0" t="s">
        <v>527</v>
      </c>
      <c r="D717" s="0" t="str">
        <f aca="false">HYPERLINK("http://dbpedia.org/sparql?default-graph-uri=http%3A%2F%2Fdbpedia.org&amp;query=select+distinct+%3Fsubject+%3Fobject+where+{%3Fsubject+%3Chttp%3A%2F%2Fdbpedia.org%2Fproperty%2Fchild6Agency%3E+%3Fobject}+LIMIT+100&amp;format=text%2Fhtml&amp;timeout=30000&amp;debug=on", "View on DBPedia")</f>
        <v>View on DBPedia</v>
      </c>
    </row>
    <row collapsed="false" customFormat="false" customHeight="true" hidden="false" ht="12.1" outlineLevel="0" r="718">
      <c r="A718" s="0" t="str">
        <f aca="false">HYPERLINK("http://dbpedia.org/ontology/role")</f>
        <v>http://dbpedia.org/ontology/role</v>
      </c>
      <c r="B718" s="0" t="s">
        <v>528</v>
      </c>
      <c r="D718" s="0" t="str">
        <f aca="false">HYPERLINK("http://dbpedia.org/sparql?default-graph-uri=http%3A%2F%2Fdbpedia.org&amp;query=select+distinct+%3Fsubject+%3Fobject+where+{%3Fsubject+%3Chttp%3A%2F%2Fdbpedia.org%2Fontology%2Frole%3E+%3Fobject}+LIMIT+100&amp;format=text%2Fhtml&amp;timeout=30000&amp;debug=on", "View on DBPedia")</f>
        <v>View on DBPedia</v>
      </c>
    </row>
    <row collapsed="false" customFormat="false" customHeight="true" hidden="false" ht="12.1" outlineLevel="0" r="719">
      <c r="A719" s="0" t="str">
        <f aca="false">HYPERLINK("http://dbpedia.org/property/house1Type")</f>
        <v>http://dbpedia.org/property/house1Type</v>
      </c>
      <c r="B719" s="0" t="s">
        <v>529</v>
      </c>
      <c r="D719" s="0" t="str">
        <f aca="false">HYPERLINK("http://dbpedia.org/sparql?default-graph-uri=http%3A%2F%2Fdbpedia.org&amp;query=select+distinct+%3Fsubject+%3Fobject+where+{%3Fsubject+%3Chttp%3A%2F%2Fdbpedia.org%2Fproperty%2Fhouse1Type%3E+%3Fobject}+LIMIT+100&amp;format=text%2Fhtml&amp;timeout=30000&amp;debug=on", "View on DBPedia")</f>
        <v>View on DBPedia</v>
      </c>
    </row>
    <row collapsed="false" customFormat="false" customHeight="true" hidden="false" ht="12.1" outlineLevel="0" r="720">
      <c r="A720" s="0" t="str">
        <f aca="false">HYPERLINK("http://dbpedia.org/property/hubs")</f>
        <v>http://dbpedia.org/property/hubs</v>
      </c>
      <c r="B720" s="0" t="s">
        <v>530</v>
      </c>
      <c r="D720" s="0" t="str">
        <f aca="false">HYPERLINK("http://dbpedia.org/sparql?default-graph-uri=http%3A%2F%2Fdbpedia.org&amp;query=select+distinct+%3Fsubject+%3Fobject+where+{%3Fsubject+%3Chttp%3A%2F%2Fdbpedia.org%2Fproperty%2Fhubs%3E+%3Fobject}+LIMIT+100&amp;format=text%2Fhtml&amp;timeout=30000&amp;debug=on", "View on DBPedia")</f>
        <v>View on DBPedia</v>
      </c>
    </row>
    <row collapsed="false" customFormat="false" customHeight="true" hidden="false" ht="12.1" outlineLevel="0" r="721">
      <c r="A721" s="0" t="str">
        <f aca="false">HYPERLINK("http://dbpedia.org/property/blank2Name")</f>
        <v>http://dbpedia.org/property/blank2Name</v>
      </c>
      <c r="B721" s="0" t="s">
        <v>531</v>
      </c>
      <c r="D721" s="0" t="str">
        <f aca="false">HYPERLINK("http://dbpedia.org/sparql?default-graph-uri=http%3A%2F%2Fdbpedia.org&amp;query=select+distinct+%3Fsubject+%3Fobject+where+{%3Fsubject+%3Chttp%3A%2F%2Fdbpedia.org%2Fproperty%2Fblank2Name%3E+%3Fobject}+LIMIT+100&amp;format=text%2Fhtml&amp;timeout=30000&amp;debug=on", "View on DBPedia")</f>
        <v>View on DBPedia</v>
      </c>
    </row>
    <row collapsed="false" customFormat="false" customHeight="true" hidden="false" ht="12.1" outlineLevel="0" r="722">
      <c r="A722" s="0" t="str">
        <f aca="false">HYPERLINK("http://dbpedia.org/property/child10Agency")</f>
        <v>http://dbpedia.org/property/child10Agency</v>
      </c>
      <c r="B722" s="0" t="s">
        <v>532</v>
      </c>
      <c r="D722" s="0" t="str">
        <f aca="false">HYPERLINK("http://dbpedia.org/sparql?default-graph-uri=http%3A%2F%2Fdbpedia.org&amp;query=select+distinct+%3Fsubject+%3Fobject+where+{%3Fsubject+%3Chttp%3A%2F%2Fdbpedia.org%2Fproperty%2Fchild10Agency%3E+%3Fobject}+LIMIT+100&amp;format=text%2Fhtml&amp;timeout=30000&amp;debug=on", "View on DBPedia")</f>
        <v>View on DBPedia</v>
      </c>
    </row>
    <row collapsed="false" customFormat="false" customHeight="true" hidden="false" ht="12.1" outlineLevel="0" r="723">
      <c r="A723" s="0" t="str">
        <f aca="false">HYPERLINK("http://dbpedia.org/property/deputyminister1Pfo")</f>
        <v>http://dbpedia.org/property/deputyminister1Pfo</v>
      </c>
      <c r="B723" s="0" t="s">
        <v>533</v>
      </c>
      <c r="D723" s="0" t="str">
        <f aca="false">HYPERLINK("http://dbpedia.org/sparql?default-graph-uri=http%3A%2F%2Fdbpedia.org&amp;query=select+distinct+%3Fsubject+%3Fobject+where+{%3Fsubject+%3Chttp%3A%2F%2Fdbpedia.org%2Fproperty%2Fdeputyminister1Pfo%3E+%3Fobject}+LIMIT+100&amp;format=text%2Fhtml&amp;timeout=30000&amp;debug=on", "View on DBPedia")</f>
        <v>View on DBPedia</v>
      </c>
    </row>
    <row collapsed="false" customFormat="false" customHeight="true" hidden="false" ht="12.65" outlineLevel="0" r="724">
      <c r="A724" s="0" t="str">
        <f aca="false">HYPERLINK("http://dbpedia.org/property/attachedAgencies")</f>
        <v>http://dbpedia.org/property/attachedAgencies</v>
      </c>
      <c r="B724" s="0" t="s">
        <v>534</v>
      </c>
      <c r="D724" s="0" t="str">
        <f aca="false">HYPERLINK("http://dbpedia.org/sparql?default-graph-uri=http%3A%2F%2Fdbpedia.org&amp;query=select+distinct+%3Fsubject+%3Fobject+where+{%3Fsubject+%3Chttp%3A%2F%2Fdbpedia.org%2Fproperty%2FattachedAgencies%3E+%3Fobject}+LIMIT+100&amp;format=text%2Fhtml&amp;timeout=30000&amp;debug=on", "View on DBPedia")</f>
        <v>View on DBPedia</v>
      </c>
    </row>
    <row collapsed="false" customFormat="false" customHeight="true" hidden="false" ht="12.1" outlineLevel="0" r="725">
      <c r="A725" s="0" t="str">
        <f aca="false">HYPERLINK("http://dbpedia.org/property/prefix")</f>
        <v>http://dbpedia.org/property/prefix</v>
      </c>
      <c r="B725" s="0" t="s">
        <v>535</v>
      </c>
      <c r="D725" s="0" t="str">
        <f aca="false">HYPERLINK("http://dbpedia.org/sparql?default-graph-uri=http%3A%2F%2Fdbpedia.org&amp;query=select+distinct+%3Fsubject+%3Fobject+where+{%3Fsubject+%3Chttp%3A%2F%2Fdbpedia.org%2Fproperty%2Fprefix%3E+%3Fobject}+LIMIT+100&amp;format=text%2Fhtml&amp;timeout=30000&amp;debug=on", "View on DBPedia")</f>
        <v>View on DBPedia</v>
      </c>
    </row>
    <row collapsed="false" customFormat="false" customHeight="true" hidden="false" ht="12.1" outlineLevel="0" r="726">
      <c r="A726" s="0" t="str">
        <f aca="false">HYPERLINK("http://dbpedia.org/property/owner")</f>
        <v>http://dbpedia.org/property/owner</v>
      </c>
      <c r="B726" s="0" t="s">
        <v>41</v>
      </c>
      <c r="D72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727">
      <c r="A727" s="0" t="str">
        <f aca="false">HYPERLINK("http://dbpedia.org/property/areaServed")</f>
        <v>http://dbpedia.org/property/areaServed</v>
      </c>
      <c r="B727" s="0" t="s">
        <v>65</v>
      </c>
      <c r="D727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true" hidden="false" ht="12.1" outlineLevel="0" r="728">
      <c r="A728" s="0" t="str">
        <f aca="false">HYPERLINK("http://dbpedia.org/property/budget")</f>
        <v>http://dbpedia.org/property/budget</v>
      </c>
      <c r="B728" s="0" t="s">
        <v>536</v>
      </c>
      <c r="D728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true" hidden="false" ht="12.65" outlineLevel="0" r="729">
      <c r="A729" s="0" t="str">
        <f aca="false">HYPERLINK("http://dbpedia.org/ontology/leaderTitle")</f>
        <v>http://dbpedia.org/ontology/leaderTitle</v>
      </c>
      <c r="B729" s="0" t="s">
        <v>189</v>
      </c>
      <c r="D729" s="0" t="str">
        <f aca="false">HYPERLINK("http://dbpedia.org/sparql?default-graph-uri=http%3A%2F%2Fdbpedia.org&amp;query=select+distinct+%3Fsubject+%3Fobject+where+{%3Fsubject+%3Chttp%3A%2F%2Fdbpedia.org%2Fontology%2FleaderTitle%3E+%3Fobject}+LIMIT+100&amp;format=text%2Fhtml&amp;timeout=30000&amp;debug=on", "View on DBPedia")</f>
        <v>View on DBPedia</v>
      </c>
    </row>
    <row collapsed="false" customFormat="false" customHeight="true" hidden="false" ht="12.1" outlineLevel="0" r="730">
      <c r="A730" s="0" t="str">
        <f aca="false">HYPERLINK("http://dbpedia.org/property/offices")</f>
        <v>http://dbpedia.org/property/offices</v>
      </c>
      <c r="B730" s="0" t="s">
        <v>537</v>
      </c>
      <c r="D730" s="0" t="str">
        <f aca="false">HYPERLINK("http://dbpedia.org/sparql?default-graph-uri=http%3A%2F%2Fdbpedia.org&amp;query=select+distinct+%3Fsubject+%3Fobject+where+{%3Fsubject+%3Chttp%3A%2F%2Fdbpedia.org%2Fproperty%2Foffices%3E+%3Fobject}+LIMIT+100&amp;format=text%2Fhtml&amp;timeout=30000&amp;debug=on", "View on DBPedia")</f>
        <v>View on DBPedia</v>
      </c>
    </row>
    <row collapsed="false" customFormat="false" customHeight="true" hidden="false" ht="12.1" outlineLevel="0" r="731">
      <c r="A731" s="0" t="str">
        <f aca="false">HYPERLINK("http://dbpedia.org/ontology/president")</f>
        <v>http://dbpedia.org/ontology/president</v>
      </c>
      <c r="B731" s="0" t="s">
        <v>442</v>
      </c>
      <c r="D731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true" hidden="false" ht="12.65" outlineLevel="0" r="732">
      <c r="A732" s="0" t="str">
        <f aca="false">HYPERLINK("http://dbpedia.org/property/leaguename")</f>
        <v>http://dbpedia.org/property/leaguename</v>
      </c>
      <c r="B732" s="0" t="s">
        <v>538</v>
      </c>
      <c r="D732" s="0" t="str">
        <f aca="false">HYPERLINK("http://dbpedia.org/sparql?default-graph-uri=http%3A%2F%2Fdbpedia.org&amp;query=select+distinct+%3Fsubject+%3Fobject+where+{%3Fsubject+%3Chttp%3A%2F%2Fdbpedia.org%2Fproperty%2Fleaguename%3E+%3Fobject}+LIMIT+100&amp;format=text%2Fhtml&amp;timeout=30000&amp;debug=on", "View on DBPedia")</f>
        <v>View on DBPedia</v>
      </c>
    </row>
    <row collapsed="false" customFormat="false" customHeight="true" hidden="false" ht="12.1" outlineLevel="0" r="733">
      <c r="A733" s="0" t="str">
        <f aca="false">HYPERLINK("http://dbpedia.org/property/political")</f>
        <v>http://dbpedia.org/property/political</v>
      </c>
      <c r="B733" s="0" t="s">
        <v>539</v>
      </c>
      <c r="D733" s="0" t="str">
        <f aca="false">HYPERLINK("http://dbpedia.org/sparql?default-graph-uri=http%3A%2F%2Fdbpedia.org&amp;query=select+distinct+%3Fsubject+%3Fobject+where+{%3Fsubject+%3Chttp%3A%2F%2Fdbpedia.org%2Fproperty%2Fpolitical%3E+%3Fobject}+LIMIT+100&amp;format=text%2Fhtml&amp;timeout=30000&amp;debug=on", "View on DBPedia")</f>
        <v>View on DBPedia</v>
      </c>
    </row>
    <row collapsed="false" customFormat="false" customHeight="true" hidden="false" ht="12.1" outlineLevel="0" r="734">
      <c r="A734" s="0" t="str">
        <f aca="false">HYPERLINK("http://dbpedia.org/property/minister1pfo")</f>
        <v>http://dbpedia.org/property/minister1pfo</v>
      </c>
      <c r="B734" s="0" t="s">
        <v>540</v>
      </c>
      <c r="D734" s="0" t="str">
        <f aca="false">HYPERLINK("http://dbpedia.org/sparql?default-graph-uri=http%3A%2F%2Fdbpedia.org&amp;query=select+distinct+%3Fsubject+%3Fobject+where+{%3Fsubject+%3Chttp%3A%2F%2Fdbpedia.org%2Fproperty%2Fminister1pfo%3E+%3Fobject}+LIMIT+100&amp;format=text%2Fhtml&amp;timeout=30000&amp;debug=on", "View on DBPedia")</f>
        <v>View on DBPedia</v>
      </c>
    </row>
    <row collapsed="false" customFormat="false" customHeight="true" hidden="false" ht="12.1" outlineLevel="0" r="735">
      <c r="A735" s="0" t="str">
        <f aca="false">HYPERLINK("http://dbpedia.org/property/child9Agency")</f>
        <v>http://dbpedia.org/property/child9Agency</v>
      </c>
      <c r="B735" s="0" t="s">
        <v>541</v>
      </c>
      <c r="D735" s="0" t="str">
        <f aca="false">HYPERLINK("http://dbpedia.org/sparql?default-graph-uri=http%3A%2F%2Fdbpedia.org&amp;query=select+distinct+%3Fsubject+%3Fobject+where+{%3Fsubject+%3Chttp%3A%2F%2Fdbpedia.org%2Fproperty%2Fchild9Agency%3E+%3Fobject}+LIMIT+100&amp;format=text%2Fhtml&amp;timeout=30000&amp;debug=on", "View on DBPedia")</f>
        <v>View on DBPedia</v>
      </c>
    </row>
    <row collapsed="false" customFormat="false" customHeight="true" hidden="false" ht="12.65" outlineLevel="0" r="736">
      <c r="A736" s="0" t="str">
        <f aca="false">HYPERLINK("http://dbpedia.org/property/formerAffiliations")</f>
        <v>http://dbpedia.org/property/formerAffiliations</v>
      </c>
      <c r="B736" s="0" t="s">
        <v>245</v>
      </c>
      <c r="D736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true" hidden="false" ht="12.1" outlineLevel="0" r="737">
      <c r="A737" s="0" t="str">
        <f aca="false">HYPERLINK("http://dbpedia.org/ontology/institution")</f>
        <v>http://dbpedia.org/ontology/institution</v>
      </c>
      <c r="B737" s="0" t="s">
        <v>542</v>
      </c>
      <c r="D737" s="0" t="str">
        <f aca="false">HYPERLINK("http://dbpedia.org/sparql?default-graph-uri=http%3A%2F%2Fdbpedia.org&amp;query=select+distinct+%3Fsubject+%3Fobject+where+{%3Fsubject+%3Chttp%3A%2F%2Fdbpedia.org%2Fontology%2Finstitution%3E+%3Fobject}+LIMIT+100&amp;format=text%2Fhtml&amp;timeout=30000&amp;debug=on", "View on DBPedia")</f>
        <v>View on DBPedia</v>
      </c>
    </row>
    <row collapsed="false" customFormat="false" customHeight="true" hidden="false" ht="12.1" outlineLevel="0" r="738">
      <c r="A738" s="0" t="str">
        <f aca="false">HYPERLINK("http://dbpedia.org/property/institution")</f>
        <v>http://dbpedia.org/property/institution</v>
      </c>
      <c r="B738" s="0" t="s">
        <v>542</v>
      </c>
      <c r="D738" s="0" t="str">
        <f aca="false">HYPERLINK("http://dbpedia.org/sparql?default-graph-uri=http%3A%2F%2Fdbpedia.org&amp;query=select+distinct+%3Fsubject+%3Fobject+where+{%3Fsubject+%3Chttp%3A%2F%2Fdbpedia.org%2Fproperty%2Finstitution%3E+%3Fobject}+LIMIT+100&amp;format=text%2Fhtml&amp;timeout=30000&amp;debug=on", "View on DBPedia")</f>
        <v>View on DBPedia</v>
      </c>
    </row>
    <row collapsed="false" customFormat="false" customHeight="true" hidden="false" ht="12.65" outlineLevel="0" r="739">
      <c r="A739" s="0" t="str">
        <f aca="false">HYPERLINK("http://dbpedia.org/property/mpsub")</f>
        <v>http://dbpedia.org/property/mpsub</v>
      </c>
      <c r="B739" s="0" t="s">
        <v>376</v>
      </c>
      <c r="D739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true" hidden="false" ht="12.1" outlineLevel="0" r="740">
      <c r="A740" s="0" t="str">
        <f aca="false">HYPERLINK("http://dbpedia.org/ontology/subsidiary")</f>
        <v>http://dbpedia.org/ontology/subsidiary</v>
      </c>
      <c r="B740" s="0" t="s">
        <v>38</v>
      </c>
      <c r="D740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true" hidden="false" ht="12.65" outlineLevel="0" r="741">
      <c r="A741" s="0" t="str">
        <f aca="false">HYPERLINK("http://dbpedia.org/property/parentagency")</f>
        <v>http://dbpedia.org/property/parentagency</v>
      </c>
      <c r="B741" s="0" t="s">
        <v>543</v>
      </c>
      <c r="D741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true" hidden="false" ht="12.65" outlineLevel="0" r="742">
      <c r="A742" s="0" t="str">
        <f aca="false">HYPERLINK("http://dbpedia.org/property/parentDepartment")</f>
        <v>http://dbpedia.org/property/parentDepartment</v>
      </c>
      <c r="B742" s="0" t="s">
        <v>544</v>
      </c>
      <c r="D742" s="0" t="str">
        <f aca="false">HYPERLINK("http://dbpedia.org/sparql?default-graph-uri=http%3A%2F%2Fdbpedia.org&amp;query=select+distinct+%3Fsubject+%3Fobject+where+{%3Fsubject+%3Chttp%3A%2F%2Fdbpedia.org%2Fproperty%2FparentDepartment%3E+%3Fobject}+LIMIT+100&amp;format=text%2Fhtml&amp;timeout=30000&amp;debug=on", "View on DBPedia")</f>
        <v>View on DBPedia</v>
      </c>
    </row>
    <row collapsed="false" customFormat="false" customHeight="true" hidden="false" ht="12.1" outlineLevel="0" r="743">
      <c r="A743" s="0" t="str">
        <f aca="false">HYPERLINK("http://dbpedia.org/ontology/religion")</f>
        <v>http://dbpedia.org/ontology/religion</v>
      </c>
      <c r="B743" s="0" t="s">
        <v>154</v>
      </c>
      <c r="D743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true" hidden="false" ht="12.65" outlineLevel="0" r="744">
      <c r="A744" s="0" t="str">
        <f aca="false">HYPERLINK("http://dbpedia.org/property/laterwork")</f>
        <v>http://dbpedia.org/property/laterwork</v>
      </c>
      <c r="B744" s="0" t="s">
        <v>123</v>
      </c>
      <c r="D744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true" hidden="false" ht="12.65" outlineLevel="0" r="745">
      <c r="A745" s="0" t="str">
        <f aca="false">HYPERLINK("http://dbpedia.org/property/submittedTo")</f>
        <v>http://dbpedia.org/property/submittedTo</v>
      </c>
      <c r="B745" s="0" t="s">
        <v>545</v>
      </c>
      <c r="D745" s="0" t="str">
        <f aca="false">HYPERLINK("http://dbpedia.org/sparql?default-graph-uri=http%3A%2F%2Fdbpedia.org&amp;query=select+distinct+%3Fsubject+%3Fobject+where+{%3Fsubject+%3Chttp%3A%2F%2Fdbpedia.org%2Fproperty%2FsubmittedTo%3E+%3Fobject}+LIMIT+100&amp;format=text%2Fhtml&amp;timeout=30000&amp;debug=on", "View on DBPedia")</f>
        <v>View on DBPedia</v>
      </c>
    </row>
    <row collapsed="false" customFormat="false" customHeight="true" hidden="false" ht="12.1" outlineLevel="0" r="746">
      <c r="A746" s="0" t="str">
        <f aca="false">HYPERLINK("http://dbpedia.org/property/west")</f>
        <v>http://dbpedia.org/property/west</v>
      </c>
      <c r="B746" s="0" t="s">
        <v>546</v>
      </c>
      <c r="D746" s="0" t="str">
        <f aca="false">HYPERLINK("http://dbpedia.org/sparql?default-graph-uri=http%3A%2F%2Fdbpedia.org&amp;query=select+distinct+%3Fsubject+%3Fobject+where+{%3Fsubject+%3Chttp%3A%2F%2Fdbpedia.org%2Fproperty%2Fwest%3E+%3Fobject}+LIMIT+100&amp;format=text%2Fhtml&amp;timeout=30000&amp;debug=on", "View on DBPedia")</f>
        <v>View on DBPedia</v>
      </c>
    </row>
    <row collapsed="false" customFormat="false" customHeight="true" hidden="false" ht="12.1" outlineLevel="0" r="747">
      <c r="A747" s="0" t="str">
        <f aca="false">HYPERLINK("http://dbpedia.org/ontology/type")</f>
        <v>http://dbpedia.org/ontology/type</v>
      </c>
      <c r="B747" s="0" t="s">
        <v>51</v>
      </c>
      <c r="D747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true" hidden="false" ht="12.65" outlineLevel="0" r="748">
      <c r="A748" s="0" t="str">
        <f aca="false">HYPERLINK("http://dbpedia.org/property/managerclubs")</f>
        <v>http://dbpedia.org/property/managerclubs</v>
      </c>
      <c r="B748" s="0" t="s">
        <v>547</v>
      </c>
      <c r="D748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true" hidden="false" ht="12.1" outlineLevel="0" r="749">
      <c r="A749" s="0" t="str">
        <f aca="false">HYPERLINK("http://dbpedia.org/property/amendments")</f>
        <v>http://dbpedia.org/property/amendments</v>
      </c>
      <c r="B749" s="0" t="s">
        <v>349</v>
      </c>
      <c r="D749" s="0" t="str">
        <f aca="false">HYPERLINK("http://dbpedia.org/sparql?default-graph-uri=http%3A%2F%2Fdbpedia.org&amp;query=select+distinct+%3Fsubject+%3Fobject+where+{%3Fsubject+%3Chttp%3A%2F%2Fdbpedia.org%2Fproperty%2Famendments%3E+%3Fobject}+LIMIT+100&amp;format=text%2Fhtml&amp;timeout=30000&amp;debug=on", "View on DBPedia")</f>
        <v>View on DBPedia</v>
      </c>
    </row>
    <row collapsed="false" customFormat="false" customHeight="true" hidden="false" ht="12.1" outlineLevel="0" r="750">
      <c r="A750" s="0" t="str">
        <f aca="false">HYPERLINK("http://dbpedia.org/property/remarks")</f>
        <v>http://dbpedia.org/property/remarks</v>
      </c>
      <c r="B750" s="0" t="s">
        <v>548</v>
      </c>
      <c r="D750" s="0" t="str">
        <f aca="false">HYPERLINK("http://dbpedia.org/sparql?default-graph-uri=http%3A%2F%2Fdbpedia.org&amp;query=select+distinct+%3Fsubject+%3Fobject+where+{%3Fsubject+%3Chttp%3A%2F%2Fdbpedia.org%2Fproperty%2Fremarks%3E+%3Fobject}+LIMIT+100&amp;format=text%2Fhtml&amp;timeout=30000&amp;debug=on", "View on DBPedia")</f>
        <v>View on DBPedia</v>
      </c>
    </row>
    <row collapsed="false" customFormat="false" customHeight="true" hidden="false" ht="12.65" outlineLevel="0" r="751">
      <c r="A751" s="0" t="str">
        <f aca="false">HYPERLINK("http://dbpedia.org/property/nearestCity")</f>
        <v>http://dbpedia.org/property/nearestCity</v>
      </c>
      <c r="B751" s="0" t="s">
        <v>483</v>
      </c>
      <c r="D751" s="0" t="str">
        <f aca="false">HYPERLINK("http://dbpedia.org/sparql?default-graph-uri=http%3A%2F%2Fdbpedia.org&amp;query=select+distinct+%3Fsubject+%3Fobject+where+{%3Fsubject+%3Chttp%3A%2F%2Fdbpedia.org%2Fproperty%2FnearestCity%3E+%3Fobject}+LIMIT+100&amp;format=text%2Fhtml&amp;timeout=30000&amp;debug=on", "View on DBPedia")</f>
        <v>View on DBPedia</v>
      </c>
    </row>
    <row collapsed="false" customFormat="false" customHeight="true" hidden="false" ht="12.1" outlineLevel="0" r="752">
      <c r="A752" s="0" t="str">
        <f aca="false">HYPERLINK("http://dbpedia.org/ontology/industry")</f>
        <v>http://dbpedia.org/ontology/industry</v>
      </c>
      <c r="B752" s="0" t="s">
        <v>32</v>
      </c>
      <c r="D752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true" hidden="false" ht="12.65" outlineLevel="0" r="753">
      <c r="A753" s="0" t="str">
        <f aca="false">HYPERLINK("http://dbpedia.org/property/casus")</f>
        <v>http://dbpedia.org/property/casus</v>
      </c>
      <c r="B753" s="0" t="s">
        <v>549</v>
      </c>
      <c r="D753" s="0" t="str">
        <f aca="false">HYPERLINK("http://dbpedia.org/sparql?default-graph-uri=http%3A%2F%2Fdbpedia.org&amp;query=select+distinct+%3Fsubject+%3Fobject+where+{%3Fsubject+%3Chttp%3A%2F%2Fdbpedia.org%2Fproperty%2Fcasus%3E+%3Fobject}+LIMIT+100&amp;format=text%2Fhtml&amp;timeout=30000&amp;debug=on", "View on DBPedia")</f>
        <v>View on DBPedia</v>
      </c>
    </row>
    <row collapsed="false" customFormat="false" customHeight="true" hidden="false" ht="12.1" outlineLevel="0" r="754">
      <c r="A754" s="0" t="str">
        <f aca="false">HYPERLINK("http://dbpedia.org/property/sponsor")</f>
        <v>http://dbpedia.org/property/sponsor</v>
      </c>
      <c r="B754" s="0" t="s">
        <v>550</v>
      </c>
      <c r="D754" s="0" t="str">
        <f aca="false">HYPERLINK("http://dbpedia.org/sparql?default-graph-uri=http%3A%2F%2Fdbpedia.org&amp;query=select+distinct+%3Fsubject+%3Fobject+where+{%3Fsubject+%3Chttp%3A%2F%2Fdbpedia.org%2Fproperty%2Fsponsor%3E+%3Fobject}+LIMIT+100&amp;format=text%2Fhtml&amp;timeout=30000&amp;debug=on", "View on DBPedia")</f>
        <v>View on DBPedia</v>
      </c>
    </row>
    <row collapsed="false" customFormat="false" customHeight="true" hidden="false" ht="12.65" outlineLevel="0" r="755">
      <c r="A755" s="0" t="str">
        <f aca="false">HYPERLINK("http://dbpedia.org/property/mcaption")</f>
        <v>http://dbpedia.org/property/mcaption</v>
      </c>
      <c r="B755" s="0" t="s">
        <v>551</v>
      </c>
      <c r="D755" s="0" t="str">
        <f aca="false">HYPERLINK("http://dbpedia.org/sparql?default-graph-uri=http%3A%2F%2Fdbpedia.org&amp;query=select+distinct+%3Fsubject+%3Fobject+where+{%3Fsubject+%3Chttp%3A%2F%2Fdbpedia.org%2Fproperty%2Fmcaption%3E+%3Fobject}+LIMIT+100&amp;format=text%2Fhtml&amp;timeout=30000&amp;debug=on", "View on DBPedia")</f>
        <v>View on DBPedia</v>
      </c>
    </row>
    <row collapsed="false" customFormat="false" customHeight="true" hidden="false" ht="12.1" outlineLevel="0" r="756">
      <c r="A756" s="0" t="str">
        <f aca="false">HYPERLINK("http://dbpedia.org/property/era")</f>
        <v>http://dbpedia.org/property/era</v>
      </c>
      <c r="B756" s="0" t="s">
        <v>552</v>
      </c>
      <c r="D756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true" hidden="false" ht="12.1" outlineLevel="0" r="757">
      <c r="A757" s="0" t="str">
        <f aca="false">HYPERLINK("http://dbpedia.org/property/ribbon")</f>
        <v>http://dbpedia.org/property/ribbon</v>
      </c>
      <c r="B757" s="0" t="s">
        <v>176</v>
      </c>
      <c r="D757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true" hidden="false" ht="12.65" outlineLevel="0" r="758">
      <c r="A758" s="0" t="str">
        <f aca="false">HYPERLINK("http://dbpedia.org/property/conventionalLongName")</f>
        <v>http://dbpedia.org/property/conventionalLongName</v>
      </c>
      <c r="B758" s="0" t="s">
        <v>178</v>
      </c>
      <c r="D758" s="0" t="str">
        <f aca="false">HYPERLINK("http://dbpedia.org/sparql?default-graph-uri=http%3A%2F%2Fdbpedia.org&amp;query=select+distinct+%3Fsubject+%3Fobject+where+{%3Fsubject+%3Chttp%3A%2F%2Fdbpedia.org%2Fproperty%2FconventionalLongName%3E+%3Fobject}+LIMIT+100&amp;format=text%2Fhtml&amp;timeout=30000&amp;debug=on", "View on DBPedia")</f>
        <v>View on DBPedia</v>
      </c>
    </row>
    <row collapsed="false" customFormat="false" customHeight="true" hidden="false" ht="12.65" outlineLevel="0" r="759">
      <c r="A759" s="0" t="str">
        <f aca="false">HYPERLINK("http://dbpedia.org/property/unitName")</f>
        <v>http://dbpedia.org/property/unitName</v>
      </c>
      <c r="B759" s="0" t="s">
        <v>553</v>
      </c>
      <c r="D759" s="0" t="str">
        <f aca="false">HYPERLINK("http://dbpedia.org/sparql?default-graph-uri=http%3A%2F%2Fdbpedia.org&amp;query=select+distinct+%3Fsubject+%3Fobject+where+{%3Fsubject+%3Chttp%3A%2F%2Fdbpedia.org%2Fproperty%2FunitName%3E+%3Fobject}+LIMIT+100&amp;format=text%2Fhtml&amp;timeout=30000&amp;debug=on", "View on DBPedia")</f>
        <v>View on DBPedia</v>
      </c>
    </row>
    <row collapsed="false" customFormat="false" customHeight="true" hidden="false" ht="12.1" outlineLevel="0" r="760">
      <c r="A760" s="0" t="str">
        <f aca="false">HYPERLINK("http://dbpedia.org/property/with")</f>
        <v>http://dbpedia.org/property/with</v>
      </c>
      <c r="B760" s="0" t="s">
        <v>554</v>
      </c>
      <c r="D760" s="0" t="str">
        <f aca="false">HYPERLINK("http://dbpedia.org/sparql?default-graph-uri=http%3A%2F%2Fdbpedia.org&amp;query=select+distinct+%3Fsubject+%3Fobject+where+{%3Fsubject+%3Chttp%3A%2F%2Fdbpedia.org%2Fproperty%2Fwith%3E+%3Fobject}+LIMIT+100&amp;format=text%2Fhtml&amp;timeout=30000&amp;debug=on", "View on DBPedia")</f>
        <v>View on DBPedia</v>
      </c>
    </row>
    <row collapsed="false" customFormat="false" customHeight="true" hidden="false" ht="12.65" outlineLevel="0" r="761">
      <c r="A761" s="0" t="str">
        <f aca="false">HYPERLINK("http://dbpedia.org/property/documentName")</f>
        <v>http://dbpedia.org/property/documentName</v>
      </c>
      <c r="B761" s="0" t="s">
        <v>182</v>
      </c>
      <c r="D761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true" hidden="false" ht="12.65" outlineLevel="0" r="762">
      <c r="A762" s="0" t="str">
        <f aca="false">HYPERLINK("http://dbpedia.org/ontology/militaryUnit")</f>
        <v>http://dbpedia.org/ontology/militaryUnit</v>
      </c>
      <c r="B762" s="0" t="s">
        <v>555</v>
      </c>
      <c r="D762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true" hidden="false" ht="12.65" outlineLevel="0" r="763">
      <c r="A763" s="0" t="str">
        <f aca="false">HYPERLINK("http://dbpedia.org/property/ministerTitle")</f>
        <v>http://dbpedia.org/property/ministerTitle</v>
      </c>
      <c r="B763" s="0" t="s">
        <v>556</v>
      </c>
      <c r="D763" s="0" t="str">
        <f aca="false">HYPERLINK("http://dbpedia.org/sparql?default-graph-uri=http%3A%2F%2Fdbpedia.org&amp;query=select+distinct+%3Fsubject+%3Fobject+where+{%3Fsubject+%3Chttp%3A%2F%2Fdbpedia.org%2Fproperty%2FministerTitle%3E+%3Fobject}+LIMIT+100&amp;format=text%2Fhtml&amp;timeout=30000&amp;debug=on", "View on DBPedia")</f>
        <v>View on DBPedia</v>
      </c>
    </row>
    <row collapsed="false" customFormat="false" customHeight="true" hidden="false" ht="12.1" outlineLevel="0" r="764">
      <c r="A764" s="0" t="str">
        <f aca="false">HYPERLINK("http://dbpedia.org/ontology/predecessor")</f>
        <v>http://dbpedia.org/ontology/predecessor</v>
      </c>
      <c r="B764" s="0" t="s">
        <v>49</v>
      </c>
      <c r="D764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765">
      <c r="A765" s="0" t="str">
        <f aca="false">HYPERLINK("http://dbpedia.org/property/chief1Name")</f>
        <v>http://dbpedia.org/property/chief1Name</v>
      </c>
      <c r="B765" s="0" t="s">
        <v>557</v>
      </c>
      <c r="D765" s="0" t="str">
        <f aca="false">HYPERLINK("http://dbpedia.org/sparql?default-graph-uri=http%3A%2F%2Fdbpedia.org&amp;query=select+distinct+%3Fsubject+%3Fobject+where+{%3Fsubject+%3Chttp%3A%2F%2Fdbpedia.org%2Fproperty%2Fchief1Name%3E+%3Fobject}+LIMIT+100&amp;format=text%2Fhtml&amp;timeout=30000&amp;debug=on", "View on DBPedia")</f>
        <v>View on DBPedia</v>
      </c>
    </row>
    <row collapsed="false" customFormat="false" customHeight="true" hidden="false" ht="12.65" outlineLevel="0" r="766">
      <c r="A766" s="0" t="str">
        <f aca="false">HYPERLINK("http://dbpedia.org/property/placeofburial")</f>
        <v>http://dbpedia.org/property/placeofburial</v>
      </c>
      <c r="B766" s="0" t="s">
        <v>558</v>
      </c>
      <c r="D766" s="0" t="str">
        <f aca="false">HYPERLINK("http://dbpedia.org/sparql?default-graph-uri=http%3A%2F%2Fdbpedia.org&amp;query=select+distinct+%3Fsubject+%3Fobject+where+{%3Fsubject+%3Chttp%3A%2F%2Fdbpedia.org%2Fproperty%2Fplaceofburial%3E+%3Fobject}+LIMIT+100&amp;format=text%2Fhtml&amp;timeout=30000&amp;debug=on", "View on DBPedia")</f>
        <v>View on DBPedia</v>
      </c>
    </row>
    <row collapsed="false" customFormat="false" customHeight="true" hidden="false" ht="12.1" outlineLevel="0" r="767">
      <c r="A767" s="0" t="str">
        <f aca="false">HYPERLINK("http://dbpedia.org/property/formerly")</f>
        <v>http://dbpedia.org/property/formerly</v>
      </c>
      <c r="B767" s="0" t="s">
        <v>559</v>
      </c>
      <c r="D767" s="0" t="str">
        <f aca="false">HYPERLINK("http://dbpedia.org/sparql?default-graph-uri=http%3A%2F%2Fdbpedia.org&amp;query=select+distinct+%3Fsubject+%3Fobject+where+{%3Fsubject+%3Chttp%3A%2F%2Fdbpedia.org%2Fproperty%2Fformerly%3E+%3Fobject}+LIMIT+100&amp;format=text%2Fhtml&amp;timeout=30000&amp;debug=on", "View on DBPedia")</f>
        <v>View on DBPedia</v>
      </c>
    </row>
    <row collapsed="false" customFormat="false" customHeight="true" hidden="false" ht="12.1" outlineLevel="0" r="768">
      <c r="A768" s="0" t="str">
        <f aca="false">HYPERLINK("http://dbpedia.org/property/cabinet")</f>
        <v>http://dbpedia.org/property/cabinet</v>
      </c>
      <c r="B768" s="0" t="s">
        <v>560</v>
      </c>
      <c r="D768" s="0" t="str">
        <f aca="false">HYPERLINK("http://dbpedia.org/sparql?default-graph-uri=http%3A%2F%2Fdbpedia.org&amp;query=select+distinct+%3Fsubject+%3Fobject+where+{%3Fsubject+%3Chttp%3A%2F%2Fdbpedia.org%2Fproperty%2Fcabinet%3E+%3Fobject}+LIMIT+100&amp;format=text%2Fhtml&amp;timeout=30000&amp;debug=on", "View on DBPedia")</f>
        <v>View on DBPedia</v>
      </c>
    </row>
    <row collapsed="false" customFormat="false" customHeight="true" hidden="false" ht="12.65" outlineLevel="0" r="769">
      <c r="A769" s="0" t="str">
        <f aca="false">HYPERLINK("http://dbpedia.org/ontology/leaderParty")</f>
        <v>http://dbpedia.org/ontology/leaderParty</v>
      </c>
      <c r="B769" s="0" t="s">
        <v>188</v>
      </c>
      <c r="D769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true" hidden="false" ht="12.65" outlineLevel="0" r="770">
      <c r="A770" s="0" t="str">
        <f aca="false">HYPERLINK("http://dbpedia.org/property/enactedBy")</f>
        <v>http://dbpedia.org/property/enactedBy</v>
      </c>
      <c r="B770" s="0" t="s">
        <v>561</v>
      </c>
      <c r="D770" s="0" t="str">
        <f aca="false">HYPERLINK("http://dbpedia.org/sparql?default-graph-uri=http%3A%2F%2Fdbpedia.org&amp;query=select+distinct+%3Fsubject+%3Fobject+where+{%3Fsubject+%3Chttp%3A%2F%2Fdbpedia.org%2Fproperty%2FenactedBy%3E+%3Fobject}+LIMIT+100&amp;format=text%2Fhtml&amp;timeout=30000&amp;debug=on", "View on DBPedia")</f>
        <v>View on DBPedia</v>
      </c>
    </row>
    <row collapsed="false" customFormat="false" customHeight="true" hidden="false" ht="12.1" outlineLevel="0" r="771">
      <c r="A771" s="0" t="str">
        <f aca="false">HYPERLINK("http://dbpedia.org/property/group")</f>
        <v>http://dbpedia.org/property/group</v>
      </c>
      <c r="B771" s="0" t="s">
        <v>562</v>
      </c>
      <c r="D771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true" hidden="false" ht="12.1" outlineLevel="0" r="772">
      <c r="A772" s="0" t="str">
        <f aca="false">HYPERLINK("http://dbpedia.org/property/minister")</f>
        <v>http://dbpedia.org/property/minister</v>
      </c>
      <c r="B772" s="0" t="s">
        <v>563</v>
      </c>
      <c r="D772" s="0" t="str">
        <f aca="false">HYPERLINK("http://dbpedia.org/sparql?default-graph-uri=http%3A%2F%2Fdbpedia.org&amp;query=select+distinct+%3Fsubject+%3Fobject+where+{%3Fsubject+%3Chttp%3A%2F%2Fdbpedia.org%2Fproperty%2Fminister%3E+%3Fobject}+LIMIT+100&amp;format=text%2Fhtml&amp;timeout=30000&amp;debug=on", "View on DBPedia")</f>
        <v>View on DBPedia</v>
      </c>
    </row>
    <row collapsed="false" customFormat="false" customHeight="true" hidden="false" ht="12.1" outlineLevel="0" r="773">
      <c r="A773" s="0" t="str">
        <f aca="false">HYPERLINK("http://dbpedia.org/ontology/publisher")</f>
        <v>http://dbpedia.org/ontology/publisher</v>
      </c>
      <c r="B773" s="0" t="s">
        <v>88</v>
      </c>
      <c r="D773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true" hidden="false" ht="12.1" outlineLevel="0" r="774">
      <c r="A774" s="0" t="str">
        <f aca="false">HYPERLINK("http://dbpedia.org/property/eligibility")</f>
        <v>http://dbpedia.org/property/eligibility</v>
      </c>
      <c r="B774" s="0" t="s">
        <v>564</v>
      </c>
      <c r="D774" s="0" t="str">
        <f aca="false">HYPERLINK("http://dbpedia.org/sparql?default-graph-uri=http%3A%2F%2Fdbpedia.org&amp;query=select+distinct+%3Fsubject+%3Fobject+where+{%3Fsubject+%3Chttp%3A%2F%2Fdbpedia.org%2Fproperty%2Feligibility%3E+%3Fobject}+LIMIT+100&amp;format=text%2Fhtml&amp;timeout=30000&amp;debug=on", "View on DBPedia")</f>
        <v>View on DBPedia</v>
      </c>
    </row>
    <row collapsed="false" customFormat="false" customHeight="true" hidden="false" ht="12.65" outlineLevel="0" r="775">
      <c r="A775" s="0" t="str">
        <f aca="false">HYPERLINK("http://dbpedia.org/property/zooName")</f>
        <v>http://dbpedia.org/property/zooName</v>
      </c>
      <c r="B775" s="0" t="s">
        <v>565</v>
      </c>
      <c r="D775" s="0" t="str">
        <f aca="false">HYPERLINK("http://dbpedia.org/sparql?default-graph-uri=http%3A%2F%2Fdbpedia.org&amp;query=select+distinct+%3Fsubject+%3Fobject+where+{%3Fsubject+%3Chttp%3A%2F%2Fdbpedia.org%2Fproperty%2FzooName%3E+%3Fobject}+LIMIT+100&amp;format=text%2Fhtml&amp;timeout=30000&amp;debug=on", "View on DBPedia")</f>
        <v>View on DBPedia</v>
      </c>
    </row>
    <row collapsed="false" customFormat="false" customHeight="true" hidden="false" ht="12.65" outlineLevel="0" r="776">
      <c r="A776" s="0" t="str">
        <f aca="false">HYPERLINK("http://dbpedia.org/property/insigniacaption")</f>
        <v>http://dbpedia.org/property/insigniacaption</v>
      </c>
      <c r="B776" s="0" t="s">
        <v>136</v>
      </c>
      <c r="D776" s="0" t="str">
        <f aca="false">HYPERLINK("http://dbpedia.org/sparql?default-graph-uri=http%3A%2F%2Fdbpedia.org&amp;query=select+distinct+%3Fsubject+%3Fobject+where+{%3Fsubject+%3Chttp%3A%2F%2Fdbpedia.org%2Fproperty%2Finsigniacaption%3E+%3Fobject}+LIMIT+100&amp;format=text%2Fhtml&amp;timeout=30000&amp;debug=on", "View on DBPedia")</f>
        <v>View on DBPedia</v>
      </c>
    </row>
    <row collapsed="false" customFormat="false" customHeight="true" hidden="false" ht="12.1" outlineLevel="0" r="777">
      <c r="A777" s="0" t="str">
        <f aca="false">HYPERLINK("http://dbpedia.org/property/country")</f>
        <v>http://dbpedia.org/property/country</v>
      </c>
      <c r="B777" s="0" t="s">
        <v>110</v>
      </c>
      <c r="D777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778">
      <c r="A778" s="0" t="str">
        <f aca="false">HYPERLINK("http://dbpedia.org/property/slogan")</f>
        <v>http://dbpedia.org/property/slogan</v>
      </c>
      <c r="B778" s="0" t="s">
        <v>63</v>
      </c>
      <c r="D778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true" hidden="false" ht="12.65" outlineLevel="0" r="779">
      <c r="A779" s="0" t="str">
        <f aca="false">HYPERLINK("http://dbpedia.org/property/placeOfDeath")</f>
        <v>http://dbpedia.org/property/placeOfDeath</v>
      </c>
      <c r="B779" s="0" t="s">
        <v>137</v>
      </c>
      <c r="D779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65" outlineLevel="0" r="780">
      <c r="A780" s="0" t="str">
        <f aca="false">HYPERLINK("http://dbpedia.org/ontology/formerBroadcastNetwork")</f>
        <v>http://dbpedia.org/ontology/formerBroadcastNetwork</v>
      </c>
      <c r="B780" s="0" t="s">
        <v>206</v>
      </c>
      <c r="D780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true" hidden="false" ht="12.1" outlineLevel="0" r="781">
      <c r="A781" s="0" t="str">
        <f aca="false">HYPERLINK("http://dbpedia.org/ontology/picture")</f>
        <v>http://dbpedia.org/ontology/picture</v>
      </c>
      <c r="B781" s="0" t="s">
        <v>393</v>
      </c>
      <c r="D781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true" hidden="false" ht="12.65" outlineLevel="0" r="782">
      <c r="A782" s="0" t="str">
        <f aca="false">HYPERLINK("http://dbpedia.org/ontology/restingPlace")</f>
        <v>http://dbpedia.org/ontology/restingPlace</v>
      </c>
      <c r="B782" s="0" t="s">
        <v>566</v>
      </c>
      <c r="D782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true" hidden="false" ht="12.65" outlineLevel="0" r="783">
      <c r="A783" s="0" t="str">
        <f aca="false">HYPERLINK("http://dbpedia.org/property/freeText")</f>
        <v>http://dbpedia.org/property/freeText</v>
      </c>
      <c r="B783" s="0" t="s">
        <v>567</v>
      </c>
      <c r="D783" s="0" t="str">
        <f aca="false">HYPERLINK("http://dbpedia.org/sparql?default-graph-uri=http%3A%2F%2Fdbpedia.org&amp;query=select+distinct+%3Fsubject+%3Fobject+where+{%3Fsubject+%3Chttp%3A%2F%2Fdbpedia.org%2Fproperty%2FfreeText%3E+%3Fobject}+LIMIT+100&amp;format=text%2Fhtml&amp;timeout=30000&amp;debug=on", "View on DBPedia")</f>
        <v>View on DBPedia</v>
      </c>
    </row>
    <row collapsed="false" customFormat="false" customHeight="true" hidden="false" ht="12.1" outlineLevel="0" r="784">
      <c r="A784" s="0" t="str">
        <f aca="false">HYPERLINK("http://dbpedia.org/property/structure")</f>
        <v>http://dbpedia.org/property/structure</v>
      </c>
      <c r="B784" s="0" t="s">
        <v>568</v>
      </c>
      <c r="D784" s="0" t="str">
        <f aca="false">HYPERLINK("http://dbpedia.org/sparql?default-graph-uri=http%3A%2F%2Fdbpedia.org&amp;query=select+distinct+%3Fsubject+%3Fobject+where+{%3Fsubject+%3Chttp%3A%2F%2Fdbpedia.org%2Fproperty%2Fstructure%3E+%3Fobject}+LIMIT+100&amp;format=text%2Fhtml&amp;timeout=30000&amp;debug=on", "View on DBPedia")</f>
        <v>View on DBPedia</v>
      </c>
    </row>
    <row collapsed="false" customFormat="false" customHeight="true" hidden="false" ht="12.65" outlineLevel="0" r="785">
      <c r="A785" s="0" t="str">
        <f aca="false">HYPERLINK("http://dbpedia.org/property/mottotranslated")</f>
        <v>http://dbpedia.org/property/mottotranslated</v>
      </c>
      <c r="B785" s="0" t="s">
        <v>569</v>
      </c>
      <c r="D785" s="0" t="str">
        <f aca="false">HYPERLINK("http://dbpedia.org/sparql?default-graph-uri=http%3A%2F%2Fdbpedia.org&amp;query=select+distinct+%3Fsubject+%3Fobject+where+{%3Fsubject+%3Chttp%3A%2F%2Fdbpedia.org%2Fproperty%2Fmottotranslated%3E+%3Fobject}+LIMIT+100&amp;format=text%2Fhtml&amp;timeout=30000&amp;debug=on", "View on DBPedia")</f>
        <v>View on DBPedia</v>
      </c>
    </row>
    <row collapsed="false" customFormat="false" customHeight="true" hidden="false" ht="12.65" outlineLevel="0" r="786">
      <c r="A786" s="0" t="str">
        <f aca="false">HYPERLINK("http://dbpedia.org/property/subsid")</f>
        <v>http://dbpedia.org/property/subsid</v>
      </c>
      <c r="B786" s="0" t="s">
        <v>35</v>
      </c>
      <c r="D786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true" hidden="false" ht="12.1" outlineLevel="0" r="787">
      <c r="A787" s="0" t="str">
        <f aca="false">HYPERLINK("http://dbpedia.org/property/organization")</f>
        <v>http://dbpedia.org/property/organization</v>
      </c>
      <c r="B787" s="0" t="s">
        <v>570</v>
      </c>
      <c r="D787" s="0" t="str">
        <f aca="false">HYPERLINK("http://dbpedia.org/sparql?default-graph-uri=http%3A%2F%2Fdbpedia.org&amp;query=select+distinct+%3Fsubject+%3Fobject+where+{%3Fsubject+%3Chttp%3A%2F%2Fdbpedia.org%2Fproperty%2Forganization%3E+%3Fobject}+LIMIT+100&amp;format=text%2Fhtml&amp;timeout=30000&amp;debug=on", "View on DBPedia")</f>
        <v>View on DBPedia</v>
      </c>
    </row>
    <row collapsed="false" customFormat="false" customHeight="true" hidden="false" ht="12.1" outlineLevel="0" r="788">
      <c r="A788" s="0" t="str">
        <f aca="false">HYPERLINK("http://dbpedia.org/property/junction")</f>
        <v>http://dbpedia.org/property/junction</v>
      </c>
      <c r="B788" s="0" t="s">
        <v>571</v>
      </c>
      <c r="D788" s="0" t="str">
        <f aca="false">HYPERLINK("http://dbpedia.org/sparql?default-graph-uri=http%3A%2F%2Fdbpedia.org&amp;query=select+distinct+%3Fsubject+%3Fobject+where+{%3Fsubject+%3Chttp%3A%2F%2Fdbpedia.org%2Fproperty%2Fjunction%3E+%3Fobject}+LIMIT+100&amp;format=text%2Fhtml&amp;timeout=30000&amp;debug=on", "View on DBPedia")</f>
        <v>View on DBPedia</v>
      </c>
    </row>
    <row collapsed="false" customFormat="false" customHeight="true" hidden="false" ht="12.1" outlineLevel="0" r="789">
      <c r="A789" s="0" t="str">
        <f aca="false">HYPERLINK("http://dbpedia.org/property/function")</f>
        <v>http://dbpedia.org/property/function</v>
      </c>
      <c r="B789" s="0" t="s">
        <v>572</v>
      </c>
      <c r="D789" s="0" t="str">
        <f aca="false">HYPERLINK("http://dbpedia.org/sparql?default-graph-uri=http%3A%2F%2Fdbpedia.org&amp;query=select+distinct+%3Fsubject+%3Fobject+where+{%3Fsubject+%3Chttp%3A%2F%2Fdbpedia.org%2Fproperty%2Ffunction%3E+%3Fobject}+LIMIT+100&amp;format=text%2Fhtml&amp;timeout=30000&amp;debug=on", "View on DBPedia")</f>
        <v>View on DBPedia</v>
      </c>
    </row>
    <row collapsed="false" customFormat="false" customHeight="true" hidden="false" ht="12.65" outlineLevel="0" r="790">
      <c r="A790" s="0" t="str">
        <f aca="false">HYPERLINK("http://dbpedia.org/property/companyType")</f>
        <v>http://dbpedia.org/property/companyType</v>
      </c>
      <c r="B790" s="0" t="s">
        <v>43</v>
      </c>
      <c r="D790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true" hidden="false" ht="12.1" outlineLevel="0" r="791">
      <c r="A791" s="0" t="str">
        <f aca="false">HYPERLINK("http://dbpedia.org/property/incumbent")</f>
        <v>http://dbpedia.org/property/incumbent</v>
      </c>
      <c r="B791" s="0" t="s">
        <v>573</v>
      </c>
      <c r="D791" s="0" t="str">
        <f aca="false">HYPERLINK("http://dbpedia.org/sparql?default-graph-uri=http%3A%2F%2Fdbpedia.org&amp;query=select+distinct+%3Fsubject+%3Fobject+where+{%3Fsubject+%3Chttp%3A%2F%2Fdbpedia.org%2Fproperty%2Fincumbent%3E+%3Fobject}+LIMIT+100&amp;format=text%2Fhtml&amp;timeout=30000&amp;debug=on", "View on DBPedia")</f>
        <v>View on DBPedia</v>
      </c>
    </row>
    <row collapsed="false" customFormat="false" customHeight="true" hidden="false" ht="12.1" outlineLevel="0" r="792">
      <c r="A792" s="0" t="str">
        <f aca="false">HYPERLINK("http://dbpedia.org/property/child11Agency")</f>
        <v>http://dbpedia.org/property/child11Agency</v>
      </c>
      <c r="B792" s="0" t="s">
        <v>574</v>
      </c>
      <c r="D792" s="0" t="str">
        <f aca="false">HYPERLINK("http://dbpedia.org/sparql?default-graph-uri=http%3A%2F%2Fdbpedia.org&amp;query=select+distinct+%3Fsubject+%3Fobject+where+{%3Fsubject+%3Chttp%3A%2F%2Fdbpedia.org%2Fproperty%2Fchild11Agency%3E+%3Fobject}+LIMIT+100&amp;format=text%2Fhtml&amp;timeout=30000&amp;debug=on", "View on DBPedia")</f>
        <v>View on DBPedia</v>
      </c>
    </row>
    <row collapsed="false" customFormat="false" customHeight="true" hidden="false" ht="12.1" outlineLevel="0" r="793">
      <c r="A793" s="0" t="str">
        <f aca="false">HYPERLINK("http://dbpedia.org/property/child5Agency")</f>
        <v>http://dbpedia.org/property/child5Agency</v>
      </c>
      <c r="B793" s="0" t="s">
        <v>575</v>
      </c>
      <c r="D793" s="0" t="str">
        <f aca="false">HYPERLINK("http://dbpedia.org/sparql?default-graph-uri=http%3A%2F%2Fdbpedia.org&amp;query=select+distinct+%3Fsubject+%3Fobject+where+{%3Fsubject+%3Chttp%3A%2F%2Fdbpedia.org%2Fproperty%2Fchild5Agency%3E+%3Fobject}+LIMIT+100&amp;format=text%2Fhtml&amp;timeout=30000&amp;debug=on", "View on DBPedia")</f>
        <v>View on DBPedia</v>
      </c>
    </row>
    <row collapsed="false" customFormat="false" customHeight="true" hidden="false" ht="12.65" outlineLevel="0" r="794">
      <c r="A794" s="0" t="str">
        <f aca="false">HYPERLINK("http://dbpedia.org/property/termlength")</f>
        <v>http://dbpedia.org/property/termlength</v>
      </c>
      <c r="B794" s="0" t="s">
        <v>576</v>
      </c>
      <c r="D794" s="0" t="str">
        <f aca="false">HYPERLINK("http://dbpedia.org/sparql?default-graph-uri=http%3A%2F%2Fdbpedia.org&amp;query=select+distinct+%3Fsubject+%3Fobject+where+{%3Fsubject+%3Chttp%3A%2F%2Fdbpedia.org%2Fproperty%2Ftermlength%3E+%3Fobject}+LIMIT+100&amp;format=text%2Fhtml&amp;timeout=30000&amp;debug=on", "View on DBPedia")</f>
        <v>View on DBPedia</v>
      </c>
    </row>
    <row collapsed="false" customFormat="false" customHeight="true" hidden="false" ht="12.1" outlineLevel="0" r="795">
      <c r="A795" s="0" t="str">
        <f aca="false">HYPERLINK("http://dbpedia.org/ontology/address")</f>
        <v>http://dbpedia.org/ontology/address</v>
      </c>
      <c r="B795" s="0" t="s">
        <v>233</v>
      </c>
      <c r="D795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true" hidden="false" ht="12.1" outlineLevel="0" r="796">
      <c r="A796" s="0" t="str">
        <f aca="false">HYPERLINK("http://dbpedia.org/property/south")</f>
        <v>http://dbpedia.org/property/south</v>
      </c>
      <c r="B796" s="0" t="s">
        <v>577</v>
      </c>
      <c r="D796" s="0" t="str">
        <f aca="false">HYPERLINK("http://dbpedia.org/sparql?default-graph-uri=http%3A%2F%2Fdbpedia.org&amp;query=select+distinct+%3Fsubject+%3Fobject+where+{%3Fsubject+%3Chttp%3A%2F%2Fdbpedia.org%2Fproperty%2Fsouth%3E+%3Fobject}+LIMIT+100&amp;format=text%2Fhtml&amp;timeout=30000&amp;debug=on", "View on DBPedia")</f>
        <v>View on DBPedia</v>
      </c>
    </row>
    <row collapsed="false" customFormat="false" customHeight="true" hidden="false" ht="12.1" outlineLevel="0" r="797">
      <c r="A797" s="0" t="str">
        <f aca="false">HYPERLINK("http://dbpedia.org/property/leader2Type")</f>
        <v>http://dbpedia.org/property/leader2Type</v>
      </c>
      <c r="B797" s="0" t="s">
        <v>578</v>
      </c>
      <c r="D797" s="0" t="str">
        <f aca="false">HYPERLINK("http://dbpedia.org/sparql?default-graph-uri=http%3A%2F%2Fdbpedia.org&amp;query=select+distinct+%3Fsubject+%3Fobject+where+{%3Fsubject+%3Chttp%3A%2F%2Fdbpedia.org%2Fproperty%2Fleader2Type%3E+%3Fobject}+LIMIT+100&amp;format=text%2Fhtml&amp;timeout=30000&amp;debug=on", "View on DBPedia")</f>
        <v>View on DBPedia</v>
      </c>
    </row>
    <row collapsed="false" customFormat="false" customHeight="true" hidden="false" ht="12.65" outlineLevel="0" r="798">
      <c r="A798" s="0" t="str">
        <f aca="false">HYPERLINK("http://dbpedia.org/ontology/architecturalStyle")</f>
        <v>http://dbpedia.org/ontology/architecturalStyle</v>
      </c>
      <c r="B798" s="0" t="s">
        <v>579</v>
      </c>
      <c r="D798" s="0" t="str">
        <f aca="false">HYPERLINK("http://dbpedia.org/sparql?default-graph-uri=http%3A%2F%2Fdbpedia.org&amp;query=select+distinct+%3Fsubject+%3Fobject+where+{%3Fsubject+%3Chttp%3A%2F%2Fdbpedia.org%2Fontology%2FarchitecturalStyle%3E+%3Fobject}+LIMIT+100&amp;format=text%2Fhtml&amp;timeout=30000&amp;debug=on", "View on DBPedia")</f>
        <v>View on DBPedia</v>
      </c>
    </row>
    <row collapsed="false" customFormat="false" customHeight="true" hidden="false" ht="12.65" outlineLevel="0" r="799">
      <c r="A799" s="0" t="str">
        <f aca="false">HYPERLINK("http://dbpedia.org/property/partof")</f>
        <v>http://dbpedia.org/property/partof</v>
      </c>
      <c r="B799" s="0" t="s">
        <v>239</v>
      </c>
      <c r="D799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true" hidden="false" ht="12.1" outlineLevel="0" r="800">
      <c r="A800" s="0" t="str">
        <f aca="false">HYPERLINK("http://dbpedia.org/ontology/slogan")</f>
        <v>http://dbpedia.org/ontology/slogan</v>
      </c>
      <c r="B800" s="0" t="s">
        <v>63</v>
      </c>
      <c r="D800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true" hidden="false" ht="12.1" outlineLevel="0" r="801">
      <c r="A801" s="0" t="str">
        <f aca="false">HYPERLINK("http://dbpedia.org/property/agency")</f>
        <v>http://dbpedia.org/property/agency</v>
      </c>
      <c r="B801" s="0" t="s">
        <v>580</v>
      </c>
      <c r="D801" s="0" t="str">
        <f aca="false">HYPERLINK("http://dbpedia.org/sparql?default-graph-uri=http%3A%2F%2Fdbpedia.org&amp;query=select+distinct+%3Fsubject+%3Fobject+where+{%3Fsubject+%3Chttp%3A%2F%2Fdbpedia.org%2Fproperty%2Fagency%3E+%3Fobject}+LIMIT+100&amp;format=text%2Fhtml&amp;timeout=30000&amp;debug=on", "View on DBPedia")</f>
        <v>View on DBPedia</v>
      </c>
    </row>
    <row collapsed="false" customFormat="false" customHeight="true" hidden="false" ht="12.1" outlineLevel="0" r="802">
      <c r="A802" s="0" t="str">
        <f aca="false">HYPERLINK("http://dbpedia.org/property/eligible")</f>
        <v>http://dbpedia.org/property/eligible</v>
      </c>
      <c r="B802" s="0" t="s">
        <v>581</v>
      </c>
      <c r="D802" s="0" t="str">
        <f aca="false">HYPERLINK("http://dbpedia.org/sparql?default-graph-uri=http%3A%2F%2Fdbpedia.org&amp;query=select+distinct+%3Fsubject+%3Fobject+where+{%3Fsubject+%3Chttp%3A%2F%2Fdbpedia.org%2Fproperty%2Feligible%3E+%3Fobject}+LIMIT+100&amp;format=text%2Fhtml&amp;timeout=30000&amp;debug=on", "View on DBPedia")</f>
        <v>View on DBPedia</v>
      </c>
    </row>
    <row collapsed="false" customFormat="false" customHeight="true" hidden="false" ht="12.1" outlineLevel="0" r="803">
      <c r="A803" s="0" t="str">
        <f aca="false">HYPERLINK("http://dbpedia.org/property/strength")</f>
        <v>http://dbpedia.org/property/strength</v>
      </c>
      <c r="B803" s="0" t="s">
        <v>381</v>
      </c>
      <c r="D803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true" hidden="false" ht="12.1" outlineLevel="0" r="804">
      <c r="A804" s="0" t="str">
        <f aca="false">HYPERLINK("http://dbpedia.org/property/succession")</f>
        <v>http://dbpedia.org/property/succession</v>
      </c>
      <c r="B804" s="0" t="s">
        <v>582</v>
      </c>
      <c r="D804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true" hidden="false" ht="12.1" outlineLevel="0" r="805">
      <c r="A805" s="0" t="str">
        <f aca="false">HYPERLINK("http://dbpedia.org/property/chief5Position")</f>
        <v>http://dbpedia.org/property/chief5Position</v>
      </c>
      <c r="B805" s="0" t="s">
        <v>583</v>
      </c>
      <c r="D805" s="0" t="str">
        <f aca="false">HYPERLINK("http://dbpedia.org/sparql?default-graph-uri=http%3A%2F%2Fdbpedia.org&amp;query=select+distinct+%3Fsubject+%3Fobject+where+{%3Fsubject+%3Chttp%3A%2F%2Fdbpedia.org%2Fproperty%2Fchief5Position%3E+%3Fobject}+LIMIT+100&amp;format=text%2Fhtml&amp;timeout=30000&amp;debug=on", "View on DBPedia")</f>
        <v>View on DBPedia</v>
      </c>
    </row>
    <row collapsed="false" customFormat="false" customHeight="true" hidden="false" ht="12.1" outlineLevel="0" r="806">
      <c r="A806" s="0" t="str">
        <f aca="false">HYPERLINK("http://dbpedia.org/ontology/allegiance")</f>
        <v>http://dbpedia.org/ontology/allegiance</v>
      </c>
      <c r="B806" s="0" t="s">
        <v>115</v>
      </c>
      <c r="D806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true" hidden="false" ht="12.1" outlineLevel="0" r="807">
      <c r="A807" s="0" t="str">
        <f aca="false">HYPERLINK("http://dbpedia.org/property/col")</f>
        <v>http://dbpedia.org/property/col</v>
      </c>
      <c r="B807" s="0" t="s">
        <v>77</v>
      </c>
      <c r="D807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808">
      <c r="A808" s="0" t="str">
        <f aca="false">HYPERLINK("http://dbpedia.org/property/designation3Offname")</f>
        <v>http://dbpedia.org/property/designation3Offname</v>
      </c>
      <c r="B808" s="0" t="s">
        <v>584</v>
      </c>
      <c r="D808" s="0" t="str">
        <f aca="false">HYPERLINK("http://dbpedia.org/sparql?default-graph-uri=http%3A%2F%2Fdbpedia.org&amp;query=select+distinct+%3Fsubject+%3Fobject+where+{%3Fsubject+%3Chttp%3A%2F%2Fdbpedia.org%2Fproperty%2Fdesignation3Offname%3E+%3Fobject}+LIMIT+100&amp;format=text%2Fhtml&amp;timeout=30000&amp;debug=on", "View on DBPedia")</f>
        <v>View on DBPedia</v>
      </c>
    </row>
    <row collapsed="false" customFormat="false" customHeight="true" hidden="false" ht="12.1" outlineLevel="0" r="809">
      <c r="A809" s="0" t="str">
        <f aca="false">HYPERLINK("http://dbpedia.org/property/house")</f>
        <v>http://dbpedia.org/property/house</v>
      </c>
      <c r="B809" s="0" t="s">
        <v>585</v>
      </c>
      <c r="D809" s="0" t="str">
        <f aca="false">HYPERLINK("http://dbpedia.org/sparql?default-graph-uri=http%3A%2F%2Fdbpedia.org&amp;query=select+distinct+%3Fsubject+%3Fobject+where+{%3Fsubject+%3Chttp%3A%2F%2Fdbpedia.org%2Fproperty%2Fhouse%3E+%3Fobject}+LIMIT+100&amp;format=text%2Fhtml&amp;timeout=30000&amp;debug=on", "View on DBPedia")</f>
        <v>View on DBPedia</v>
      </c>
    </row>
    <row collapsed="false" customFormat="false" customHeight="true" hidden="false" ht="12.65" outlineLevel="0" r="810">
      <c r="A810" s="0" t="str">
        <f aca="false">HYPERLINK("http://dbpedia.org/property/officialName")</f>
        <v>http://dbpedia.org/property/officialName</v>
      </c>
      <c r="B810" s="0" t="s">
        <v>586</v>
      </c>
      <c r="D810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true" hidden="false" ht="12.65" outlineLevel="0" r="811">
      <c r="A811" s="0" t="str">
        <f aca="false">HYPERLINK("http://dbpedia.org/property/lowerHouse")</f>
        <v>http://dbpedia.org/property/lowerHouse</v>
      </c>
      <c r="B811" s="0" t="s">
        <v>587</v>
      </c>
      <c r="D811" s="0" t="str">
        <f aca="false">HYPERLINK("http://dbpedia.org/sparql?default-graph-uri=http%3A%2F%2Fdbpedia.org&amp;query=select+distinct+%3Fsubject+%3Fobject+where+{%3Fsubject+%3Chttp%3A%2F%2Fdbpedia.org%2Fproperty%2FlowerHouse%3E+%3Fobject}+LIMIT+100&amp;format=text%2Fhtml&amp;timeout=30000&amp;debug=on", "View on DBPedia")</f>
        <v>View on DBPedia</v>
      </c>
    </row>
    <row collapsed="false" customFormat="false" customHeight="true" hidden="false" ht="12.1" outlineLevel="0" r="812">
      <c r="A812" s="0" t="str">
        <f aca="false">HYPERLINK("http://dbpedia.org/property/appointer")</f>
        <v>http://dbpedia.org/property/appointer</v>
      </c>
      <c r="B812" s="0" t="s">
        <v>152</v>
      </c>
      <c r="D812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true" hidden="false" ht="12.1" outlineLevel="0" r="813">
      <c r="A813" s="0" t="str">
        <f aca="false">HYPERLINK("http://dbpedia.org/property/child2agency")</f>
        <v>http://dbpedia.org/property/child2agency</v>
      </c>
      <c r="B813" s="0" t="s">
        <v>588</v>
      </c>
      <c r="D813" s="0" t="str">
        <f aca="false">HYPERLINK("http://dbpedia.org/sparql?default-graph-uri=http%3A%2F%2Fdbpedia.org&amp;query=select+distinct+%3Fsubject+%3Fobject+where+{%3Fsubject+%3Chttp%3A%2F%2Fdbpedia.org%2Fproperty%2Fchild2agency%3E+%3Fobject}+LIMIT+100&amp;format=text%2Fhtml&amp;timeout=30000&amp;debug=on", "View on DBPedia")</f>
        <v>View on DBPedia</v>
      </c>
    </row>
    <row collapsed="false" customFormat="false" customHeight="true" hidden="false" ht="12.1" outlineLevel="0" r="814">
      <c r="A814" s="0" t="str">
        <f aca="false">HYPERLINK("http://dbpedia.org/property/coach")</f>
        <v>http://dbpedia.org/property/coach</v>
      </c>
      <c r="B814" s="0" t="s">
        <v>589</v>
      </c>
      <c r="D814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true" hidden="false" ht="12.65" outlineLevel="0" r="815">
      <c r="A815" s="0" t="str">
        <f aca="false">HYPERLINK("http://dbpedia.org/property/afterColour")</f>
        <v>http://dbpedia.org/property/afterColour</v>
      </c>
      <c r="B815" s="0" t="s">
        <v>590</v>
      </c>
      <c r="D815" s="0" t="str">
        <f aca="false">HYPERLINK("http://dbpedia.org/sparql?default-graph-uri=http%3A%2F%2Fdbpedia.org&amp;query=select+distinct+%3Fsubject+%3Fobject+where+{%3Fsubject+%3Chttp%3A%2F%2Fdbpedia.org%2Fproperty%2FafterColour%3E+%3Fobject}+LIMIT+100&amp;format=text%2Fhtml&amp;timeout=30000&amp;debug=on", "View on DBPedia")</f>
        <v>View on DBPedia</v>
      </c>
    </row>
    <row collapsed="false" customFormat="false" customHeight="true" hidden="false" ht="12.65" outlineLevel="0" r="816">
      <c r="A816" s="0" t="str">
        <f aca="false">HYPERLINK("http://dbpedia.org/property/succeding")</f>
        <v>http://dbpedia.org/property/succeding</v>
      </c>
      <c r="B816" s="0" t="s">
        <v>157</v>
      </c>
      <c r="D816" s="0" t="str">
        <f aca="false">HYPERLINK("http://dbpedia.org/sparql?default-graph-uri=http%3A%2F%2Fdbpedia.org&amp;query=select+distinct+%3Fsubject+%3Fobject+where+{%3Fsubject+%3Chttp%3A%2F%2Fdbpedia.org%2Fproperty%2Fsucceding%3E+%3Fobject}+LIMIT+100&amp;format=text%2Fhtml&amp;timeout=30000&amp;debug=on", "View on DBPedia")</f>
        <v>View on DBPedia</v>
      </c>
    </row>
    <row collapsed="false" customFormat="false" customHeight="true" hidden="false" ht="12.65" outlineLevel="0" r="817">
      <c r="A817" s="0" t="str">
        <f aca="false">HYPERLINK("http://dbpedia.org/property/libraryName")</f>
        <v>http://dbpedia.org/property/libraryName</v>
      </c>
      <c r="B817" s="0" t="s">
        <v>591</v>
      </c>
      <c r="D817" s="0" t="str">
        <f aca="false">HYPERLINK("http://dbpedia.org/sparql?default-graph-uri=http%3A%2F%2Fdbpedia.org&amp;query=select+distinct+%3Fsubject+%3Fobject+where+{%3Fsubject+%3Chttp%3A%2F%2Fdbpedia.org%2Fproperty%2FlibraryName%3E+%3Fobject}+LIMIT+100&amp;format=text%2Fhtml&amp;timeout=30000&amp;debug=on", "View on DBPedia")</f>
        <v>View on DBPedia</v>
      </c>
    </row>
    <row collapsed="false" customFormat="false" customHeight="true" hidden="false" ht="12.1" outlineLevel="0" r="818">
      <c r="A818" s="0" t="str">
        <f aca="false">HYPERLINK("http://dbpedia.org/property/location")</f>
        <v>http://dbpedia.org/property/location</v>
      </c>
      <c r="B818" s="0" t="s">
        <v>70</v>
      </c>
      <c r="D818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819">
      <c r="A819" s="0" t="str">
        <f aca="false">HYPERLINK("http://dbpedia.org/property/league")</f>
        <v>http://dbpedia.org/property/league</v>
      </c>
      <c r="B819" s="0" t="s">
        <v>487</v>
      </c>
      <c r="D819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true" hidden="false" ht="12.1" outlineLevel="0" r="820">
      <c r="A820" s="0" t="str">
        <f aca="false">HYPERLINK("http://dbpedia.org/property/style")</f>
        <v>http://dbpedia.org/property/style</v>
      </c>
      <c r="B820" s="0" t="s">
        <v>592</v>
      </c>
      <c r="D820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true" hidden="false" ht="12.1" outlineLevel="0" r="821">
      <c r="A821" s="0" t="str">
        <f aca="false">HYPERLINK("http://dbpedia.org/property/body")</f>
        <v>http://dbpedia.org/property/body</v>
      </c>
      <c r="B821" s="0" t="s">
        <v>126</v>
      </c>
      <c r="D821" s="0" t="str">
        <f aca="false">HYPERLINK("http://dbpedia.org/sparql?default-graph-uri=http%3A%2F%2Fdbpedia.org&amp;query=select+distinct+%3Fsubject+%3Fobject+where+{%3Fsubject+%3Chttp%3A%2F%2Fdbpedia.org%2Fproperty%2Fbody%3E+%3Fobject}+LIMIT+100&amp;format=text%2Fhtml&amp;timeout=30000&amp;debug=on", "View on DBPedia")</f>
        <v>View on DBPedia</v>
      </c>
    </row>
    <row collapsed="false" customFormat="false" customHeight="true" hidden="false" ht="12.1" outlineLevel="0" r="822">
      <c r="A822" s="0" t="str">
        <f aca="false">HYPERLINK("http://dbpedia.org/property/architecture")</f>
        <v>http://dbpedia.org/property/architecture</v>
      </c>
      <c r="B822" s="0" t="s">
        <v>166</v>
      </c>
      <c r="D822" s="0" t="str">
        <f aca="false">HYPERLINK("http://dbpedia.org/sparql?default-graph-uri=http%3A%2F%2Fdbpedia.org&amp;query=select+distinct+%3Fsubject+%3Fobject+where+{%3Fsubject+%3Chttp%3A%2F%2Fdbpedia.org%2Fproperty%2Farchitecture%3E+%3Fobject}+LIMIT+100&amp;format=text%2Fhtml&amp;timeout=30000&amp;debug=on", "View on DBPedia")</f>
        <v>View on DBPedia</v>
      </c>
    </row>
    <row collapsed="false" customFormat="false" customHeight="true" hidden="false" ht="12.1" outlineLevel="0" r="823">
      <c r="A823" s="0" t="str">
        <f aca="false">HYPERLINK("http://dbpedia.org/property/candidate")</f>
        <v>http://dbpedia.org/property/candidate</v>
      </c>
      <c r="B823" s="0" t="s">
        <v>384</v>
      </c>
      <c r="D823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true" hidden="false" ht="12.1" outlineLevel="0" r="824">
      <c r="A824" s="0" t="str">
        <f aca="false">HYPERLINK("http://dbpedia.org/property/industry")</f>
        <v>http://dbpedia.org/property/industry</v>
      </c>
      <c r="B824" s="0" t="s">
        <v>32</v>
      </c>
      <c r="D824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true" hidden="false" ht="12.1" outlineLevel="0" r="825">
      <c r="A825" s="0" t="str">
        <f aca="false">HYPERLINK("http://dbpedia.org/property/allies")</f>
        <v>http://dbpedia.org/property/allies</v>
      </c>
      <c r="B825" s="0" t="s">
        <v>172</v>
      </c>
      <c r="D825" s="0" t="str">
        <f aca="false">HYPERLINK("http://dbpedia.org/sparql?default-graph-uri=http%3A%2F%2Fdbpedia.org&amp;query=select+distinct+%3Fsubject+%3Fobject+where+{%3Fsubject+%3Chttp%3A%2F%2Fdbpedia.org%2Fproperty%2Fallies%3E+%3Fobject}+LIMIT+100&amp;format=text%2Fhtml&amp;timeout=30000&amp;debug=on", "View on DBPedia")</f>
        <v>View on DBPedia</v>
      </c>
    </row>
    <row collapsed="false" customFormat="false" customHeight="true" hidden="false" ht="12.1" outlineLevel="0" r="826">
      <c r="A826" s="0" t="str">
        <f aca="false">HYPERLINK("http://dbpedia.org/property/role")</f>
        <v>http://dbpedia.org/property/role</v>
      </c>
      <c r="B826" s="0" t="s">
        <v>528</v>
      </c>
      <c r="D826" s="0" t="str">
        <f aca="false">HYPERLINK("http://dbpedia.org/sparql?default-graph-uri=http%3A%2F%2Fdbpedia.org&amp;query=select+distinct+%3Fsubject+%3Fobject+where+{%3Fsubject+%3Chttp%3A%2F%2Fdbpedia.org%2Fproperty%2Frole%3E+%3Fobject}+LIMIT+100&amp;format=text%2Fhtml&amp;timeout=30000&amp;debug=on", "View on DBPedia")</f>
        <v>View on DBPedia</v>
      </c>
    </row>
    <row collapsed="false" customFormat="false" customHeight="true" hidden="false" ht="12.1" outlineLevel="0" r="827">
      <c r="A827" s="0" t="str">
        <f aca="false">HYPERLINK("http://dbpedia.org/property/leader1Type")</f>
        <v>http://dbpedia.org/property/leader1Type</v>
      </c>
      <c r="B827" s="0" t="s">
        <v>593</v>
      </c>
      <c r="D827" s="0" t="str">
        <f aca="false">HYPERLINK("http://dbpedia.org/sparql?default-graph-uri=http%3A%2F%2Fdbpedia.org&amp;query=select+distinct+%3Fsubject+%3Fobject+where+{%3Fsubject+%3Chttp%3A%2F%2Fdbpedia.org%2Fproperty%2Fleader1Type%3E+%3Fobject}+LIMIT+100&amp;format=text%2Fhtml&amp;timeout=30000&amp;debug=on", "View on DBPedia")</f>
        <v>View on DBPedia</v>
      </c>
    </row>
    <row collapsed="false" customFormat="false" customHeight="true" hidden="false" ht="12.1" outlineLevel="0" r="828">
      <c r="A828" s="0" t="str">
        <f aca="false">HYPERLINK("http://dbpedia.org/ontology/country")</f>
        <v>http://dbpedia.org/ontology/country</v>
      </c>
      <c r="B828" s="0" t="s">
        <v>110</v>
      </c>
      <c r="D828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829">
      <c r="A829" s="0" t="str">
        <f aca="false">HYPERLINK("http://dbpedia.org/property/alliance")</f>
        <v>http://dbpedia.org/property/alliance</v>
      </c>
      <c r="B829" s="0" t="s">
        <v>594</v>
      </c>
      <c r="D829" s="0" t="str">
        <f aca="false">HYPERLINK("http://dbpedia.org/sparql?default-graph-uri=http%3A%2F%2Fdbpedia.org&amp;query=select+distinct+%3Fsubject+%3Fobject+where+{%3Fsubject+%3Chttp%3A%2F%2Fdbpedia.org%2Fproperty%2Falliance%3E+%3Fobject}+LIMIT+100&amp;format=text%2Fhtml&amp;timeout=30000&amp;debug=on", "View on DBPedia")</f>
        <v>View on DBPedia</v>
      </c>
    </row>
    <row collapsed="false" customFormat="false" customHeight="true" hidden="false" ht="12.65" outlineLevel="0" r="830">
      <c r="A830" s="0" t="str">
        <f aca="false">HYPERLINK("http://dbpedia.org/property/sessionRoom")</f>
        <v>http://dbpedia.org/property/sessionRoom</v>
      </c>
      <c r="B830" s="0" t="s">
        <v>595</v>
      </c>
      <c r="D830" s="0" t="str">
        <f aca="false">HYPERLINK("http://dbpedia.org/sparql?default-graph-uri=http%3A%2F%2Fdbpedia.org&amp;query=select+distinct+%3Fsubject+%3Fobject+where+{%3Fsubject+%3Chttp%3A%2F%2Fdbpedia.org%2Fproperty%2FsessionRoom%3E+%3Fobject}+LIMIT+100&amp;format=text%2Fhtml&amp;timeout=30000&amp;debug=on", "View on DBPedia")</f>
        <v>View on DBPedia</v>
      </c>
    </row>
    <row collapsed="false" customFormat="false" customHeight="true" hidden="false" ht="12.1" outlineLevel="0" r="831">
      <c r="A831" s="0" t="str">
        <f aca="false">HYPERLINK("http://dbpedia.org/property/workplaces")</f>
        <v>http://dbpedia.org/property/workplaces</v>
      </c>
      <c r="B831" s="0" t="s">
        <v>596</v>
      </c>
      <c r="D831" s="0" t="str">
        <f aca="false">HYPERLINK("http://dbpedia.org/sparql?default-graph-uri=http%3A%2F%2Fdbpedia.org&amp;query=select+distinct+%3Fsubject+%3Fobject+where+{%3Fsubject+%3Chttp%3A%2F%2Fdbpedia.org%2Fproperty%2Fworkplaces%3E+%3Fobject}+LIMIT+100&amp;format=text%2Fhtml&amp;timeout=30000&amp;debug=on", "View on DBPedia")</f>
        <v>View on DBPedia</v>
      </c>
    </row>
    <row collapsed="false" customFormat="false" customHeight="true" hidden="false" ht="12.65" outlineLevel="0" r="832">
      <c r="A832" s="0" t="str">
        <f aca="false">HYPERLINK("http://dbpedia.org/ontology/routeJunction")</f>
        <v>http://dbpedia.org/ontology/routeJunction</v>
      </c>
      <c r="B832" s="0" t="s">
        <v>597</v>
      </c>
      <c r="D832" s="0" t="str">
        <f aca="false">HYPERLINK("http://dbpedia.org/sparql?default-graph-uri=http%3A%2F%2Fdbpedia.org&amp;query=select+distinct+%3Fsubject+%3Fobject+where+{%3Fsubject+%3Chttp%3A%2F%2Fdbpedia.org%2Fontology%2FrouteJunction%3E+%3Fobject}+LIMIT+100&amp;format=text%2Fhtml&amp;timeout=30000&amp;debug=on", "View on DBPedia")</f>
        <v>View on DBPedia</v>
      </c>
    </row>
    <row collapsed="false" customFormat="false" customHeight="true" hidden="false" ht="12.1" outlineLevel="0" r="833">
      <c r="A833" s="0" t="str">
        <f aca="false">HYPERLINK("http://dbpedia.org/property/1blankname")</f>
        <v>http://dbpedia.org/property/1blankname</v>
      </c>
      <c r="B833" s="0" t="s">
        <v>598</v>
      </c>
      <c r="D833" s="0" t="str">
        <f aca="false">HYPERLINK("http://dbpedia.org/sparql?default-graph-uri=http%3A%2F%2Fdbpedia.org&amp;query=select+distinct+%3Fsubject+%3Fobject+where+{%3Fsubject+%3Chttp%3A%2F%2Fdbpedia.org%2Fproperty%2F1blankname%3E+%3Fobject}+LIMIT+100&amp;format=text%2Fhtml&amp;timeout=30000&amp;debug=on", "View on DBPedia")</f>
        <v>View on DBPedia</v>
      </c>
    </row>
    <row collapsed="false" customFormat="false" customHeight="true" hidden="false" ht="12.1" outlineLevel="0" r="834">
      <c r="A834" s="0" t="str">
        <f aca="false">HYPERLINK("http://dbpedia.org/property/designation")</f>
        <v>http://dbpedia.org/property/designation</v>
      </c>
      <c r="B834" s="0" t="s">
        <v>599</v>
      </c>
      <c r="D834" s="0" t="str">
        <f aca="false">HYPERLINK("http://dbpedia.org/sparql?default-graph-uri=http%3A%2F%2Fdbpedia.org&amp;query=select+distinct+%3Fsubject+%3Fobject+where+{%3Fsubject+%3Chttp%3A%2F%2Fdbpedia.org%2Fproperty%2Fdesignation%3E+%3Fobject}+LIMIT+100&amp;format=text%2Fhtml&amp;timeout=30000&amp;debug=on", "View on DBPedia")</f>
        <v>View on DBPedia</v>
      </c>
    </row>
    <row collapsed="false" customFormat="false" customHeight="true" hidden="false" ht="12.65" outlineLevel="0" r="835">
      <c r="A835" s="0" t="str">
        <f aca="false">HYPERLINK("http://dbpedia.org/ontology/formerName")</f>
        <v>http://dbpedia.org/ontology/formerName</v>
      </c>
      <c r="B835" s="0" t="s">
        <v>196</v>
      </c>
      <c r="D835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65" outlineLevel="0" r="836">
      <c r="A836" s="0" t="str">
        <f aca="false">HYPERLINK("http://dbpedia.org/property/longTitle")</f>
        <v>http://dbpedia.org/property/longTitle</v>
      </c>
      <c r="B836" s="0" t="s">
        <v>387</v>
      </c>
      <c r="D836" s="0" t="str">
        <f aca="false">HYPERLINK("http://dbpedia.org/sparql?default-graph-uri=http%3A%2F%2Fdbpedia.org&amp;query=select+distinct+%3Fsubject+%3Fobject+where+{%3Fsubject+%3Chttp%3A%2F%2Fdbpedia.org%2Fproperty%2FlongTitle%3E+%3Fobject}+LIMIT+100&amp;format=text%2Fhtml&amp;timeout=30000&amp;debug=on", "View on DBPedia")</f>
        <v>View on DBPedia</v>
      </c>
    </row>
    <row collapsed="false" customFormat="false" customHeight="true" hidden="false" ht="12.1" outlineLevel="0" r="837">
      <c r="A837" s="0" t="str">
        <f aca="false">HYPERLINK("http://dbpedia.org/property/author")</f>
        <v>http://dbpedia.org/property/author</v>
      </c>
      <c r="B837" s="0" t="s">
        <v>496</v>
      </c>
      <c r="D837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true" hidden="false" ht="12.1" outlineLevel="0" r="838">
      <c r="A838" s="0" t="str">
        <f aca="false">HYPERLINK("http://dbpedia.org/property/description")</f>
        <v>http://dbpedia.org/property/description</v>
      </c>
      <c r="B838" s="0" t="s">
        <v>388</v>
      </c>
      <c r="D83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839">
      <c r="A839" s="0" t="str">
        <f aca="false">HYPERLINK("http://dbpedia.org/property/nonProfitSlogan")</f>
        <v>http://dbpedia.org/property/nonProfitSlogan</v>
      </c>
      <c r="B839" s="0" t="s">
        <v>600</v>
      </c>
      <c r="D839" s="0" t="str">
        <f aca="false">HYPERLINK("http://dbpedia.org/sparql?default-graph-uri=http%3A%2F%2Fdbpedia.org&amp;query=select+distinct+%3Fsubject+%3Fobject+where+{%3Fsubject+%3Chttp%3A%2F%2Fdbpedia.org%2Fproperty%2FnonProfitSlogan%3E+%3Fobject}+LIMIT+100&amp;format=text%2Fhtml&amp;timeout=30000&amp;debug=on", "View on DBPedia")</f>
        <v>View on DBPedia</v>
      </c>
    </row>
    <row collapsed="false" customFormat="false" customHeight="true" hidden="false" ht="12.1" outlineLevel="0" r="840">
      <c r="A840" s="0" t="str">
        <f aca="false">HYPERLINK("http://dbpedia.org/property/residence")</f>
        <v>http://dbpedia.org/property/residence</v>
      </c>
      <c r="B840" s="0" t="s">
        <v>205</v>
      </c>
      <c r="D840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65" outlineLevel="0" r="841">
      <c r="A841" s="0" t="str">
        <f aca="false">HYPERLINK("http://dbpedia.org/property/speciality")</f>
        <v>http://dbpedia.org/property/speciality</v>
      </c>
      <c r="B841" s="0" t="s">
        <v>601</v>
      </c>
      <c r="D841" s="0" t="str">
        <f aca="false">HYPERLINK("http://dbpedia.org/sparql?default-graph-uri=http%3A%2F%2Fdbpedia.org&amp;query=select+distinct+%3Fsubject+%3Fobject+where+{%3Fsubject+%3Chttp%3A%2F%2Fdbpedia.org%2Fproperty%2Fspeciality%3E+%3Fobject}+LIMIT+100&amp;format=text%2Fhtml&amp;timeout=30000&amp;debug=on", "View on DBPedia")</f>
        <v>View on DBPedia</v>
      </c>
    </row>
    <row collapsed="false" customFormat="false" customHeight="true" hidden="false" ht="12.65" outlineLevel="0" r="842">
      <c r="A842" s="0" t="str">
        <f aca="false">HYPERLINK("http://dbpedia.org/property/controlledby")</f>
        <v>http://dbpedia.org/property/controlledby</v>
      </c>
      <c r="B842" s="0" t="s">
        <v>602</v>
      </c>
      <c r="D842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true" hidden="false" ht="12.65" outlineLevel="0" r="843">
      <c r="A843" s="0" t="str">
        <f aca="false">HYPERLINK("http://dbpedia.org/property/architecturalStyle")</f>
        <v>http://dbpedia.org/property/architecturalStyle</v>
      </c>
      <c r="B843" s="0" t="s">
        <v>579</v>
      </c>
      <c r="D843" s="0" t="str">
        <f aca="false">HYPERLINK("http://dbpedia.org/sparql?default-graph-uri=http%3A%2F%2Fdbpedia.org&amp;query=select+distinct+%3Fsubject+%3Fobject+where+{%3Fsubject+%3Chttp%3A%2F%2Fdbpedia.org%2Fproperty%2FarchitecturalStyle%3E+%3Fobject}+LIMIT+100&amp;format=text%2Fhtml&amp;timeout=30000&amp;debug=on", "View on DBPedia")</f>
        <v>View on DBPedia</v>
      </c>
    </row>
    <row collapsed="false" customFormat="false" customHeight="true" hidden="false" ht="12.1" outlineLevel="0" r="844">
      <c r="A844" s="0" t="str">
        <f aca="false">HYPERLINK("http://dbpedia.org/property/staticImage2Caption")</f>
        <v>http://dbpedia.org/property/staticImage2Caption</v>
      </c>
      <c r="B844" s="0" t="s">
        <v>603</v>
      </c>
      <c r="D844" s="0" t="str">
        <f aca="false">HYPERLINK("http://dbpedia.org/sparql?default-graph-uri=http%3A%2F%2Fdbpedia.org&amp;query=select+distinct+%3Fsubject+%3Fobject+where+{%3Fsubject+%3Chttp%3A%2F%2Fdbpedia.org%2Fproperty%2FstaticImage2Caption%3E+%3Fobject}+LIMIT+100&amp;format=text%2Fhtml&amp;timeout=30000&amp;debug=on", "View on DBPedia")</f>
        <v>View on DBPedia</v>
      </c>
    </row>
    <row collapsed="false" customFormat="false" customHeight="true" hidden="false" ht="12.1" outlineLevel="0" r="845">
      <c r="A845" s="0" t="str">
        <f aca="false">HYPERLINK("http://dbpedia.org/property/seats3Title")</f>
        <v>http://dbpedia.org/property/seats3Title</v>
      </c>
      <c r="B845" s="0" t="s">
        <v>211</v>
      </c>
      <c r="D845" s="0" t="str">
        <f aca="false">HYPERLINK("http://dbpedia.org/sparql?default-graph-uri=http%3A%2F%2Fdbpedia.org&amp;query=select+distinct+%3Fsubject+%3Fobject+where+{%3Fsubject+%3Chttp%3A%2F%2Fdbpedia.org%2Fproperty%2Fseats3Title%3E+%3Fobject}+LIMIT+100&amp;format=text%2Fhtml&amp;timeout=30000&amp;debug=on", "View on DBPedia")</f>
        <v>View on DBPedia</v>
      </c>
    </row>
    <row collapsed="false" customFormat="false" customHeight="true" hidden="false" ht="12.1" outlineLevel="0" r="846">
      <c r="A846" s="0" t="str">
        <f aca="false">HYPERLINK("http://dbpedia.org/property/abbr")</f>
        <v>http://dbpedia.org/property/abbr</v>
      </c>
      <c r="B846" s="0" t="s">
        <v>604</v>
      </c>
      <c r="D846" s="0" t="str">
        <f aca="false">HYPERLINK("http://dbpedia.org/sparql?default-graph-uri=http%3A%2F%2Fdbpedia.org&amp;query=select+distinct+%3Fsubject+%3Fobject+where+{%3Fsubject+%3Chttp%3A%2F%2Fdbpedia.org%2Fproperty%2Fabbr%3E+%3Fobject}+LIMIT+100&amp;format=text%2Fhtml&amp;timeout=30000&amp;debug=on", "View on DBPedia")</f>
        <v>View on DBPedia</v>
      </c>
    </row>
    <row collapsed="false" customFormat="false" customHeight="true" hidden="false" ht="12.1" outlineLevel="0" r="847">
      <c r="A847" s="0" t="str">
        <f aca="false">HYPERLINK("http://dbpedia.org/property/child15Agency")</f>
        <v>http://dbpedia.org/property/child15Agency</v>
      </c>
      <c r="B847" s="0" t="s">
        <v>605</v>
      </c>
      <c r="D847" s="0" t="str">
        <f aca="false">HYPERLINK("http://dbpedia.org/sparql?default-graph-uri=http%3A%2F%2Fdbpedia.org&amp;query=select+distinct+%3Fsubject+%3Fobject+where+{%3Fsubject+%3Chttp%3A%2F%2Fdbpedia.org%2Fproperty%2Fchild15Agency%3E+%3Fobject}+LIMIT+100&amp;format=text%2Fhtml&amp;timeout=30000&amp;debug=on", "View on DBPedia")</f>
        <v>View on DBPedia</v>
      </c>
    </row>
    <row collapsed="false" customFormat="false" customHeight="true" hidden="false" ht="12.65" outlineLevel="0" r="848">
      <c r="A848" s="0" t="str">
        <f aca="false">HYPERLINK("http://dbpedia.org/property/systemType")</f>
        <v>http://dbpedia.org/property/systemType</v>
      </c>
      <c r="B848" s="0" t="s">
        <v>606</v>
      </c>
      <c r="D848" s="0" t="str">
        <f aca="false">HYPERLINK("http://dbpedia.org/sparql?default-graph-uri=http%3A%2F%2Fdbpedia.org&amp;query=select+distinct+%3Fsubject+%3Fobject+where+{%3Fsubject+%3Chttp%3A%2F%2Fdbpedia.org%2Fproperty%2FsystemType%3E+%3Fobject}+LIMIT+100&amp;format=text%2Fhtml&amp;timeout=30000&amp;debug=on", "View on DBPedia")</f>
        <v>View on DBPedia</v>
      </c>
    </row>
    <row collapsed="false" customFormat="false" customHeight="true" hidden="false" ht="12.65" outlineLevel="0" r="849">
      <c r="A849" s="0" t="str">
        <f aca="false">HYPERLINK("http://dbpedia.org/property/coaPic")</f>
        <v>http://dbpedia.org/property/coaPic</v>
      </c>
      <c r="B849" s="0" t="s">
        <v>607</v>
      </c>
      <c r="D849" s="0" t="str">
        <f aca="false">HYPERLINK("http://dbpedia.org/sparql?default-graph-uri=http%3A%2F%2Fdbpedia.org&amp;query=select+distinct+%3Fsubject+%3Fobject+where+{%3Fsubject+%3Chttp%3A%2F%2Fdbpedia.org%2Fproperty%2FcoaPic%3E+%3Fobject}+LIMIT+100&amp;format=text%2Fhtml&amp;timeout=30000&amp;debug=on", "View on DBPedia")</f>
        <v>View on DBPedia</v>
      </c>
    </row>
    <row collapsed="false" customFormat="false" customHeight="true" hidden="false" ht="12.65" outlineLevel="0" r="850">
      <c r="A850" s="0" t="str">
        <f aca="false">HYPERLINK("http://dbpedia.org/property/agencyname")</f>
        <v>http://dbpedia.org/property/agencyname</v>
      </c>
      <c r="B850" s="0" t="s">
        <v>214</v>
      </c>
      <c r="D850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true" hidden="false" ht="12.1" outlineLevel="0" r="851">
      <c r="A851" s="0" t="str">
        <f aca="false">HYPERLINK("http://dbpedia.org/property/designation2Offname")</f>
        <v>http://dbpedia.org/property/designation2Offname</v>
      </c>
      <c r="B851" s="0" t="s">
        <v>608</v>
      </c>
      <c r="D851" s="0" t="str">
        <f aca="false">HYPERLINK("http://dbpedia.org/sparql?default-graph-uri=http%3A%2F%2Fdbpedia.org&amp;query=select+distinct+%3Fsubject+%3Fobject+where+{%3Fsubject+%3Chttp%3A%2F%2Fdbpedia.org%2Fproperty%2Fdesignation2Offname%3E+%3Fobject}+LIMIT+100&amp;format=text%2Fhtml&amp;timeout=30000&amp;debug=on", "View on DBPedia")</f>
        <v>View on DBPedia</v>
      </c>
    </row>
    <row collapsed="false" customFormat="false" customHeight="true" hidden="false" ht="12.65" outlineLevel="0" r="852">
      <c r="A852" s="0" t="str">
        <f aca="false">HYPERLINK("http://dbpedia.org/property/domestCup")</f>
        <v>http://dbpedia.org/property/domestCup</v>
      </c>
      <c r="B852" s="0" t="s">
        <v>609</v>
      </c>
      <c r="D852" s="0" t="str">
        <f aca="false">HYPERLINK("http://dbpedia.org/sparql?default-graph-uri=http%3A%2F%2Fdbpedia.org&amp;query=select+distinct+%3Fsubject+%3Fobject+where+{%3Fsubject+%3Chttp%3A%2F%2Fdbpedia.org%2Fproperty%2FdomestCup%3E+%3Fobject}+LIMIT+100&amp;format=text%2Fhtml&amp;timeout=30000&amp;debug=on", "View on DBPedia")</f>
        <v>View on DBPedia</v>
      </c>
    </row>
    <row collapsed="false" customFormat="false" customHeight="true" hidden="false" ht="12.1" outlineLevel="0" r="853">
      <c r="A853" s="0" t="str">
        <f aca="false">HYPERLINK("http://dbpedia.org/property/head")</f>
        <v>http://dbpedia.org/property/head</v>
      </c>
      <c r="B853" s="0" t="s">
        <v>610</v>
      </c>
      <c r="D853" s="0" t="str">
        <f aca="false">HYPERLINK("http://dbpedia.org/sparql?default-graph-uri=http%3A%2F%2Fdbpedia.org&amp;query=select+distinct+%3Fsubject+%3Fobject+where+{%3Fsubject+%3Chttp%3A%2F%2Fdbpedia.org%2Fproperty%2Fhead%3E+%3Fobject}+LIMIT+100&amp;format=text%2Fhtml&amp;timeout=30000&amp;debug=on", "View on DBPedia")</f>
        <v>View on DBPedia</v>
      </c>
    </row>
    <row collapsed="false" customFormat="false" customHeight="true" hidden="false" ht="12.65" outlineLevel="0" r="854">
      <c r="A854" s="0" t="str">
        <f aca="false">HYPERLINK("http://dbpedia.org/property/formerNames")</f>
        <v>http://dbpedia.org/property/formerNames</v>
      </c>
      <c r="B854" s="0" t="s">
        <v>219</v>
      </c>
      <c r="D854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65" outlineLevel="0" r="855">
      <c r="A855" s="0" t="str">
        <f aca="false">HYPERLINK("http://dbpedia.org/property/nationalMotto")</f>
        <v>http://dbpedia.org/property/nationalMotto</v>
      </c>
      <c r="B855" s="0" t="s">
        <v>611</v>
      </c>
      <c r="D855" s="0" t="str">
        <f aca="false">HYPERLINK("http://dbpedia.org/sparql?default-graph-uri=http%3A%2F%2Fdbpedia.org&amp;query=select+distinct+%3Fsubject+%3Fobject+where+{%3Fsubject+%3Chttp%3A%2F%2Fdbpedia.org%2Fproperty%2FnationalMotto%3E+%3Fobject}+LIMIT+100&amp;format=text%2Fhtml&amp;timeout=30000&amp;debug=on", "View on DBPedia")</f>
        <v>View on DBPedia</v>
      </c>
    </row>
    <row collapsed="false" customFormat="false" customHeight="true" hidden="false" ht="12.1" outlineLevel="0" r="856">
      <c r="A856" s="0" t="str">
        <f aca="false">HYPERLINK("http://dbpedia.org/property/1stparty")</f>
        <v>http://dbpedia.org/property/1stparty</v>
      </c>
      <c r="B856" s="0" t="s">
        <v>612</v>
      </c>
      <c r="D856" s="0" t="str">
        <f aca="false">HYPERLINK("http://dbpedia.org/sparql?default-graph-uri=http%3A%2F%2Fdbpedia.org&amp;query=select+distinct+%3Fsubject+%3Fobject+where+{%3Fsubject+%3Chttp%3A%2F%2Fdbpedia.org%2Fproperty%2F1stparty%3E+%3Fobject}+LIMIT+100&amp;format=text%2Fhtml&amp;timeout=30000&amp;debug=on", "View on DBPedia")</f>
        <v>View on DBPedia</v>
      </c>
    </row>
    <row collapsed="false" customFormat="false" customHeight="true" hidden="false" ht="12.65" outlineLevel="0" r="857">
      <c r="A857" s="0" t="str">
        <f aca="false">HYPERLINK("http://dbpedia.org/property/assocname")</f>
        <v>http://dbpedia.org/property/assocname</v>
      </c>
      <c r="B857" s="0" t="s">
        <v>613</v>
      </c>
      <c r="D857" s="0" t="str">
        <f aca="false">HYPERLINK("http://dbpedia.org/sparql?default-graph-uri=http%3A%2F%2Fdbpedia.org&amp;query=select+distinct+%3Fsubject+%3Fobject+where+{%3Fsubject+%3Chttp%3A%2F%2Fdbpedia.org%2Fproperty%2Fassocname%3E+%3Fobject}+LIMIT+100&amp;format=text%2Fhtml&amp;timeout=30000&amp;debug=on", "View on DBPedia")</f>
        <v>View on DBPedia</v>
      </c>
    </row>
    <row collapsed="false" customFormat="false" customHeight="true" hidden="false" ht="12.1" outlineLevel="0" r="858">
      <c r="A858" s="0" t="str">
        <f aca="false">HYPERLINK("http://dbpedia.org/property/child1agency")</f>
        <v>http://dbpedia.org/property/child1agency</v>
      </c>
      <c r="B858" s="0" t="s">
        <v>614</v>
      </c>
      <c r="D858" s="0" t="str">
        <f aca="false">HYPERLINK("http://dbpedia.org/sparql?default-graph-uri=http%3A%2F%2Fdbpedia.org&amp;query=select+distinct+%3Fsubject+%3Fobject+where+{%3Fsubject+%3Chttp%3A%2F%2Fdbpedia.org%2Fproperty%2Fchild1agency%3E+%3Fobject}+LIMIT+100&amp;format=text%2Fhtml&amp;timeout=30000&amp;debug=on", "View on DBPedia")</f>
        <v>View on DBPedia</v>
      </c>
    </row>
    <row collapsed="false" customFormat="false" customHeight="true" hidden="false" ht="12.1" outlineLevel="0" r="859">
      <c r="A859" s="0" t="str">
        <f aca="false">HYPERLINK("http://dbpedia.org/property/last")</f>
        <v>http://dbpedia.org/property/last</v>
      </c>
      <c r="B859" s="0" t="s">
        <v>615</v>
      </c>
      <c r="D859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true" hidden="false" ht="12.65" outlineLevel="0" r="860">
      <c r="A860" s="0" t="str">
        <f aca="false">HYPERLINK("http://dbpedia.org/ontology/stateOfOrigin")</f>
        <v>http://dbpedia.org/ontology/stateOfOrigin</v>
      </c>
      <c r="B860" s="0" t="s">
        <v>226</v>
      </c>
      <c r="D860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true" hidden="false" ht="12.1" outlineLevel="0" r="861">
      <c r="A861" s="0" t="str">
        <f aca="false">HYPERLINK("http://dbpedia.org/property/formed")</f>
        <v>http://dbpedia.org/property/formed</v>
      </c>
      <c r="B861" s="0" t="s">
        <v>255</v>
      </c>
      <c r="D861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true" hidden="false" ht="12.1" outlineLevel="0" r="862">
      <c r="A862" s="0" t="str">
        <f aca="false">HYPERLINK("http://dbpedia.org/ontology/title")</f>
        <v>http://dbpedia.org/ontology/title</v>
      </c>
      <c r="B862" s="0" t="s">
        <v>57</v>
      </c>
      <c r="D862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863">
      <c r="A863" s="0" t="str">
        <f aca="false">HYPERLINK("http://dbpedia.org/ontology/formerTeam")</f>
        <v>http://dbpedia.org/ontology/formerTeam</v>
      </c>
      <c r="B863" s="0" t="s">
        <v>616</v>
      </c>
      <c r="D863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true" hidden="false" ht="12.65" outlineLevel="0" r="864">
      <c r="A864" s="0" t="str">
        <f aca="false">HYPERLINK("http://dbpedia.org/property/nameEn")</f>
        <v>http://dbpedia.org/property/nameEn</v>
      </c>
      <c r="B864" s="0" t="s">
        <v>617</v>
      </c>
      <c r="D864" s="0" t="str">
        <f aca="false">HYPERLINK("http://dbpedia.org/sparql?default-graph-uri=http%3A%2F%2Fdbpedia.org&amp;query=select+distinct+%3Fsubject+%3Fobject+where+{%3Fsubject+%3Chttp%3A%2F%2Fdbpedia.org%2Fproperty%2FnameEn%3E+%3Fobject}+LIMIT+100&amp;format=text%2Fhtml&amp;timeout=30000&amp;debug=on", "View on DBPedia")</f>
        <v>View on DBPedia</v>
      </c>
    </row>
    <row collapsed="false" customFormat="false" customHeight="true" hidden="false" ht="12.1" outlineLevel="0" r="865">
      <c r="A865" s="0" t="str">
        <f aca="false">HYPERLINK("http://dbpedia.org/property/symbol")</f>
        <v>http://dbpedia.org/property/symbol</v>
      </c>
      <c r="B865" s="0" t="s">
        <v>618</v>
      </c>
      <c r="D865" s="0" t="str">
        <f aca="false">HYPERLINK("http://dbpedia.org/sparql?default-graph-uri=http%3A%2F%2Fdbpedia.org&amp;query=select+distinct+%3Fsubject+%3Fobject+where+{%3Fsubject+%3Chttp%3A%2F%2Fdbpedia.org%2Fproperty%2Fsymbol%3E+%3Fobject}+LIMIT+100&amp;format=text%2Fhtml&amp;timeout=30000&amp;debug=on", "View on DBPedia")</f>
        <v>View on DBPedia</v>
      </c>
    </row>
    <row collapsed="false" customFormat="false" customHeight="true" hidden="false" ht="12.65" outlineLevel="0" r="866">
      <c r="A866" s="0" t="str">
        <f aca="false">HYPERLINK("http://dbpedia.org/property/centre")</f>
        <v>http://dbpedia.org/property/centre</v>
      </c>
      <c r="B866" s="0" t="s">
        <v>619</v>
      </c>
      <c r="D866" s="0" t="str">
        <f aca="false">HYPERLINK("http://dbpedia.org/sparql?default-graph-uri=http%3A%2F%2Fdbpedia.org&amp;query=select+distinct+%3Fsubject+%3Fobject+where+{%3Fsubject+%3Chttp%3A%2F%2Fdbpedia.org%2Fproperty%2Fcentre%3E+%3Fobject}+LIMIT+100&amp;format=text%2Fhtml&amp;timeout=30000&amp;debug=on", "View on DBPedia")</f>
        <v>View on DBPedia</v>
      </c>
    </row>
    <row collapsed="false" customFormat="false" customHeight="true" hidden="false" ht="12.65" outlineLevel="0" r="867">
      <c r="A867" s="0" t="str">
        <f aca="false">HYPERLINK("http://dbpedia.org/property/keypoints")</f>
        <v>http://dbpedia.org/property/keypoints</v>
      </c>
      <c r="B867" s="0" t="s">
        <v>620</v>
      </c>
      <c r="D867" s="0" t="str">
        <f aca="false">HYPERLINK("http://dbpedia.org/sparql?default-graph-uri=http%3A%2F%2Fdbpedia.org&amp;query=select+distinct+%3Fsubject+%3Fobject+where+{%3Fsubject+%3Chttp%3A%2F%2Fdbpedia.org%2Fproperty%2Fkeypoints%3E+%3Fobject}+LIMIT+100&amp;format=text%2Fhtml&amp;timeout=30000&amp;debug=on", "View on DBPedia")</f>
        <v>View on DBPedia</v>
      </c>
    </row>
    <row collapsed="false" customFormat="false" customHeight="true" hidden="false" ht="12.65" outlineLevel="0" r="868">
      <c r="A868" s="0" t="str">
        <f aca="false">HYPERLINK("http://dbpedia.org/ontology/governmentType")</f>
        <v>http://dbpedia.org/ontology/governmentType</v>
      </c>
      <c r="B868" s="0" t="s">
        <v>181</v>
      </c>
      <c r="D868" s="0" t="str">
        <f aca="false">HYPERLINK("http://dbpedia.org/sparql?default-graph-uri=http%3A%2F%2Fdbpedia.org&amp;query=select+distinct+%3Fsubject+%3Fobject+where+{%3Fsubject+%3Chttp%3A%2F%2Fdbpedia.org%2Fontology%2FgovernmentType%3E+%3Fobject}+LIMIT+100&amp;format=text%2Fhtml&amp;timeout=30000&amp;debug=on", "View on DBPedia")</f>
        <v>View on DBPedia</v>
      </c>
    </row>
    <row collapsed="false" customFormat="false" customHeight="true" hidden="false" ht="12.65" outlineLevel="0" r="869">
      <c r="A869" s="0" t="str">
        <f aca="false">HYPERLINK("http://dbpedia.org/property/nationalteam")</f>
        <v>http://dbpedia.org/property/nationalteam</v>
      </c>
      <c r="B869" s="0" t="s">
        <v>621</v>
      </c>
      <c r="D869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true" hidden="false" ht="12.65" outlineLevel="0" r="870">
      <c r="A870" s="0" t="str">
        <f aca="false">HYPERLINK("http://dbpedia.org/property/militaryBlank")</f>
        <v>http://dbpedia.org/property/militaryBlank</v>
      </c>
      <c r="B870" s="0" t="s">
        <v>622</v>
      </c>
      <c r="D870" s="0" t="str">
        <f aca="false">HYPERLINK("http://dbpedia.org/sparql?default-graph-uri=http%3A%2F%2Fdbpedia.org&amp;query=select+distinct+%3Fsubject+%3Fobject+where+{%3Fsubject+%3Chttp%3A%2F%2Fdbpedia.org%2Fproperty%2FmilitaryBlank%3E+%3Fobject}+LIMIT+100&amp;format=text%2Fhtml&amp;timeout=30000&amp;debug=on", "View on DBPedia")</f>
        <v>View on DBPedia</v>
      </c>
    </row>
    <row collapsed="false" customFormat="false" customHeight="true" hidden="false" ht="12.1" outlineLevel="0" r="871">
      <c r="A871" s="0" t="str">
        <f aca="false">HYPERLINK("http://dbpedia.org/property/date1Name")</f>
        <v>http://dbpedia.org/property/date1Name</v>
      </c>
      <c r="B871" s="0" t="s">
        <v>623</v>
      </c>
      <c r="D871" s="0" t="str">
        <f aca="false">HYPERLINK("http://dbpedia.org/sparql?default-graph-uri=http%3A%2F%2Fdbpedia.org&amp;query=select+distinct+%3Fsubject+%3Fobject+where+{%3Fsubject+%3Chttp%3A%2F%2Fdbpedia.org%2Fproperty%2Fdate1Name%3E+%3Fobject}+LIMIT+100&amp;format=text%2Fhtml&amp;timeout=30000&amp;debug=on", "View on DBPedia")</f>
        <v>View on DBPedia</v>
      </c>
    </row>
    <row collapsed="false" customFormat="false" customHeight="true" hidden="false" ht="12.1" outlineLevel="0" r="872">
      <c r="A872" s="0" t="str">
        <f aca="false">HYPERLINK("http://dbpedia.org/property/chief3Position")</f>
        <v>http://dbpedia.org/property/chief3Position</v>
      </c>
      <c r="B872" s="0" t="s">
        <v>624</v>
      </c>
      <c r="D872" s="0" t="str">
        <f aca="false">HYPERLINK("http://dbpedia.org/sparql?default-graph-uri=http%3A%2F%2Fdbpedia.org&amp;query=select+distinct+%3Fsubject+%3Fobject+where+{%3Fsubject+%3Chttp%3A%2F%2Fdbpedia.org%2Fproperty%2Fchief3Position%3E+%3Fobject}+LIMIT+100&amp;format=text%2Fhtml&amp;timeout=30000&amp;debug=on", "View on DBPedia")</f>
        <v>View on DBPedia</v>
      </c>
    </row>
    <row collapsed="false" customFormat="false" customHeight="true" hidden="false" ht="12.65" outlineLevel="0" r="873">
      <c r="A873" s="0" t="str">
        <f aca="false">HYPERLINK("http://dbpedia.org/property/buildingType")</f>
        <v>http://dbpedia.org/property/buildingType</v>
      </c>
      <c r="B873" s="0" t="s">
        <v>87</v>
      </c>
      <c r="D873" s="0" t="str">
        <f aca="false">HYPERLINK("http://dbpedia.org/sparql?default-graph-uri=http%3A%2F%2Fdbpedia.org&amp;query=select+distinct+%3Fsubject+%3Fobject+where+{%3Fsubject+%3Chttp%3A%2F%2Fdbpedia.org%2Fproperty%2FbuildingType%3E+%3Fobject}+LIMIT+100&amp;format=text%2Fhtml&amp;timeout=30000&amp;debug=on", "View on DBPedia")</f>
        <v>View on DBPedia</v>
      </c>
    </row>
    <row collapsed="false" customFormat="false" customHeight="true" hidden="false" ht="12.1" outlineLevel="0" r="874">
      <c r="A874" s="0" t="str">
        <f aca="false">HYPERLINK("http://dbpedia.org/property/available")</f>
        <v>http://dbpedia.org/property/available</v>
      </c>
      <c r="B874" s="0" t="s">
        <v>625</v>
      </c>
      <c r="D874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true" hidden="false" ht="12.65" outlineLevel="0" r="875">
      <c r="A875" s="0" t="str">
        <f aca="false">HYPERLINK("http://dbpedia.org/ontology/regionServed")</f>
        <v>http://dbpedia.org/ontology/regionServed</v>
      </c>
      <c r="B875" s="0" t="s">
        <v>626</v>
      </c>
      <c r="D875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true" hidden="false" ht="12.65" outlineLevel="0" r="876">
      <c r="A876" s="0" t="str">
        <f aca="false">HYPERLINK("http://dbpedia.org/property/mps")</f>
        <v>http://dbpedia.org/property/mps</v>
      </c>
      <c r="B876" s="0" t="s">
        <v>627</v>
      </c>
      <c r="D876" s="0" t="str">
        <f aca="false">HYPERLINK("http://dbpedia.org/sparql?default-graph-uri=http%3A%2F%2Fdbpedia.org&amp;query=select+distinct+%3Fsubject+%3Fobject+where+{%3Fsubject+%3Chttp%3A%2F%2Fdbpedia.org%2Fproperty%2Fmps%3E+%3Fobject}+LIMIT+100&amp;format=text%2Fhtml&amp;timeout=30000&amp;debug=on", "View on DBPedia")</f>
        <v>View on DBPedia</v>
      </c>
    </row>
    <row collapsed="false" customFormat="false" customHeight="true" hidden="false" ht="12.1" outlineLevel="0" r="877">
      <c r="A877" s="0" t="str">
        <f aca="false">HYPERLINK("http://dbpedia.org/property/list")</f>
        <v>http://dbpedia.org/property/list</v>
      </c>
      <c r="B877" s="0" t="s">
        <v>321</v>
      </c>
      <c r="D877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65" outlineLevel="0" r="878">
      <c r="A878" s="0" t="str">
        <f aca="false">HYPERLINK("http://dbpedia.org/property/architectOrBuilder")</f>
        <v>http://dbpedia.org/property/architectOrBuilder</v>
      </c>
      <c r="B878" s="0" t="s">
        <v>628</v>
      </c>
      <c r="D878" s="0" t="str">
        <f aca="false">HYPERLINK("http://dbpedia.org/sparql?default-graph-uri=http%3A%2F%2Fdbpedia.org&amp;query=select+distinct+%3Fsubject+%3Fobject+where+{%3Fsubject+%3Chttp%3A%2F%2Fdbpedia.org%2Fproperty%2FarchitectOrBuilder%3E+%3Fobject}+LIMIT+100&amp;format=text%2Fhtml&amp;timeout=30000&amp;debug=on", "View on DBPedia")</f>
        <v>View on DBPedia</v>
      </c>
    </row>
    <row collapsed="false" customFormat="false" customHeight="true" hidden="false" ht="12.1" outlineLevel="0" r="879">
      <c r="A879" s="0" t="str">
        <f aca="false">HYPERLINK("http://dbpedia.org/property/publisher")</f>
        <v>http://dbpedia.org/property/publisher</v>
      </c>
      <c r="B879" s="0" t="s">
        <v>88</v>
      </c>
      <c r="D879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1" outlineLevel="0" r="880">
      <c r="A880" s="0" t="str">
        <f aca="false">HYPERLINK("http://dbpedia.org/property/moo")</f>
        <v>http://dbpedia.org/property/moo</v>
      </c>
      <c r="B880" s="0" t="s">
        <v>629</v>
      </c>
      <c r="D880" s="0" t="str">
        <f aca="false">HYPERLINK("http://dbpedia.org/sparql?default-graph-uri=http%3A%2F%2Fdbpedia.org&amp;query=select+distinct+%3Fsubject+%3Fobject+where+{%3Fsubject+%3Chttp%3A%2F%2Fdbpedia.org%2Fproperty%2Fmoo%3E+%3Fobject}+LIMIT+100&amp;format=text%2Fhtml&amp;timeout=30000&amp;debug=on", "View on DBPedia")</f>
        <v>View on DBPedia</v>
      </c>
    </row>
    <row collapsed="false" customFormat="false" customHeight="true" hidden="false" ht="12.1" outlineLevel="0" r="881">
      <c r="A881" s="0" t="str">
        <f aca="false">HYPERLINK("http://dbpedia.org/property/address")</f>
        <v>http://dbpedia.org/property/address</v>
      </c>
      <c r="B881" s="0" t="s">
        <v>233</v>
      </c>
      <c r="D881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true" hidden="false" ht="12.1" outlineLevel="0" r="882">
      <c r="A882" s="0" t="str">
        <f aca="false">HYPERLINK("http://dbpedia.org/property/designation1Offname")</f>
        <v>http://dbpedia.org/property/designation1Offname</v>
      </c>
      <c r="B882" s="0" t="s">
        <v>630</v>
      </c>
      <c r="D882" s="0" t="str">
        <f aca="false">HYPERLINK("http://dbpedia.org/sparql?default-graph-uri=http%3A%2F%2Fdbpedia.org&amp;query=select+distinct+%3Fsubject+%3Fobject+where+{%3Fsubject+%3Chttp%3A%2F%2Fdbpedia.org%2Fproperty%2Fdesignation1Offname%3E+%3Fobject}+LIMIT+100&amp;format=text%2Fhtml&amp;timeout=30000&amp;debug=on", "View on DBPedia")</f>
        <v>View on DBPedia</v>
      </c>
    </row>
    <row collapsed="false" customFormat="false" customHeight="true" hidden="false" ht="12.65" outlineLevel="0" r="883">
      <c r="A883" s="0" t="str">
        <f aca="false">HYPERLINK("http://dbpedia.org/property/perps")</f>
        <v>http://dbpedia.org/property/perps</v>
      </c>
      <c r="B883" s="0" t="s">
        <v>631</v>
      </c>
      <c r="D883" s="0" t="str">
        <f aca="false">HYPERLINK("http://dbpedia.org/sparql?default-graph-uri=http%3A%2F%2Fdbpedia.org&amp;query=select+distinct+%3Fsubject+%3Fobject+where+{%3Fsubject+%3Chttp%3A%2F%2Fdbpedia.org%2Fproperty%2Fperps%3E+%3Fobject}+LIMIT+100&amp;format=text%2Fhtml&amp;timeout=30000&amp;debug=on", "View on DBPedia")</f>
        <v>View on DBPedia</v>
      </c>
    </row>
    <row collapsed="false" customFormat="false" customHeight="true" hidden="false" ht="12.65" outlineLevel="0" r="884">
      <c r="A884" s="0" t="str">
        <f aca="false">HYPERLINK("http://dbpedia.org/property/almaMater")</f>
        <v>http://dbpedia.org/property/almaMater</v>
      </c>
      <c r="B884" s="0" t="s">
        <v>370</v>
      </c>
      <c r="D884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885">
      <c r="A885" s="0" t="str">
        <f aca="false">HYPERLINK("http://dbpedia.org/ontology/internationalAffiliation")</f>
        <v>http://dbpedia.org/ontology/internationalAffiliation</v>
      </c>
      <c r="B885" s="0" t="s">
        <v>632</v>
      </c>
      <c r="D885" s="0" t="str">
        <f aca="false">HYPERLINK("http://dbpedia.org/sparql?default-graph-uri=http%3A%2F%2Fdbpedia.org&amp;query=select+distinct+%3Fsubject+%3Fobject+where+{%3Fsubject+%3Chttp%3A%2F%2Fdbpedia.org%2Fontology%2FinternationalAffiliation%3E+%3Fobject}+LIMIT+100&amp;format=text%2Fhtml&amp;timeout=30000&amp;debug=on", "View on DBPedia")</f>
        <v>View on DBPedia</v>
      </c>
    </row>
    <row collapsed="false" customFormat="false" customHeight="true" hidden="false" ht="12.65" outlineLevel="0" r="886">
      <c r="A886" s="0" t="str">
        <f aca="false">HYPERLINK("http://dbpedia.org/property/currentTenants")</f>
        <v>http://dbpedia.org/property/currentTenants</v>
      </c>
      <c r="B886" s="0" t="s">
        <v>633</v>
      </c>
      <c r="D886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true" hidden="false" ht="12.65" outlineLevel="0" r="887">
      <c r="A887" s="0" t="str">
        <f aca="false">HYPERLINK("http://dbpedia.org/property/nominatedBy")</f>
        <v>http://dbpedia.org/property/nominatedBy</v>
      </c>
      <c r="B887" s="0" t="s">
        <v>634</v>
      </c>
      <c r="D887" s="0" t="str">
        <f aca="false">HYPERLINK("http://dbpedia.org/sparql?default-graph-uri=http%3A%2F%2Fdbpedia.org&amp;query=select+distinct+%3Fsubject+%3Fobject+where+{%3Fsubject+%3Chttp%3A%2F%2Fdbpedia.org%2Fproperty%2FnominatedBy%3E+%3Fobject}+LIMIT+100&amp;format=text%2Fhtml&amp;timeout=30000&amp;debug=on", "View on DBPedia")</f>
        <v>View on DBPedia</v>
      </c>
    </row>
    <row collapsed="false" customFormat="false" customHeight="true" hidden="false" ht="12.1" outlineLevel="0" r="888">
      <c r="A888" s="0" t="str">
        <f aca="false">HYPERLINK("http://dbpedia.org/ontology/occupation")</f>
        <v>http://dbpedia.org/ontology/occupation</v>
      </c>
      <c r="B888" s="0" t="s">
        <v>52</v>
      </c>
      <c r="D888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889">
      <c r="A889" s="0" t="str">
        <f aca="false">HYPERLINK("http://dbpedia.org/property/managedBy")</f>
        <v>http://dbpedia.org/property/managedBy</v>
      </c>
      <c r="B889" s="0" t="s">
        <v>635</v>
      </c>
      <c r="D889" s="0" t="str">
        <f aca="false">HYPERLINK("http://dbpedia.org/sparql?default-graph-uri=http%3A%2F%2Fdbpedia.org&amp;query=select+distinct+%3Fsubject+%3Fobject+where+{%3Fsubject+%3Chttp%3A%2F%2Fdbpedia.org%2Fproperty%2FmanagedBy%3E+%3Fobject}+LIMIT+100&amp;format=text%2Fhtml&amp;timeout=30000&amp;debug=on", "View on DBPedia")</f>
        <v>View on DBPedia</v>
      </c>
    </row>
    <row collapsed="false" customFormat="false" customHeight="true" hidden="false" ht="12.1" outlineLevel="0" r="890">
      <c r="A890" s="0" t="str">
        <f aca="false">HYPERLINK("http://dbpedia.org/property/charge")</f>
        <v>http://dbpedia.org/property/charge</v>
      </c>
      <c r="B890" s="0" t="s">
        <v>636</v>
      </c>
      <c r="D890" s="0" t="str">
        <f aca="false">HYPERLINK("http://dbpedia.org/sparql?default-graph-uri=http%3A%2F%2Fdbpedia.org&amp;query=select+distinct+%3Fsubject+%3Fobject+where+{%3Fsubject+%3Chttp%3A%2F%2Fdbpedia.org%2Fproperty%2Fcharge%3E+%3Fobject}+LIMIT+100&amp;format=text%2Fhtml&amp;timeout=30000&amp;debug=on", "View on DBPedia")</f>
        <v>View on DBPedia</v>
      </c>
    </row>
    <row collapsed="false" customFormat="false" customHeight="true" hidden="false" ht="12.65" outlineLevel="0" r="891">
      <c r="A891" s="0" t="str">
        <f aca="false">HYPERLINK("http://dbpedia.org/property/colours")</f>
        <v>http://dbpedia.org/property/colours</v>
      </c>
      <c r="B891" s="0" t="s">
        <v>637</v>
      </c>
      <c r="D891" s="0" t="str">
        <f aca="false">HYPERLINK("http://dbpedia.org/sparql?default-graph-uri=http%3A%2F%2Fdbpedia.org&amp;query=select+distinct+%3Fsubject+%3Fobject+where+{%3Fsubject+%3Chttp%3A%2F%2Fdbpedia.org%2Fproperty%2Fcolours%3E+%3Fobject}+LIMIT+100&amp;format=text%2Fhtml&amp;timeout=30000&amp;debug=on", "View on DBPedia")</f>
        <v>View on DBPedia</v>
      </c>
    </row>
    <row collapsed="false" customFormat="false" customHeight="true" hidden="false" ht="12.1" outlineLevel="0" r="892">
      <c r="A892" s="0" t="str">
        <f aca="false">HYPERLINK("http://dbpedia.org/property/relegation")</f>
        <v>http://dbpedia.org/property/relegation</v>
      </c>
      <c r="B892" s="0" t="s">
        <v>638</v>
      </c>
      <c r="D892" s="0" t="str">
        <f aca="false">HYPERLINK("http://dbpedia.org/sparql?default-graph-uri=http%3A%2F%2Fdbpedia.org&amp;query=select+distinct+%3Fsubject+%3Fobject+where+{%3Fsubject+%3Chttp%3A%2F%2Fdbpedia.org%2Fproperty%2Frelegation%3E+%3Fobject}+LIMIT+100&amp;format=text%2Fhtml&amp;timeout=30000&amp;debug=on", "View on DBPedia")</f>
        <v>View on DBPedia</v>
      </c>
    </row>
    <row collapsed="false" customFormat="false" customHeight="true" hidden="false" ht="12.65" outlineLevel="0" r="893">
      <c r="A893" s="0" t="str">
        <f aca="false">HYPERLINK("http://dbpedia.org/property/blankName")</f>
        <v>http://dbpedia.org/property/blankName</v>
      </c>
      <c r="B893" s="0" t="s">
        <v>639</v>
      </c>
      <c r="D893" s="0" t="str">
        <f aca="false">HYPERLINK("http://dbpedia.org/sparql?default-graph-uri=http%3A%2F%2Fdbpedia.org&amp;query=select+distinct+%3Fsubject+%3Fobject+where+{%3Fsubject+%3Chttp%3A%2F%2Fdbpedia.org%2Fproperty%2FblankName%3E+%3Fobject}+LIMIT+100&amp;format=text%2Fhtml&amp;timeout=30000&amp;debug=on", "View on DBPedia")</f>
        <v>View on DBPedia</v>
      </c>
    </row>
    <row collapsed="false" customFormat="false" customHeight="true" hidden="false" ht="12.65" outlineLevel="0" r="894">
      <c r="A894" s="0" t="str">
        <f aca="false">HYPERLINK("http://dbpedia.org/property/divtype")</f>
        <v>http://dbpedia.org/property/divtype</v>
      </c>
      <c r="B894" s="0" t="s">
        <v>640</v>
      </c>
      <c r="D894" s="0" t="str">
        <f aca="false">HYPERLINK("http://dbpedia.org/sparql?default-graph-uri=http%3A%2F%2Fdbpedia.org&amp;query=select+distinct+%3Fsubject+%3Fobject+where+{%3Fsubject+%3Chttp%3A%2F%2Fdbpedia.org%2Fproperty%2Fdivtype%3E+%3Fobject}+LIMIT+100&amp;format=text%2Fhtml&amp;timeout=30000&amp;debug=on", "View on DBPedia")</f>
        <v>View on DBPedia</v>
      </c>
    </row>
    <row collapsed="false" customFormat="false" customHeight="true" hidden="false" ht="12.1" outlineLevel="0" r="895">
      <c r="A895" s="0" t="str">
        <f aca="false">HYPERLINK("http://dbpedia.org/property/map")</f>
        <v>http://dbpedia.org/property/map</v>
      </c>
      <c r="B895" s="0" t="s">
        <v>641</v>
      </c>
      <c r="D895" s="0" t="str">
        <f aca="false">HYPERLINK("http://dbpedia.org/sparql?default-graph-uri=http%3A%2F%2Fdbpedia.org&amp;query=select+distinct+%3Fsubject+%3Fobject+where+{%3Fsubject+%3Chttp%3A%2F%2Fdbpedia.org%2Fproperty%2Fmap%3E+%3Fobject}+LIMIT+100&amp;format=text%2Fhtml&amp;timeout=30000&amp;debug=on", "View on DBPedia")</f>
        <v>View on DBPedia</v>
      </c>
    </row>
    <row collapsed="false" customFormat="false" customHeight="true" hidden="false" ht="12.65" outlineLevel="0" r="896">
      <c r="A896" s="0" t="str">
        <f aca="false">HYPERLINK("http://dbpedia.org/property/alternateNames")</f>
        <v>http://dbpedia.org/property/alternateNames</v>
      </c>
      <c r="B896" s="0" t="s">
        <v>642</v>
      </c>
      <c r="D896" s="0" t="str">
        <f aca="false">HYPERLINK("http://dbpedia.org/sparql?default-graph-uri=http%3A%2F%2Fdbpedia.org&amp;query=select+distinct+%3Fsubject+%3Fobject+where+{%3Fsubject+%3Chttp%3A%2F%2Fdbpedia.org%2Fproperty%2FalternateNames%3E+%3Fobject}+LIMIT+100&amp;format=text%2Fhtml&amp;timeout=30000&amp;debug=on", "View on DBPedia")</f>
        <v>View on DBPedia</v>
      </c>
    </row>
    <row collapsed="false" customFormat="false" customHeight="true" hidden="false" ht="12.65" outlineLevel="0" r="897">
      <c r="A897" s="0" t="str">
        <f aca="false">HYPERLINK("http://dbpedia.org/property/bankName")</f>
        <v>http://dbpedia.org/property/bankName</v>
      </c>
      <c r="B897" s="0" t="s">
        <v>643</v>
      </c>
      <c r="D897" s="0" t="str">
        <f aca="false">HYPERLINK("http://dbpedia.org/sparql?default-graph-uri=http%3A%2F%2Fdbpedia.org&amp;query=select+distinct+%3Fsubject+%3Fobject+where+{%3Fsubject+%3Chttp%3A%2F%2Fdbpedia.org%2Fproperty%2FbankName%3E+%3Fobject}+LIMIT+100&amp;format=text%2Fhtml&amp;timeout=30000&amp;debug=on", "View on DBPedia")</f>
        <v>View on DBPedia</v>
      </c>
    </row>
    <row collapsed="false" customFormat="false" customHeight="true" hidden="false" ht="12.1" outlineLevel="0" r="898">
      <c r="A898" s="0" t="str">
        <f aca="false">HYPERLINK("http://dbpedia.org/property/2ndparty")</f>
        <v>http://dbpedia.org/property/2ndparty</v>
      </c>
      <c r="B898" s="0" t="s">
        <v>644</v>
      </c>
      <c r="D898" s="0" t="str">
        <f aca="false">HYPERLINK("http://dbpedia.org/sparql?default-graph-uri=http%3A%2F%2Fdbpedia.org&amp;query=select+distinct+%3Fsubject+%3Fobject+where+{%3Fsubject+%3Chttp%3A%2F%2Fdbpedia.org%2Fproperty%2F2ndparty%3E+%3Fobject}+LIMIT+100&amp;format=text%2Fhtml&amp;timeout=30000&amp;debug=on", "View on DBPedia")</f>
        <v>View on DBPedia</v>
      </c>
    </row>
    <row collapsed="false" customFormat="false" customHeight="true" hidden="false" ht="12.1" outlineLevel="0" r="899">
      <c r="A899" s="0" t="str">
        <f aca="false">HYPERLINK("http://dbpedia.org/ontology/owner")</f>
        <v>http://dbpedia.org/ontology/owner</v>
      </c>
      <c r="B899" s="0" t="s">
        <v>41</v>
      </c>
      <c r="D899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900">
      <c r="A900" s="0" t="str">
        <f aca="false">HYPERLINK("http://dbpedia.org/ontology/owningOrganisation")</f>
        <v>http://dbpedia.org/ontology/owningOrganisation</v>
      </c>
      <c r="B900" s="0" t="s">
        <v>645</v>
      </c>
      <c r="D900" s="0" t="str">
        <f aca="false">HYPERLINK("http://dbpedia.org/sparql?default-graph-uri=http%3A%2F%2Fdbpedia.org&amp;query=select+distinct+%3Fsubject+%3Fobject+where+{%3Fsubject+%3Chttp%3A%2F%2Fdbpedia.org%2Fontology%2FowningOrganisation%3E+%3Fobject}+LIMIT+100&amp;format=text%2Fhtml&amp;timeout=30000&amp;debug=on", "View on DBPedia")</f>
        <v>View on DBPedia</v>
      </c>
    </row>
    <row collapsed="false" customFormat="false" customHeight="true" hidden="false" ht="12.65" outlineLevel="0" r="901">
      <c r="A901" s="0" t="str">
        <f aca="false">HYPERLINK("http://dbpedia.org/ontology/keyPerson")</f>
        <v>http://dbpedia.org/ontology/keyPerson</v>
      </c>
      <c r="B901" s="0" t="s">
        <v>53</v>
      </c>
      <c r="D901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true" hidden="false" ht="12.1" outlineLevel="0" r="902">
      <c r="A902" s="0" t="str">
        <f aca="false">HYPERLINK("http://dbpedia.org/property/government")</f>
        <v>http://dbpedia.org/property/government</v>
      </c>
      <c r="B902" s="0" t="s">
        <v>646</v>
      </c>
      <c r="D902" s="0" t="str">
        <f aca="false">HYPERLINK("http://dbpedia.org/sparql?default-graph-uri=http%3A%2F%2Fdbpedia.org&amp;query=select+distinct+%3Fsubject+%3Fobject+where+{%3Fsubject+%3Chttp%3A%2F%2Fdbpedia.org%2Fproperty%2Fgovernment%3E+%3Fobject}+LIMIT+100&amp;format=text%2Fhtml&amp;timeout=30000&amp;debug=on", "View on DBPedia")</f>
        <v>View on DBPedia</v>
      </c>
    </row>
    <row collapsed="false" customFormat="false" customHeight="true" hidden="false" ht="12.65" outlineLevel="0" r="903">
      <c r="A903" s="0" t="str">
        <f aca="false">HYPERLINK("http://dbpedia.org/property/imageCoat")</f>
        <v>http://dbpedia.org/property/imageCoat</v>
      </c>
      <c r="B903" s="0" t="s">
        <v>177</v>
      </c>
      <c r="D903" s="0" t="str">
        <f aca="false">HYPERLINK("http://dbpedia.org/sparql?default-graph-uri=http%3A%2F%2Fdbpedia.org&amp;query=select+distinct+%3Fsubject+%3Fobject+where+{%3Fsubject+%3Chttp%3A%2F%2Fdbpedia.org%2Fproperty%2FimageCoat%3E+%3Fobject}+LIMIT+100&amp;format=text%2Fhtml&amp;timeout=30000&amp;debug=on", "View on DBPedia")</f>
        <v>View on DBPedia</v>
      </c>
    </row>
    <row collapsed="false" customFormat="false" customHeight="true" hidden="false" ht="12.65" outlineLevel="0" r="904">
      <c r="A904" s="0" t="str">
        <f aca="false">HYPERLINK("http://dbpedia.org/property/healthcare")</f>
        <v>http://dbpedia.org/property/healthcare</v>
      </c>
      <c r="B904" s="0" t="s">
        <v>647</v>
      </c>
      <c r="D904" s="0" t="str">
        <f aca="false">HYPERLINK("http://dbpedia.org/sparql?default-graph-uri=http%3A%2F%2Fdbpedia.org&amp;query=select+distinct+%3Fsubject+%3Fobject+where+{%3Fsubject+%3Chttp%3A%2F%2Fdbpedia.org%2Fproperty%2Fhealthcare%3E+%3Fobject}+LIMIT+100&amp;format=text%2Fhtml&amp;timeout=30000&amp;debug=on", "View on DBPedia")</f>
        <v>View on DBPedia</v>
      </c>
    </row>
    <row collapsed="false" customFormat="false" customHeight="true" hidden="false" ht="12.65" outlineLevel="0" r="905">
      <c r="A905" s="0" t="str">
        <f aca="false">HYPERLINK("http://dbpedia.org/property/honorificSuffix")</f>
        <v>http://dbpedia.org/property/honorificSuffix</v>
      </c>
      <c r="B905" s="0" t="s">
        <v>648</v>
      </c>
      <c r="D905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true" hidden="false" ht="12.1" outlineLevel="0" r="906">
      <c r="A906" s="0" t="str">
        <f aca="false">HYPERLINK("http://dbpedia.org/property/free")</f>
        <v>http://dbpedia.org/property/free</v>
      </c>
      <c r="B906" s="0" t="s">
        <v>649</v>
      </c>
      <c r="D906" s="0" t="str">
        <f aca="false">HYPERLINK("http://dbpedia.org/sparql?default-graph-uri=http%3A%2F%2Fdbpedia.org&amp;query=select+distinct+%3Fsubject+%3Fobject+where+{%3Fsubject+%3Chttp%3A%2F%2Fdbpedia.org%2Fproperty%2Ffree%3E+%3Fobject}+LIMIT+100&amp;format=text%2Fhtml&amp;timeout=30000&amp;debug=on", "View on DBPedia")</f>
        <v>View on DBPedia</v>
      </c>
    </row>
    <row collapsed="false" customFormat="false" customHeight="true" hidden="false" ht="12.1" outlineLevel="0" r="907">
      <c r="A907" s="0" t="str">
        <f aca="false">HYPERLINK("http://dbpedia.org/property/houses")</f>
        <v>http://dbpedia.org/property/houses</v>
      </c>
      <c r="B907" s="0" t="s">
        <v>650</v>
      </c>
      <c r="D907" s="0" t="str">
        <f aca="false">HYPERLINK("http://dbpedia.org/sparql?default-graph-uri=http%3A%2F%2Fdbpedia.org&amp;query=select+distinct+%3Fsubject+%3Fobject+where+{%3Fsubject+%3Chttp%3A%2F%2Fdbpedia.org%2Fproperty%2Fhouses%3E+%3Fobject}+LIMIT+100&amp;format=text%2Fhtml&amp;timeout=30000&amp;debug=on", "View on DBPedia")</f>
        <v>View on DBPedia</v>
      </c>
    </row>
    <row collapsed="false" customFormat="false" customHeight="true" hidden="false" ht="12.1" outlineLevel="0" r="908">
      <c r="A908" s="0" t="str">
        <f aca="false">HYPERLINK("http://dbpedia.org/property/focus")</f>
        <v>http://dbpedia.org/property/focus</v>
      </c>
      <c r="B908" s="0" t="s">
        <v>651</v>
      </c>
      <c r="D908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true" hidden="false" ht="12.65" outlineLevel="0" r="909">
      <c r="A909" s="0" t="str">
        <f aca="false">HYPERLINK("http://dbpedia.org/property/governmentType")</f>
        <v>http://dbpedia.org/property/governmentType</v>
      </c>
      <c r="B909" s="0" t="s">
        <v>181</v>
      </c>
      <c r="D909" s="0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</row>
    <row collapsed="false" customFormat="false" customHeight="true" hidden="false" ht="12.1" outlineLevel="0" r="910">
      <c r="A910" s="0" t="str">
        <f aca="false">HYPERLINK("http://dbpedia.org/property/airline")</f>
        <v>http://dbpedia.org/property/airline</v>
      </c>
      <c r="B910" s="0" t="s">
        <v>652</v>
      </c>
      <c r="D910" s="0" t="str">
        <f aca="false">HYPERLINK("http://dbpedia.org/sparql?default-graph-uri=http%3A%2F%2Fdbpedia.org&amp;query=select+distinct+%3Fsubject+%3Fobject+where+{%3Fsubject+%3Chttp%3A%2F%2Fdbpedia.org%2Fproperty%2Fairline%3E+%3Fobject}+LIMIT+100&amp;format=text%2Fhtml&amp;timeout=30000&amp;debug=on", "View on DBPedia")</f>
        <v>View on DBPedia</v>
      </c>
    </row>
    <row collapsed="false" customFormat="false" customHeight="true" hidden="false" ht="12.65" outlineLevel="0" r="911">
      <c r="A911" s="0" t="str">
        <f aca="false">HYPERLINK("http://dbpedia.org/property/imageSkyline")</f>
        <v>http://dbpedia.org/property/imageSkyline</v>
      </c>
      <c r="B911" s="0" t="s">
        <v>653</v>
      </c>
      <c r="D911" s="0" t="str">
        <f aca="false">HYPERLINK("http://dbpedia.org/sparql?default-graph-uri=http%3A%2F%2Fdbpedia.org&amp;query=select+distinct+%3Fsubject+%3Fobject+where+{%3Fsubject+%3Chttp%3A%2F%2Fdbpedia.org%2Fproperty%2FimageSkyline%3E+%3Fobject}+LIMIT+100&amp;format=text%2Fhtml&amp;timeout=30000&amp;debug=on", "View on DBPedia")</f>
        <v>View on DBPedia</v>
      </c>
    </row>
    <row collapsed="false" customFormat="false" customHeight="true" hidden="false" ht="12.1" outlineLevel="0" r="912">
      <c r="A912" s="0" t="str">
        <f aca="false">HYPERLINK("http://dbpedia.org/ontology/house")</f>
        <v>http://dbpedia.org/ontology/house</v>
      </c>
      <c r="B912" s="0" t="s">
        <v>585</v>
      </c>
      <c r="D912" s="0" t="str">
        <f aca="false">HYPERLINK("http://dbpedia.org/sparql?default-graph-uri=http%3A%2F%2Fdbpedia.org&amp;query=select+distinct+%3Fsubject+%3Fobject+where+{%3Fsubject+%3Chttp%3A%2F%2Fdbpedia.org%2Fontology%2Fhouse%3E+%3Fobject}+LIMIT+100&amp;format=text%2Fhtml&amp;timeout=30000&amp;debug=on", "View on DBPedia")</f>
        <v>View on DBPedia</v>
      </c>
    </row>
    <row collapsed="false" customFormat="false" customHeight="true" hidden="false" ht="12.65" outlineLevel="0" r="913">
      <c r="A913" s="0" t="str">
        <f aca="false">HYPERLINK("http://dbpedia.org/property/parentOrganization")</f>
        <v>http://dbpedia.org/property/parentOrganization</v>
      </c>
      <c r="B913" s="0" t="s">
        <v>654</v>
      </c>
      <c r="D913" s="0" t="str">
        <f aca="false">HYPERLINK("http://dbpedia.org/sparql?default-graph-uri=http%3A%2F%2Fdbpedia.org&amp;query=select+distinct+%3Fsubject+%3Fobject+where+{%3Fsubject+%3Chttp%3A%2F%2Fdbpedia.org%2Fproperty%2FparentOrganization%3E+%3Fobject}+LIMIT+100&amp;format=text%2Fhtml&amp;timeout=30000&amp;debug=on", "View on DBPedia")</f>
        <v>View on DBPedia</v>
      </c>
    </row>
    <row collapsed="false" customFormat="false" customHeight="true" hidden="false" ht="12.65" outlineLevel="0" r="914">
      <c r="A914" s="0" t="str">
        <f aca="false">HYPERLINK("http://dbpedia.org/ontology/officialSchoolColour")</f>
        <v>http://dbpedia.org/ontology/officialSchoolColour</v>
      </c>
      <c r="B914" s="0" t="s">
        <v>655</v>
      </c>
      <c r="D914" s="0" t="str">
        <f aca="false">HYPERLINK("http://dbpedia.org/sparql?default-graph-uri=http%3A%2F%2Fdbpedia.org&amp;query=select+distinct+%3Fsubject+%3Fobject+where+{%3Fsubject+%3Chttp%3A%2F%2Fdbpedia.org%2Fontology%2FofficialSchoolColour%3E+%3Fobject}+LIMIT+100&amp;format=text%2Fhtml&amp;timeout=30000&amp;debug=on", "View on DBPedia")</f>
        <v>View on DBPedia</v>
      </c>
    </row>
    <row collapsed="false" customFormat="false" customHeight="true" hidden="false" ht="12.1" outlineLevel="0" r="915">
      <c r="A915" s="0" t="str">
        <f aca="false">HYPERLINK("http://dbpedia.org/property/international")</f>
        <v>http://dbpedia.org/property/international</v>
      </c>
      <c r="B915" s="0" t="s">
        <v>656</v>
      </c>
      <c r="D915" s="0" t="str">
        <f aca="false">HYPERLINK("http://dbpedia.org/sparql?default-graph-uri=http%3A%2F%2Fdbpedia.org&amp;query=select+distinct+%3Fsubject+%3Fobject+where+{%3Fsubject+%3Chttp%3A%2F%2Fdbpedia.org%2Fproperty%2Finternational%3E+%3Fobject}+LIMIT+100&amp;format=text%2Fhtml&amp;timeout=30000&amp;debug=on", "View on DBPedia")</f>
        <v>View on DBPedia</v>
      </c>
    </row>
    <row collapsed="false" customFormat="false" customHeight="true" hidden="false" ht="12.65" outlineLevel="0" r="916">
      <c r="A916" s="0" t="str">
        <f aca="false">HYPERLINK("http://dbpedia.org/property/partyName")</f>
        <v>http://dbpedia.org/property/partyName</v>
      </c>
      <c r="B916" s="0" t="s">
        <v>657</v>
      </c>
      <c r="D916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true" hidden="false" ht="12.65" outlineLevel="0" r="917">
      <c r="A917" s="0" t="str">
        <f aca="false">HYPERLINK("http://dbpedia.org/ontology/parentCompany")</f>
        <v>http://dbpedia.org/ontology/parentCompany</v>
      </c>
      <c r="B917" s="0" t="s">
        <v>47</v>
      </c>
      <c r="D917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true" hidden="false" ht="12.1" outlineLevel="0" r="918">
      <c r="A918" s="0" t="str">
        <f aca="false">HYPERLINK("http://dbpedia.org/property/designation2Partof")</f>
        <v>http://dbpedia.org/property/designation2Partof</v>
      </c>
      <c r="B918" s="0" t="s">
        <v>192</v>
      </c>
      <c r="D918" s="0" t="str">
        <f aca="false">HYPERLINK("http://dbpedia.org/sparql?default-graph-uri=http%3A%2F%2Fdbpedia.org&amp;query=select+distinct+%3Fsubject+%3Fobject+where+{%3Fsubject+%3Chttp%3A%2F%2Fdbpedia.org%2Fproperty%2Fdesignation2Partof%3E+%3Fobject}+LIMIT+100&amp;format=text%2Fhtml&amp;timeout=30000&amp;debug=on", "View on DBPedia")</f>
        <v>View on DBPedia</v>
      </c>
    </row>
    <row collapsed="false" customFormat="false" customHeight="true" hidden="false" ht="12.1" outlineLevel="0" r="919">
      <c r="A919" s="0" t="str">
        <f aca="false">HYPERLINK("http://dbpedia.org/property/club")</f>
        <v>http://dbpedia.org/property/club</v>
      </c>
      <c r="B919" s="0" t="s">
        <v>658</v>
      </c>
      <c r="D919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true" hidden="false" ht="12.65" outlineLevel="0" r="920">
      <c r="A920" s="0" t="str">
        <f aca="false">HYPERLINK("http://dbpedia.org/property/pushpinLabel")</f>
        <v>http://dbpedia.org/property/pushpinLabel</v>
      </c>
      <c r="B920" s="0" t="s">
        <v>659</v>
      </c>
      <c r="D920" s="0" t="str">
        <f aca="false">HYPERLINK("http://dbpedia.org/sparql?default-graph-uri=http%3A%2F%2Fdbpedia.org&amp;query=select+distinct+%3Fsubject+%3Fobject+where+{%3Fsubject+%3Chttp%3A%2F%2Fdbpedia.org%2Fproperty%2FpushpinLabel%3E+%3Fobject}+LIMIT+100&amp;format=text%2Fhtml&amp;timeout=30000&amp;debug=on", "View on DBPedia")</f>
        <v>View on DBPedia</v>
      </c>
    </row>
    <row collapsed="false" customFormat="false" customHeight="true" hidden="false" ht="12.1" outlineLevel="0" r="921">
      <c r="A921" s="0" t="str">
        <f aca="false">HYPERLINK("http://dbpedia.org/property/parent")</f>
        <v>http://dbpedia.org/property/parent</v>
      </c>
      <c r="B921" s="0" t="s">
        <v>39</v>
      </c>
      <c r="D921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true" hidden="false" ht="12.1" outlineLevel="0" r="922">
      <c r="A922" s="0" t="str">
        <f aca="false">HYPERLINK("http://dbpedia.org/property/structure1Alt")</f>
        <v>http://dbpedia.org/property/structure1Alt</v>
      </c>
      <c r="B922" s="0" t="s">
        <v>660</v>
      </c>
      <c r="D922" s="0" t="str">
        <f aca="false">HYPERLINK("http://dbpedia.org/sparql?default-graph-uri=http%3A%2F%2Fdbpedia.org&amp;query=select+distinct+%3Fsubject+%3Fobject+where+{%3Fsubject+%3Chttp%3A%2F%2Fdbpedia.org%2Fproperty%2Fstructure1Alt%3E+%3Fobject}+LIMIT+100&amp;format=text%2Fhtml&amp;timeout=30000&amp;debug=on", "View on DBPedia")</f>
        <v>View on DBPedia</v>
      </c>
    </row>
    <row collapsed="false" customFormat="false" customHeight="true" hidden="false" ht="12.65" outlineLevel="0" r="923">
      <c r="A923" s="0" t="str">
        <f aca="false">HYPERLINK("http://dbpedia.org/property/logoFilename")</f>
        <v>http://dbpedia.org/property/logoFilename</v>
      </c>
      <c r="B923" s="0" t="s">
        <v>661</v>
      </c>
      <c r="D923" s="0" t="str">
        <f aca="false">HYPERLINK("http://dbpedia.org/sparql?default-graph-uri=http%3A%2F%2Fdbpedia.org&amp;query=select+distinct+%3Fsubject+%3Fobject+where+{%3Fsubject+%3Chttp%3A%2F%2Fdbpedia.org%2Fproperty%2FlogoFilename%3E+%3Fobject}+LIMIT+100&amp;format=text%2Fhtml&amp;timeout=30000&amp;debug=on", "View on DBPedia")</f>
        <v>View on DBPedia</v>
      </c>
    </row>
    <row collapsed="false" customFormat="false" customHeight="true" hidden="false" ht="12.1" outlineLevel="0" r="924">
      <c r="A924" s="0" t="str">
        <f aca="false">HYPERLINK("http://dbpedia.org/property/picture")</f>
        <v>http://dbpedia.org/property/picture</v>
      </c>
      <c r="B924" s="0" t="s">
        <v>393</v>
      </c>
      <c r="D924" s="0" t="str">
        <f aca="false">HYPERLINK("http://dbpedia.org/sparql?default-graph-uri=http%3A%2F%2Fdbpedia.org&amp;query=select+distinct+%3Fsubject+%3Fobject+where+{%3Fsubject+%3Chttp%3A%2F%2Fdbpedia.org%2Fproperty%2Fpicture%3E+%3Fobject}+LIMIT+100&amp;format=text%2Fhtml&amp;timeout=30000&amp;debug=on", "View on DBPedia")</f>
        <v>View on DBPedia</v>
      </c>
    </row>
    <row collapsed="false" customFormat="false" customHeight="true" hidden="false" ht="12.1" outlineLevel="0" r="925">
      <c r="A925" s="0" t="str">
        <f aca="false">HYPERLINK("http://dbpedia.org/property/nationality")</f>
        <v>http://dbpedia.org/property/nationality</v>
      </c>
      <c r="B925" s="0" t="s">
        <v>134</v>
      </c>
      <c r="D925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true" hidden="false" ht="12.65" outlineLevel="0" r="926">
      <c r="A926" s="0" t="str">
        <f aca="false">HYPERLINK("http://dbpedia.org/property/longtype")</f>
        <v>http://dbpedia.org/property/longtype</v>
      </c>
      <c r="B926" s="0" t="s">
        <v>662</v>
      </c>
      <c r="D926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true" hidden="false" ht="12.1" outlineLevel="0" r="927">
      <c r="A927" s="0" t="str">
        <f aca="false">HYPERLINK("http://dbpedia.org/ontology/result")</f>
        <v>http://dbpedia.org/ontology/result</v>
      </c>
      <c r="B927" s="0" t="s">
        <v>663</v>
      </c>
      <c r="D927" s="0" t="str">
        <f aca="false">HYPERLINK("http://dbpedia.org/sparql?default-graph-uri=http%3A%2F%2Fdbpedia.org&amp;query=select+distinct+%3Fsubject+%3Fobject+where+{%3Fsubject+%3Chttp%3A%2F%2Fdbpedia.org%2Fontology%2Fresult%3E+%3Fobject}+LIMIT+100&amp;format=text%2Fhtml&amp;timeout=30000&amp;debug=on", "View on DBPedia")</f>
        <v>View on DBPedia</v>
      </c>
    </row>
    <row collapsed="false" customFormat="false" customHeight="true" hidden="false" ht="12.65" outlineLevel="0" r="928">
      <c r="A928" s="0" t="str">
        <f aca="false">HYPERLINK("http://dbpedia.org/property/sessionAlt")</f>
        <v>http://dbpedia.org/property/sessionAlt</v>
      </c>
      <c r="B928" s="0" t="s">
        <v>664</v>
      </c>
      <c r="D928" s="0" t="str">
        <f aca="false">HYPERLINK("http://dbpedia.org/sparql?default-graph-uri=http%3A%2F%2Fdbpedia.org&amp;query=select+distinct+%3Fsubject+%3Fobject+where+{%3Fsubject+%3Chttp%3A%2F%2Fdbpedia.org%2Fproperty%2FsessionAlt%3E+%3Fobject}+LIMIT+100&amp;format=text%2Fhtml&amp;timeout=30000&amp;debug=on", "View on DBPedia")</f>
        <v>View on DBPedia</v>
      </c>
    </row>
    <row collapsed="false" customFormat="false" customHeight="true" hidden="false" ht="12.1" outlineLevel="0" r="929">
      <c r="A929" s="0" t="str">
        <f aca="false">HYPERLINK("http://dbpedia.org/ontology/editor")</f>
        <v>http://dbpedia.org/ontology/editor</v>
      </c>
      <c r="B929" s="0" t="s">
        <v>665</v>
      </c>
      <c r="D929" s="0" t="str">
        <f aca="false">HYPERLINK("http://dbpedia.org/sparql?default-graph-uri=http%3A%2F%2Fdbpedia.org&amp;query=select+distinct+%3Fsubject+%3Fobject+where+{%3Fsubject+%3Chttp%3A%2F%2Fdbpedia.org%2Fontology%2Feditor%3E+%3Fobject}+LIMIT+100&amp;format=text%2Fhtml&amp;timeout=30000&amp;debug=on", "View on DBPedia")</f>
        <v>View on DBPedia</v>
      </c>
    </row>
    <row collapsed="false" customFormat="false" customHeight="true" hidden="false" ht="12.65" outlineLevel="0" r="930">
      <c r="A930" s="0" t="str">
        <f aca="false">HYPERLINK("http://dbpedia.org/property/flagType")</f>
        <v>http://dbpedia.org/property/flagType</v>
      </c>
      <c r="B930" s="0" t="s">
        <v>666</v>
      </c>
      <c r="D930" s="0" t="str">
        <f aca="false">HYPERLINK("http://dbpedia.org/sparql?default-graph-uri=http%3A%2F%2Fdbpedia.org&amp;query=select+distinct+%3Fsubject+%3Fobject+where+{%3Fsubject+%3Chttp%3A%2F%2Fdbpedia.org%2Fproperty%2FflagType%3E+%3Fobject}+LIMIT+100&amp;format=text%2Fhtml&amp;timeout=30000&amp;debug=on", "View on DBPedia")</f>
        <v>View on DBPedia</v>
      </c>
    </row>
    <row collapsed="false" customFormat="false" customHeight="true" hidden="false" ht="12.1" outlineLevel="0" r="931">
      <c r="A931" s="0" t="str">
        <f aca="false">HYPERLINK("http://dbpedia.org/property/host")</f>
        <v>http://dbpedia.org/property/host</v>
      </c>
      <c r="B931" s="0" t="s">
        <v>667</v>
      </c>
      <c r="D931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true" hidden="false" ht="12.65" outlineLevel="0" r="932">
      <c r="A932" s="0" t="str">
        <f aca="false">HYPERLINK("http://dbpedia.org/property/aff")</f>
        <v>http://dbpedia.org/property/aff</v>
      </c>
      <c r="B932" s="0" t="s">
        <v>668</v>
      </c>
      <c r="D932" s="0" t="str">
        <f aca="false">HYPERLINK("http://dbpedia.org/sparql?default-graph-uri=http%3A%2F%2Fdbpedia.org&amp;query=select+distinct+%3Fsubject+%3Fobject+where+{%3Fsubject+%3Chttp%3A%2F%2Fdbpedia.org%2Fproperty%2Faff%3E+%3Fobject}+LIMIT+100&amp;format=text%2Fhtml&amp;timeout=30000&amp;debug=on", "View on DBPedia")</f>
        <v>View on DBPedia</v>
      </c>
    </row>
    <row collapsed="false" customFormat="false" customHeight="true" hidden="false" ht="12.65" outlineLevel="0" r="933">
      <c r="A933" s="0" t="str">
        <f aca="false">HYPERLINK("http://dbpedia.org/property/keyPeople")</f>
        <v>http://dbpedia.org/property/keyPeople</v>
      </c>
      <c r="B933" s="0" t="s">
        <v>48</v>
      </c>
      <c r="D933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true" hidden="false" ht="12.65" outlineLevel="0" r="934">
      <c r="A934" s="0" t="str">
        <f aca="false">HYPERLINK("http://dbpedia.org/property/railroadName")</f>
        <v>http://dbpedia.org/property/railroadName</v>
      </c>
      <c r="B934" s="0" t="s">
        <v>669</v>
      </c>
      <c r="D934" s="0" t="str">
        <f aca="false">HYPERLINK("http://dbpedia.org/sparql?default-graph-uri=http%3A%2F%2Fdbpedia.org&amp;query=select+distinct+%3Fsubject+%3Fobject+where+{%3Fsubject+%3Chttp%3A%2F%2Fdbpedia.org%2Fproperty%2FrailroadName%3E+%3Fobject}+LIMIT+100&amp;format=text%2Fhtml&amp;timeout=30000&amp;debug=on", "View on DBPedia")</f>
        <v>View on DBPedia</v>
      </c>
    </row>
    <row collapsed="false" customFormat="false" customHeight="true" hidden="false" ht="12.65" outlineLevel="0" r="935">
      <c r="A935" s="0" t="str">
        <f aca="false">HYPERLINK("http://dbpedia.org/property/imageCaption")</f>
        <v>http://dbpedia.org/property/imageCaption</v>
      </c>
      <c r="B935" s="0" t="s">
        <v>75</v>
      </c>
      <c r="D93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936">
      <c r="A936" s="0" t="str">
        <f aca="false">HYPERLINK("http://dbpedia.org/property/blank3Name")</f>
        <v>http://dbpedia.org/property/blank3Name</v>
      </c>
      <c r="B936" s="0" t="s">
        <v>670</v>
      </c>
      <c r="D936" s="0" t="str">
        <f aca="false">HYPERLINK("http://dbpedia.org/sparql?default-graph-uri=http%3A%2F%2Fdbpedia.org&amp;query=select+distinct+%3Fsubject+%3Fobject+where+{%3Fsubject+%3Chttp%3A%2F%2Fdbpedia.org%2Fproperty%2Fblank3Name%3E+%3Fobject}+LIMIT+100&amp;format=text%2Fhtml&amp;timeout=30000&amp;debug=on", "View on DBPedia")</f>
        <v>View on DBPedia</v>
      </c>
    </row>
    <row collapsed="false" customFormat="false" customHeight="true" hidden="false" ht="12.1" outlineLevel="0" r="937">
      <c r="A937" s="0" t="str">
        <f aca="false">HYPERLINK("http://dbpedia.org/property/citizenship")</f>
        <v>http://dbpedia.org/property/citizenship</v>
      </c>
      <c r="B937" s="0" t="s">
        <v>216</v>
      </c>
      <c r="D937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938">
      <c r="A938" s="0" t="str">
        <f aca="false">HYPERLINK("http://dbpedia.org/property/reason")</f>
        <v>http://dbpedia.org/property/reason</v>
      </c>
      <c r="B938" s="0" t="s">
        <v>217</v>
      </c>
      <c r="D938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65" outlineLevel="0" r="939">
      <c r="A939" s="0" t="str">
        <f aca="false">HYPERLINK("http://dbpedia.org/property/pictureCaption")</f>
        <v>http://dbpedia.org/property/pictureCaption</v>
      </c>
      <c r="B939" s="0" t="s">
        <v>341</v>
      </c>
      <c r="D939" s="0" t="str">
        <f aca="false">HYPERLINK("http://dbpedia.org/sparql?default-graph-uri=http%3A%2F%2Fdbpedia.org&amp;query=select+distinct+%3Fsubject+%3Fobject+where+{%3Fsubject+%3Chttp%3A%2F%2Fdbpedia.org%2Fproperty%2FpictureCaption%3E+%3Fobject}+LIMIT+100&amp;format=text%2Fhtml&amp;timeout=30000&amp;debug=on", "View on DBPedia")</f>
        <v>View on DBPedia</v>
      </c>
    </row>
    <row collapsed="false" customFormat="false" customHeight="true" hidden="false" ht="12.1" outlineLevel="0" r="940">
      <c r="A940" s="0" t="str">
        <f aca="false">HYPERLINK("http://dbpedia.org/ontology/anthem")</f>
        <v>http://dbpedia.org/ontology/anthem</v>
      </c>
      <c r="B940" s="0" t="s">
        <v>671</v>
      </c>
      <c r="D940" s="0" t="str">
        <f aca="false">HYPERLINK("http://dbpedia.org/sparql?default-graph-uri=http%3A%2F%2Fdbpedia.org&amp;query=select+distinct+%3Fsubject+%3Fobject+where+{%3Fsubject+%3Chttp%3A%2F%2Fdbpedia.org%2Fontology%2Fanthem%3E+%3Fobject}+LIMIT+100&amp;format=text%2Fhtml&amp;timeout=30000&amp;debug=on", "View on DBPedia")</f>
        <v>View on DBPedia</v>
      </c>
    </row>
    <row collapsed="false" customFormat="false" customHeight="true" hidden="false" ht="12.65" outlineLevel="0" r="941">
      <c r="A941" s="0" t="str">
        <f aca="false">HYPERLINK("http://dbpedia.org/property/nonProfitType")</f>
        <v>http://dbpedia.org/property/nonProfitType</v>
      </c>
      <c r="B941" s="0" t="s">
        <v>672</v>
      </c>
      <c r="D941" s="0" t="str">
        <f aca="false">HYPERLINK("http://dbpedia.org/sparql?default-graph-uri=http%3A%2F%2Fdbpedia.org&amp;query=select+distinct+%3Fsubject+%3Fobject+where+{%3Fsubject+%3Chttp%3A%2F%2Fdbpedia.org%2Fproperty%2FnonProfitType%3E+%3Fobject}+LIMIT+100&amp;format=text%2Fhtml&amp;timeout=30000&amp;debug=on", "View on DBPedia")</f>
        <v>View on DBPedia</v>
      </c>
    </row>
    <row collapsed="false" customFormat="false" customHeight="true" hidden="false" ht="12.1" outlineLevel="0" r="942">
      <c r="A942" s="0" t="str">
        <f aca="false">HYPERLINK("http://dbpedia.org/property/3rdparty")</f>
        <v>http://dbpedia.org/property/3rdparty</v>
      </c>
      <c r="B942" s="0" t="s">
        <v>673</v>
      </c>
      <c r="D942" s="0" t="str">
        <f aca="false">HYPERLINK("http://dbpedia.org/sparql?default-graph-uri=http%3A%2F%2Fdbpedia.org&amp;query=select+distinct+%3Fsubject+%3Fobject+where+{%3Fsubject+%3Chttp%3A%2F%2Fdbpedia.org%2Fproperty%2F3rdparty%3E+%3Fobject}+LIMIT+100&amp;format=text%2Fhtml&amp;timeout=30000&amp;debug=on", "View on DBPedia")</f>
        <v>View on DBPedia</v>
      </c>
    </row>
    <row collapsed="false" customFormat="false" customHeight="true" hidden="false" ht="12.1" outlineLevel="0" r="943">
      <c r="A943" s="0" t="str">
        <f aca="false">HYPERLINK("http://dbpedia.org/property/p")</f>
        <v>http://dbpedia.org/property/p</v>
      </c>
      <c r="B943" s="0" t="s">
        <v>222</v>
      </c>
      <c r="D943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true" hidden="false" ht="12.65" outlineLevel="0" r="944">
      <c r="A944" s="0" t="str">
        <f aca="false">HYPERLINK("http://dbpedia.org/property/logoWidth")</f>
        <v>http://dbpedia.org/property/logoWidth</v>
      </c>
      <c r="B944" s="0" t="s">
        <v>674</v>
      </c>
      <c r="D944" s="0" t="str">
        <f aca="false">HYPERLINK("http://dbpedia.org/sparql?default-graph-uri=http%3A%2F%2Fdbpedia.org&amp;query=select+distinct+%3Fsubject+%3Fobject+where+{%3Fsubject+%3Chttp%3A%2F%2Fdbpedia.org%2Fproperty%2FlogoWidth%3E+%3Fobject}+LIMIT+100&amp;format=text%2Fhtml&amp;timeout=30000&amp;debug=on", "View on DBPedia")</f>
        <v>View on DBPedia</v>
      </c>
    </row>
    <row collapsed="false" customFormat="false" customHeight="true" hidden="false" ht="12.1" outlineLevel="0" r="945">
      <c r="A945" s="0" t="str">
        <f aca="false">HYPERLINK("http://dbpedia.org/property/s")</f>
        <v>http://dbpedia.org/property/s</v>
      </c>
      <c r="B945" s="0" t="s">
        <v>224</v>
      </c>
      <c r="D945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true" hidden="false" ht="12.1" outlineLevel="0" r="946">
      <c r="A946" s="0" t="str">
        <f aca="false">HYPERLINK("http://dbpedia.org/property/services")</f>
        <v>http://dbpedia.org/property/services</v>
      </c>
      <c r="B946" s="0" t="s">
        <v>37</v>
      </c>
      <c r="D946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true" hidden="false" ht="12.1" outlineLevel="0" r="947">
      <c r="A947" s="0" t="str">
        <f aca="false">HYPERLINK("http://dbpedia.org/property/issuer")</f>
        <v>http://dbpedia.org/property/issuer</v>
      </c>
      <c r="B947" s="0" t="s">
        <v>675</v>
      </c>
      <c r="D947" s="0" t="str">
        <f aca="false">HYPERLINK("http://dbpedia.org/sparql?default-graph-uri=http%3A%2F%2Fdbpedia.org&amp;query=select+distinct+%3Fsubject+%3Fobject+where+{%3Fsubject+%3Chttp%3A%2F%2Fdbpedia.org%2Fproperty%2Fissuer%3E+%3Fobject}+LIMIT+100&amp;format=text%2Fhtml&amp;timeout=30000&amp;debug=on", "View on DBPedia")</f>
        <v>View on DBPedia</v>
      </c>
    </row>
    <row collapsed="false" customFormat="false" customHeight="true" hidden="false" ht="12.1" outlineLevel="0" r="948">
      <c r="A948" s="0" t="str">
        <f aca="false">HYPERLINK("http://dbpedia.org/property/leader3Title")</f>
        <v>http://dbpedia.org/property/leader3Title</v>
      </c>
      <c r="B948" s="0" t="s">
        <v>676</v>
      </c>
      <c r="D948" s="0" t="str">
        <f aca="false">HYPERLINK("http://dbpedia.org/sparql?default-graph-uri=http%3A%2F%2Fdbpedia.org&amp;query=select+distinct+%3Fsubject+%3Fobject+where+{%3Fsubject+%3Chttp%3A%2F%2Fdbpedia.org%2Fproperty%2Fleader3Title%3E+%3Fobject}+LIMIT+100&amp;format=text%2Fhtml&amp;timeout=30000&amp;debug=on", "View on DBPedia")</f>
        <v>View on DBPedia</v>
      </c>
    </row>
    <row collapsed="false" customFormat="false" customHeight="true" hidden="false" ht="12.1" outlineLevel="0" r="949">
      <c r="A949" s="0" t="str">
        <f aca="false">HYPERLINK("http://dbpedia.org/property/l")</f>
        <v>http://dbpedia.org/property/l</v>
      </c>
      <c r="B949" s="0" t="s">
        <v>677</v>
      </c>
      <c r="D949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1" outlineLevel="0" r="950">
      <c r="A950" s="0" t="str">
        <f aca="false">HYPERLINK("http://dbpedia.org/property/result")</f>
        <v>http://dbpedia.org/property/result</v>
      </c>
      <c r="B950" s="0" t="s">
        <v>663</v>
      </c>
      <c r="D950" s="0" t="str">
        <f aca="false">HYPERLINK("http://dbpedia.org/sparql?default-graph-uri=http%3A%2F%2Fdbpedia.org&amp;query=select+distinct+%3Fsubject+%3Fobject+where+{%3Fsubject+%3Chttp%3A%2F%2Fdbpedia.org%2Fproperty%2Fresult%3E+%3Fobject}+LIMIT+100&amp;format=text%2Fhtml&amp;timeout=30000&amp;debug=on", "View on DBPedia")</f>
        <v>View on DBPedia</v>
      </c>
    </row>
    <row collapsed="false" customFormat="false" customHeight="true" hidden="false" ht="12.65" outlineLevel="0" r="951">
      <c r="A951" s="0" t="str">
        <f aca="false">HYPERLINK("http://dbpedia.org/ontology/legislativePeriodName")</f>
        <v>http://dbpedia.org/ontology/legislativePeriodName</v>
      </c>
      <c r="B951" s="0" t="s">
        <v>230</v>
      </c>
      <c r="D951" s="0" t="str">
        <f aca="false">HYPERLINK("http://dbpedia.org/sparql?default-graph-uri=http%3A%2F%2Fdbpedia.org&amp;query=select+distinct+%3Fsubject+%3Fobject+where+{%3Fsubject+%3Chttp%3A%2F%2Fdbpedia.org%2Fontology%2FlegislativePeriodName%3E+%3Fobject}+LIMIT+100&amp;format=text%2Fhtml&amp;timeout=30000&amp;debug=on", "View on DBPedia")</f>
        <v>View on DBPedia</v>
      </c>
    </row>
    <row collapsed="false" customFormat="false" customHeight="true" hidden="false" ht="12.1" outlineLevel="0" r="952">
      <c r="A952" s="0" t="str">
        <f aca="false">HYPERLINK("http://dbpedia.org/ontology/status")</f>
        <v>http://dbpedia.org/ontology/status</v>
      </c>
      <c r="B952" s="0" t="s">
        <v>98</v>
      </c>
      <c r="D952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953">
      <c r="A953" s="0" t="str">
        <f aca="false">HYPERLINK("http://dbpedia.org/property/formerName")</f>
        <v>http://dbpedia.org/property/formerName</v>
      </c>
      <c r="B953" s="0" t="s">
        <v>196</v>
      </c>
      <c r="D953" s="0" t="str">
        <f aca="false">HYPERLINK("http://dbpedia.org/sparql?default-graph-uri=http%3A%2F%2Fdbpedia.org&amp;query=select+distinct+%3Fsubject+%3Fobject+where+{%3Fsubject+%3Chttp%3A%2F%2Fdbpedia.org%2Fproperty%2FformerName%3E+%3Fobject}+LIMIT+100&amp;format=text%2Fhtml&amp;timeout=30000&amp;debug=on", "View on DBPedia")</f>
        <v>View on DBPedia</v>
      </c>
    </row>
    <row collapsed="false" customFormat="false" customHeight="true" hidden="false" ht="12.65" outlineLevel="0" r="954">
      <c r="A954" s="0" t="str">
        <f aca="false">HYPERLINK("http://dbpedia.org/property/offstyle")</f>
        <v>http://dbpedia.org/property/offstyle</v>
      </c>
      <c r="B954" s="0" t="s">
        <v>678</v>
      </c>
      <c r="D954" s="0" t="str">
        <f aca="false">HYPERLINK("http://dbpedia.org/sparql?default-graph-uri=http%3A%2F%2Fdbpedia.org&amp;query=select+distinct+%3Fsubject+%3Fobject+where+{%3Fsubject+%3Chttp%3A%2F%2Fdbpedia.org%2Fproperty%2Foffstyle%3E+%3Fobject}+LIMIT+100&amp;format=text%2Fhtml&amp;timeout=30000&amp;debug=on", "View on DBPedia")</f>
        <v>View on DBPedia</v>
      </c>
    </row>
    <row collapsed="false" customFormat="false" customHeight="true" hidden="false" ht="12.1" outlineLevel="0" r="955">
      <c r="A955" s="0" t="str">
        <f aca="false">HYPERLINK("http://dbpedia.org/ontology/tenant")</f>
        <v>http://dbpedia.org/ontology/tenant</v>
      </c>
      <c r="B955" s="0" t="s">
        <v>679</v>
      </c>
      <c r="D955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65" outlineLevel="0" r="956">
      <c r="A956" s="0" t="str">
        <f aca="false">HYPERLINK("http://dbpedia.org/property/ahn")</f>
        <v>http://dbpedia.org/property/ahn</v>
      </c>
      <c r="B956" s="0" t="s">
        <v>680</v>
      </c>
      <c r="D956" s="0" t="str">
        <f aca="false">HYPERLINK("http://dbpedia.org/sparql?default-graph-uri=http%3A%2F%2Fdbpedia.org&amp;query=select+distinct+%3Fsubject+%3Fobject+where+{%3Fsubject+%3Chttp%3A%2F%2Fdbpedia.org%2Fproperty%2Fahn%3E+%3Fobject}+LIMIT+100&amp;format=text%2Fhtml&amp;timeout=30000&amp;debug=on", "View on DBPedia")</f>
        <v>View on DBPedia</v>
      </c>
    </row>
    <row collapsed="false" customFormat="false" customHeight="true" hidden="false" ht="12.65" outlineLevel="0" r="957">
      <c r="A957" s="0" t="str">
        <f aca="false">HYPERLINK("http://dbpedia.org/property/constituencyAm")</f>
        <v>http://dbpedia.org/property/constituencyAm</v>
      </c>
      <c r="B957" s="0" t="s">
        <v>681</v>
      </c>
      <c r="D957" s="0" t="str">
        <f aca="false">HYPERLINK("http://dbpedia.org/sparql?default-graph-uri=http%3A%2F%2Fdbpedia.org&amp;query=select+distinct+%3Fsubject+%3Fobject+where+{%3Fsubject+%3Chttp%3A%2F%2Fdbpedia.org%2Fproperty%2FconstituencyAm%3E+%3Fobject}+LIMIT+100&amp;format=text%2Fhtml&amp;timeout=30000&amp;debug=on", "View on DBPedia")</f>
        <v>View on DBPedia</v>
      </c>
    </row>
    <row collapsed="false" customFormat="false" customHeight="true" hidden="false" ht="12.65" outlineLevel="0" r="958">
      <c r="A958" s="0" t="str">
        <f aca="false">HYPERLINK("http://dbpedia.org/property/badgecaption")</f>
        <v>http://dbpedia.org/property/badgecaption</v>
      </c>
      <c r="B958" s="0" t="s">
        <v>682</v>
      </c>
      <c r="D958" s="0" t="str">
        <f aca="false">HYPERLINK("http://dbpedia.org/sparql?default-graph-uri=http%3A%2F%2Fdbpedia.org&amp;query=select+distinct+%3Fsubject+%3Fobject+where+{%3Fsubject+%3Chttp%3A%2F%2Fdbpedia.org%2Fproperty%2Fbadgecaption%3E+%3Fobject}+LIMIT+100&amp;format=text%2Fhtml&amp;timeout=30000&amp;debug=on",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959">
      <c r="A959" s="0" t="str">
        <f aca="false">HYPERLINK("http://dbpedia.org/property/callsign")</f>
        <v>http://dbpedia.org/property/callsign</v>
      </c>
      <c r="B959" s="0" t="s">
        <v>683</v>
      </c>
      <c r="D959" s="0" t="str">
        <f aca="false">HYPERLINK("http://dbpedia.org/sparql?default-graph-uri=http%3A%2F%2Fdbpedia.org&amp;query=select+distinct+%3Fsubject+%3Fobject+where+{%3Fsubject+%3Chttp%3A%2F%2Fdbpedia.org%2Fproperty%2Fcallsign%3E+%3Fobject}+LIMIT+100&amp;format=text%2Fhtml&amp;timeout=30000&amp;debug=on", "View on DBPedia")</f>
        <v>View on DBPedia</v>
      </c>
    </row>
    <row collapsed="false" customFormat="false" customHeight="true" hidden="false" ht="12.1" outlineLevel="0" r="960">
      <c r="A960" s="0" t="str">
        <f aca="false">HYPERLINK("http://dbpedia.org/property/blank1Name")</f>
        <v>http://dbpedia.org/property/blank1Name</v>
      </c>
      <c r="B960" s="0" t="s">
        <v>684</v>
      </c>
      <c r="D960" s="0" t="str">
        <f aca="false">HYPERLINK("http://dbpedia.org/sparql?default-graph-uri=http%3A%2F%2Fdbpedia.org&amp;query=select+distinct+%3Fsubject+%3Fobject+where+{%3Fsubject+%3Chttp%3A%2F%2Fdbpedia.org%2Fproperty%2Fblank1Name%3E+%3Fobject}+LIMIT+100&amp;format=text%2Fhtml&amp;timeout=30000&amp;debug=on", "View on DBPedia")</f>
        <v>View on DBPedia</v>
      </c>
    </row>
    <row collapsed="false" customFormat="false" customHeight="true" hidden="false" ht="12.1" outlineLevel="0" r="961">
      <c r="A961" s="0" t="str">
        <f aca="false">HYPERLINK("http://dbpedia.org/ontology/strength")</f>
        <v>http://dbpedia.org/ontology/strength</v>
      </c>
      <c r="B961" s="0" t="s">
        <v>381</v>
      </c>
      <c r="D961" s="0" t="str">
        <f aca="false">HYPERLINK("http://dbpedia.org/sparql?default-graph-uri=http%3A%2F%2Fdbpedia.org&amp;query=select+distinct+%3Fsubject+%3Fobject+where+{%3Fsubject+%3Chttp%3A%2F%2Fdbpedia.org%2Fontology%2Fstrength%3E+%3Fobject}+LIMIT+100&amp;format=text%2Fhtml&amp;timeout=30000&amp;debug=on", "View on DBPedia")</f>
        <v>View on DBPedia</v>
      </c>
    </row>
    <row collapsed="false" customFormat="false" customHeight="true" hidden="false" ht="12.65" outlineLevel="0" r="962">
      <c r="A962" s="0" t="str">
        <f aca="false">HYPERLINK("http://dbpedia.org/property/maint")</f>
        <v>http://dbpedia.org/property/maint</v>
      </c>
      <c r="B962" s="0" t="s">
        <v>685</v>
      </c>
      <c r="D962" s="0" t="str">
        <f aca="false">HYPERLINK("http://dbpedia.org/sparql?default-graph-uri=http%3A%2F%2Fdbpedia.org&amp;query=select+distinct+%3Fsubject+%3Fobject+where+{%3Fsubject+%3Chttp%3A%2F%2Fdbpedia.org%2Fproperty%2Fmaint%3E+%3Fobject}+LIMIT+100&amp;format=text%2Fhtml&amp;timeout=30000&amp;debug=on", "View on DBPedia")</f>
        <v>View on DBPedia</v>
      </c>
    </row>
    <row collapsed="false" customFormat="false" customHeight="true" hidden="false" ht="12.65" outlineLevel="0" r="963">
      <c r="A963" s="0" t="str">
        <f aca="false">HYPERLINK("http://dbpedia.org/property/quotetext")</f>
        <v>http://dbpedia.org/property/quotetext</v>
      </c>
      <c r="B963" s="0" t="s">
        <v>686</v>
      </c>
      <c r="D963" s="0" t="str">
        <f aca="false">HYPERLINK("http://dbpedia.org/sparql?default-graph-uri=http%3A%2F%2Fdbpedia.org&amp;query=select+distinct+%3Fsubject+%3Fobject+where+{%3Fsubject+%3Chttp%3A%2F%2Fdbpedia.org%2Fproperty%2Fquotetext%3E+%3Fobject}+LIMIT+100&amp;format=text%2Fhtml&amp;timeout=30000&amp;debug=on", "View on DBPedia")</f>
        <v>View on DBPedia</v>
      </c>
    </row>
    <row collapsed="false" customFormat="false" customHeight="true" hidden="false" ht="12.1" outlineLevel="0" r="964">
      <c r="A964" s="0" t="str">
        <f aca="false">HYPERLINK("http://dbpedia.org/property/chief1position")</f>
        <v>http://dbpedia.org/property/chief1position</v>
      </c>
      <c r="B964" s="0" t="s">
        <v>687</v>
      </c>
      <c r="D964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true" hidden="false" ht="12.65" outlineLevel="0" r="965">
      <c r="A965" s="0" t="str">
        <f aca="false">HYPERLINK("http://dbpedia.org/ontology/hubAirport")</f>
        <v>http://dbpedia.org/ontology/hubAirport</v>
      </c>
      <c r="B965" s="0" t="s">
        <v>688</v>
      </c>
      <c r="D965" s="0" t="str">
        <f aca="false">HYPERLINK("http://dbpedia.org/sparql?default-graph-uri=http%3A%2F%2Fdbpedia.org&amp;query=select+distinct+%3Fsubject+%3Fobject+where+{%3Fsubject+%3Chttp%3A%2F%2Fdbpedia.org%2Fontology%2FhubAirport%3E+%3Fobject}+LIMIT+100&amp;format=text%2Fhtml&amp;timeout=30000&amp;debug=on", "View on DBPedia")</f>
        <v>View on DBPedia</v>
      </c>
    </row>
    <row collapsed="false" customFormat="false" customHeight="true" hidden="false" ht="12.65" outlineLevel="0" r="966">
      <c r="A966" s="0" t="str">
        <f aca="false">HYPERLINK("http://dbpedia.org/property/logoImage")</f>
        <v>http://dbpedia.org/property/logoImage</v>
      </c>
      <c r="B966" s="0" t="s">
        <v>689</v>
      </c>
      <c r="D966" s="0" t="str">
        <f aca="false">HYPERLINK("http://dbpedia.org/sparql?default-graph-uri=http%3A%2F%2Fdbpedia.org&amp;query=select+distinct+%3Fsubject+%3Fobject+where+{%3Fsubject+%3Chttp%3A%2F%2Fdbpedia.org%2Fproperty%2FlogoImage%3E+%3Fobject}+LIMIT+100&amp;format=text%2Fhtml&amp;timeout=30000&amp;debug=on", "View on DBPedia")</f>
        <v>View on DBPedia</v>
      </c>
    </row>
    <row collapsed="false" customFormat="false" customHeight="true" hidden="false" ht="12.1" outlineLevel="0" r="967">
      <c r="A967" s="0" t="str">
        <f aca="false">HYPERLINK("http://dbpedia.org/property/loser")</f>
        <v>http://dbpedia.org/property/loser</v>
      </c>
      <c r="B967" s="0" t="s">
        <v>119</v>
      </c>
      <c r="D967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true" hidden="false" ht="12.1" outlineLevel="0" r="968">
      <c r="A968" s="0" t="str">
        <f aca="false">HYPERLINK("http://dbpedia.org/property/design")</f>
        <v>http://dbpedia.org/property/design</v>
      </c>
      <c r="B968" s="0" t="s">
        <v>690</v>
      </c>
      <c r="D968" s="0" t="str">
        <f aca="false">HYPERLINK("http://dbpedia.org/sparql?default-graph-uri=http%3A%2F%2Fdbpedia.org&amp;query=select+distinct+%3Fsubject+%3Fobject+where+{%3Fsubject+%3Chttp%3A%2F%2Fdbpedia.org%2Fproperty%2Fdesign%3E+%3Fobject}+LIMIT+100&amp;format=text%2Fhtml&amp;timeout=30000&amp;debug=on", "View on DBPedia")</f>
        <v>View on DBPedia</v>
      </c>
    </row>
    <row collapsed="false" customFormat="false" customHeight="true" hidden="false" ht="12.65" outlineLevel="0" r="969">
      <c r="A969" s="0" t="str">
        <f aca="false">HYPERLINK("http://dbpedia.org/property/staticImageCaption")</f>
        <v>http://dbpedia.org/property/staticImageCaption</v>
      </c>
      <c r="B969" s="0" t="s">
        <v>691</v>
      </c>
      <c r="D969" s="0" t="str">
        <f aca="false">HYPERLINK("http://dbpedia.org/sparql?default-graph-uri=http%3A%2F%2Fdbpedia.org&amp;query=select+distinct+%3Fsubject+%3Fobject+where+{%3Fsubject+%3Chttp%3A%2F%2Fdbpedia.org%2Fproperty%2Fstatic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970">
      <c r="A970" s="0" t="str">
        <f aca="false">HYPERLINK("http://dbpedia.org/ontology/abbreviation")</f>
        <v>http://dbpedia.org/ontology/abbreviation</v>
      </c>
      <c r="B970" s="0" t="s">
        <v>512</v>
      </c>
      <c r="D970" s="0" t="str">
        <f aca="false">HYPERLINK("http://dbpedia.org/sparql?default-graph-uri=http%3A%2F%2Fdbpedia.org&amp;query=select+distinct+%3Fsubject+%3Fobject+where+{%3Fsubject+%3Chttp%3A%2F%2Fdbpedia.org%2Fontology%2Fabbreviation%3E+%3Fobject}+LIMIT+100&amp;format=text%2Fhtml&amp;timeout=30000&amp;debug=on", "View on DBPedia")</f>
        <v>View on DBPedia</v>
      </c>
    </row>
    <row collapsed="false" customFormat="false" customHeight="true" hidden="false" ht="12.1" outlineLevel="0" r="971">
      <c r="A971" s="0" t="str">
        <f aca="false">HYPERLINK("http://dbpedia.org/ontology/jurisdiction")</f>
        <v>http://dbpedia.org/ontology/jurisdiction</v>
      </c>
      <c r="B971" s="0" t="s">
        <v>227</v>
      </c>
      <c r="D971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true" hidden="false" ht="12.1" outlineLevel="0" r="972">
      <c r="A972" s="0" t="str">
        <f aca="false">HYPERLINK("http://dbpedia.org/property/branches")</f>
        <v>http://dbpedia.org/property/branches</v>
      </c>
      <c r="B972" s="0" t="s">
        <v>242</v>
      </c>
      <c r="D972" s="0" t="str">
        <f aca="false">HYPERLINK("http://dbpedia.org/sparql?default-graph-uri=http%3A%2F%2Fdbpedia.org&amp;query=select+distinct+%3Fsubject+%3Fobject+where+{%3Fsubject+%3Chttp%3A%2F%2Fdbpedia.org%2Fproperty%2Fbranches%3E+%3Fobject}+LIMIT+100&amp;format=text%2Fhtml&amp;timeout=30000&amp;debug=on", "View on DBPedia")</f>
        <v>View on DBPedia</v>
      </c>
    </row>
    <row collapsed="false" customFormat="false" customHeight="true" hidden="false" ht="12.65" outlineLevel="0" r="973">
      <c r="A973" s="0" t="str">
        <f aca="false">HYPERLINK("http://dbpedia.org/property/logocaption")</f>
        <v>http://dbpedia.org/property/logocaption</v>
      </c>
      <c r="B973" s="0" t="s">
        <v>692</v>
      </c>
      <c r="D973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true" hidden="false" ht="12.65" outlineLevel="0" r="974">
      <c r="A974" s="0" t="str">
        <f aca="false">HYPERLINK("http://dbpedia.org/property/pastNames")</f>
        <v>http://dbpedia.org/property/pastNames</v>
      </c>
      <c r="B974" s="0" t="s">
        <v>693</v>
      </c>
      <c r="D974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true" hidden="false" ht="12.65" outlineLevel="0" r="975">
      <c r="A975" s="0" t="str">
        <f aca="false">HYPERLINK("http://dbpedia.org/property/refLegalMandate")</f>
        <v>http://dbpedia.org/property/refLegalMandate</v>
      </c>
      <c r="B975" s="0" t="s">
        <v>694</v>
      </c>
      <c r="D975" s="0" t="str">
        <f aca="false">HYPERLINK("http://dbpedia.org/sparql?default-graph-uri=http%3A%2F%2Fdbpedia.org&amp;query=select+distinct+%3Fsubject+%3Fobject+where+{%3Fsubject+%3Chttp%3A%2F%2Fdbpedia.org%2Fproperty%2FrefLegalMandate%3E+%3Fobject}+LIMIT+100&amp;format=text%2Fhtml&amp;timeout=30000&amp;debug=on", "View on DBPedia")</f>
        <v>View on DBPedia</v>
      </c>
    </row>
    <row collapsed="false" customFormat="false" customHeight="true" hidden="false" ht="12.1" outlineLevel="0" r="976">
      <c r="A976" s="0" t="str">
        <f aca="false">HYPERLINK("http://dbpedia.org/property/keystaff1position")</f>
        <v>http://dbpedia.org/property/keystaff1position</v>
      </c>
      <c r="B976" s="0" t="s">
        <v>695</v>
      </c>
      <c r="D976" s="0" t="str">
        <f aca="false">HYPERLINK("http://dbpedia.org/sparql?default-graph-uri=http%3A%2F%2Fdbpedia.org&amp;query=select+distinct+%3Fsubject+%3Fobject+where+{%3Fsubject+%3Chttp%3A%2F%2Fdbpedia.org%2Fproperty%2Fkeystaff1position%3E+%3Fobject}+LIMIT+100&amp;format=text%2Fhtml&amp;timeout=30000&amp;debug=on", "View on DBPedia")</f>
        <v>View on DBPedia</v>
      </c>
    </row>
    <row collapsed="false" customFormat="false" customHeight="true" hidden="false" ht="12.1" outlineLevel="0" r="977">
      <c r="A977" s="0" t="str">
        <f aca="false">HYPERLINK("http://dbpedia.org/property/child7Agency")</f>
        <v>http://dbpedia.org/property/child7Agency</v>
      </c>
      <c r="B977" s="0" t="s">
        <v>696</v>
      </c>
      <c r="D977" s="0" t="str">
        <f aca="false">HYPERLINK("http://dbpedia.org/sparql?default-graph-uri=http%3A%2F%2Fdbpedia.org&amp;query=select+distinct+%3Fsubject+%3Fobject+where+{%3Fsubject+%3Chttp%3A%2F%2Fdbpedia.org%2Fproperty%2Fchild7Agency%3E+%3Fobject}+LIMIT+100&amp;format=text%2Fhtml&amp;timeout=30000&amp;debug=on", "View on DBPedia")</f>
        <v>View on DBPedia</v>
      </c>
    </row>
    <row collapsed="false" customFormat="false" customHeight="true" hidden="false" ht="12.65" outlineLevel="0" r="978">
      <c r="A978" s="0" t="str">
        <f aca="false">HYPERLINK("http://dbpedia.org/ontology/almaMater")</f>
        <v>http://dbpedia.org/ontology/almaMater</v>
      </c>
      <c r="B978" s="0" t="s">
        <v>370</v>
      </c>
      <c r="D978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true" hidden="false" ht="12.1" outlineLevel="0" r="980">
      <c r="A980" s="0" t="n">
        <v>1976585275</v>
      </c>
      <c r="B980" s="0" t="s">
        <v>102</v>
      </c>
      <c r="C980" s="0" t="str">
        <f aca="false">HYPERLINK("http://en.wikipedia.org/wiki/List_of_British_governments", "View context")</f>
        <v>View context</v>
      </c>
    </row>
    <row collapsed="false" customFormat="false" customHeight="true" hidden="false" ht="12.65" outlineLevel="0" r="981">
      <c r="A981" s="0" t="s">
        <v>697</v>
      </c>
      <c r="B981" s="0" t="s">
        <v>698</v>
      </c>
      <c r="C981" s="0" t="s">
        <v>699</v>
      </c>
      <c r="D981" s="0" t="s">
        <v>700</v>
      </c>
      <c r="E981" s="0" t="s">
        <v>701</v>
      </c>
    </row>
    <row collapsed="false" customFormat="false" customHeight="true" hidden="false" ht="12.1" outlineLevel="0" r="982">
      <c r="A982" s="0" t="s">
        <v>702</v>
      </c>
      <c r="B982" s="0" t="s">
        <v>703</v>
      </c>
      <c r="C982" s="0" t="s">
        <v>704</v>
      </c>
      <c r="D982" s="0" t="s">
        <v>705</v>
      </c>
      <c r="E982" s="0" t="s">
        <v>706</v>
      </c>
    </row>
    <row collapsed="false" customFormat="false" customHeight="true" hidden="false" ht="12.65" outlineLevel="0" r="983">
      <c r="A983" s="0" t="s">
        <v>707</v>
      </c>
      <c r="B983" s="0" t="s">
        <v>708</v>
      </c>
      <c r="C983" s="0" t="s">
        <v>709</v>
      </c>
      <c r="D983" s="0" t="s">
        <v>710</v>
      </c>
      <c r="E983" s="0" t="s">
        <v>711</v>
      </c>
    </row>
    <row collapsed="false" customFormat="false" customHeight="true" hidden="false" ht="12.1" outlineLevel="0" r="984">
      <c r="A984" s="0" t="s">
        <v>712</v>
      </c>
      <c r="B984" s="0" t="s">
        <v>713</v>
      </c>
      <c r="C984" s="0" t="s">
        <v>714</v>
      </c>
      <c r="D984" s="0" t="s">
        <v>715</v>
      </c>
      <c r="E984" s="0" t="s">
        <v>716</v>
      </c>
    </row>
    <row collapsed="false" customFormat="false" customHeight="true" hidden="false" ht="12.1" outlineLevel="0" r="985">
      <c r="A985" s="0" t="s">
        <v>717</v>
      </c>
      <c r="B985" s="0" t="s">
        <v>718</v>
      </c>
      <c r="C985" s="0" t="s">
        <v>719</v>
      </c>
      <c r="D985" s="0" t="s">
        <v>720</v>
      </c>
      <c r="E985" s="0" t="s">
        <v>721</v>
      </c>
    </row>
    <row collapsed="false" customFormat="false" customHeight="true" hidden="false" ht="12.65" outlineLevel="0" r="986">
      <c r="A986" s="0" t="s">
        <v>722</v>
      </c>
      <c r="B986" s="0" t="s">
        <v>723</v>
      </c>
      <c r="C986" s="0" t="s">
        <v>724</v>
      </c>
      <c r="D986" s="0" t="s">
        <v>725</v>
      </c>
      <c r="E986" s="0" t="s">
        <v>726</v>
      </c>
    </row>
    <row collapsed="false" customFormat="false" customHeight="true" hidden="false" ht="12.1" outlineLevel="0" r="987">
      <c r="A987" s="0" t="s">
        <v>727</v>
      </c>
      <c r="B987" s="0" t="s">
        <v>728</v>
      </c>
      <c r="C987" s="0" t="s">
        <v>729</v>
      </c>
      <c r="D987" s="0" t="s">
        <v>730</v>
      </c>
      <c r="E987" s="0" t="s">
        <v>731</v>
      </c>
    </row>
    <row collapsed="false" customFormat="false" customHeight="true" hidden="false" ht="12.65" outlineLevel="0" r="988">
      <c r="A988" s="0" t="s">
        <v>732</v>
      </c>
      <c r="B988" s="0" t="s">
        <v>733</v>
      </c>
      <c r="C988" s="0" t="s">
        <v>734</v>
      </c>
      <c r="D988" s="0" t="s">
        <v>735</v>
      </c>
      <c r="E988" s="0" t="s">
        <v>736</v>
      </c>
    </row>
    <row collapsed="false" customFormat="false" customHeight="true" hidden="false" ht="12.65" outlineLevel="0" r="989">
      <c r="A989" s="0" t="s">
        <v>737</v>
      </c>
      <c r="B989" s="0" t="s">
        <v>738</v>
      </c>
      <c r="C989" s="0" t="s">
        <v>739</v>
      </c>
      <c r="D989" s="0" t="s">
        <v>740</v>
      </c>
      <c r="E989" s="0" t="s">
        <v>741</v>
      </c>
    </row>
    <row collapsed="false" customFormat="false" customHeight="true" hidden="false" ht="12.65" outlineLevel="0" r="990">
      <c r="A990" s="0" t="s">
        <v>742</v>
      </c>
      <c r="B990" s="0" t="s">
        <v>743</v>
      </c>
      <c r="C990" s="0" t="s">
        <v>744</v>
      </c>
      <c r="D990" s="0" t="s">
        <v>745</v>
      </c>
      <c r="E990" s="0" t="s">
        <v>746</v>
      </c>
    </row>
    <row collapsed="false" customFormat="false" customHeight="true" hidden="false" ht="12.65" outlineLevel="0" r="991">
      <c r="A991" s="0" t="s">
        <v>747</v>
      </c>
      <c r="B991" s="0" t="s">
        <v>748</v>
      </c>
      <c r="C991" s="0" t="s">
        <v>749</v>
      </c>
      <c r="D991" s="0" t="s">
        <v>750</v>
      </c>
      <c r="E991" s="0" t="s">
        <v>751</v>
      </c>
    </row>
    <row collapsed="false" customFormat="false" customHeight="true" hidden="false" ht="12.1" outlineLevel="0" r="992">
      <c r="A992" s="0" t="s">
        <v>752</v>
      </c>
      <c r="B992" s="0" t="s">
        <v>753</v>
      </c>
      <c r="C992" s="0" t="s">
        <v>754</v>
      </c>
      <c r="D992" s="0" t="s">
        <v>755</v>
      </c>
    </row>
    <row collapsed="false" customFormat="false" customHeight="true" hidden="false" ht="12.1" outlineLevel="0" r="993">
      <c r="A993" s="0" t="str">
        <f aca="false">HYPERLINK("http://dbpedia.org/ontology/successor")</f>
        <v>http://dbpedia.org/ontology/successor</v>
      </c>
      <c r="B993" s="0" t="s">
        <v>50</v>
      </c>
      <c r="D993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994">
      <c r="A994" s="0" t="str">
        <f aca="false">HYPERLINK("http://dbpedia.org/property/successor")</f>
        <v>http://dbpedia.org/property/successor</v>
      </c>
      <c r="B994" s="0" t="s">
        <v>50</v>
      </c>
      <c r="D994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995">
      <c r="A995" s="0" t="str">
        <f aca="false">HYPERLINK("http://dbpedia.org/property/predecessor")</f>
        <v>http://dbpedia.org/property/predecessor</v>
      </c>
      <c r="B995" s="0" t="s">
        <v>49</v>
      </c>
      <c r="D995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996">
      <c r="A996" s="0" t="str">
        <f aca="false">HYPERLINK("http://dbpedia.org/property/name")</f>
        <v>http://dbpedia.org/property/name</v>
      </c>
      <c r="B996" s="0" t="s">
        <v>34</v>
      </c>
      <c r="D99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997">
      <c r="A997" s="0" t="str">
        <f aca="false">HYPERLINK("http://dbpedia.org/property/primeminister")</f>
        <v>http://dbpedia.org/property/primeminister</v>
      </c>
      <c r="B997" s="0" t="s">
        <v>756</v>
      </c>
      <c r="D997" s="0" t="str">
        <f aca="false">HYPERLINK("http://dbpedia.org/sparql?default-graph-uri=http%3A%2F%2Fdbpedia.org&amp;query=select+distinct+%3Fsubject+%3Fobject+where+{%3Fsubject+%3Chttp%3A%2F%2Fdbpedia.org%2Fproperty%2Fprimeminister%3E+%3Fobject}+LIMIT+100&amp;format=text%2Fhtml&amp;timeout=30000&amp;debug=on", "View on DBPedia")</f>
        <v>View on DBPedia</v>
      </c>
    </row>
    <row collapsed="false" customFormat="false" customHeight="true" hidden="false" ht="12.65" outlineLevel="0" r="998">
      <c r="A998" s="0" t="str">
        <f aca="false">HYPERLINK("http://dbpedia.org/ontology/primeMinister")</f>
        <v>http://dbpedia.org/ontology/primeMinister</v>
      </c>
      <c r="B998" s="0" t="s">
        <v>757</v>
      </c>
      <c r="D998" s="0" t="str">
        <f aca="false">HYPERLINK("http://dbpedia.org/sparql?default-graph-uri=http%3A%2F%2Fdbpedia.org&amp;query=select+distinct+%3Fsubject+%3Fobject+where+{%3Fsubject+%3Chttp%3A%2F%2Fdbpedia.org%2Fontology%2FprimeMinister%3E+%3Fobject}+LIMIT+100&amp;format=text%2Fhtml&amp;timeout=30000&amp;debug=on", "View on DBPedia")</f>
        <v>View on DBPedia</v>
      </c>
    </row>
    <row collapsed="false" customFormat="false" customHeight="true" hidden="false" ht="12.1" outlineLevel="0" r="999">
      <c r="A999" s="0" t="str">
        <f aca="false">HYPERLINK("http://dbpedia.org/property/after")</f>
        <v>http://dbpedia.org/property/after</v>
      </c>
      <c r="B999" s="0" t="s">
        <v>156</v>
      </c>
      <c r="D999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1000">
      <c r="A1000" s="0" t="str">
        <f aca="false">HYPERLINK("http://dbpedia.org/property/title")</f>
        <v>http://dbpedia.org/property/title</v>
      </c>
      <c r="B1000" s="0" t="s">
        <v>57</v>
      </c>
      <c r="D100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001">
      <c r="A1001" s="0" t="str">
        <f aca="false">HYPERLINK("http://xmlns.com/foaf/0.1/name")</f>
        <v>http://xmlns.com/foaf/0.1/name</v>
      </c>
      <c r="B1001" s="0" t="s">
        <v>34</v>
      </c>
      <c r="D100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002">
      <c r="A1002" s="0" t="str">
        <f aca="false">HYPERLINK("http://dbpedia.org/property/before")</f>
        <v>http://dbpedia.org/property/before</v>
      </c>
      <c r="B1002" s="0" t="s">
        <v>164</v>
      </c>
      <c r="D100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1003">
      <c r="A1003" s="0" t="str">
        <f aca="false">HYPERLINK("http://dbpedia.org/property/signature")</f>
        <v>http://dbpedia.org/property/signature</v>
      </c>
      <c r="B1003" s="0" t="s">
        <v>758</v>
      </c>
      <c r="D1003" s="0" t="str">
        <f aca="false">HYPERLINK("http://dbpedia.org/sparql?default-graph-uri=http%3A%2F%2Fdbpedia.org&amp;query=select+distinct+%3Fsubject+%3Fobject+where+{%3Fsubject+%3Chttp%3A%2F%2Fdbpedia.org%2Fproperty%2Fsignature%3E+%3Fobject}+LIMIT+100&amp;format=text%2Fhtml&amp;timeout=30000&amp;debug=on", "View on DBPedia")</f>
        <v>View on DBPedia</v>
      </c>
    </row>
    <row collapsed="false" customFormat="false" customHeight="true" hidden="false" ht="12.1" outlineLevel="0" r="1004">
      <c r="A1004" s="0" t="str">
        <f aca="false">HYPERLINK("http://dbpedia.org/property/chairperson")</f>
        <v>http://dbpedia.org/property/chairperson</v>
      </c>
      <c r="B1004" s="0" t="s">
        <v>759</v>
      </c>
      <c r="D1004" s="0" t="str">
        <f aca="false">HYPERLINK("http://dbpedia.org/sparql?default-graph-uri=http%3A%2F%2Fdbpedia.org&amp;query=select+distinct+%3Fsubject+%3Fobject+where+{%3Fsubject+%3Chttp%3A%2F%2Fdbpedia.org%2Fproperty%2Fchairperson%3E+%3Fobject}+LIMIT+100&amp;format=text%2Fhtml&amp;timeout=30000&amp;debug=on", "View on DBPedia")</f>
        <v>View on DBPedia</v>
      </c>
    </row>
    <row collapsed="false" customFormat="false" customHeight="true" hidden="false" ht="12.1" outlineLevel="0" r="1005">
      <c r="A1005" s="0" t="str">
        <f aca="false">HYPERLINK("http://dbpedia.org/property/caption")</f>
        <v>http://dbpedia.org/property/caption</v>
      </c>
      <c r="B1005" s="0" t="s">
        <v>46</v>
      </c>
      <c r="D100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1006">
      <c r="A1006" s="0" t="str">
        <f aca="false">HYPERLINK("http://dbpedia.org/property/alternativeNames")</f>
        <v>http://dbpedia.org/property/alternativeNames</v>
      </c>
      <c r="B1006" s="0" t="s">
        <v>760</v>
      </c>
      <c r="D1006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true" hidden="false" ht="12.1" outlineLevel="0" r="1008">
      <c r="A1008" s="0" t="n">
        <v>110809049</v>
      </c>
      <c r="B1008" s="0" t="s">
        <v>761</v>
      </c>
      <c r="C1008" s="0" t="str">
        <f aca="false">HYPERLINK("http://en.wikipedia.org/wiki/AFI's_100_Years...100_Movie_Quotes", "View context")</f>
        <v>View context</v>
      </c>
    </row>
    <row collapsed="false" customFormat="false" customHeight="true" hidden="false" ht="12.65" outlineLevel="0" r="1009">
      <c r="A1009" s="0" t="s">
        <v>762</v>
      </c>
      <c r="B1009" s="0" t="s">
        <v>763</v>
      </c>
      <c r="C1009" s="0" t="s">
        <v>764</v>
      </c>
      <c r="D1009" s="0" t="s">
        <v>765</v>
      </c>
      <c r="E1009" s="0" t="s">
        <v>766</v>
      </c>
    </row>
    <row collapsed="false" customFormat="false" customHeight="true" hidden="false" ht="12.65" outlineLevel="0" r="1010">
      <c r="A1010" s="0" t="s">
        <v>767</v>
      </c>
      <c r="B1010" s="0" t="s">
        <v>768</v>
      </c>
      <c r="C1010" s="0" t="s">
        <v>769</v>
      </c>
      <c r="D1010" s="0" t="s">
        <v>770</v>
      </c>
      <c r="E1010" s="0" t="s">
        <v>771</v>
      </c>
    </row>
    <row collapsed="false" customFormat="false" customHeight="true" hidden="false" ht="12.1" outlineLevel="0" r="1011">
      <c r="A1011" s="0" t="s">
        <v>772</v>
      </c>
      <c r="B1011" s="0" t="s">
        <v>773</v>
      </c>
      <c r="C1011" s="0" t="s">
        <v>774</v>
      </c>
      <c r="D1011" s="0" t="s">
        <v>775</v>
      </c>
      <c r="E1011" s="0" t="s">
        <v>776</v>
      </c>
    </row>
    <row collapsed="false" customFormat="false" customHeight="true" hidden="false" ht="12.1" outlineLevel="0" r="1012">
      <c r="A1012" s="0" t="s">
        <v>777</v>
      </c>
      <c r="B1012" s="0" t="s">
        <v>778</v>
      </c>
      <c r="C1012" s="0" t="s">
        <v>779</v>
      </c>
      <c r="D1012" s="0" t="s">
        <v>780</v>
      </c>
      <c r="E1012" s="0" t="s">
        <v>781</v>
      </c>
    </row>
    <row collapsed="false" customFormat="false" customHeight="true" hidden="false" ht="12.65" outlineLevel="0" r="1013">
      <c r="A1013" s="0" t="s">
        <v>782</v>
      </c>
      <c r="B1013" s="0" t="s">
        <v>783</v>
      </c>
      <c r="C1013" s="0" t="s">
        <v>784</v>
      </c>
      <c r="D1013" s="0" t="s">
        <v>785</v>
      </c>
      <c r="E1013" s="0" t="s">
        <v>786</v>
      </c>
    </row>
    <row collapsed="false" customFormat="false" customHeight="true" hidden="false" ht="12.65" outlineLevel="0" r="1014">
      <c r="A1014" s="0" t="s">
        <v>787</v>
      </c>
      <c r="B1014" s="0" t="s">
        <v>788</v>
      </c>
      <c r="C1014" s="0" t="s">
        <v>789</v>
      </c>
      <c r="D1014" s="0" t="s">
        <v>790</v>
      </c>
      <c r="E1014" s="0" t="s">
        <v>791</v>
      </c>
    </row>
    <row collapsed="false" customFormat="false" customHeight="true" hidden="false" ht="12.65" outlineLevel="0" r="1015">
      <c r="A1015" s="0" t="s">
        <v>792</v>
      </c>
      <c r="B1015" s="0" t="s">
        <v>793</v>
      </c>
      <c r="C1015" s="0" t="s">
        <v>794</v>
      </c>
      <c r="D1015" s="0" t="s">
        <v>795</v>
      </c>
      <c r="E1015" s="0" t="s">
        <v>796</v>
      </c>
    </row>
    <row collapsed="false" customFormat="false" customHeight="true" hidden="false" ht="12.65" outlineLevel="0" r="1016">
      <c r="A1016" s="0" t="s">
        <v>797</v>
      </c>
      <c r="B1016" s="0" t="s">
        <v>798</v>
      </c>
      <c r="C1016" s="0" t="s">
        <v>799</v>
      </c>
      <c r="D1016" s="0" t="s">
        <v>800</v>
      </c>
      <c r="E1016" s="0" t="s">
        <v>801</v>
      </c>
    </row>
    <row collapsed="false" customFormat="false" customHeight="true" hidden="false" ht="12.65" outlineLevel="0" r="1017">
      <c r="A1017" s="0" t="s">
        <v>802</v>
      </c>
      <c r="B1017" s="0" t="s">
        <v>803</v>
      </c>
      <c r="C1017" s="0" t="s">
        <v>804</v>
      </c>
      <c r="D1017" s="0" t="s">
        <v>805</v>
      </c>
      <c r="E1017" s="0" t="s">
        <v>806</v>
      </c>
    </row>
    <row collapsed="false" customFormat="false" customHeight="true" hidden="false" ht="12.1" outlineLevel="0" r="1018">
      <c r="A1018" s="0" t="s">
        <v>807</v>
      </c>
      <c r="B1018" s="0" t="s">
        <v>808</v>
      </c>
      <c r="C1018" s="0" t="s">
        <v>809</v>
      </c>
      <c r="D1018" s="0" t="s">
        <v>810</v>
      </c>
      <c r="E1018" s="0" t="s">
        <v>811</v>
      </c>
    </row>
    <row collapsed="false" customFormat="false" customHeight="true" hidden="false" ht="12.65" outlineLevel="0" r="1019">
      <c r="A1019" s="0" t="s">
        <v>812</v>
      </c>
      <c r="B1019" s="0" t="s">
        <v>813</v>
      </c>
      <c r="C1019" s="0" t="s">
        <v>814</v>
      </c>
      <c r="D1019" s="0" t="s">
        <v>815</v>
      </c>
      <c r="E1019" s="0" t="s">
        <v>816</v>
      </c>
    </row>
    <row collapsed="false" customFormat="false" customHeight="true" hidden="false" ht="12.65" outlineLevel="0" r="1020">
      <c r="A1020" s="0" t="s">
        <v>817</v>
      </c>
      <c r="B1020" s="0" t="s">
        <v>818</v>
      </c>
      <c r="C1020" s="0" t="s">
        <v>819</v>
      </c>
      <c r="D1020" s="0" t="s">
        <v>820</v>
      </c>
      <c r="E1020" s="0" t="s">
        <v>821</v>
      </c>
    </row>
    <row collapsed="false" customFormat="false" customHeight="true" hidden="false" ht="12.65" outlineLevel="0" r="1021">
      <c r="A1021" s="0" t="s">
        <v>822</v>
      </c>
      <c r="B1021" s="0" t="s">
        <v>823</v>
      </c>
      <c r="C1021" s="0" t="s">
        <v>824</v>
      </c>
      <c r="D1021" s="0" t="s">
        <v>825</v>
      </c>
      <c r="E1021" s="0" t="s">
        <v>826</v>
      </c>
    </row>
    <row collapsed="false" customFormat="false" customHeight="true" hidden="false" ht="12.65" outlineLevel="0" r="1022">
      <c r="A1022" s="0" t="s">
        <v>827</v>
      </c>
      <c r="B1022" s="0" t="s">
        <v>828</v>
      </c>
      <c r="C1022" s="0" t="s">
        <v>829</v>
      </c>
      <c r="D1022" s="0" t="s">
        <v>830</v>
      </c>
      <c r="E1022" s="0" t="s">
        <v>831</v>
      </c>
    </row>
    <row collapsed="false" customFormat="false" customHeight="true" hidden="false" ht="12.65" outlineLevel="0" r="1023">
      <c r="A1023" s="0" t="s">
        <v>832</v>
      </c>
      <c r="B1023" s="0" t="s">
        <v>833</v>
      </c>
      <c r="C1023" s="0" t="s">
        <v>834</v>
      </c>
      <c r="D1023" s="0" t="s">
        <v>835</v>
      </c>
      <c r="E1023" s="0" t="s">
        <v>836</v>
      </c>
    </row>
    <row collapsed="false" customFormat="false" customHeight="true" hidden="false" ht="12.1" outlineLevel="0" r="1024">
      <c r="A1024" s="0" t="str">
        <f aca="false">HYPERLINK("http://dbpedia.org/property/starring")</f>
        <v>http://dbpedia.org/property/starring</v>
      </c>
      <c r="B1024" s="0" t="s">
        <v>93</v>
      </c>
      <c r="D1024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025">
      <c r="A1025" s="0" t="str">
        <f aca="false">HYPERLINK("http://dbpedia.org/ontology/starring")</f>
        <v>http://dbpedia.org/ontology/starring</v>
      </c>
      <c r="B1025" s="0" t="s">
        <v>93</v>
      </c>
      <c r="D1025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026">
      <c r="A1026" s="0" t="str">
        <f aca="false">HYPERLINK("http://dbpedia.org/property/producer")</f>
        <v>http://dbpedia.org/property/producer</v>
      </c>
      <c r="B1026" s="0" t="s">
        <v>837</v>
      </c>
      <c r="D1026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027">
      <c r="A1027" s="0" t="str">
        <f aca="false">HYPERLINK("http://dbpedia.org/ontology/producer")</f>
        <v>http://dbpedia.org/ontology/producer</v>
      </c>
      <c r="B1027" s="0" t="s">
        <v>837</v>
      </c>
      <c r="D1027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028">
      <c r="A1028" s="0" t="str">
        <f aca="false">HYPERLINK("http://dbpedia.org/property/director")</f>
        <v>http://dbpedia.org/property/director</v>
      </c>
      <c r="B1028" s="0" t="s">
        <v>519</v>
      </c>
      <c r="D1028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1029">
      <c r="A1029" s="0" t="str">
        <f aca="false">HYPERLINK("http://dbpedia.org/property/writer")</f>
        <v>http://dbpedia.org/property/writer</v>
      </c>
      <c r="B1029" s="0" t="s">
        <v>838</v>
      </c>
      <c r="D1029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1030">
      <c r="A1030" s="0" t="str">
        <f aca="false">HYPERLINK("http://dbpedia.org/ontology/writer")</f>
        <v>http://dbpedia.org/ontology/writer</v>
      </c>
      <c r="B1030" s="0" t="s">
        <v>838</v>
      </c>
      <c r="D1030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1031">
      <c r="A1031" s="0" t="str">
        <f aca="false">HYPERLINK("http://dbpedia.org/ontology/director")</f>
        <v>http://dbpedia.org/ontology/director</v>
      </c>
      <c r="B1031" s="0" t="s">
        <v>519</v>
      </c>
      <c r="D1031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1032">
      <c r="A1032" s="0" t="str">
        <f aca="false">HYPERLINK("http://dbpedia.org/property/narrator")</f>
        <v>http://dbpedia.org/property/narrator</v>
      </c>
      <c r="B1032" s="0" t="s">
        <v>839</v>
      </c>
      <c r="D1032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true" hidden="false" ht="12.1" outlineLevel="0" r="1033">
      <c r="A1033" s="0" t="str">
        <f aca="false">HYPERLINK("http://dbpedia.org/ontology/narrator")</f>
        <v>http://dbpedia.org/ontology/narrator</v>
      </c>
      <c r="B1033" s="0" t="s">
        <v>839</v>
      </c>
      <c r="D1033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true" hidden="false" ht="12.1" outlineLevel="0" r="1034">
      <c r="A1034" s="0" t="str">
        <f aca="false">HYPERLINK("http://dbpedia.org/property/alt")</f>
        <v>http://dbpedia.org/property/alt</v>
      </c>
      <c r="B1034" s="0" t="s">
        <v>840</v>
      </c>
      <c r="D103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1035">
      <c r="A1035" s="0" t="str">
        <f aca="false">HYPERLINK("http://dbpedia.org/property/caption")</f>
        <v>http://dbpedia.org/property/caption</v>
      </c>
      <c r="B1035" s="0" t="s">
        <v>46</v>
      </c>
      <c r="D103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036">
      <c r="A1036" s="0" t="str">
        <f aca="false">HYPERLINK("http://dbpedia.org/property/name")</f>
        <v>http://dbpedia.org/property/name</v>
      </c>
      <c r="B1036" s="0" t="s">
        <v>34</v>
      </c>
      <c r="D103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037">
      <c r="A1037" s="0" t="str">
        <f aca="false">HYPERLINK("http://xmlns.com/foaf/0.1/name")</f>
        <v>http://xmlns.com/foaf/0.1/name</v>
      </c>
      <c r="B1037" s="0" t="s">
        <v>34</v>
      </c>
      <c r="D103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038">
      <c r="A1038" s="0" t="str">
        <f aca="false">HYPERLINK("http://dbpedia.org/property/title")</f>
        <v>http://dbpedia.org/property/title</v>
      </c>
      <c r="B1038" s="0" t="s">
        <v>57</v>
      </c>
      <c r="D103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039">
      <c r="A1039" s="0" t="str">
        <f aca="false">HYPERLINK("http://dbpedia.org/property/screenplay")</f>
        <v>http://dbpedia.org/property/screenplay</v>
      </c>
      <c r="B1039" s="0" t="s">
        <v>841</v>
      </c>
      <c r="D1039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true" hidden="false" ht="12.1" outlineLevel="0" r="1040">
      <c r="A1040" s="0" t="str">
        <f aca="false">HYPERLINK("http://dbpedia.org/property/quote")</f>
        <v>http://dbpedia.org/property/quote</v>
      </c>
      <c r="B1040" s="0" t="s">
        <v>80</v>
      </c>
      <c r="D104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041">
      <c r="A1041" s="0" t="str">
        <f aca="false">HYPERLINK("http://dbpedia.org/property/extra")</f>
        <v>http://dbpedia.org/property/extra</v>
      </c>
      <c r="B1041" s="0" t="s">
        <v>842</v>
      </c>
      <c r="D1041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1" outlineLevel="0" r="1042">
      <c r="A1042" s="0" t="str">
        <f aca="false">HYPERLINK("http://dbpedia.org/property/music")</f>
        <v>http://dbpedia.org/property/music</v>
      </c>
      <c r="B1042" s="0" t="s">
        <v>843</v>
      </c>
      <c r="D1042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1" outlineLevel="0" r="1043">
      <c r="A1043" s="0" t="str">
        <f aca="false">HYPERLINK("http://dbpedia.org/property/col")</f>
        <v>http://dbpedia.org/property/col</v>
      </c>
      <c r="B1043" s="0" t="s">
        <v>77</v>
      </c>
      <c r="D1043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1044">
      <c r="A1044" s="0" t="str">
        <f aca="false">HYPERLINK("http://dbpedia.org/property/source")</f>
        <v>http://dbpedia.org/property/source</v>
      </c>
      <c r="B1044" s="0" t="s">
        <v>140</v>
      </c>
      <c r="D1044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1045">
      <c r="A1045" s="0" t="str">
        <f aca="false">HYPERLINK("http://dbpedia.org/property/studio")</f>
        <v>http://dbpedia.org/property/studio</v>
      </c>
      <c r="B1045" s="0" t="s">
        <v>844</v>
      </c>
      <c r="D1045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1" outlineLevel="0" r="1047">
      <c r="A1047" s="0" t="n">
        <v>654605541</v>
      </c>
      <c r="B1047" s="0" t="s">
        <v>761</v>
      </c>
      <c r="C1047" s="0" t="str">
        <f aca="false">HYPERLINK("http://en.wikipedia.org/wiki/AFI's_100_Years...100_Movies", "View context")</f>
        <v>View context</v>
      </c>
    </row>
    <row collapsed="false" customFormat="false" customHeight="true" hidden="false" ht="12.1" outlineLevel="0" r="1048">
      <c r="A1048" s="0" t="n">
        <v>1915</v>
      </c>
      <c r="B1048" s="0" t="n">
        <v>1916</v>
      </c>
      <c r="C1048" s="0" t="n">
        <v>1925</v>
      </c>
      <c r="D1048" s="0" t="n">
        <v>1926</v>
      </c>
      <c r="E1048" s="0" t="n">
        <v>1927</v>
      </c>
    </row>
    <row collapsed="false" customFormat="false" customHeight="true" hidden="false" ht="12.1" outlineLevel="0" r="1049">
      <c r="A1049" s="0" t="n">
        <v>1930</v>
      </c>
      <c r="B1049" s="0" t="n">
        <v>1931</v>
      </c>
      <c r="C1049" s="0" t="n">
        <v>1933</v>
      </c>
      <c r="D1049" s="0" t="n">
        <v>1934</v>
      </c>
      <c r="E1049" s="0" t="n">
        <v>1935</v>
      </c>
    </row>
    <row collapsed="false" customFormat="false" customHeight="true" hidden="false" ht="12.1" outlineLevel="0" r="1050">
      <c r="A1050" s="0" t="n">
        <v>1936</v>
      </c>
      <c r="B1050" s="0" t="n">
        <v>1937</v>
      </c>
      <c r="C1050" s="0" t="n">
        <v>1938</v>
      </c>
      <c r="D1050" s="0" t="n">
        <v>1939</v>
      </c>
      <c r="E1050" s="0" t="n">
        <v>1940</v>
      </c>
    </row>
    <row collapsed="false" customFormat="false" customHeight="true" hidden="false" ht="12.1" outlineLevel="0" r="1051">
      <c r="A1051" s="0" t="n">
        <v>1941</v>
      </c>
      <c r="B1051" s="0" t="n">
        <v>1942</v>
      </c>
      <c r="C1051" s="0" t="n">
        <v>1944</v>
      </c>
      <c r="D1051" s="0" t="n">
        <v>1946</v>
      </c>
      <c r="E1051" s="0" t="n">
        <v>1948</v>
      </c>
    </row>
    <row collapsed="false" customFormat="false" customHeight="true" hidden="false" ht="12.1" outlineLevel="0" r="1052">
      <c r="A1052" s="0" t="n">
        <v>1949</v>
      </c>
      <c r="B1052" s="0" t="n">
        <v>1950</v>
      </c>
      <c r="C1052" s="0" t="n">
        <v>1951</v>
      </c>
      <c r="D1052" s="0" t="n">
        <v>1952</v>
      </c>
      <c r="E1052" s="0" t="n">
        <v>1953</v>
      </c>
    </row>
    <row collapsed="false" customFormat="false" customHeight="true" hidden="false" ht="12.1" outlineLevel="0" r="1053">
      <c r="A1053" s="0" t="n">
        <v>1954</v>
      </c>
      <c r="B1053" s="0" t="n">
        <v>1955</v>
      </c>
      <c r="C1053" s="0" t="n">
        <v>1956</v>
      </c>
      <c r="D1053" s="0" t="n">
        <v>1957</v>
      </c>
      <c r="E1053" s="0" t="n">
        <v>1958</v>
      </c>
    </row>
    <row collapsed="false" customFormat="false" customHeight="true" hidden="false" ht="12.1" outlineLevel="0" r="1054">
      <c r="A1054" s="0" t="n">
        <v>1959</v>
      </c>
      <c r="B1054" s="0" t="n">
        <v>1960</v>
      </c>
      <c r="C1054" s="0" t="n">
        <v>1961</v>
      </c>
      <c r="D1054" s="0" t="n">
        <v>1962</v>
      </c>
      <c r="E1054" s="0" t="n">
        <v>1964</v>
      </c>
    </row>
    <row collapsed="false" customFormat="false" customHeight="true" hidden="false" ht="12.1" outlineLevel="0" r="1055">
      <c r="A1055" s="0" t="n">
        <v>1965</v>
      </c>
      <c r="B1055" s="0" t="n">
        <v>1966</v>
      </c>
      <c r="C1055" s="0" t="n">
        <v>1967</v>
      </c>
      <c r="D1055" s="0" t="n">
        <v>1968</v>
      </c>
      <c r="E1055" s="0" t="n">
        <v>1969</v>
      </c>
    </row>
    <row collapsed="false" customFormat="false" customHeight="true" hidden="false" ht="12.1" outlineLevel="0" r="1056">
      <c r="A1056" s="0" t="n">
        <v>1970</v>
      </c>
      <c r="B1056" s="0" t="n">
        <v>1971</v>
      </c>
      <c r="C1056" s="0" t="n">
        <v>1972</v>
      </c>
      <c r="D1056" s="0" t="n">
        <v>1973</v>
      </c>
      <c r="E1056" s="0" t="n">
        <v>1974</v>
      </c>
    </row>
    <row collapsed="false" customFormat="false" customHeight="true" hidden="false" ht="12.1" outlineLevel="0" r="1057">
      <c r="A1057" s="0" t="n">
        <v>1975</v>
      </c>
      <c r="B1057" s="0" t="n">
        <v>1976</v>
      </c>
      <c r="C1057" s="0" t="n">
        <v>1977</v>
      </c>
      <c r="D1057" s="0" t="n">
        <v>1978</v>
      </c>
      <c r="E1057" s="0" t="n">
        <v>1979</v>
      </c>
    </row>
    <row collapsed="false" customFormat="false" customHeight="true" hidden="false" ht="12.1" outlineLevel="0" r="1058">
      <c r="A1058" s="0" t="n">
        <v>1980</v>
      </c>
      <c r="B1058" s="0" t="n">
        <v>1981</v>
      </c>
      <c r="C1058" s="0" t="n">
        <v>1982</v>
      </c>
      <c r="D1058" s="0" t="n">
        <v>1984</v>
      </c>
      <c r="E1058" s="0" t="n">
        <v>1986</v>
      </c>
    </row>
    <row collapsed="false" customFormat="false" customHeight="true" hidden="false" ht="12.1" outlineLevel="0" r="1059">
      <c r="A1059" s="0" t="n">
        <v>1989</v>
      </c>
      <c r="B1059" s="0" t="n">
        <v>1990</v>
      </c>
      <c r="C1059" s="0" t="n">
        <v>1991</v>
      </c>
      <c r="D1059" s="0" t="n">
        <v>1992</v>
      </c>
      <c r="E1059" s="0" t="n">
        <v>1993</v>
      </c>
    </row>
    <row collapsed="false" customFormat="false" customHeight="true" hidden="false" ht="12.1" outlineLevel="0" r="1060">
      <c r="A1060" s="0" t="n">
        <v>1994</v>
      </c>
      <c r="B1060" s="0" t="n">
        <v>1995</v>
      </c>
      <c r="C1060" s="0" t="n">
        <v>1996</v>
      </c>
      <c r="D1060" s="0" t="n">
        <v>1997</v>
      </c>
      <c r="E1060" s="0" t="n">
        <v>1998</v>
      </c>
    </row>
    <row collapsed="false" customFormat="false" customHeight="true" hidden="false" ht="12.1" outlineLevel="0" r="1061">
      <c r="A1061" s="0" t="n">
        <v>1999</v>
      </c>
      <c r="B1061" s="0" t="n">
        <v>2001</v>
      </c>
    </row>
    <row collapsed="false" customFormat="false" customHeight="true" hidden="false" ht="12.1" outlineLevel="0" r="1062">
      <c r="A1062" s="0" t="str">
        <f aca="false">HYPERLINK("http://dbpedia.org/property/caption")</f>
        <v>http://dbpedia.org/property/caption</v>
      </c>
      <c r="B1062" s="0" t="s">
        <v>46</v>
      </c>
      <c r="D1062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063">
      <c r="A1063" s="0" t="str">
        <f aca="false">HYPERLINK("http://dbpedia.org/property/released")</f>
        <v>http://dbpedia.org/property/released</v>
      </c>
      <c r="B1063" s="0" t="s">
        <v>354</v>
      </c>
      <c r="D1063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65" outlineLevel="0" r="1064">
      <c r="A1064" s="0" t="str">
        <f aca="false">HYPERLINK("http://dbpedia.org/ontology/releaseDate")</f>
        <v>http://dbpedia.org/ontology/releaseDate</v>
      </c>
      <c r="B1064" s="0" t="s">
        <v>346</v>
      </c>
      <c r="D1064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1065">
      <c r="A1065" s="0" t="str">
        <f aca="false">HYPERLINK("http://xmlns.com/foaf/0.1/name")</f>
        <v>http://xmlns.com/foaf/0.1/name</v>
      </c>
      <c r="B1065" s="0" t="s">
        <v>34</v>
      </c>
      <c r="D106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066">
      <c r="A1066" s="0" t="str">
        <f aca="false">HYPERLINK("http://dbpedia.org/property/name")</f>
        <v>http://dbpedia.org/property/name</v>
      </c>
      <c r="B1066" s="0" t="s">
        <v>34</v>
      </c>
      <c r="D106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067">
      <c r="A1067" s="0" t="str">
        <f aca="false">HYPERLINK("http://dbpedia.org/property/years")</f>
        <v>http://dbpedia.org/property/years</v>
      </c>
      <c r="B1067" s="0" t="s">
        <v>249</v>
      </c>
      <c r="D1067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65" outlineLevel="0" r="1068">
      <c r="A1068" s="0" t="str">
        <f aca="false">HYPERLINK("http://dbpedia.org/property/birthDate")</f>
        <v>http://dbpedia.org/property/birthDate</v>
      </c>
      <c r="B1068" s="0" t="s">
        <v>254</v>
      </c>
      <c r="D1068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1069">
      <c r="A1069" s="0" t="str">
        <f aca="false">HYPERLINK("http://dbpedia.org/ontology/birthDate")</f>
        <v>http://dbpedia.org/ontology/birthDate</v>
      </c>
      <c r="B1069" s="0" t="s">
        <v>254</v>
      </c>
      <c r="D1069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1070">
      <c r="A1070" s="0" t="str">
        <f aca="false">HYPERLINK("http://dbpedia.org/ontology/activeYearsStartYear")</f>
        <v>http://dbpedia.org/ontology/activeYearsStartYear</v>
      </c>
      <c r="B1070" s="0" t="s">
        <v>279</v>
      </c>
      <c r="D1070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true" hidden="false" ht="12.1" outlineLevel="0" r="1071">
      <c r="A1071" s="0" t="str">
        <f aca="false">HYPERLINK("http://dbpedia.org/property/note")</f>
        <v>http://dbpedia.org/property/note</v>
      </c>
      <c r="B1071" s="0" t="s">
        <v>498</v>
      </c>
      <c r="D1071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1072">
      <c r="A1072" s="0" t="str">
        <f aca="false">HYPERLINK("http://dbpedia.org/property/date")</f>
        <v>http://dbpedia.org/property/date</v>
      </c>
      <c r="B1072" s="0" t="s">
        <v>289</v>
      </c>
      <c r="D1072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true" hidden="false" ht="12.65" outlineLevel="0" r="1073">
      <c r="A1073" s="0" t="str">
        <f aca="false">HYPERLINK("http://dbpedia.org/ontology/birthYear")</f>
        <v>http://dbpedia.org/ontology/birthYear</v>
      </c>
      <c r="B1073" s="0" t="s">
        <v>263</v>
      </c>
      <c r="D1073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true" hidden="false" ht="12.1" outlineLevel="0" r="1074">
      <c r="A1074" s="0" t="str">
        <f aca="false">HYPERLINK("http://dbpedia.org/property/title")</f>
        <v>http://dbpedia.org/property/title</v>
      </c>
      <c r="B1074" s="0" t="s">
        <v>57</v>
      </c>
      <c r="D107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075">
      <c r="A1075" s="0" t="str">
        <f aca="false">HYPERLINK("http://dbpedia.org/property/recorded")</f>
        <v>http://dbpedia.org/property/recorded</v>
      </c>
      <c r="B1075" s="0" t="s">
        <v>845</v>
      </c>
      <c r="D1075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65" outlineLevel="0" r="1076">
      <c r="A1076" s="0" t="str">
        <f aca="false">HYPERLINK("http://dbpedia.org/property/dateOfBirth")</f>
        <v>http://dbpedia.org/property/dateOfBirth</v>
      </c>
      <c r="B1076" s="0" t="s">
        <v>251</v>
      </c>
      <c r="D1076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1077">
      <c r="A1077" s="0" t="str">
        <f aca="false">HYPERLINK("http://dbpedia.org/property/firstAired")</f>
        <v>http://dbpedia.org/property/firstAired</v>
      </c>
      <c r="B1077" s="0" t="s">
        <v>846</v>
      </c>
      <c r="D1077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true" hidden="false" ht="12.65" outlineLevel="0" r="1078">
      <c r="A1078" s="0" t="str">
        <f aca="false">HYPERLINK("http://dbpedia.org/property/releaseDate")</f>
        <v>http://dbpedia.org/property/releaseDate</v>
      </c>
      <c r="B1078" s="0" t="s">
        <v>346</v>
      </c>
      <c r="D1078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1079">
      <c r="A1079" s="0" t="str">
        <f aca="false">HYPERLINK("http://dbpedia.org/property/year")</f>
        <v>http://dbpedia.org/property/year</v>
      </c>
      <c r="B1079" s="0" t="s">
        <v>278</v>
      </c>
      <c r="D1079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true" hidden="false" ht="12.1" outlineLevel="0" r="1080">
      <c r="A1080" s="0" t="str">
        <f aca="false">HYPERLINK("http://dbpedia.org/ontology/starring")</f>
        <v>http://dbpedia.org/ontology/starring</v>
      </c>
      <c r="B1080" s="0" t="s">
        <v>93</v>
      </c>
      <c r="D108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1081">
      <c r="A1081" s="0" t="str">
        <f aca="false">HYPERLINK("http://dbpedia.org/property/yearsActive")</f>
        <v>http://dbpedia.org/property/yearsActive</v>
      </c>
      <c r="B1081" s="0" t="s">
        <v>283</v>
      </c>
      <c r="D1081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1" outlineLevel="0" r="1082">
      <c r="A1082" s="0" t="str">
        <f aca="false">HYPERLINK("http://dbpedia.org/property/starring")</f>
        <v>http://dbpedia.org/property/starring</v>
      </c>
      <c r="B1082" s="0" t="s">
        <v>93</v>
      </c>
      <c r="D1082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083">
      <c r="A1083" s="0" t="str">
        <f aca="false">HYPERLINK("http://dbpedia.org/property/release")</f>
        <v>http://dbpedia.org/property/release</v>
      </c>
      <c r="B1083" s="0" t="s">
        <v>847</v>
      </c>
      <c r="D1083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true" hidden="false" ht="12.1" outlineLevel="0" r="1084">
      <c r="A1084" s="0" t="str">
        <f aca="false">HYPERLINK("http://dbpedia.org/property/opened")</f>
        <v>http://dbpedia.org/property/opened</v>
      </c>
      <c r="B1084" s="0" t="s">
        <v>292</v>
      </c>
      <c r="D1084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true" hidden="false" ht="12.1" outlineLevel="0" r="1085">
      <c r="A1085" s="0" t="str">
        <f aca="false">HYPERLINK("http://dbpedia.org/property/added")</f>
        <v>http://dbpedia.org/property/added</v>
      </c>
      <c r="B1085" s="0" t="s">
        <v>296</v>
      </c>
      <c r="D1085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true" hidden="false" ht="12.1" outlineLevel="0" r="1086">
      <c r="A1086" s="0" t="str">
        <f aca="false">HYPERLINK("http://dbpedia.org/ontology/added")</f>
        <v>http://dbpedia.org/ontology/added</v>
      </c>
      <c r="B1086" s="0" t="s">
        <v>296</v>
      </c>
      <c r="D1086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true" hidden="false" ht="12.65" outlineLevel="0" r="1087">
      <c r="A1087" s="0" t="str">
        <f aca="false">HYPERLINK("http://dbpedia.org/property/shortsummary")</f>
        <v>http://dbpedia.org/property/shortsummary</v>
      </c>
      <c r="B1087" s="0" t="s">
        <v>42</v>
      </c>
      <c r="D1087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1088">
      <c r="A1088" s="0" t="str">
        <f aca="false">HYPERLINK("http://dbpedia.org/ontology/foundingYear")</f>
        <v>http://dbpedia.org/ontology/foundingYear</v>
      </c>
      <c r="B1088" s="0" t="s">
        <v>260</v>
      </c>
      <c r="D1088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true" hidden="false" ht="12.1" outlineLevel="0" r="1089">
      <c r="A1089" s="0" t="str">
        <f aca="false">HYPERLINK("http://dbpedia.org/property/id")</f>
        <v>http://dbpedia.org/property/id</v>
      </c>
      <c r="B1089" s="0" t="s">
        <v>96</v>
      </c>
      <c r="D108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65" outlineLevel="0" r="1090">
      <c r="A1090" s="0" t="str">
        <f aca="false">HYPERLINK("http://dbpedia.org/property/lastAired")</f>
        <v>http://dbpedia.org/property/lastAired</v>
      </c>
      <c r="B1090" s="0" t="s">
        <v>848</v>
      </c>
      <c r="D1090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true" hidden="false" ht="12.1" outlineLevel="0" r="1091">
      <c r="A1091" s="0" t="str">
        <f aca="false">HYPERLINK("http://dbpedia.org/property/built")</f>
        <v>http://dbpedia.org/property/built</v>
      </c>
      <c r="B1091" s="0" t="s">
        <v>258</v>
      </c>
      <c r="D1091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true" hidden="false" ht="12.65" outlineLevel="0" r="1092">
      <c r="A1092" s="0" t="str">
        <f aca="false">HYPERLINK("http://dbpedia.org/property/originalairdate")</f>
        <v>http://dbpedia.org/property/originalairdate</v>
      </c>
      <c r="B1092" s="0" t="s">
        <v>849</v>
      </c>
      <c r="D1092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true" hidden="false" ht="12.1" outlineLevel="0" r="1093">
      <c r="A1093" s="0" t="str">
        <f aca="false">HYPERLINK("http://dbpedia.org/property/awards")</f>
        <v>http://dbpedia.org/property/awards</v>
      </c>
      <c r="B1093" s="0" t="s">
        <v>184</v>
      </c>
      <c r="D1093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1094">
      <c r="A1094" s="0" t="str">
        <f aca="false">HYPERLINK("http://dbpedia.org/ontology/formerName")</f>
        <v>http://dbpedia.org/ontology/formerName</v>
      </c>
      <c r="B1094" s="0" t="s">
        <v>196</v>
      </c>
      <c r="D109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1" outlineLevel="0" r="1095">
      <c r="A1095" s="0" t="str">
        <f aca="false">HYPERLINK("http://dbpedia.org/property/foundation")</f>
        <v>http://dbpedia.org/property/foundation</v>
      </c>
      <c r="B1095" s="0" t="s">
        <v>94</v>
      </c>
      <c r="D1095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1" outlineLevel="0" r="1096">
      <c r="A1096" s="0" t="str">
        <f aca="false">HYPERLINK("http://dbpedia.org/property/writer")</f>
        <v>http://dbpedia.org/property/writer</v>
      </c>
      <c r="B1096" s="0" t="s">
        <v>838</v>
      </c>
      <c r="D1096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65" outlineLevel="0" r="1097">
      <c r="A1097" s="0" t="str">
        <f aca="false">HYPERLINK("http://dbpedia.org/property/yearsactive")</f>
        <v>http://dbpedia.org/property/yearsactive</v>
      </c>
      <c r="B1097" s="0" t="s">
        <v>353</v>
      </c>
      <c r="D1097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65" outlineLevel="0" r="1098">
      <c r="A1098" s="0" t="str">
        <f aca="false">HYPERLINK("http://dbpedia.org/ontology/firstAirDate")</f>
        <v>http://dbpedia.org/ontology/firstAirDate</v>
      </c>
      <c r="B1098" s="0" t="s">
        <v>311</v>
      </c>
      <c r="D1098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1099">
      <c r="A1099" s="0" t="str">
        <f aca="false">HYPERLINK("http://dbpedia.org/ontology/yearOfConstruction")</f>
        <v>http://dbpedia.org/ontology/yearOfConstruction</v>
      </c>
      <c r="B1099" s="0" t="s">
        <v>264</v>
      </c>
      <c r="D1099" s="0" t="str">
        <f aca="false">HYPERLINK("http://dbpedia.org/sparql?default-graph-uri=http%3A%2F%2Fdbpedia.org&amp;query=select+distinct+%3Fsubject+%3Fobject+where+{%3Fsubject+%3Chttp%3A%2F%2Fdbpedia.org%2Fontology%2FyearOfConstruction%3E+%3Fobject}+LIMIT+100&amp;format=text%2Fhtml&amp;timeout=30000&amp;debug=on", "View on DBPedia")</f>
        <v>View on DBPedia</v>
      </c>
    </row>
    <row collapsed="false" customFormat="false" customHeight="true" hidden="false" ht="12.1" outlineLevel="0" r="1100">
      <c r="A1100" s="0" t="str">
        <f aca="false">HYPERLINK("http://dbpedia.org/property/closed")</f>
        <v>http://dbpedia.org/property/closed</v>
      </c>
      <c r="B1100" s="0" t="s">
        <v>850</v>
      </c>
      <c r="D1100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true" hidden="false" ht="12.1" outlineLevel="0" r="1101">
      <c r="A1101" s="0" t="str">
        <f aca="false">HYPERLINK("http://dbpedia.org/property/cover")</f>
        <v>http://dbpedia.org/property/cover</v>
      </c>
      <c r="B1101" s="0" t="s">
        <v>851</v>
      </c>
      <c r="D1101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true" hidden="false" ht="12.1" outlineLevel="0" r="1102">
      <c r="A1102" s="0" t="str">
        <f aca="false">HYPERLINK("http://dbpedia.org/property/after")</f>
        <v>http://dbpedia.org/property/after</v>
      </c>
      <c r="B1102" s="0" t="s">
        <v>156</v>
      </c>
      <c r="D1102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1103">
      <c r="A1103" s="0" t="str">
        <f aca="false">HYPERLINK("http://dbpedia.org/ontology/openingYear")</f>
        <v>http://dbpedia.org/ontology/openingYear</v>
      </c>
      <c r="B1103" s="0" t="s">
        <v>318</v>
      </c>
      <c r="D1103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true" hidden="false" ht="12.1" outlineLevel="0" r="1104">
      <c r="A1104" s="0" t="str">
        <f aca="false">HYPERLINK("http://dbpedia.org/property/before")</f>
        <v>http://dbpedia.org/property/before</v>
      </c>
      <c r="B1104" s="0" t="s">
        <v>164</v>
      </c>
      <c r="D1104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1105">
      <c r="A1105" s="0" t="str">
        <f aca="false">HYPERLINK("http://dbpedia.org/property/launch")</f>
        <v>http://dbpedia.org/property/launch</v>
      </c>
      <c r="B1105" s="0" t="s">
        <v>373</v>
      </c>
      <c r="D1105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true" hidden="false" ht="12.1" outlineLevel="0" r="1106">
      <c r="A1106" s="0" t="str">
        <f aca="false">HYPERLINK("http://dbpedia.org/property/alt")</f>
        <v>http://dbpedia.org/property/alt</v>
      </c>
      <c r="B1106" s="0" t="s">
        <v>840</v>
      </c>
      <c r="D110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65" outlineLevel="0" r="1107">
      <c r="A1107" s="0" t="str">
        <f aca="false">HYPERLINK("http://dbpedia.org/ontology/closingYear")</f>
        <v>http://dbpedia.org/ontology/closingYear</v>
      </c>
      <c r="B1107" s="0" t="s">
        <v>852</v>
      </c>
      <c r="D1107" s="0" t="str">
        <f aca="false">HYPERLINK("http://dbpedia.org/sparql?default-graph-uri=http%3A%2F%2Fdbpedia.org&amp;query=select+distinct+%3Fsubject+%3Fobject+where+{%3Fsubject+%3Chttp%3A%2F%2Fdbpedia.org%2Fontology%2FclosingYear%3E+%3Fobject}+LIMIT+100&amp;format=text%2Fhtml&amp;timeout=30000&amp;debug=on", "View on DBPedia")</f>
        <v>View on DBPedia</v>
      </c>
    </row>
    <row collapsed="false" customFormat="false" customHeight="true" hidden="false" ht="12.1" outlineLevel="0" r="1108">
      <c r="A1108" s="0" t="str">
        <f aca="false">HYPERLINK("http://dbpedia.org/property/distributor")</f>
        <v>http://dbpedia.org/property/distributor</v>
      </c>
      <c r="B1108" s="0" t="s">
        <v>99</v>
      </c>
      <c r="D1108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1109">
      <c r="A1109" s="0" t="str">
        <f aca="false">HYPERLINK("http://dbpedia.org/property/image")</f>
        <v>http://dbpedia.org/property/image</v>
      </c>
      <c r="B1109" s="0" t="s">
        <v>83</v>
      </c>
      <c r="D1109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1110">
      <c r="A1110" s="0" t="str">
        <f aca="false">HYPERLINK("http://dbpedia.org/property/source")</f>
        <v>http://dbpedia.org/property/source</v>
      </c>
      <c r="B1110" s="0" t="s">
        <v>140</v>
      </c>
      <c r="D111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1111">
      <c r="A1111" s="0" t="str">
        <f aca="false">HYPERLINK("http://dbpedia.org/ontology/writer")</f>
        <v>http://dbpedia.org/ontology/writer</v>
      </c>
      <c r="B1111" s="0" t="s">
        <v>838</v>
      </c>
      <c r="D1111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65" outlineLevel="0" r="1112">
      <c r="A1112" s="0" t="str">
        <f aca="false">HYPERLINK("http://dbpedia.org/ontology/activeYearsEndYear")</f>
        <v>http://dbpedia.org/ontology/activeYearsEndYear</v>
      </c>
      <c r="B1112" s="0" t="s">
        <v>300</v>
      </c>
      <c r="D1112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true" hidden="false" ht="12.1" outlineLevel="0" r="1113">
      <c r="A1113" s="0" t="str">
        <f aca="false">HYPERLINK("http://dbpedia.org/property/designatedOther1Date")</f>
        <v>http://dbpedia.org/property/designatedOther1Date</v>
      </c>
      <c r="B1113" s="0" t="s">
        <v>302</v>
      </c>
      <c r="D1113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true" hidden="false" ht="12.65" outlineLevel="0" r="1114">
      <c r="A1114" s="0" t="str">
        <f aca="false">HYPERLINK("http://dbpedia.org/property/lastAlbum")</f>
        <v>http://dbpedia.org/property/lastAlbum</v>
      </c>
      <c r="B1114" s="0" t="s">
        <v>853</v>
      </c>
      <c r="D1114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65" outlineLevel="0" r="1115">
      <c r="A1115" s="0" t="str">
        <f aca="false">HYPERLINK("http://dbpedia.org/property/thisAlbum")</f>
        <v>http://dbpedia.org/property/thisAlbum</v>
      </c>
      <c r="B1115" s="0" t="s">
        <v>854</v>
      </c>
      <c r="D1115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65" outlineLevel="0" r="1116">
      <c r="A1116" s="0" t="str">
        <f aca="false">HYPERLINK("http://dbpedia.org/property/nextAlbum")</f>
        <v>http://dbpedia.org/property/nextAlbum</v>
      </c>
      <c r="B1116" s="0" t="s">
        <v>855</v>
      </c>
      <c r="D1116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1" outlineLevel="0" r="1117">
      <c r="A1117" s="0" t="str">
        <f aca="false">HYPERLINK("http://dbpedia.org/property/rebuilt")</f>
        <v>http://dbpedia.org/property/rebuilt</v>
      </c>
      <c r="B1117" s="0" t="s">
        <v>856</v>
      </c>
      <c r="D1117" s="0" t="str">
        <f aca="false">HYPERLINK("http://dbpedia.org/sparql?default-graph-uri=http%3A%2F%2Fdbpedia.org&amp;query=select+distinct+%3Fsubject+%3Fobject+where+{%3Fsubject+%3Chttp%3A%2F%2Fdbpedia.org%2Fproperty%2Frebuilt%3E+%3Fobject}+LIMIT+100&amp;format=text%2Fhtml&amp;timeout=30000&amp;debug=on", "View on DBPedia")</f>
        <v>View on DBPedia</v>
      </c>
    </row>
    <row collapsed="false" customFormat="false" customHeight="true" hidden="false" ht="12.1" outlineLevel="0" r="1118">
      <c r="A1118" s="0" t="str">
        <f aca="false">HYPERLINK("http://dbpedia.org/property/premiere")</f>
        <v>http://dbpedia.org/property/premiere</v>
      </c>
      <c r="B1118" s="0" t="s">
        <v>857</v>
      </c>
      <c r="D1118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true" hidden="false" ht="12.65" outlineLevel="0" r="1119">
      <c r="A1119" s="0" t="str">
        <f aca="false">HYPERLINK("http://dbpedia.org/ontology/rebuildingYear")</f>
        <v>http://dbpedia.org/ontology/rebuildingYear</v>
      </c>
      <c r="B1119" s="0" t="s">
        <v>858</v>
      </c>
      <c r="D1119" s="0" t="str">
        <f aca="false">HYPERLINK("http://dbpedia.org/sparql?default-graph-uri=http%3A%2F%2Fdbpedia.org&amp;query=select+distinct+%3Fsubject+%3Fobject+where+{%3Fsubject+%3Chttp%3A%2F%2Fdbpedia.org%2Fontology%2FrebuildingYear%3E+%3Fobject}+LIMIT+100&amp;format=text%2Fhtml&amp;timeout=30000&amp;debug=on", "View on DBPedia")</f>
        <v>View on DBPedia</v>
      </c>
    </row>
    <row collapsed="false" customFormat="false" customHeight="true" hidden="false" ht="12.1" outlineLevel="0" r="1120">
      <c r="A1120" s="0" t="str">
        <f aca="false">HYPERLINK("http://dbpedia.org/property/previous")</f>
        <v>http://dbpedia.org/property/previous</v>
      </c>
      <c r="B1120" s="0" t="s">
        <v>142</v>
      </c>
      <c r="D1120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true" hidden="false" ht="12.1" outlineLevel="0" r="1121">
      <c r="A1121" s="0" t="str">
        <f aca="false">HYPERLINK("http://dbpedia.org/property/next")</f>
        <v>http://dbpedia.org/property/next</v>
      </c>
      <c r="B1121" s="0" t="s">
        <v>859</v>
      </c>
      <c r="D1121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1" outlineLevel="0" r="1122">
      <c r="A1122" s="0" t="str">
        <f aca="false">HYPERLINK("http://dbpedia.org/ontology/director")</f>
        <v>http://dbpedia.org/ontology/director</v>
      </c>
      <c r="B1122" s="0" t="s">
        <v>519</v>
      </c>
      <c r="D1122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65" outlineLevel="0" r="1123">
      <c r="A1123" s="0" t="str">
        <f aca="false">HYPERLINK("http://dbpedia.org/property/basedOn")</f>
        <v>http://dbpedia.org/property/basedOn</v>
      </c>
      <c r="B1123" s="0" t="s">
        <v>860</v>
      </c>
      <c r="D1123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true" hidden="false" ht="12.1" outlineLevel="0" r="1124">
      <c r="A1124" s="0" t="str">
        <f aca="false">HYPERLINK("http://dbpedia.org/property/quote")</f>
        <v>http://dbpedia.org/property/quote</v>
      </c>
      <c r="B1124" s="0" t="s">
        <v>80</v>
      </c>
      <c r="D1124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125">
      <c r="A1125" s="0" t="str">
        <f aca="false">HYPERLINK("http://dbpedia.org/property/producer")</f>
        <v>http://dbpedia.org/property/producer</v>
      </c>
      <c r="B1125" s="0" t="s">
        <v>837</v>
      </c>
      <c r="D1125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65" outlineLevel="0" r="1126">
      <c r="A1126" s="0" t="str">
        <f aca="false">HYPERLINK("http://dbpedia.org/ontology/openingDate")</f>
        <v>http://dbpedia.org/ontology/openingDate</v>
      </c>
      <c r="B1126" s="0" t="s">
        <v>290</v>
      </c>
      <c r="D1126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true" hidden="false" ht="12.65" outlineLevel="0" r="1127">
      <c r="A1127" s="0" t="str">
        <f aca="false">HYPERLINK("http://dbpedia.org/property/dateOfDeath")</f>
        <v>http://dbpedia.org/property/dateOfDeath</v>
      </c>
      <c r="B1127" s="0" t="s">
        <v>252</v>
      </c>
      <c r="D1127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65" outlineLevel="0" r="1128">
      <c r="A1128" s="0" t="str">
        <f aca="false">HYPERLINK("http://dbpedia.org/property/completionDate")</f>
        <v>http://dbpedia.org/property/completionDate</v>
      </c>
      <c r="B1128" s="0" t="s">
        <v>262</v>
      </c>
      <c r="D1128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true" hidden="false" ht="12.1" outlineLevel="0" r="1129">
      <c r="A1129" s="0" t="str">
        <f aca="false">HYPERLINK("http://dbpedia.org/property/renovated")</f>
        <v>http://dbpedia.org/property/renovated</v>
      </c>
      <c r="B1129" s="0" t="s">
        <v>861</v>
      </c>
      <c r="D1129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true" hidden="false" ht="12.1" outlineLevel="0" r="1130">
      <c r="A1130" s="0" t="str">
        <f aca="false">HYPERLINK("http://dbpedia.org/property/description")</f>
        <v>http://dbpedia.org/property/description</v>
      </c>
      <c r="B1130" s="0" t="s">
        <v>388</v>
      </c>
      <c r="D1130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1131">
      <c r="A1131" s="0" t="str">
        <f aca="false">HYPERLINK("http://dbpedia.org/ontology/producer")</f>
        <v>http://dbpedia.org/ontology/producer</v>
      </c>
      <c r="B1131" s="0" t="s">
        <v>837</v>
      </c>
      <c r="D113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132">
      <c r="A1132" s="0" t="str">
        <f aca="false">HYPERLINK("http://dbpedia.org/property/director")</f>
        <v>http://dbpedia.org/property/director</v>
      </c>
      <c r="B1132" s="0" t="s">
        <v>519</v>
      </c>
      <c r="D1132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1133">
      <c r="A1133" s="0" t="str">
        <f aca="false">HYPERLINK("http://dbpedia.org/property/demolished")</f>
        <v>http://dbpedia.org/property/demolished</v>
      </c>
      <c r="B1133" s="0" t="s">
        <v>862</v>
      </c>
      <c r="D1133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true" hidden="false" ht="12.1" outlineLevel="0" r="1134">
      <c r="A1134" s="0" t="str">
        <f aca="false">HYPERLINK("http://dbpedia.org/property/headline")</f>
        <v>http://dbpedia.org/property/headline</v>
      </c>
      <c r="B1134" s="0" t="s">
        <v>863</v>
      </c>
      <c r="D1134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true" hidden="false" ht="12.65" outlineLevel="0" r="1135">
      <c r="A1135" s="0" t="str">
        <f aca="false">HYPERLINK("http://dbpedia.org/ontology/basedOn")</f>
        <v>http://dbpedia.org/ontology/basedOn</v>
      </c>
      <c r="B1135" s="0" t="s">
        <v>860</v>
      </c>
      <c r="D1135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true" hidden="false" ht="12.65" outlineLevel="0" r="1136">
      <c r="A1136" s="0" t="str">
        <f aca="false">HYPERLINK("http://dbpedia.org/property/pubDate")</f>
        <v>http://dbpedia.org/property/pubDate</v>
      </c>
      <c r="B1136" s="0" t="s">
        <v>864</v>
      </c>
      <c r="D1136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true" hidden="false" ht="12.65" outlineLevel="0" r="1137">
      <c r="A1137" s="0" t="str">
        <f aca="false">HYPERLINK("http://dbpedia.org/property/followedBy")</f>
        <v>http://dbpedia.org/property/followedBy</v>
      </c>
      <c r="B1137" s="0" t="s">
        <v>865</v>
      </c>
      <c r="D1137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1" outlineLevel="0" r="1138">
      <c r="A1138" s="0" t="str">
        <f aca="false">HYPERLINK("http://dbpedia.org/property/footer")</f>
        <v>http://dbpedia.org/property/footer</v>
      </c>
      <c r="B1138" s="0" t="s">
        <v>171</v>
      </c>
      <c r="D1138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65" outlineLevel="0" r="1139">
      <c r="A1139" s="0" t="str">
        <f aca="false">HYPERLINK("http://dbpedia.org/ontology/demolitionYear")</f>
        <v>http://dbpedia.org/ontology/demolitionYear</v>
      </c>
      <c r="B1139" s="0" t="s">
        <v>866</v>
      </c>
      <c r="D1139" s="0" t="str">
        <f aca="false">HYPERLINK("http://dbpedia.org/sparql?default-graph-uri=http%3A%2F%2Fdbpedia.org&amp;query=select+distinct+%3Fsubject+%3Fobject+where+{%3Fsubject+%3Chttp%3A%2F%2Fdbpedia.org%2Fontology%2FdemolitionYear%3E+%3Fobject}+LIMIT+100&amp;format=text%2Fhtml&amp;timeout=30000&amp;debug=on", "View on DBPedia")</f>
        <v>View on DBPedia</v>
      </c>
    </row>
    <row collapsed="false" customFormat="false" customHeight="true" hidden="false" ht="12.1" outlineLevel="0" r="1140">
      <c r="A1140" s="0" t="str">
        <f aca="false">HYPERLINK("http://dbpedia.org/property/period")</f>
        <v>http://dbpedia.org/property/period</v>
      </c>
      <c r="B1140" s="0" t="s">
        <v>867</v>
      </c>
      <c r="D1140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true" hidden="false" ht="12.65" outlineLevel="0" r="1141">
      <c r="A1141" s="0" t="str">
        <f aca="false">HYPERLINK("http://dbpedia.org/ontology/completionDate")</f>
        <v>http://dbpedia.org/ontology/completionDate</v>
      </c>
      <c r="B1141" s="0" t="s">
        <v>262</v>
      </c>
      <c r="D1141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true" hidden="false" ht="12.65" outlineLevel="0" r="1142">
      <c r="A1142" s="0" t="str">
        <f aca="false">HYPERLINK("http://dbpedia.org/property/deathDate")</f>
        <v>http://dbpedia.org/property/deathDate</v>
      </c>
      <c r="B1142" s="0" t="s">
        <v>257</v>
      </c>
      <c r="D1142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1" outlineLevel="0" r="1143">
      <c r="A1143" s="0" t="str">
        <f aca="false">HYPERLINK("http://dbpedia.org/property/studio")</f>
        <v>http://dbpedia.org/property/studio</v>
      </c>
      <c r="B1143" s="0" t="s">
        <v>844</v>
      </c>
      <c r="D1143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65" outlineLevel="0" r="1144">
      <c r="A1144" s="0" t="str">
        <f aca="false">HYPERLINK("http://dbpedia.org/ontology/deathDate")</f>
        <v>http://dbpedia.org/ontology/deathDate</v>
      </c>
      <c r="B1144" s="0" t="s">
        <v>257</v>
      </c>
      <c r="D1144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1145">
      <c r="A1145" s="0" t="str">
        <f aca="false">HYPERLINK("http://dbpedia.org/ontology/closingDate")</f>
        <v>http://dbpedia.org/ontology/closingDate</v>
      </c>
      <c r="B1145" s="0" t="s">
        <v>868</v>
      </c>
      <c r="D1145" s="0" t="str">
        <f aca="false">HYPERLINK("http://dbpedia.org/sparql?default-graph-uri=http%3A%2F%2Fdbpedia.org&amp;query=select+distinct+%3Fsubject+%3Fobject+where+{%3Fsubject+%3Chttp%3A%2F%2Fdbpedia.org%2Fontology%2FclosingDate%3E+%3Fobject}+LIMIT+100&amp;format=text%2Fhtml&amp;timeout=30000&amp;debug=on", "View on DBPedia")</f>
        <v>View on DBPedia</v>
      </c>
    </row>
    <row collapsed="false" customFormat="false" customHeight="true" hidden="false" ht="12.1" outlineLevel="0" r="1146">
      <c r="A1146" s="0" t="str">
        <f aca="false">HYPERLINK("http://dbpedia.org/property/runtime")</f>
        <v>http://dbpedia.org/property/runtime</v>
      </c>
      <c r="B1146" s="0" t="s">
        <v>869</v>
      </c>
      <c r="D1146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true" hidden="false" ht="12.1" outlineLevel="0" r="1148">
      <c r="A1148" s="0" t="n">
        <v>1011013747</v>
      </c>
      <c r="B1148" s="0" t="s">
        <v>761</v>
      </c>
      <c r="C1148" s="0" t="str">
        <f aca="false">HYPERLINK("http://en.wikipedia.org/wiki/AFI's_100_Years...100_Movie_Quotes", "View context")</f>
        <v>View context</v>
      </c>
    </row>
    <row collapsed="false" customFormat="false" customHeight="true" hidden="false" ht="12.65" outlineLevel="0" r="1149">
      <c r="A1149" s="0" t="s">
        <v>870</v>
      </c>
      <c r="B1149" s="0" t="s">
        <v>871</v>
      </c>
      <c r="C1149" s="0" t="s">
        <v>872</v>
      </c>
      <c r="D1149" s="0" t="s">
        <v>873</v>
      </c>
      <c r="E1149" s="0" t="s">
        <v>874</v>
      </c>
    </row>
    <row collapsed="false" customFormat="false" customHeight="true" hidden="false" ht="12.65" outlineLevel="0" r="1150">
      <c r="A1150" s="0" t="s">
        <v>875</v>
      </c>
      <c r="B1150" s="0" t="s">
        <v>876</v>
      </c>
      <c r="C1150" s="0" t="s">
        <v>877</v>
      </c>
      <c r="D1150" s="0" t="s">
        <v>878</v>
      </c>
      <c r="E1150" s="0" t="s">
        <v>879</v>
      </c>
    </row>
    <row collapsed="false" customFormat="false" customHeight="true" hidden="false" ht="12.65" outlineLevel="0" r="1151">
      <c r="A1151" s="0" t="s">
        <v>880</v>
      </c>
      <c r="B1151" s="0" t="s">
        <v>881</v>
      </c>
      <c r="C1151" s="0" t="s">
        <v>882</v>
      </c>
      <c r="D1151" s="0" t="s">
        <v>883</v>
      </c>
      <c r="E1151" s="0" t="s">
        <v>884</v>
      </c>
    </row>
    <row collapsed="false" customFormat="false" customHeight="true" hidden="false" ht="12.65" outlineLevel="0" r="1152">
      <c r="A1152" s="0" t="s">
        <v>885</v>
      </c>
      <c r="B1152" s="0" t="s">
        <v>886</v>
      </c>
      <c r="C1152" s="0" t="s">
        <v>887</v>
      </c>
      <c r="D1152" s="0" t="s">
        <v>888</v>
      </c>
      <c r="E1152" s="0" t="s">
        <v>889</v>
      </c>
    </row>
    <row collapsed="false" customFormat="false" customHeight="true" hidden="false" ht="12.65" outlineLevel="0" r="1153">
      <c r="A1153" s="0" t="s">
        <v>890</v>
      </c>
      <c r="B1153" s="0" t="s">
        <v>891</v>
      </c>
      <c r="C1153" s="0" t="s">
        <v>892</v>
      </c>
      <c r="D1153" s="0" t="s">
        <v>893</v>
      </c>
      <c r="E1153" s="0" t="s">
        <v>894</v>
      </c>
    </row>
    <row collapsed="false" customFormat="false" customHeight="true" hidden="false" ht="12.65" outlineLevel="0" r="1154">
      <c r="A1154" s="0" t="s">
        <v>895</v>
      </c>
      <c r="B1154" s="0" t="s">
        <v>896</v>
      </c>
      <c r="C1154" s="0" t="s">
        <v>897</v>
      </c>
      <c r="D1154" s="0" t="s">
        <v>898</v>
      </c>
      <c r="E1154" s="0" t="s">
        <v>899</v>
      </c>
    </row>
    <row collapsed="false" customFormat="false" customHeight="true" hidden="false" ht="12.65" outlineLevel="0" r="1155">
      <c r="A1155" s="0" t="s">
        <v>900</v>
      </c>
      <c r="B1155" s="0" t="s">
        <v>901</v>
      </c>
      <c r="C1155" s="0" t="s">
        <v>902</v>
      </c>
      <c r="D1155" s="0" t="s">
        <v>903</v>
      </c>
      <c r="E1155" s="0" t="s">
        <v>904</v>
      </c>
    </row>
    <row collapsed="false" customFormat="false" customHeight="true" hidden="false" ht="12.65" outlineLevel="0" r="1156">
      <c r="A1156" s="0" t="s">
        <v>905</v>
      </c>
      <c r="B1156" s="0" t="s">
        <v>906</v>
      </c>
      <c r="C1156" s="0" t="s">
        <v>907</v>
      </c>
      <c r="D1156" s="0" t="s">
        <v>908</v>
      </c>
      <c r="E1156" s="0" t="s">
        <v>909</v>
      </c>
    </row>
    <row collapsed="false" customFormat="false" customHeight="true" hidden="false" ht="12.65" outlineLevel="0" r="1157">
      <c r="A1157" s="0" t="s">
        <v>910</v>
      </c>
      <c r="B1157" s="0" t="s">
        <v>911</v>
      </c>
      <c r="C1157" s="0" t="s">
        <v>912</v>
      </c>
      <c r="D1157" s="0" t="s">
        <v>913</v>
      </c>
      <c r="E1157" s="0" t="s">
        <v>914</v>
      </c>
    </row>
    <row collapsed="false" customFormat="false" customHeight="true" hidden="false" ht="12.65" outlineLevel="0" r="1158">
      <c r="A1158" s="0" t="s">
        <v>915</v>
      </c>
      <c r="B1158" s="0" t="s">
        <v>916</v>
      </c>
      <c r="C1158" s="0" t="s">
        <v>917</v>
      </c>
      <c r="D1158" s="0" t="s">
        <v>918</v>
      </c>
      <c r="E1158" s="0" t="s">
        <v>919</v>
      </c>
    </row>
    <row collapsed="false" customFormat="false" customHeight="true" hidden="false" ht="12.65" outlineLevel="0" r="1159">
      <c r="A1159" s="0" t="s">
        <v>920</v>
      </c>
      <c r="B1159" s="0" t="s">
        <v>921</v>
      </c>
      <c r="C1159" s="0" t="s">
        <v>922</v>
      </c>
      <c r="D1159" s="0" t="s">
        <v>923</v>
      </c>
      <c r="E1159" s="0" t="s">
        <v>924</v>
      </c>
    </row>
    <row collapsed="false" customFormat="false" customHeight="true" hidden="false" ht="12.65" outlineLevel="0" r="1160">
      <c r="A1160" s="0" t="s">
        <v>925</v>
      </c>
      <c r="B1160" s="0" t="s">
        <v>926</v>
      </c>
      <c r="C1160" s="0" t="s">
        <v>927</v>
      </c>
      <c r="D1160" s="0" t="s">
        <v>928</v>
      </c>
      <c r="E1160" s="0" t="s">
        <v>929</v>
      </c>
    </row>
    <row collapsed="false" customFormat="false" customHeight="true" hidden="false" ht="12.65" outlineLevel="0" r="1161">
      <c r="A1161" s="0" t="s">
        <v>930</v>
      </c>
      <c r="B1161" s="0" t="s">
        <v>931</v>
      </c>
      <c r="C1161" s="0" t="s">
        <v>932</v>
      </c>
      <c r="D1161" s="0" t="s">
        <v>933</v>
      </c>
      <c r="E1161" s="0" t="s">
        <v>934</v>
      </c>
    </row>
    <row collapsed="false" customFormat="false" customHeight="true" hidden="false" ht="12.65" outlineLevel="0" r="1162">
      <c r="A1162" s="0" t="s">
        <v>935</v>
      </c>
      <c r="B1162" s="0" t="s">
        <v>936</v>
      </c>
      <c r="C1162" s="0" t="s">
        <v>937</v>
      </c>
      <c r="D1162" s="0" t="s">
        <v>938</v>
      </c>
      <c r="E1162" s="0" t="s">
        <v>939</v>
      </c>
    </row>
    <row collapsed="false" customFormat="false" customHeight="true" hidden="false" ht="12.65" outlineLevel="0" r="1163">
      <c r="A1163" s="0" t="s">
        <v>940</v>
      </c>
      <c r="B1163" s="0" t="s">
        <v>941</v>
      </c>
      <c r="C1163" s="0" t="s">
        <v>942</v>
      </c>
      <c r="D1163" s="0" t="s">
        <v>943</v>
      </c>
      <c r="E1163" s="0" t="s">
        <v>944</v>
      </c>
    </row>
    <row collapsed="false" customFormat="false" customHeight="true" hidden="false" ht="12.65" outlineLevel="0" r="1164">
      <c r="A1164" s="0" t="s">
        <v>945</v>
      </c>
      <c r="B1164" s="0" t="s">
        <v>946</v>
      </c>
      <c r="C1164" s="0" t="s">
        <v>947</v>
      </c>
      <c r="D1164" s="0" t="s">
        <v>948</v>
      </c>
      <c r="E1164" s="0" t="s">
        <v>949</v>
      </c>
    </row>
    <row collapsed="false" customFormat="false" customHeight="true" hidden="false" ht="12.65" outlineLevel="0" r="1165">
      <c r="A1165" s="0" t="s">
        <v>950</v>
      </c>
      <c r="B1165" s="0" t="s">
        <v>951</v>
      </c>
      <c r="C1165" s="0" t="s">
        <v>952</v>
      </c>
    </row>
    <row collapsed="false" customFormat="false" customHeight="true" hidden="false" ht="12.1" outlineLevel="0" r="1166">
      <c r="A1166" s="0" t="str">
        <f aca="false">HYPERLINK("http://xmlns.com/foaf/0.1/name")</f>
        <v>http://xmlns.com/foaf/0.1/name</v>
      </c>
      <c r="B1166" s="0" t="s">
        <v>34</v>
      </c>
      <c r="D116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167">
      <c r="A1167" s="0" t="str">
        <f aca="false">HYPERLINK("http://dbpedia.org/property/name")</f>
        <v>http://dbpedia.org/property/name</v>
      </c>
      <c r="B1167" s="0" t="s">
        <v>34</v>
      </c>
      <c r="D1167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168">
      <c r="A1168" s="0" t="str">
        <f aca="false">HYPERLINK("http://dbpedia.org/property/caption")</f>
        <v>http://dbpedia.org/property/caption</v>
      </c>
      <c r="B1168" s="0" t="s">
        <v>46</v>
      </c>
      <c r="D116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169">
      <c r="A1169" s="0" t="str">
        <f aca="false">HYPERLINK("http://dbpedia.org/property/starring")</f>
        <v>http://dbpedia.org/property/starring</v>
      </c>
      <c r="B1169" s="0" t="s">
        <v>93</v>
      </c>
      <c r="D1169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170">
      <c r="A1170" s="0" t="str">
        <f aca="false">HYPERLINK("http://dbpedia.org/ontology/starring")</f>
        <v>http://dbpedia.org/ontology/starring</v>
      </c>
      <c r="B1170" s="0" t="s">
        <v>93</v>
      </c>
      <c r="D117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171">
      <c r="A1171" s="0" t="str">
        <f aca="false">HYPERLINK("http://dbpedia.org/property/quote")</f>
        <v>http://dbpedia.org/property/quote</v>
      </c>
      <c r="B1171" s="0" t="s">
        <v>80</v>
      </c>
      <c r="D1171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172">
      <c r="A1172" s="0" t="str">
        <f aca="false">HYPERLINK("http://dbpedia.org/property/title")</f>
        <v>http://dbpedia.org/property/title</v>
      </c>
      <c r="B1172" s="0" t="s">
        <v>57</v>
      </c>
      <c r="D117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173">
      <c r="A1173" s="0" t="str">
        <f aca="false">HYPERLINK("http://dbpedia.org/property/producer")</f>
        <v>http://dbpedia.org/property/producer</v>
      </c>
      <c r="B1173" s="0" t="s">
        <v>837</v>
      </c>
      <c r="D117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174">
      <c r="A1174" s="0" t="str">
        <f aca="false">HYPERLINK("http://dbpedia.org/property/writer")</f>
        <v>http://dbpedia.org/property/writer</v>
      </c>
      <c r="B1174" s="0" t="s">
        <v>838</v>
      </c>
      <c r="D1174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65" outlineLevel="0" r="1175">
      <c r="A1175" s="0" t="str">
        <f aca="false">HYPERLINK("http://dbpedia.org/property/basedOn")</f>
        <v>http://dbpedia.org/property/basedOn</v>
      </c>
      <c r="B1175" s="0" t="s">
        <v>860</v>
      </c>
      <c r="D1175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true" hidden="false" ht="12.65" outlineLevel="0" r="1176">
      <c r="A1176" s="0" t="str">
        <f aca="false">HYPERLINK("http://dbpedia.org/property/shortsummary")</f>
        <v>http://dbpedia.org/property/shortsummary</v>
      </c>
      <c r="B1176" s="0" t="s">
        <v>42</v>
      </c>
      <c r="D117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1" outlineLevel="0" r="1177">
      <c r="A1177" s="0" t="str">
        <f aca="false">HYPERLINK("http://dbpedia.org/ontology/writer")</f>
        <v>http://dbpedia.org/ontology/writer</v>
      </c>
      <c r="B1177" s="0" t="s">
        <v>838</v>
      </c>
      <c r="D1177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1178">
      <c r="A1178" s="0" t="str">
        <f aca="false">HYPERLINK("http://dbpedia.org/property/alt")</f>
        <v>http://dbpedia.org/property/alt</v>
      </c>
      <c r="B1178" s="0" t="s">
        <v>840</v>
      </c>
      <c r="D1178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65" outlineLevel="0" r="1179">
      <c r="A1179" s="0" t="str">
        <f aca="false">HYPERLINK("http://dbpedia.org/ontology/basedOn")</f>
        <v>http://dbpedia.org/ontology/basedOn</v>
      </c>
      <c r="B1179" s="0" t="s">
        <v>860</v>
      </c>
      <c r="D1179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true" hidden="false" ht="12.1" outlineLevel="0" r="1180">
      <c r="A1180" s="0" t="str">
        <f aca="false">HYPERLINK("http://dbpedia.org/ontology/producer")</f>
        <v>http://dbpedia.org/ontology/producer</v>
      </c>
      <c r="B1180" s="0" t="s">
        <v>837</v>
      </c>
      <c r="D1180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182">
      <c r="A1182" s="0" t="n">
        <v>1560839038</v>
      </c>
      <c r="B1182" s="0" t="s">
        <v>761</v>
      </c>
      <c r="C1182" s="0" t="str">
        <f aca="false">HYPERLINK("http://en.wikipedia.org/wiki/AFI's_100_Years...100_Movies_(10th_Anniversary_Edition)", "View context")</f>
        <v>View context</v>
      </c>
    </row>
    <row collapsed="false" customFormat="false" customHeight="true" hidden="false" ht="12.1" outlineLevel="0" r="1183">
      <c r="A1183" s="0" t="s">
        <v>953</v>
      </c>
      <c r="B1183" s="0" t="s">
        <v>954</v>
      </c>
      <c r="C1183" s="0" t="s">
        <v>955</v>
      </c>
      <c r="D1183" s="0" t="s">
        <v>956</v>
      </c>
      <c r="E1183" s="0" t="s">
        <v>957</v>
      </c>
    </row>
    <row collapsed="false" customFormat="false" customHeight="true" hidden="false" ht="12.65" outlineLevel="0" r="1184">
      <c r="A1184" s="0" t="s">
        <v>958</v>
      </c>
      <c r="B1184" s="0" t="s">
        <v>959</v>
      </c>
      <c r="C1184" s="0" t="s">
        <v>960</v>
      </c>
      <c r="D1184" s="0" t="s">
        <v>955</v>
      </c>
      <c r="E1184" s="0" t="s">
        <v>961</v>
      </c>
    </row>
    <row collapsed="false" customFormat="false" customHeight="true" hidden="false" ht="12.65" outlineLevel="0" r="1185">
      <c r="A1185" s="0" t="s">
        <v>962</v>
      </c>
      <c r="B1185" s="0" t="s">
        <v>963</v>
      </c>
      <c r="C1185" s="0" t="s">
        <v>964</v>
      </c>
      <c r="D1185" s="0" t="s">
        <v>965</v>
      </c>
      <c r="E1185" s="0" t="s">
        <v>966</v>
      </c>
    </row>
    <row collapsed="false" customFormat="false" customHeight="true" hidden="false" ht="12.1" outlineLevel="0" r="1186">
      <c r="A1186" s="0" t="s">
        <v>967</v>
      </c>
      <c r="B1186" s="0" t="s">
        <v>968</v>
      </c>
      <c r="C1186" s="0" t="s">
        <v>969</v>
      </c>
      <c r="D1186" s="0" t="s">
        <v>970</v>
      </c>
      <c r="E1186" s="0" t="s">
        <v>971</v>
      </c>
    </row>
    <row collapsed="false" customFormat="false" customHeight="true" hidden="false" ht="12.1" outlineLevel="0" r="1187">
      <c r="A1187" s="0" t="str">
        <f aca="false">HYPERLINK("http://dbpedia.org/property/studio")</f>
        <v>http://dbpedia.org/property/studio</v>
      </c>
      <c r="B1187" s="0" t="s">
        <v>844</v>
      </c>
      <c r="D1187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1" outlineLevel="0" r="1188">
      <c r="A1188" s="0" t="str">
        <f aca="false">HYPERLINK("http://dbpedia.org/property/distributor")</f>
        <v>http://dbpedia.org/property/distributor</v>
      </c>
      <c r="B1188" s="0" t="s">
        <v>99</v>
      </c>
      <c r="D1188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1189">
      <c r="A1189" s="0" t="str">
        <f aca="false">HYPERLINK("http://dbpedia.org/ontology/distributor")</f>
        <v>http://dbpedia.org/ontology/distributor</v>
      </c>
      <c r="B1189" s="0" t="s">
        <v>99</v>
      </c>
      <c r="D1189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1190">
      <c r="A1190" s="0" t="str">
        <f aca="false">HYPERLINK("http://dbpedia.org/property/producer")</f>
        <v>http://dbpedia.org/property/producer</v>
      </c>
      <c r="B1190" s="0" t="s">
        <v>837</v>
      </c>
      <c r="D1190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191">
      <c r="A1191" s="0" t="str">
        <f aca="false">HYPERLINK("http://dbpedia.org/property/label")</f>
        <v>http://dbpedia.org/property/label</v>
      </c>
      <c r="B1191" s="0" t="s">
        <v>141</v>
      </c>
      <c r="D1191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1" outlineLevel="0" r="1192">
      <c r="A1192" s="0" t="str">
        <f aca="false">HYPERLINK("http://dbpedia.org/ontology/producer")</f>
        <v>http://dbpedia.org/ontology/producer</v>
      </c>
      <c r="B1192" s="0" t="s">
        <v>837</v>
      </c>
      <c r="D1192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193">
      <c r="A1193" s="0" t="str">
        <f aca="false">HYPERLINK("http://dbpedia.org/property/name")</f>
        <v>http://dbpedia.org/property/name</v>
      </c>
      <c r="B1193" s="0" t="s">
        <v>34</v>
      </c>
      <c r="D119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194">
      <c r="A1194" s="0" t="str">
        <f aca="false">HYPERLINK("http://dbpedia.org/property/caption")</f>
        <v>http://dbpedia.org/property/caption</v>
      </c>
      <c r="B1194" s="0" t="s">
        <v>46</v>
      </c>
      <c r="D119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195">
      <c r="A1195" s="0" t="str">
        <f aca="false">HYPERLINK("http://dbpedia.org/property/title")</f>
        <v>http://dbpedia.org/property/title</v>
      </c>
      <c r="B1195" s="0" t="s">
        <v>57</v>
      </c>
      <c r="D119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196">
      <c r="A1196" s="0" t="str">
        <f aca="false">HYPERLINK("http://xmlns.com/foaf/0.1/name")</f>
        <v>http://xmlns.com/foaf/0.1/name</v>
      </c>
      <c r="B1196" s="0" t="s">
        <v>34</v>
      </c>
      <c r="D119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197">
      <c r="A1197" s="0" t="str">
        <f aca="false">HYPERLINK("http://dbpedia.org/property/quote")</f>
        <v>http://dbpedia.org/property/quote</v>
      </c>
      <c r="B1197" s="0" t="s">
        <v>80</v>
      </c>
      <c r="D119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65" outlineLevel="0" r="1198">
      <c r="A1198" s="0" t="str">
        <f aca="false">HYPERLINK("http://dbpedia.org/property/productionCompany")</f>
        <v>http://dbpedia.org/property/productionCompany</v>
      </c>
      <c r="B1198" s="0" t="s">
        <v>972</v>
      </c>
      <c r="D1198" s="0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</row>
    <row collapsed="false" customFormat="false" customHeight="true" hidden="false" ht="12.1" outlineLevel="0" r="1199">
      <c r="A1199" s="0" t="str">
        <f aca="false">HYPERLINK("http://dbpedia.org/property/alt")</f>
        <v>http://dbpedia.org/property/alt</v>
      </c>
      <c r="B1199" s="0" t="s">
        <v>840</v>
      </c>
      <c r="D1199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1200">
      <c r="A1200" s="0" t="str">
        <f aca="false">HYPERLINK("http://dbpedia.org/property/starring")</f>
        <v>http://dbpedia.org/property/starring</v>
      </c>
      <c r="B1200" s="0" t="s">
        <v>93</v>
      </c>
      <c r="D1200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1201">
      <c r="A1201" s="0" t="str">
        <f aca="false">HYPERLINK("http://dbpedia.org/property/distributedBy")</f>
        <v>http://dbpedia.org/property/distributedBy</v>
      </c>
      <c r="B1201" s="0" t="s">
        <v>973</v>
      </c>
      <c r="D1201" s="0" t="str">
        <f aca="false">HYPERLINK("http://dbpedia.org/sparql?default-graph-uri=http%3A%2F%2Fdbpedia.org&amp;query=select+distinct+%3Fsubject+%3Fobject+where+{%3Fsubject+%3Chttp%3A%2F%2Fdbpedia.org%2Fproperty%2FdistributedBy%3E+%3Fobject}+LIMIT+100&amp;format=text%2Fhtml&amp;timeout=30000&amp;debug=on", "View on DBPedia")</f>
        <v>View on DBPedia</v>
      </c>
    </row>
    <row collapsed="false" customFormat="false" customHeight="true" hidden="false" ht="12.1" outlineLevel="0" r="1202">
      <c r="A1202" s="0" t="str">
        <f aca="false">HYPERLINK("http://dbpedia.org/ontology/starring")</f>
        <v>http://dbpedia.org/ontology/starring</v>
      </c>
      <c r="B1202" s="0" t="s">
        <v>93</v>
      </c>
      <c r="D1202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203">
      <c r="A1203" s="0" t="str">
        <f aca="false">HYPERLINK("http://dbpedia.org/property/music")</f>
        <v>http://dbpedia.org/property/music</v>
      </c>
      <c r="B1203" s="0" t="s">
        <v>843</v>
      </c>
      <c r="D1203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65" outlineLevel="0" r="1204">
      <c r="A1204" s="0" t="str">
        <f aca="false">HYPERLINK("http://dbpedia.org/ontology/owningCompany")</f>
        <v>http://dbpedia.org/ontology/owningCompany</v>
      </c>
      <c r="B1204" s="0" t="s">
        <v>55</v>
      </c>
      <c r="D1204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true" hidden="false" ht="12.1" outlineLevel="0" r="1205">
      <c r="A1205" s="0" t="str">
        <f aca="false">HYPERLINK("http://dbpedia.org/property/location")</f>
        <v>http://dbpedia.org/property/location</v>
      </c>
      <c r="B1205" s="0" t="s">
        <v>70</v>
      </c>
      <c r="D120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206">
      <c r="A1206" s="0" t="str">
        <f aca="false">HYPERLINK("http://dbpedia.org/property/editing")</f>
        <v>http://dbpedia.org/property/editing</v>
      </c>
      <c r="B1206" s="0" t="s">
        <v>974</v>
      </c>
      <c r="D1206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true" hidden="false" ht="12.1" outlineLevel="0" r="1207">
      <c r="A1207" s="0" t="str">
        <f aca="false">HYPERLINK("http://dbpedia.org/ontology/director")</f>
        <v>http://dbpedia.org/ontology/director</v>
      </c>
      <c r="B1207" s="0" t="s">
        <v>519</v>
      </c>
      <c r="D1207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1208">
      <c r="A1208" s="0" t="str">
        <f aca="false">HYPERLINK("http://dbpedia.org/property/source")</f>
        <v>http://dbpedia.org/property/source</v>
      </c>
      <c r="B1208" s="0" t="s">
        <v>140</v>
      </c>
      <c r="D120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1209">
      <c r="A1209" s="0" t="str">
        <f aca="false">HYPERLINK("http://dbpedia.org/property/director")</f>
        <v>http://dbpedia.org/property/director</v>
      </c>
      <c r="B1209" s="0" t="s">
        <v>519</v>
      </c>
      <c r="D1209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65" outlineLevel="0" r="1210">
      <c r="A1210" s="0" t="str">
        <f aca="false">HYPERLINK("http://dbpedia.org/ontology/musicComposer")</f>
        <v>http://dbpedia.org/ontology/musicComposer</v>
      </c>
      <c r="B1210" s="0" t="s">
        <v>975</v>
      </c>
      <c r="D1210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true" hidden="false" ht="12.65" outlineLevel="0" r="1211">
      <c r="A1211" s="0" t="str">
        <f aca="false">HYPERLINK("http://dbpedia.org/property/governingBody")</f>
        <v>http://dbpedia.org/property/governingBody</v>
      </c>
      <c r="B1211" s="0" t="s">
        <v>463</v>
      </c>
      <c r="D1211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true" hidden="false" ht="12.1" outlineLevel="0" r="1212">
      <c r="A1212" s="0" t="str">
        <f aca="false">HYPERLINK("http://dbpedia.org/ontology/writer")</f>
        <v>http://dbpedia.org/ontology/writer</v>
      </c>
      <c r="B1212" s="0" t="s">
        <v>838</v>
      </c>
      <c r="D1212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1213">
      <c r="A1213" s="0" t="str">
        <f aca="false">HYPERLINK("http://dbpedia.org/property/owner")</f>
        <v>http://dbpedia.org/property/owner</v>
      </c>
      <c r="B1213" s="0" t="s">
        <v>41</v>
      </c>
      <c r="D1213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1" outlineLevel="0" r="1214">
      <c r="A1214" s="0" t="str">
        <f aca="false">HYPERLINK("http://dbpedia.org/property/distributors")</f>
        <v>http://dbpedia.org/property/distributors</v>
      </c>
      <c r="B1214" s="0" t="s">
        <v>976</v>
      </c>
      <c r="D1214" s="0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</row>
    <row collapsed="false" customFormat="false" customHeight="true" hidden="false" ht="12.1" outlineLevel="0" r="1215">
      <c r="A1215" s="0" t="str">
        <f aca="false">HYPERLINK("http://dbpedia.org/property/network")</f>
        <v>http://dbpedia.org/property/network</v>
      </c>
      <c r="B1215" s="0" t="s">
        <v>977</v>
      </c>
      <c r="D1215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true" hidden="false" ht="12.1" outlineLevel="0" r="1216">
      <c r="A1216" s="0" t="str">
        <f aca="false">HYPERLINK("http://dbpedia.org/property/writer")</f>
        <v>http://dbpedia.org/property/writer</v>
      </c>
      <c r="B1216" s="0" t="s">
        <v>838</v>
      </c>
      <c r="D1216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1217">
      <c r="A1217" s="0" t="str">
        <f aca="false">HYPERLINK("http://dbpedia.org/property/before")</f>
        <v>http://dbpedia.org/property/before</v>
      </c>
      <c r="B1217" s="0" t="s">
        <v>164</v>
      </c>
      <c r="D1217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65" outlineLevel="0" r="1218">
      <c r="A1218" s="0" t="str">
        <f aca="false">HYPERLINK("http://dbpedia.org/property/basedOn")</f>
        <v>http://dbpedia.org/property/basedOn</v>
      </c>
      <c r="B1218" s="0" t="s">
        <v>860</v>
      </c>
      <c r="D1218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true" hidden="false" ht="12.1" outlineLevel="0" r="1219">
      <c r="A1219" s="0" t="str">
        <f aca="false">HYPERLINK("http://dbpedia.org/property/company")</f>
        <v>http://dbpedia.org/property/company</v>
      </c>
      <c r="B1219" s="0" t="s">
        <v>978</v>
      </c>
      <c r="D1219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true" hidden="false" ht="12.1" outlineLevel="0" r="1220">
      <c r="A1220" s="0" t="str">
        <f aca="false">HYPERLINK("http://dbpedia.org/ontology/country")</f>
        <v>http://dbpedia.org/ontology/country</v>
      </c>
      <c r="B1220" s="0" t="s">
        <v>110</v>
      </c>
      <c r="D1220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1221">
      <c r="A1221" s="0" t="str">
        <f aca="false">HYPERLINK("http://dbpedia.org/property/shortsummary")</f>
        <v>http://dbpedia.org/property/shortsummary</v>
      </c>
      <c r="B1221" s="0" t="s">
        <v>42</v>
      </c>
      <c r="D122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1" outlineLevel="0" r="1222">
      <c r="A1222" s="0" t="str">
        <f aca="false">HYPERLINK("http://dbpedia.org/property/screenplay")</f>
        <v>http://dbpedia.org/property/screenplay</v>
      </c>
      <c r="B1222" s="0" t="s">
        <v>841</v>
      </c>
      <c r="D1222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true" hidden="false" ht="12.1" outlineLevel="0" r="1223">
      <c r="A1223" s="0" t="str">
        <f aca="false">HYPERLINK("http://dbpedia.org/property/section")</f>
        <v>http://dbpedia.org/property/section</v>
      </c>
      <c r="B1223" s="0" t="s">
        <v>979</v>
      </c>
      <c r="D1223" s="0" t="str">
        <f aca="false">HYPERLINK("http://dbpedia.org/sparql?default-graph-uri=http%3A%2F%2Fdbpedia.org&amp;query=select+distinct+%3Fsubject+%3Fobject+where+{%3Fsubject+%3Chttp%3A%2F%2Fdbpedia.org%2Fproperty%2Fsection%3E+%3Fobject}+LIMIT+100&amp;format=text%2Fhtml&amp;timeout=30000&amp;debug=on", "View on DBPedia")</f>
        <v>View on DBPedia</v>
      </c>
    </row>
    <row collapsed="false" customFormat="false" customHeight="true" hidden="false" ht="12.1" outlineLevel="0" r="1224">
      <c r="A1224" s="0" t="str">
        <f aca="false">HYPERLINK("http://dbpedia.org/property/creator")</f>
        <v>http://dbpedia.org/property/creator</v>
      </c>
      <c r="B1224" s="0" t="s">
        <v>980</v>
      </c>
      <c r="D1224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true" hidden="false" ht="12.1" outlineLevel="0" r="1225">
      <c r="A1225" s="0" t="str">
        <f aca="false">HYPERLINK("http://dbpedia.org/ontology/location")</f>
        <v>http://dbpedia.org/ontology/location</v>
      </c>
      <c r="B1225" s="0" t="s">
        <v>70</v>
      </c>
      <c r="D1225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226">
      <c r="A1226" s="0" t="str">
        <f aca="false">HYPERLINK("http://dbpedia.org/ontology/company")</f>
        <v>http://dbpedia.org/ontology/company</v>
      </c>
      <c r="B1226" s="0" t="s">
        <v>978</v>
      </c>
      <c r="D1226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true" hidden="false" ht="12.1" outlineLevel="0" r="1227">
      <c r="A1227" s="0" t="str">
        <f aca="false">HYPERLINK("http://dbpedia.org/property/aux")</f>
        <v>http://dbpedia.org/property/aux</v>
      </c>
      <c r="B1227" s="0" t="s">
        <v>981</v>
      </c>
      <c r="D1227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true" hidden="false" ht="12.65" outlineLevel="0" r="1228">
      <c r="A1228" s="0" t="str">
        <f aca="false">HYPERLINK("http://dbpedia.org/property/formerNames")</f>
        <v>http://dbpedia.org/property/formerNames</v>
      </c>
      <c r="B1228" s="0" t="s">
        <v>219</v>
      </c>
      <c r="D1228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1" outlineLevel="0" r="1229">
      <c r="A1229" s="0" t="str">
        <f aca="false">HYPERLINK("http://dbpedia.org/property/text")</f>
        <v>http://dbpedia.org/property/text</v>
      </c>
      <c r="B1229" s="0" t="s">
        <v>146</v>
      </c>
      <c r="D1229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65" outlineLevel="0" r="1230">
      <c r="A1230" s="0" t="str">
        <f aca="false">HYPERLINK("http://dbpedia.org/property/thisAlbum")</f>
        <v>http://dbpedia.org/property/thisAlbum</v>
      </c>
      <c r="B1230" s="0" t="s">
        <v>854</v>
      </c>
      <c r="D1230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1" outlineLevel="0" r="1231">
      <c r="A1231" s="0" t="str">
        <f aca="false">HYPERLINK("http://dbpedia.org/property/narrator")</f>
        <v>http://dbpedia.org/property/narrator</v>
      </c>
      <c r="B1231" s="0" t="s">
        <v>839</v>
      </c>
      <c r="D1231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true" hidden="false" ht="12.1" outlineLevel="0" r="1232">
      <c r="A1232" s="0" t="str">
        <f aca="false">HYPERLINK("http://dbpedia.org/ontology/editing")</f>
        <v>http://dbpedia.org/ontology/editing</v>
      </c>
      <c r="B1232" s="0" t="s">
        <v>974</v>
      </c>
      <c r="D1232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true" hidden="false" ht="12.1" outlineLevel="0" r="1233">
      <c r="A1233" s="0" t="str">
        <f aca="false">HYPERLINK("http://dbpedia.org/property/budget")</f>
        <v>http://dbpedia.org/property/budget</v>
      </c>
      <c r="B1233" s="0" t="s">
        <v>536</v>
      </c>
      <c r="D1233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true" hidden="false" ht="12.65" outlineLevel="0" r="1234">
      <c r="A1234" s="0" t="str">
        <f aca="false">HYPERLINK("http://dbpedia.org/ontology/recordLabel")</f>
        <v>http://dbpedia.org/ontology/recordLabel</v>
      </c>
      <c r="B1234" s="0" t="s">
        <v>982</v>
      </c>
      <c r="D1234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true" hidden="false" ht="12.1" outlineLevel="0" r="1235">
      <c r="A1235" s="0" t="str">
        <f aca="false">HYPERLINK("http://dbpedia.org/property/headline")</f>
        <v>http://dbpedia.org/property/headline</v>
      </c>
      <c r="B1235" s="0" t="s">
        <v>863</v>
      </c>
      <c r="D1235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true" hidden="false" ht="12.65" outlineLevel="0" r="1236">
      <c r="A1236" s="0" t="str">
        <f aca="false">HYPERLINK("http://dbpedia.org/ontology/basedOn")</f>
        <v>http://dbpedia.org/ontology/basedOn</v>
      </c>
      <c r="B1236" s="0" t="s">
        <v>860</v>
      </c>
      <c r="D1236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true" hidden="false" ht="12.1" outlineLevel="0" r="1237">
      <c r="A1237" s="0" t="str">
        <f aca="false">HYPERLINK("http://dbpedia.org/ontology/narrator")</f>
        <v>http://dbpedia.org/ontology/narrator</v>
      </c>
      <c r="B1237" s="0" t="s">
        <v>839</v>
      </c>
      <c r="D1237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true" hidden="false" ht="12.1" outlineLevel="0" r="1239">
      <c r="A1239" s="0" t="n">
        <v>1888395491</v>
      </c>
      <c r="B1239" s="0" t="s">
        <v>761</v>
      </c>
      <c r="C1239" s="0" t="str">
        <f aca="false">HYPERLINK("http://en.wikipedia.org/wiki/List_of_films_considered_the_best", "View context")</f>
        <v>View context</v>
      </c>
    </row>
    <row collapsed="false" customFormat="false" customHeight="true" hidden="false" ht="12.65" outlineLevel="0" r="1240">
      <c r="A1240" s="0" t="s">
        <v>983</v>
      </c>
      <c r="B1240" s="0" t="s">
        <v>984</v>
      </c>
      <c r="C1240" s="0" t="s">
        <v>985</v>
      </c>
      <c r="D1240" s="0" t="s">
        <v>986</v>
      </c>
      <c r="E1240" s="0" t="s">
        <v>987</v>
      </c>
    </row>
    <row collapsed="false" customFormat="false" customHeight="true" hidden="false" ht="12.65" outlineLevel="0" r="1241">
      <c r="A1241" s="0" t="s">
        <v>988</v>
      </c>
      <c r="B1241" s="0" t="s">
        <v>989</v>
      </c>
      <c r="C1241" s="0" t="s">
        <v>813</v>
      </c>
      <c r="D1241" s="0" t="s">
        <v>990</v>
      </c>
      <c r="E1241" s="0" t="s">
        <v>991</v>
      </c>
    </row>
    <row collapsed="false" customFormat="false" customHeight="true" hidden="false" ht="12.65" outlineLevel="0" r="1242">
      <c r="A1242" s="0" t="s">
        <v>992</v>
      </c>
      <c r="B1242" s="0" t="s">
        <v>993</v>
      </c>
    </row>
    <row collapsed="false" customFormat="false" customHeight="true" hidden="false" ht="12.1" outlineLevel="0" r="1243">
      <c r="A1243" s="0" t="str">
        <f aca="false">HYPERLINK("http://dbpedia.org/property/writer")</f>
        <v>http://dbpedia.org/property/writer</v>
      </c>
      <c r="B1243" s="0" t="s">
        <v>838</v>
      </c>
      <c r="D1243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1244">
      <c r="A1244" s="0" t="str">
        <f aca="false">HYPERLINK("http://dbpedia.org/property/producer")</f>
        <v>http://dbpedia.org/property/producer</v>
      </c>
      <c r="B1244" s="0" t="s">
        <v>837</v>
      </c>
      <c r="D1244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245">
      <c r="A1245" s="0" t="str">
        <f aca="false">HYPERLINK("http://dbpedia.org/property/director")</f>
        <v>http://dbpedia.org/property/director</v>
      </c>
      <c r="B1245" s="0" t="s">
        <v>519</v>
      </c>
      <c r="D1245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1246">
      <c r="A1246" s="0" t="str">
        <f aca="false">HYPERLINK("http://dbpedia.org/ontology/director")</f>
        <v>http://dbpedia.org/ontology/director</v>
      </c>
      <c r="B1246" s="0" t="s">
        <v>519</v>
      </c>
      <c r="D1246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1247">
      <c r="A1247" s="0" t="str">
        <f aca="false">HYPERLINK("http://dbpedia.org/ontology/writer")</f>
        <v>http://dbpedia.org/ontology/writer</v>
      </c>
      <c r="B1247" s="0" t="s">
        <v>838</v>
      </c>
      <c r="D1247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1248">
      <c r="A1248" s="0" t="str">
        <f aca="false">HYPERLINK("http://dbpedia.org/ontology/producer")</f>
        <v>http://dbpedia.org/ontology/producer</v>
      </c>
      <c r="B1248" s="0" t="s">
        <v>837</v>
      </c>
      <c r="D1248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249">
      <c r="A1249" s="0" t="str">
        <f aca="false">HYPERLINK("http://dbpedia.org/property/editing")</f>
        <v>http://dbpedia.org/property/editing</v>
      </c>
      <c r="B1249" s="0" t="s">
        <v>974</v>
      </c>
      <c r="D1249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true" hidden="false" ht="12.1" outlineLevel="0" r="1250">
      <c r="A1250" s="0" t="str">
        <f aca="false">HYPERLINK("http://dbpedia.org/property/starring")</f>
        <v>http://dbpedia.org/property/starring</v>
      </c>
      <c r="B1250" s="0" t="s">
        <v>93</v>
      </c>
      <c r="D1250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251">
      <c r="A1251" s="0" t="str">
        <f aca="false">HYPERLINK("http://dbpedia.org/ontology/starring")</f>
        <v>http://dbpedia.org/ontology/starring</v>
      </c>
      <c r="B1251" s="0" t="s">
        <v>93</v>
      </c>
      <c r="D1251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252">
      <c r="A1252" s="0" t="str">
        <f aca="false">HYPERLINK("http://dbpedia.org/ontology/editing")</f>
        <v>http://dbpedia.org/ontology/editing</v>
      </c>
      <c r="B1252" s="0" t="s">
        <v>974</v>
      </c>
      <c r="D1252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true" hidden="false" ht="12.1" outlineLevel="0" r="1253">
      <c r="A1253" s="0" t="str">
        <f aca="false">HYPERLINK("http://dbpedia.org/property/screenplay")</f>
        <v>http://dbpedia.org/property/screenplay</v>
      </c>
      <c r="B1253" s="0" t="s">
        <v>841</v>
      </c>
      <c r="D1253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true" hidden="false" ht="12.1" outlineLevel="0" r="1254">
      <c r="A1254" s="0" t="str">
        <f aca="false">HYPERLINK("http://dbpedia.org/property/caption")</f>
        <v>http://dbpedia.org/property/caption</v>
      </c>
      <c r="B1254" s="0" t="s">
        <v>46</v>
      </c>
      <c r="D125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255">
      <c r="A1255" s="0" t="str">
        <f aca="false">HYPERLINK("http://dbpedia.org/property/narrator")</f>
        <v>http://dbpedia.org/property/narrator</v>
      </c>
      <c r="B1255" s="0" t="s">
        <v>839</v>
      </c>
      <c r="D1255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true" hidden="false" ht="12.1" outlineLevel="0" r="1256">
      <c r="A1256" s="0" t="str">
        <f aca="false">HYPERLINK("http://dbpedia.org/ontology/narrator")</f>
        <v>http://dbpedia.org/ontology/narrator</v>
      </c>
      <c r="B1256" s="0" t="s">
        <v>839</v>
      </c>
      <c r="D1256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true" hidden="false" ht="12.1" outlineLevel="0" r="1257">
      <c r="A1257" s="0" t="str">
        <f aca="false">HYPERLINK("http://dbpedia.org/property/music")</f>
        <v>http://dbpedia.org/property/music</v>
      </c>
      <c r="B1257" s="0" t="s">
        <v>843</v>
      </c>
      <c r="D1257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1" outlineLevel="0" r="1258">
      <c r="A1258" s="0" t="str">
        <f aca="false">HYPERLINK("http://dbpedia.org/property/studio")</f>
        <v>http://dbpedia.org/property/studio</v>
      </c>
      <c r="B1258" s="0" t="s">
        <v>844</v>
      </c>
      <c r="D1258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1" outlineLevel="0" r="1259">
      <c r="A1259" s="0" t="str">
        <f aca="false">HYPERLINK("http://dbpedia.org/property/quote")</f>
        <v>http://dbpedia.org/property/quote</v>
      </c>
      <c r="B1259" s="0" t="s">
        <v>80</v>
      </c>
      <c r="D125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260">
      <c r="A1260" s="0" t="str">
        <f aca="false">HYPERLINK("http://dbpedia.org/property/name")</f>
        <v>http://dbpedia.org/property/name</v>
      </c>
      <c r="B1260" s="0" t="s">
        <v>34</v>
      </c>
      <c r="D126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261">
      <c r="A1261" s="0" t="str">
        <f aca="false">HYPERLINK("http://xmlns.com/foaf/0.1/name")</f>
        <v>http://xmlns.com/foaf/0.1/name</v>
      </c>
      <c r="B1261" s="0" t="s">
        <v>34</v>
      </c>
      <c r="D126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1262">
      <c r="A1262" s="0" t="str">
        <f aca="false">HYPERLINK("http://dbpedia.org/ontology/musicComposer")</f>
        <v>http://dbpedia.org/ontology/musicComposer</v>
      </c>
      <c r="B1262" s="0" t="s">
        <v>975</v>
      </c>
      <c r="D1262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true" hidden="false" ht="12.1" outlineLevel="0" r="1263">
      <c r="A1263" s="0" t="str">
        <f aca="false">HYPERLINK("http://dbpedia.org/property/story")</f>
        <v>http://dbpedia.org/property/story</v>
      </c>
      <c r="B1263" s="0" t="s">
        <v>994</v>
      </c>
      <c r="D1263" s="0" t="str">
        <f aca="false">HYPERLINK("http://dbpedia.org/sparql?default-graph-uri=http%3A%2F%2Fdbpedia.org&amp;query=select+distinct+%3Fsubject+%3Fobject+where+{%3Fsubject+%3Chttp%3A%2F%2Fdbpedia.org%2Fproperty%2Fstory%3E+%3Fobject}+LIMIT+100&amp;format=text%2Fhtml&amp;timeout=30000&amp;debug=on", "View on DBPedia")</f>
        <v>View on DBPedia</v>
      </c>
    </row>
    <row collapsed="false" customFormat="false" customHeight="true" hidden="false" ht="12.1" outlineLevel="0" r="1264">
      <c r="A1264" s="0" t="str">
        <f aca="false">HYPERLINK("http://dbpedia.org/property/cinematography")</f>
        <v>http://dbpedia.org/property/cinematography</v>
      </c>
      <c r="B1264" s="0" t="s">
        <v>995</v>
      </c>
      <c r="D1264" s="0" t="str">
        <f aca="false">HYPERLINK("http://dbpedia.org/sparql?default-graph-uri=http%3A%2F%2Fdbpedia.org&amp;query=select+distinct+%3Fsubject+%3Fobject+where+{%3Fsubject+%3Chttp%3A%2F%2Fdbpedia.org%2Fproperty%2Fcinematography%3E+%3Fobject}+LIMIT+100&amp;format=text%2Fhtml&amp;timeout=30000&amp;debug=on", "View on DBPedia")</f>
        <v>View on DBPedia</v>
      </c>
    </row>
    <row collapsed="false" customFormat="false" customHeight="true" hidden="false" ht="12.1" outlineLevel="0" r="1265">
      <c r="A1265" s="0" t="str">
        <f aca="false">HYPERLINK("http://dbpedia.org/ontology/cinematography")</f>
        <v>http://dbpedia.org/ontology/cinematography</v>
      </c>
      <c r="B1265" s="0" t="s">
        <v>995</v>
      </c>
      <c r="D1265" s="0" t="str">
        <f aca="false">HYPERLINK("http://dbpedia.org/sparql?default-graph-uri=http%3A%2F%2Fdbpedia.org&amp;query=select+distinct+%3Fsubject+%3Fobject+where+{%3Fsubject+%3Chttp%3A%2F%2Fdbpedia.org%2Fontology%2Fcinematography%3E+%3Fobject}+LIMIT+100&amp;format=text%2Fhtml&amp;timeout=30000&amp;debug=on", "View on DBPedia")</f>
        <v>View on DBPedia</v>
      </c>
    </row>
    <row collapsed="false" customFormat="false" customHeight="true" hidden="false" ht="12.1" outlineLevel="0" r="1266">
      <c r="A1266" s="0" t="str">
        <f aca="false">HYPERLINK("http://dbpedia.org/property/alt")</f>
        <v>http://dbpedia.org/property/alt</v>
      </c>
      <c r="B1266" s="0" t="s">
        <v>840</v>
      </c>
      <c r="D126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1267">
      <c r="A1267" s="0" t="str">
        <f aca="false">HYPERLINK("http://dbpedia.org/property/col")</f>
        <v>http://dbpedia.org/property/col</v>
      </c>
      <c r="B1267" s="0" t="s">
        <v>77</v>
      </c>
      <c r="D1267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1268">
      <c r="A1268" s="0" t="str">
        <f aca="false">HYPERLINK("http://dbpedia.org/property/title")</f>
        <v>http://dbpedia.org/property/title</v>
      </c>
      <c r="B1268" s="0" t="s">
        <v>57</v>
      </c>
      <c r="D126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269">
      <c r="A1269" s="0" t="str">
        <f aca="false">HYPERLINK("http://dbpedia.org/property/designer")</f>
        <v>http://dbpedia.org/property/designer</v>
      </c>
      <c r="B1269" s="0" t="s">
        <v>996</v>
      </c>
      <c r="D1269" s="0" t="str">
        <f aca="false">HYPERLINK("http://dbpedia.org/sparql?default-graph-uri=http%3A%2F%2Fdbpedia.org&amp;query=select+distinct+%3Fsubject+%3Fobject+where+{%3Fsubject+%3Chttp%3A%2F%2Fdbpedia.org%2Fproperty%2Fdesigner%3E+%3Fobject}+LIMIT+100&amp;format=text%2Fhtml&amp;timeout=30000&amp;debug=on", "View on DBPedia")</f>
        <v>View on DBPedia</v>
      </c>
    </row>
    <row collapsed="false" customFormat="false" customHeight="true" hidden="false" ht="12.1" outlineLevel="0" r="1271">
      <c r="A1271" s="0" t="n">
        <v>1802054300</v>
      </c>
      <c r="B1271" s="0" t="s">
        <v>997</v>
      </c>
      <c r="C1271" s="0" t="str">
        <f aca="false">HYPERLINK("http://en.wikipedia.org/wiki/List_of_best-selling_albums", "View context")</f>
        <v>View context</v>
      </c>
    </row>
    <row collapsed="false" customFormat="false" customHeight="true" hidden="false" ht="12.1" outlineLevel="0" r="1272">
      <c r="A1272" s="0" t="n">
        <v>1967</v>
      </c>
      <c r="B1272" s="0" t="n">
        <v>1969</v>
      </c>
      <c r="C1272" s="0" t="n">
        <v>1971</v>
      </c>
      <c r="D1272" s="0" t="n">
        <v>1976</v>
      </c>
      <c r="E1272" s="0" t="n">
        <v>1977</v>
      </c>
    </row>
    <row collapsed="false" customFormat="false" customHeight="true" hidden="false" ht="12.1" outlineLevel="0" r="1273">
      <c r="A1273" s="0" t="n">
        <v>1984</v>
      </c>
      <c r="B1273" s="0" t="n">
        <v>1985</v>
      </c>
      <c r="C1273" s="0" t="n">
        <v>1987</v>
      </c>
      <c r="D1273" s="0" t="n">
        <v>1990</v>
      </c>
      <c r="E1273" s="0" t="n">
        <v>1991</v>
      </c>
    </row>
    <row collapsed="false" customFormat="false" customHeight="true" hidden="false" ht="12.1" outlineLevel="0" r="1274">
      <c r="A1274" s="0" t="n">
        <v>1993</v>
      </c>
      <c r="B1274" s="0" t="n">
        <v>1995</v>
      </c>
      <c r="C1274" s="0" t="n">
        <v>1996</v>
      </c>
      <c r="D1274" s="0" t="n">
        <v>1997</v>
      </c>
      <c r="E1274" s="0" t="n">
        <v>2000</v>
      </c>
    </row>
    <row collapsed="false" customFormat="false" customHeight="true" hidden="false" ht="12.65" outlineLevel="0" r="1275">
      <c r="A1275" s="0" t="str">
        <f aca="false">HYPERLINK("http://dbpedia.org/ontology/activeYearsStartYear")</f>
        <v>http://dbpedia.org/ontology/activeYearsStartYear</v>
      </c>
      <c r="B1275" s="0" t="s">
        <v>279</v>
      </c>
      <c r="D1275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true" hidden="false" ht="12.65" outlineLevel="0" r="1276">
      <c r="A1276" s="0" t="str">
        <f aca="false">HYPERLINK("http://dbpedia.org/property/firstdate")</f>
        <v>http://dbpedia.org/property/firstdate</v>
      </c>
      <c r="B1276" s="0" t="s">
        <v>998</v>
      </c>
      <c r="D1276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true" hidden="false" ht="12.1" outlineLevel="0" r="1277">
      <c r="A1277" s="0" t="str">
        <f aca="false">HYPERLINK("http://dbpedia.org/property/note")</f>
        <v>http://dbpedia.org/property/note</v>
      </c>
      <c r="B1277" s="0" t="s">
        <v>498</v>
      </c>
      <c r="D1277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1278">
      <c r="A1278" s="0" t="str">
        <f aca="false">HYPERLINK("http://dbpedia.org/property/year")</f>
        <v>http://dbpedia.org/property/year</v>
      </c>
      <c r="B1278" s="0" t="s">
        <v>278</v>
      </c>
      <c r="D1278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true" hidden="false" ht="12.1" outlineLevel="0" r="1279">
      <c r="A1279" s="0" t="str">
        <f aca="false">HYPERLINK("http://dbpedia.org/property/extra")</f>
        <v>http://dbpedia.org/property/extra</v>
      </c>
      <c r="B1279" s="0" t="s">
        <v>842</v>
      </c>
      <c r="D1279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1" outlineLevel="0" r="1280">
      <c r="A1280" s="0" t="str">
        <f aca="false">HYPERLINK("http://dbpedia.org/property/title")</f>
        <v>http://dbpedia.org/property/title</v>
      </c>
      <c r="B1280" s="0" t="s">
        <v>57</v>
      </c>
      <c r="D128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1281">
      <c r="A1281" s="0" t="str">
        <f aca="false">HYPERLINK("http://dbpedia.org/property/pastMembers")</f>
        <v>http://dbpedia.org/property/pastMembers</v>
      </c>
      <c r="B1281" s="0" t="s">
        <v>999</v>
      </c>
      <c r="D1281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true" hidden="false" ht="12.1" outlineLevel="0" r="1282">
      <c r="A1282" s="0" t="str">
        <f aca="false">HYPERLINK("http://dbpedia.org/property/source")</f>
        <v>http://dbpedia.org/property/source</v>
      </c>
      <c r="B1282" s="0" t="s">
        <v>140</v>
      </c>
      <c r="D1282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65" outlineLevel="0" r="1283">
      <c r="A1283" s="0" t="str">
        <f aca="false">HYPERLINK("http://dbpedia.org/property/lastAlbum")</f>
        <v>http://dbpedia.org/property/lastAlbum</v>
      </c>
      <c r="B1283" s="0" t="s">
        <v>853</v>
      </c>
      <c r="D1283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65" outlineLevel="0" r="1284">
      <c r="A1284" s="0" t="str">
        <f aca="false">HYPERLINK("http://dbpedia.org/property/relyear")</f>
        <v>http://dbpedia.org/property/relyear</v>
      </c>
      <c r="B1284" s="0" t="s">
        <v>1000</v>
      </c>
      <c r="D1284" s="0" t="str">
        <f aca="false">HYPERLINK("http://dbpedia.org/sparql?default-graph-uri=http%3A%2F%2Fdbpedia.org&amp;query=select+distinct+%3Fsubject+%3Fobject+where+{%3Fsubject+%3Chttp%3A%2F%2Fdbpedia.org%2Fproperty%2Frelyear%3E+%3Fobject}+LIMIT+100&amp;format=text%2Fhtml&amp;timeout=30000&amp;debug=on", "View on DBPedia")</f>
        <v>View on DBPedia</v>
      </c>
    </row>
    <row collapsed="false" customFormat="false" customHeight="true" hidden="false" ht="12.65" outlineLevel="0" r="1285">
      <c r="A1285" s="0" t="str">
        <f aca="false">HYPERLINK("http://dbpedia.org/ontology/releaseDate")</f>
        <v>http://dbpedia.org/ontology/releaseDate</v>
      </c>
      <c r="B1285" s="0" t="s">
        <v>346</v>
      </c>
      <c r="D1285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1286">
      <c r="A1286" s="0" t="str">
        <f aca="false">HYPERLINK("http://dbpedia.org/property/dateOfDeath")</f>
        <v>http://dbpedia.org/property/dateOfDeath</v>
      </c>
      <c r="B1286" s="0" t="s">
        <v>252</v>
      </c>
      <c r="D1286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1" outlineLevel="0" r="1287">
      <c r="A1287" s="0" t="str">
        <f aca="false">HYPERLINK("http://dbpedia.org/property/founded")</f>
        <v>http://dbpedia.org/property/founded</v>
      </c>
      <c r="B1287" s="0" t="s">
        <v>268</v>
      </c>
      <c r="D1287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true" hidden="false" ht="12.1" outlineLevel="0" r="1288">
      <c r="A1288" s="0" t="str">
        <f aca="false">HYPERLINK("http://dbpedia.org/property/productions")</f>
        <v>http://dbpedia.org/property/productions</v>
      </c>
      <c r="B1288" s="0" t="s">
        <v>1001</v>
      </c>
      <c r="D1288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true" hidden="false" ht="12.1" outlineLevel="0" r="1289">
      <c r="A1289" s="0" t="str">
        <f aca="false">HYPERLINK("http://dbpedia.org/property/headline")</f>
        <v>http://dbpedia.org/property/headline</v>
      </c>
      <c r="B1289" s="0" t="s">
        <v>863</v>
      </c>
      <c r="D1289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true" hidden="false" ht="12.1" outlineLevel="0" r="1290">
      <c r="A1290" s="0" t="str">
        <f aca="false">HYPERLINK("http://dbpedia.org/property/next")</f>
        <v>http://dbpedia.org/property/next</v>
      </c>
      <c r="B1290" s="0" t="s">
        <v>859</v>
      </c>
      <c r="D1290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65" outlineLevel="0" r="1291">
      <c r="A1291" s="0" t="str">
        <f aca="false">HYPERLINK("http://dbpedia.org/ontology/birthDate")</f>
        <v>http://dbpedia.org/ontology/birthDate</v>
      </c>
      <c r="B1291" s="0" t="s">
        <v>254</v>
      </c>
      <c r="D1291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1292">
      <c r="A1292" s="0" t="str">
        <f aca="false">HYPERLINK("http://dbpedia.org/ontology/recordDate")</f>
        <v>http://dbpedia.org/ontology/recordDate</v>
      </c>
      <c r="B1292" s="0" t="s">
        <v>1002</v>
      </c>
      <c r="D1292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true" hidden="false" ht="12.1" outlineLevel="0" r="1293">
      <c r="A1293" s="0" t="str">
        <f aca="false">HYPERLINK("http://dbpedia.org/property/before")</f>
        <v>http://dbpedia.org/property/before</v>
      </c>
      <c r="B1293" s="0" t="s">
        <v>164</v>
      </c>
      <c r="D129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1294">
      <c r="A1294" s="0" t="str">
        <f aca="false">HYPERLINK("http://dbpedia.org/property/date")</f>
        <v>http://dbpedia.org/property/date</v>
      </c>
      <c r="B1294" s="0" t="s">
        <v>289</v>
      </c>
      <c r="D1294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true" hidden="false" ht="12.65" outlineLevel="0" r="1295">
      <c r="A1295" s="0" t="str">
        <f aca="false">HYPERLINK("http://dbpedia.org/property/fromAlbum")</f>
        <v>http://dbpedia.org/property/fromAlbum</v>
      </c>
      <c r="B1295" s="0" t="s">
        <v>1003</v>
      </c>
      <c r="D1295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true" hidden="false" ht="12.65" outlineLevel="0" r="1296">
      <c r="A1296" s="0" t="str">
        <f aca="false">HYPERLINK("http://dbpedia.org/property/deathDate")</f>
        <v>http://dbpedia.org/property/deathDate</v>
      </c>
      <c r="B1296" s="0" t="s">
        <v>257</v>
      </c>
      <c r="D1296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1297">
      <c r="A1297" s="0" t="str">
        <f aca="false">HYPERLINK("http://dbpedia.org/property/mapYear")</f>
        <v>http://dbpedia.org/property/mapYear</v>
      </c>
      <c r="B1297" s="0" t="s">
        <v>1004</v>
      </c>
      <c r="D1297" s="0" t="str">
        <f aca="false">HYPERLINK("http://dbpedia.org/sparql?default-graph-uri=http%3A%2F%2Fdbpedia.org&amp;query=select+distinct+%3Fsubject+%3Fobject+where+{%3Fsubject+%3Chttp%3A%2F%2Fdbpedia.org%2Fproperty%2FmapYear%3E+%3Fobject}+LIMIT+100&amp;format=text%2Fhtml&amp;timeout=30000&amp;debug=on", "View on DBPedia")</f>
        <v>View on DBPedia</v>
      </c>
    </row>
    <row collapsed="false" customFormat="false" customHeight="true" hidden="false" ht="12.1" outlineLevel="0" r="1298">
      <c r="A1298" s="0" t="str">
        <f aca="false">HYPERLINK("http://dbpedia.org/property/foundation")</f>
        <v>http://dbpedia.org/property/foundation</v>
      </c>
      <c r="B1298" s="0" t="s">
        <v>94</v>
      </c>
      <c r="D1298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65" outlineLevel="0" r="1299">
      <c r="A1299" s="0" t="str">
        <f aca="false">HYPERLINK("http://dbpedia.org/ontology/deathDate")</f>
        <v>http://dbpedia.org/ontology/deathDate</v>
      </c>
      <c r="B1299" s="0" t="s">
        <v>257</v>
      </c>
      <c r="D1299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1300">
      <c r="A1300" s="0" t="str">
        <f aca="false">HYPERLINK("http://dbpedia.org/property/lastSingle")</f>
        <v>http://dbpedia.org/property/lastSingle</v>
      </c>
      <c r="B1300" s="0" t="s">
        <v>1005</v>
      </c>
      <c r="D1300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true" hidden="false" ht="12.1" outlineLevel="0" r="1301">
      <c r="A1301" s="0" t="str">
        <f aca="false">HYPERLINK("http://dbpedia.org/ontology/alias")</f>
        <v>http://dbpedia.org/ontology/alias</v>
      </c>
      <c r="B1301" s="0" t="s">
        <v>1006</v>
      </c>
      <c r="D1301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true" hidden="false" ht="12.65" outlineLevel="0" r="1302">
      <c r="A1302" s="0" t="str">
        <f aca="false">HYPERLINK("http://dbpedia.org/property/thisAlbum")</f>
        <v>http://dbpedia.org/property/thisAlbum</v>
      </c>
      <c r="B1302" s="0" t="s">
        <v>854</v>
      </c>
      <c r="D1302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65" outlineLevel="0" r="1303">
      <c r="A1303" s="0" t="str">
        <f aca="false">HYPERLINK("http://dbpedia.org/ontology/subsequentWork")</f>
        <v>http://dbpedia.org/ontology/subsequentWork</v>
      </c>
      <c r="B1303" s="0" t="s">
        <v>1007</v>
      </c>
      <c r="D1303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65" outlineLevel="0" r="1304">
      <c r="A1304" s="0" t="str">
        <f aca="false">HYPERLINK("http://dbpedia.org/ontology/previousWork")</f>
        <v>http://dbpedia.org/ontology/previousWork</v>
      </c>
      <c r="B1304" s="0" t="s">
        <v>1008</v>
      </c>
      <c r="D1304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65" outlineLevel="0" r="1305">
      <c r="A1305" s="0" t="str">
        <f aca="false">HYPERLINK("http://dbpedia.org/property/nextAlbum")</f>
        <v>http://dbpedia.org/property/nextAlbum</v>
      </c>
      <c r="B1305" s="0" t="s">
        <v>855</v>
      </c>
      <c r="D1305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1" outlineLevel="0" r="1306">
      <c r="A1306" s="0" t="str">
        <f aca="false">HYPERLINK("http://dbpedia.org/property/established")</f>
        <v>http://dbpedia.org/property/established</v>
      </c>
      <c r="B1306" s="0" t="s">
        <v>269</v>
      </c>
      <c r="D1306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true" hidden="false" ht="12.65" outlineLevel="0" r="1307">
      <c r="A1307" s="0" t="str">
        <f aca="false">HYPERLINK("http://dbpedia.org/property/yearsactive")</f>
        <v>http://dbpedia.org/property/yearsactive</v>
      </c>
      <c r="B1307" s="0" t="s">
        <v>353</v>
      </c>
      <c r="D1307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65" outlineLevel="0" r="1308">
      <c r="A1308" s="0" t="str">
        <f aca="false">HYPERLINK("http://dbpedia.org/ontology/recordedIn")</f>
        <v>http://dbpedia.org/ontology/recordedIn</v>
      </c>
      <c r="B1308" s="0" t="s">
        <v>1009</v>
      </c>
      <c r="D1308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true" hidden="false" ht="12.65" outlineLevel="0" r="1309">
      <c r="A1309" s="0" t="str">
        <f aca="false">HYPERLINK("http://dbpedia.org/property/dateOfBirth")</f>
        <v>http://dbpedia.org/property/dateOfBirth</v>
      </c>
      <c r="B1309" s="0" t="s">
        <v>251</v>
      </c>
      <c r="D1309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1310">
      <c r="A1310" s="0" t="str">
        <f aca="false">HYPERLINK("http://dbpedia.org/ontology/formerCallsign")</f>
        <v>http://dbpedia.org/ontology/formerCallsign</v>
      </c>
      <c r="B1310" s="0" t="s">
        <v>339</v>
      </c>
      <c r="D1310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true" hidden="false" ht="12.65" outlineLevel="0" r="1311">
      <c r="A1311" s="0" t="str">
        <f aca="false">HYPERLINK("http://dbpedia.org/property/birthDate")</f>
        <v>http://dbpedia.org/property/birthDate</v>
      </c>
      <c r="B1311" s="0" t="s">
        <v>254</v>
      </c>
      <c r="D1311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1" outlineLevel="0" r="1312">
      <c r="A1312" s="0" t="str">
        <f aca="false">HYPERLINK("http://dbpedia.org/property/description")</f>
        <v>http://dbpedia.org/property/description</v>
      </c>
      <c r="B1312" s="0" t="s">
        <v>388</v>
      </c>
      <c r="D1312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1313">
      <c r="A1313" s="0" t="str">
        <f aca="false">HYPERLINK("http://dbpedia.org/property/lastAired")</f>
        <v>http://dbpedia.org/property/lastAired</v>
      </c>
      <c r="B1313" s="0" t="s">
        <v>848</v>
      </c>
      <c r="D1313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true" hidden="false" ht="12.1" outlineLevel="0" r="1314">
      <c r="A1314" s="0" t="str">
        <f aca="false">HYPERLINK("http://dbpedia.org/property/released")</f>
        <v>http://dbpedia.org/property/released</v>
      </c>
      <c r="B1314" s="0" t="s">
        <v>354</v>
      </c>
      <c r="D1314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1" outlineLevel="0" r="1315">
      <c r="A1315" s="0" t="str">
        <f aca="false">HYPERLINK("http://dbpedia.org/property/cover")</f>
        <v>http://dbpedia.org/property/cover</v>
      </c>
      <c r="B1315" s="0" t="s">
        <v>851</v>
      </c>
      <c r="D1315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true" hidden="false" ht="12.65" outlineLevel="0" r="1316">
      <c r="A1316" s="0" t="str">
        <f aca="false">HYPERLINK("http://dbpedia.org/ontology/deathYear")</f>
        <v>http://dbpedia.org/ontology/deathYear</v>
      </c>
      <c r="B1316" s="0" t="s">
        <v>272</v>
      </c>
      <c r="D1316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true" hidden="false" ht="12.1" outlineLevel="0" r="1317">
      <c r="A1317" s="0" t="str">
        <f aca="false">HYPERLINK("http://xmlns.com/foaf/0.1/name")</f>
        <v>http://xmlns.com/foaf/0.1/name</v>
      </c>
      <c r="B1317" s="0" t="s">
        <v>34</v>
      </c>
      <c r="D131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1318">
      <c r="A1318" s="0" t="str">
        <f aca="false">HYPERLINK("http://dbpedia.org/ontology/foundingYear")</f>
        <v>http://dbpedia.org/ontology/foundingYear</v>
      </c>
      <c r="B1318" s="0" t="s">
        <v>260</v>
      </c>
      <c r="D1318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true" hidden="false" ht="12.65" outlineLevel="0" r="1319">
      <c r="A1319" s="0" t="str">
        <f aca="false">HYPERLINK("http://dbpedia.org/property/airdate")</f>
        <v>http://dbpedia.org/property/airdate</v>
      </c>
      <c r="B1319" s="0" t="s">
        <v>390</v>
      </c>
      <c r="D1319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true" hidden="false" ht="12.1" outlineLevel="0" r="1320">
      <c r="A1320" s="0" t="str">
        <f aca="false">HYPERLINK("http://dbpedia.org/property/opened")</f>
        <v>http://dbpedia.org/property/opened</v>
      </c>
      <c r="B1320" s="0" t="s">
        <v>292</v>
      </c>
      <c r="D1320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true" hidden="false" ht="12.65" outlineLevel="0" r="1321">
      <c r="A1321" s="0" t="str">
        <f aca="false">HYPERLINK("http://dbpedia.org/property/yearsActive")</f>
        <v>http://dbpedia.org/property/yearsActive</v>
      </c>
      <c r="B1321" s="0" t="s">
        <v>283</v>
      </c>
      <c r="D1321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1" outlineLevel="0" r="1322">
      <c r="A1322" s="0" t="str">
        <f aca="false">HYPERLINK("http://dbpedia.org/property/after")</f>
        <v>http://dbpedia.org/property/after</v>
      </c>
      <c r="B1322" s="0" t="s">
        <v>156</v>
      </c>
      <c r="D1322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1323">
      <c r="A1323" s="0" t="str">
        <f aca="false">HYPERLINK("http://dbpedia.org/ontology/activeYearsEndYear")</f>
        <v>http://dbpedia.org/ontology/activeYearsEndYear</v>
      </c>
      <c r="B1323" s="0" t="s">
        <v>300</v>
      </c>
      <c r="D1323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true" hidden="false" ht="12.1" outlineLevel="0" r="1324">
      <c r="A1324" s="0" t="str">
        <f aca="false">HYPERLINK("http://dbpedia.org/property/years")</f>
        <v>http://dbpedia.org/property/years</v>
      </c>
      <c r="B1324" s="0" t="s">
        <v>249</v>
      </c>
      <c r="D1324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1" outlineLevel="0" r="1325">
      <c r="A1325" s="0" t="str">
        <f aca="false">HYPERLINK("http://dbpedia.org/property/recorded")</f>
        <v>http://dbpedia.org/property/recorded</v>
      </c>
      <c r="B1325" s="0" t="s">
        <v>845</v>
      </c>
      <c r="D1325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1" outlineLevel="0" r="1326">
      <c r="A1326" s="0" t="str">
        <f aca="false">HYPERLINK("http://dbpedia.org/property/caption")</f>
        <v>http://dbpedia.org/property/caption</v>
      </c>
      <c r="B1326" s="0" t="s">
        <v>46</v>
      </c>
      <c r="D132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1327">
      <c r="A1327" s="0" t="str">
        <f aca="false">HYPERLINK("http://dbpedia.org/property/firstAired")</f>
        <v>http://dbpedia.org/property/firstAired</v>
      </c>
      <c r="B1327" s="0" t="s">
        <v>846</v>
      </c>
      <c r="D1327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true" hidden="false" ht="12.1" outlineLevel="0" r="1328">
      <c r="A1328" s="0" t="str">
        <f aca="false">HYPERLINK("http://dbpedia.org/property/previous")</f>
        <v>http://dbpedia.org/property/previous</v>
      </c>
      <c r="B1328" s="0" t="s">
        <v>142</v>
      </c>
      <c r="D1328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true" hidden="false" ht="12.1" outlineLevel="0" r="1329">
      <c r="A1329" s="0" t="str">
        <f aca="false">HYPERLINK("http://dbpedia.org/property/name")</f>
        <v>http://dbpedia.org/property/name</v>
      </c>
      <c r="B1329" s="0" t="s">
        <v>34</v>
      </c>
      <c r="D132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1330">
      <c r="A1330" s="0" t="str">
        <f aca="false">HYPERLINK("http://dbpedia.org/property/label")</f>
        <v>http://dbpedia.org/property/label</v>
      </c>
      <c r="B1330" s="0" t="s">
        <v>141</v>
      </c>
      <c r="D1330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65" outlineLevel="0" r="1331">
      <c r="A1331" s="0" t="str">
        <f aca="false">HYPERLINK("http://dbpedia.org/ontology/firstAirDate")</f>
        <v>http://dbpedia.org/ontology/firstAirDate</v>
      </c>
      <c r="B1331" s="0" t="s">
        <v>311</v>
      </c>
      <c r="D1331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1332">
      <c r="A1332" s="0" t="str">
        <f aca="false">HYPERLINK("http://dbpedia.org/property/thisSingle")</f>
        <v>http://dbpedia.org/property/thisSingle</v>
      </c>
      <c r="B1332" s="0" t="s">
        <v>1010</v>
      </c>
      <c r="D1332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true" hidden="false" ht="12.65" outlineLevel="0" r="1333">
      <c r="A1333" s="0" t="str">
        <f aca="false">HYPERLINK("http://dbpedia.org/ontology/birthYear")</f>
        <v>http://dbpedia.org/ontology/birthYear</v>
      </c>
      <c r="B1333" s="0" t="s">
        <v>263</v>
      </c>
      <c r="D1333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true" hidden="false" ht="12.65" outlineLevel="0" r="1334">
      <c r="A1334" s="0" t="str">
        <f aca="false">HYPERLINK("http://dbpedia.org/property/afteryear")</f>
        <v>http://dbpedia.org/property/afteryear</v>
      </c>
      <c r="B1334" s="0" t="s">
        <v>1011</v>
      </c>
      <c r="D1334" s="0" t="str">
        <f aca="false">HYPERLINK("http://dbpedia.org/sparql?default-graph-uri=http%3A%2F%2Fdbpedia.org&amp;query=select+distinct+%3Fsubject+%3Fobject+where+{%3Fsubject+%3Chttp%3A%2F%2Fdbpedia.org%2Fproperty%2Fafteryear%3E+%3Fobject}+LIMIT+100&amp;format=text%2Fhtml&amp;timeout=30000&amp;debug=on", "View on DBPedia")</f>
        <v>View on DBPedia</v>
      </c>
    </row>
    <row collapsed="false" customFormat="false" customHeight="true" hidden="false" ht="12.1" outlineLevel="0" r="1335">
      <c r="A1335" s="0" t="str">
        <f aca="false">HYPERLINK("http://dbpedia.org/property/album")</f>
        <v>http://dbpedia.org/property/album</v>
      </c>
      <c r="B1335" s="0" t="s">
        <v>1012</v>
      </c>
      <c r="D1335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true" hidden="false" ht="12.1" outlineLevel="0" r="1336">
      <c r="A1336" s="0" t="str">
        <f aca="false">HYPERLINK("http://dbpedia.org/property/data")</f>
        <v>http://dbpedia.org/property/data</v>
      </c>
      <c r="B1336" s="0" t="s">
        <v>54</v>
      </c>
      <c r="D1336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1337">
      <c r="A1337" s="0" t="str">
        <f aca="false">HYPERLINK("http://dbpedia.org/ontology/completionDate")</f>
        <v>http://dbpedia.org/ontology/completionDate</v>
      </c>
      <c r="B1337" s="0" t="s">
        <v>262</v>
      </c>
      <c r="D1337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true" hidden="false" ht="12.65" outlineLevel="0" r="1338">
      <c r="A1338" s="0" t="str">
        <f aca="false">HYPERLINK("http://dbpedia.org/ontology/bSide")</f>
        <v>http://dbpedia.org/ontology/bSide</v>
      </c>
      <c r="B1338" s="0" t="s">
        <v>1013</v>
      </c>
      <c r="D1338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true" hidden="false" ht="12.65" outlineLevel="0" r="1339">
      <c r="A1339" s="0" t="str">
        <f aca="false">HYPERLINK("http://dbpedia.org/ontology/formerName")</f>
        <v>http://dbpedia.org/ontology/formerName</v>
      </c>
      <c r="B1339" s="0" t="s">
        <v>196</v>
      </c>
      <c r="D1339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65" outlineLevel="0" r="1340">
      <c r="A1340" s="0" t="str">
        <f aca="false">HYPERLINK("http://dbpedia.org/property/prioryear")</f>
        <v>http://dbpedia.org/property/prioryear</v>
      </c>
      <c r="B1340" s="0" t="s">
        <v>1014</v>
      </c>
      <c r="D1340" s="0" t="str">
        <f aca="false">HYPERLINK("http://dbpedia.org/sparql?default-graph-uri=http%3A%2F%2Fdbpedia.org&amp;query=select+distinct+%3Fsubject+%3Fobject+where+{%3Fsubject+%3Chttp%3A%2F%2Fdbpedia.org%2Fproperty%2Fprioryear%3E+%3Fobject}+LIMIT+100&amp;format=text%2Fhtml&amp;timeout=30000&amp;debug=on", "View on DBPedia")</f>
        <v>View on DBPedia</v>
      </c>
    </row>
    <row collapsed="false" customFormat="false" customHeight="true" hidden="false" ht="12.65" outlineLevel="0" r="1341">
      <c r="A1341" s="0" t="str">
        <f aca="false">HYPERLINK("http://dbpedia.org/property/nextSingle")</f>
        <v>http://dbpedia.org/property/nextSingle</v>
      </c>
      <c r="B1341" s="0" t="s">
        <v>1015</v>
      </c>
      <c r="D1341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true" hidden="false" ht="12.1" outlineLevel="0" r="1342">
      <c r="A1342" s="0" t="str">
        <f aca="false">HYPERLINK("http://dbpedia.org/property/awards")</f>
        <v>http://dbpedia.org/property/awards</v>
      </c>
      <c r="B1342" s="0" t="s">
        <v>184</v>
      </c>
      <c r="D134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1343">
      <c r="A1343" s="0" t="str">
        <f aca="false">HYPERLINK("http://dbpedia.org/ontology/certification")</f>
        <v>http://dbpedia.org/ontology/certification</v>
      </c>
      <c r="B1343" s="0" t="s">
        <v>1016</v>
      </c>
      <c r="D1343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true" hidden="false" ht="12.1" outlineLevel="0" r="1344">
      <c r="A1344" s="0" t="str">
        <f aca="false">HYPERLINK("http://dbpedia.org/property/header")</f>
        <v>http://dbpedia.org/property/header</v>
      </c>
      <c r="B1344" s="0" t="s">
        <v>229</v>
      </c>
      <c r="D1344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65" outlineLevel="0" r="1345">
      <c r="A1345" s="0" t="str">
        <f aca="false">HYPERLINK("http://dbpedia.org/ontology/openingDate")</f>
        <v>http://dbpedia.org/ontology/openingDate</v>
      </c>
      <c r="B1345" s="0" t="s">
        <v>290</v>
      </c>
      <c r="D1345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true" hidden="false" ht="12.65" outlineLevel="0" r="1346">
      <c r="A1346" s="0" t="str">
        <f aca="false">HYPERLINK("http://dbpedia.org/property/firstRun")</f>
        <v>http://dbpedia.org/property/firstRun</v>
      </c>
      <c r="B1346" s="0" t="s">
        <v>1017</v>
      </c>
      <c r="D1346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true" hidden="false" ht="12.1" outlineLevel="0" r="1347">
      <c r="A1347" s="0" t="str">
        <f aca="false">HYPERLINK("http://dbpedia.org/property/above")</f>
        <v>http://dbpedia.org/property/above</v>
      </c>
      <c r="B1347" s="0" t="s">
        <v>1018</v>
      </c>
      <c r="D1347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true" hidden="false" ht="12.1" outlineLevel="0" r="1348">
      <c r="A1348" s="0" t="str">
        <f aca="false">HYPERLINK("http://dbpedia.org/property/y")</f>
        <v>http://dbpedia.org/property/y</v>
      </c>
      <c r="B1348" s="0" t="s">
        <v>1019</v>
      </c>
      <c r="D1348" s="0" t="str">
        <f aca="false">HYPERLINK("http://dbpedia.org/sparql?default-graph-uri=http%3A%2F%2Fdbpedia.org&amp;query=select+distinct+%3Fsubject+%3Fobject+where+{%3Fsubject+%3Chttp%3A%2F%2Fdbpedia.org%2Fproperty%2Fy%3E+%3Fobject}+LIMIT+100&amp;format=text%2Fhtml&amp;timeout=30000&amp;debug=on", "View on DBPedia")</f>
        <v>View on DBPedia</v>
      </c>
    </row>
    <row collapsed="false" customFormat="false" customHeight="true" hidden="false" ht="12.1" outlineLevel="0" r="1349">
      <c r="A1349" s="0" t="str">
        <f aca="false">HYPERLINK("http://dbpedia.org/ontology/album")</f>
        <v>http://dbpedia.org/ontology/album</v>
      </c>
      <c r="B1349" s="0" t="s">
        <v>1012</v>
      </c>
      <c r="D1349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true" hidden="false" ht="12.65" outlineLevel="0" r="1350">
      <c r="A1350" s="0" t="str">
        <f aca="false">HYPERLINK("http://dbpedia.org/ontology/formationYear")</f>
        <v>http://dbpedia.org/ontology/formationYear</v>
      </c>
      <c r="B1350" s="0" t="s">
        <v>250</v>
      </c>
      <c r="D1350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true" hidden="false" ht="12.65" outlineLevel="0" r="1351">
      <c r="A1351" s="0" t="str">
        <f aca="false">HYPERLINK("http://dbpedia.org/property/prevYear")</f>
        <v>http://dbpedia.org/property/prevYear</v>
      </c>
      <c r="B1351" s="0" t="s">
        <v>1020</v>
      </c>
      <c r="D1351" s="0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</row>
    <row collapsed="false" customFormat="false" customHeight="true" hidden="false" ht="12.1" outlineLevel="0" r="1352">
      <c r="A1352" s="0" t="str">
        <f aca="false">HYPERLINK("http://dbpedia.org/property/alt")</f>
        <v>http://dbpedia.org/property/alt</v>
      </c>
      <c r="B1352" s="0" t="s">
        <v>840</v>
      </c>
      <c r="D1352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1353">
      <c r="A1353" s="0" t="str">
        <f aca="false">HYPERLINK("http://dbpedia.org/ontology/date")</f>
        <v>http://dbpedia.org/ontology/date</v>
      </c>
      <c r="B1353" s="0" t="s">
        <v>289</v>
      </c>
      <c r="D1353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true" hidden="false" ht="12.1" outlineLevel="0" r="1354">
      <c r="A1354" s="0" t="str">
        <f aca="false">HYPERLINK("http://dbpedia.org/ontology/added")</f>
        <v>http://dbpedia.org/ontology/added</v>
      </c>
      <c r="B1354" s="0" t="s">
        <v>296</v>
      </c>
      <c r="D1354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true" hidden="false" ht="12.1" outlineLevel="0" r="1355">
      <c r="A1355" s="0" t="str">
        <f aca="false">HYPERLINK("http://dbpedia.org/property/quote")</f>
        <v>http://dbpedia.org/property/quote</v>
      </c>
      <c r="B1355" s="0" t="s">
        <v>80</v>
      </c>
      <c r="D135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356">
      <c r="A1356" s="0" t="str">
        <f aca="false">HYPERLINK("http://dbpedia.org/property/popularity")</f>
        <v>http://dbpedia.org/property/popularity</v>
      </c>
      <c r="B1356" s="0" t="s">
        <v>1021</v>
      </c>
      <c r="D1356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true" hidden="false" ht="12.1" outlineLevel="0" r="1357">
      <c r="A1357" s="0" t="str">
        <f aca="false">HYPERLINK("http://dbpedia.org/property/published")</f>
        <v>http://dbpedia.org/property/published</v>
      </c>
      <c r="B1357" s="0" t="s">
        <v>1022</v>
      </c>
      <c r="D1357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true" hidden="false" ht="12.65" outlineLevel="0" r="1358">
      <c r="A1358" s="0" t="str">
        <f aca="false">HYPERLINK("http://dbpedia.org/property/certyear")</f>
        <v>http://dbpedia.org/property/certyear</v>
      </c>
      <c r="B1358" s="0" t="s">
        <v>1023</v>
      </c>
      <c r="D1358" s="0" t="str">
        <f aca="false">HYPERLINK("http://dbpedia.org/sparql?default-graph-uri=http%3A%2F%2Fdbpedia.org&amp;query=select+distinct+%3Fsubject+%3Fobject+where+{%3Fsubject+%3Chttp%3A%2F%2Fdbpedia.org%2Fproperty%2Fcertyear%3E+%3Fobject}+LIMIT+100&amp;format=text%2Fhtml&amp;timeout=30000&amp;debug=on", "View on DBPedia")</f>
        <v>View on DBPedia</v>
      </c>
    </row>
    <row collapsed="false" customFormat="false" customHeight="true" hidden="false" ht="12.65" outlineLevel="0" r="1359">
      <c r="A1359" s="0" t="str">
        <f aca="false">HYPERLINK("http://dbpedia.org/property/brokeGround")</f>
        <v>http://dbpedia.org/property/brokeGround</v>
      </c>
      <c r="B1359" s="0" t="s">
        <v>1024</v>
      </c>
      <c r="D1359" s="0" t="str">
        <f aca="false">HYPERLINK("http://dbpedia.org/sparql?default-graph-uri=http%3A%2F%2Fdbpedia.org&amp;query=select+distinct+%3Fsubject+%3Fobject+where+{%3Fsubject+%3Chttp%3A%2F%2Fdbpedia.org%2Fproperty%2FbrokeGround%3E+%3Fobject}+LIMIT+100&amp;format=text%2Fhtml&amp;timeout=30000&amp;debug=on", "View on DBPedia")</f>
        <v>View on DBPedia</v>
      </c>
    </row>
    <row collapsed="false" customFormat="false" customHeight="true" hidden="false" ht="12.65" outlineLevel="0" r="1360">
      <c r="A1360" s="0" t="str">
        <f aca="false">HYPERLINK("http://dbpedia.org/property/releaseDate")</f>
        <v>http://dbpedia.org/property/releaseDate</v>
      </c>
      <c r="B1360" s="0" t="s">
        <v>346</v>
      </c>
      <c r="D1360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1361">
      <c r="A1361" s="0" t="str">
        <f aca="false">HYPERLINK("http://dbpedia.org/property/first")</f>
        <v>http://dbpedia.org/property/first</v>
      </c>
      <c r="B1361" s="0" t="s">
        <v>1025</v>
      </c>
      <c r="D1361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true" hidden="false" ht="12.1" outlineLevel="0" r="1362">
      <c r="A1362" s="0" t="str">
        <f aca="false">HYPERLINK("http://dbpedia.org/property/added")</f>
        <v>http://dbpedia.org/property/added</v>
      </c>
      <c r="B1362" s="0" t="s">
        <v>296</v>
      </c>
      <c r="D1362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true" hidden="false" ht="12.65" outlineLevel="0" r="1363">
      <c r="A1363" s="0" t="str">
        <f aca="false">HYPERLINK("http://dbpedia.org/property/originalairdate")</f>
        <v>http://dbpedia.org/property/originalairdate</v>
      </c>
      <c r="B1363" s="0" t="s">
        <v>849</v>
      </c>
      <c r="D1363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true" hidden="false" ht="12.65" outlineLevel="0" r="1364">
      <c r="A1364" s="0" t="str">
        <f aca="false">HYPERLINK("http://dbpedia.org/property/culturalOrigins")</f>
        <v>http://dbpedia.org/property/culturalOrigins</v>
      </c>
      <c r="B1364" s="0" t="s">
        <v>1026</v>
      </c>
      <c r="D1364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true" hidden="false" ht="12.65" outlineLevel="0" r="1365">
      <c r="A1365" s="0" t="str">
        <f aca="false">HYPERLINK("http://dbpedia.org/property/pubDate")</f>
        <v>http://dbpedia.org/property/pubDate</v>
      </c>
      <c r="B1365" s="0" t="s">
        <v>864</v>
      </c>
      <c r="D1365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true" hidden="false" ht="12.65" outlineLevel="0" r="1366">
      <c r="A1366" s="0" t="str">
        <f aca="false">HYPERLINK("http://dbpedia.org/property/associatedActs")</f>
        <v>http://dbpedia.org/property/associatedActs</v>
      </c>
      <c r="B1366" s="0" t="s">
        <v>1027</v>
      </c>
      <c r="D1366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true" hidden="false" ht="12.65" outlineLevel="0" r="1367">
      <c r="A1367" s="0" t="str">
        <f aca="false">HYPERLINK("http://dbpedia.org/property/honours")</f>
        <v>http://dbpedia.org/property/honours</v>
      </c>
      <c r="B1367" s="0" t="s">
        <v>1028</v>
      </c>
      <c r="D1367" s="0" t="str">
        <f aca="false">HYPERLINK("http://dbpedia.org/sparql?default-graph-uri=http%3A%2F%2Fdbpedia.org&amp;query=select+distinct+%3Fsubject+%3Fobject+where+{%3Fsubject+%3Chttp%3A%2F%2Fdbpedia.org%2Fproperty%2Fhonours%3E+%3Fobject}+LIMIT+100&amp;format=text%2Fhtml&amp;timeout=30000&amp;debug=on", "View on DBPedia")</f>
        <v>View on DBPedia</v>
      </c>
    </row>
    <row collapsed="false" customFormat="false" customHeight="true" hidden="false" ht="12.65" outlineLevel="0" r="1368">
      <c r="A1368" s="0" t="str">
        <f aca="false">HYPERLINK("http://dbpedia.org/property/origdate")</f>
        <v>http://dbpedia.org/property/origdate</v>
      </c>
      <c r="B1368" s="0" t="s">
        <v>1029</v>
      </c>
      <c r="D1368" s="0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</row>
    <row collapsed="false" customFormat="false" customHeight="true" hidden="false" ht="12.65" outlineLevel="0" r="1369">
      <c r="A1369" s="0" t="str">
        <f aca="false">HYPERLINK("http://dbpedia.org/property/nextYear")</f>
        <v>http://dbpedia.org/property/nextYear</v>
      </c>
      <c r="B1369" s="0" t="s">
        <v>1030</v>
      </c>
      <c r="D1369" s="0" t="str">
        <f aca="false">HYPERLINK("http://dbpedia.org/sparql?default-graph-uri=http%3A%2F%2Fdbpedia.org&amp;query=select+distinct+%3Fsubject+%3Fobject+where+{%3Fsubject+%3Chttp%3A%2F%2Fdbpedia.org%2Fproperty%2FnextYear%3E+%3Fobject}+LIMIT+100&amp;format=text%2Fhtml&amp;timeout=30000&amp;debug=on", "View on DBPedia")</f>
        <v>View on DBPedia</v>
      </c>
    </row>
    <row collapsed="false" customFormat="false" customHeight="true" hidden="false" ht="12.1" outlineLevel="0" r="1370">
      <c r="A1370" s="0" t="str">
        <f aca="false">HYPERLINK("http://dbpedia.org/property/adopted")</f>
        <v>http://dbpedia.org/property/adopted</v>
      </c>
      <c r="B1370" s="0" t="s">
        <v>1031</v>
      </c>
      <c r="D1370" s="0" t="str">
        <f aca="false">HYPERLINK("http://dbpedia.org/sparql?default-graph-uri=http%3A%2F%2Fdbpedia.org&amp;query=select+distinct+%3Fsubject+%3Fobject+where+{%3Fsubject+%3Chttp%3A%2F%2Fdbpedia.org%2Fproperty%2Fadopted%3E+%3Fobject}+LIMIT+100&amp;format=text%2Fhtml&amp;timeout=30000&amp;debug=on", "View on DBPedia")</f>
        <v>View on DBPedia</v>
      </c>
    </row>
    <row collapsed="false" customFormat="false" customHeight="true" hidden="false" ht="12.65" outlineLevel="0" r="1371">
      <c r="A1371" s="0" t="str">
        <f aca="false">HYPERLINK("http://dbpedia.org/property/currentMembers")</f>
        <v>http://dbpedia.org/property/currentMembers</v>
      </c>
      <c r="B1371" s="0" t="s">
        <v>1032</v>
      </c>
      <c r="D1371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true" hidden="false" ht="12.1" outlineLevel="0" r="1372">
      <c r="A1372" s="0" t="str">
        <f aca="false">HYPERLINK("http://dbpedia.org/property/formation")</f>
        <v>http://dbpedia.org/property/formation</v>
      </c>
      <c r="B1372" s="0" t="s">
        <v>265</v>
      </c>
      <c r="D1372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true" hidden="false" ht="12.1" outlineLevel="0" r="1373">
      <c r="A1373" s="0" t="str">
        <f aca="false">HYPERLINK("http://dbpedia.org/property/formed")</f>
        <v>http://dbpedia.org/property/formed</v>
      </c>
      <c r="B1373" s="0" t="s">
        <v>255</v>
      </c>
      <c r="D1373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true" hidden="false" ht="12.65" outlineLevel="0" r="1374">
      <c r="A1374" s="0" t="str">
        <f aca="false">HYPERLINK("http://dbpedia.org/ontology/openingYear")</f>
        <v>http://dbpedia.org/ontology/openingYear</v>
      </c>
      <c r="B1374" s="0" t="s">
        <v>318</v>
      </c>
      <c r="D1374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true" hidden="false" ht="12.1" outlineLevel="0" r="1375">
      <c r="A1375" s="0" t="str">
        <f aca="false">HYPERLINK("http://dbpedia.org/property/renovated")</f>
        <v>http://dbpedia.org/property/renovated</v>
      </c>
      <c r="B1375" s="0" t="s">
        <v>861</v>
      </c>
      <c r="D1375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true" hidden="false" ht="12.1" outlineLevel="0" r="1376">
      <c r="A1376" s="0" t="str">
        <f aca="false">HYPERLINK("http://dbpedia.org/property/filename")</f>
        <v>http://dbpedia.org/property/filename</v>
      </c>
      <c r="B1376" s="0" t="s">
        <v>1033</v>
      </c>
      <c r="D1376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true" hidden="false" ht="12.1" outlineLevel="0" r="1377">
      <c r="A1377" s="0" t="str">
        <f aca="false">HYPERLINK("http://dbpedia.org/property/dates")</f>
        <v>http://dbpedia.org/property/dates</v>
      </c>
      <c r="B1377" s="0" t="s">
        <v>297</v>
      </c>
      <c r="D1377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true" hidden="false" ht="12.1" outlineLevel="0" r="1378">
      <c r="A1378" s="0" t="str">
        <f aca="false">HYPERLINK("http://dbpedia.org/property/tenants")</f>
        <v>http://dbpedia.org/property/tenants</v>
      </c>
      <c r="B1378" s="0" t="s">
        <v>1034</v>
      </c>
      <c r="D1378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true" hidden="false" ht="12.1" outlineLevel="0" r="1379">
      <c r="A1379" s="0" t="str">
        <f aca="false">HYPERLINK("http://dbpedia.org/property/certification")</f>
        <v>http://dbpedia.org/property/certification</v>
      </c>
      <c r="B1379" s="0" t="s">
        <v>1016</v>
      </c>
      <c r="D1379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true" hidden="false" ht="12.65" outlineLevel="0" r="1380">
      <c r="A1380" s="0" t="str">
        <f aca="false">HYPERLINK("http://dbpedia.org/property/startDate")</f>
        <v>http://dbpedia.org/property/startDate</v>
      </c>
      <c r="B1380" s="0" t="s">
        <v>276</v>
      </c>
      <c r="D1380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true" hidden="false" ht="12.1" outlineLevel="0" r="1381">
      <c r="A1381" s="0" t="str">
        <f aca="false">HYPERLINK("http://dbpedia.org/property/active")</f>
        <v>http://dbpedia.org/property/active</v>
      </c>
      <c r="B1381" s="0" t="s">
        <v>369</v>
      </c>
      <c r="D1381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true" hidden="false" ht="12.1" outlineLevel="0" r="1382">
      <c r="A1382" s="0" t="str">
        <f aca="false">HYPERLINK("http://dbpedia.org/property/closed")</f>
        <v>http://dbpedia.org/property/closed</v>
      </c>
      <c r="B1382" s="0" t="s">
        <v>850</v>
      </c>
      <c r="D1382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true" hidden="false" ht="12.65" outlineLevel="0" r="1383">
      <c r="A1383" s="0" t="str">
        <f aca="false">HYPERLINK("http://dbpedia.org/property/nextissue")</f>
        <v>http://dbpedia.org/property/nextissue</v>
      </c>
      <c r="B1383" s="0" t="s">
        <v>1035</v>
      </c>
      <c r="D1383" s="0" t="str">
        <f aca="false">HYPERLINK("http://dbpedia.org/sparql?default-graph-uri=http%3A%2F%2Fdbpedia.org&amp;query=select+distinct+%3Fsubject+%3Fobject+where+{%3Fsubject+%3Chttp%3A%2F%2Fdbpedia.org%2Fproperty%2Fnextissue%3E+%3Fobject}+LIMIT+100&amp;format=text%2Fhtml&amp;timeout=30000&amp;debug=on", "View on DBPedia")</f>
        <v>View on DBPedia</v>
      </c>
    </row>
    <row collapsed="false" customFormat="false" customHeight="true" hidden="false" ht="12.65" outlineLevel="0" r="1384">
      <c r="A1384" s="0" t="str">
        <f aca="false">HYPERLINK("http://dbpedia.org/ontology/foundingDate")</f>
        <v>http://dbpedia.org/ontology/foundingDate</v>
      </c>
      <c r="B1384" s="0" t="s">
        <v>275</v>
      </c>
      <c r="D1384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true" hidden="false" ht="12.1" outlineLevel="0" r="1385">
      <c r="A1385" s="0" t="str">
        <f aca="false">HYPERLINK("http://dbpedia.org/property/launch")</f>
        <v>http://dbpedia.org/property/launch</v>
      </c>
      <c r="B1385" s="0" t="s">
        <v>373</v>
      </c>
      <c r="D1385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true" hidden="false" ht="12.1" outlineLevel="0" r="1386">
      <c r="A1386" s="0" t="str">
        <f aca="false">HYPERLINK("http://dbpedia.org/property/period")</f>
        <v>http://dbpedia.org/property/period</v>
      </c>
      <c r="B1386" s="0" t="s">
        <v>867</v>
      </c>
      <c r="D1386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true" hidden="false" ht="12.1" outlineLevel="0" r="1387">
      <c r="A1387" s="0" t="str">
        <f aca="false">HYPERLINK("http://dbpedia.org/property/born")</f>
        <v>http://dbpedia.org/property/born</v>
      </c>
      <c r="B1387" s="0" t="s">
        <v>293</v>
      </c>
      <c r="D1387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true" hidden="false" ht="12.1" outlineLevel="0" r="1388">
      <c r="A1388" s="0" t="str">
        <f aca="false">HYPERLINK("http://dbpedia.org/property/basis")</f>
        <v>http://dbpedia.org/property/basis</v>
      </c>
      <c r="B1388" s="0" t="s">
        <v>1036</v>
      </c>
      <c r="D1388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true" hidden="false" ht="12.65" outlineLevel="0" r="1389">
      <c r="A1389" s="0" t="str">
        <f aca="false">HYPERLINK("http://dbpedia.org/ontology/certificationDate")</f>
        <v>http://dbpedia.org/ontology/certificationDate</v>
      </c>
      <c r="B1389" s="0" t="s">
        <v>1037</v>
      </c>
      <c r="D1389" s="0" t="str">
        <f aca="false">HYPERLINK("http://dbpedia.org/sparql?default-graph-uri=http%3A%2F%2Fdbpedia.org&amp;query=select+distinct+%3Fsubject+%3Fobject+where+{%3Fsubject+%3Chttp%3A%2F%2Fdbpedia.org%2Fontology%2Fcertific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1390">
      <c r="A1390" s="0" t="str">
        <f aca="false">HYPERLINK("http://dbpedia.org/ontology/buildingStartDate")</f>
        <v>http://dbpedia.org/ontology/buildingStartDate</v>
      </c>
      <c r="B1390" s="0" t="s">
        <v>307</v>
      </c>
      <c r="D1390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1391">
      <c r="A1391" s="0" t="str">
        <f aca="false">HYPERLINK("http://dbpedia.org/property/previssue")</f>
        <v>http://dbpedia.org/property/previssue</v>
      </c>
      <c r="B1391" s="0" t="s">
        <v>1038</v>
      </c>
      <c r="D1391" s="0" t="str">
        <f aca="false">HYPERLINK("http://dbpedia.org/sparql?default-graph-uri=http%3A%2F%2Fdbpedia.org&amp;query=select+distinct+%3Fsubject+%3Fobject+where+{%3Fsubject+%3Chttp%3A%2F%2Fdbpedia.org%2Fproperty%2Fprevissue%3E+%3Fobject}+LIMIT+100&amp;format=text%2Fhtml&amp;timeout=30000&amp;debug=on", "View on DBPedia")</f>
        <v>View on DBPedia</v>
      </c>
    </row>
    <row collapsed="false" customFormat="false" customHeight="true" hidden="false" ht="12.65" outlineLevel="0" r="1392">
      <c r="A1392" s="0" t="str">
        <f aca="false">HYPERLINK("http://dbpedia.org/property/imageCaption")</f>
        <v>http://dbpedia.org/property/imageCaption</v>
      </c>
      <c r="B1392" s="0" t="s">
        <v>75</v>
      </c>
      <c r="D1392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1393">
      <c r="A1393" s="0" t="str">
        <f aca="false">HYPERLINK("http://dbpedia.org/ontology/tenant")</f>
        <v>http://dbpedia.org/ontology/tenant</v>
      </c>
      <c r="B1393" s="0" t="s">
        <v>679</v>
      </c>
      <c r="D1393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1" outlineLevel="0" r="1394">
      <c r="A1394" s="0" t="str">
        <f aca="false">HYPERLINK("http://dbpedia.org/property/spouse")</f>
        <v>http://dbpedia.org/property/spouse</v>
      </c>
      <c r="B1394" s="0" t="s">
        <v>1039</v>
      </c>
      <c r="D1394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true" hidden="false" ht="12.1" outlineLevel="0" r="1395">
      <c r="A1395" s="0" t="str">
        <f aca="false">HYPERLINK("http://dbpedia.org/property/built")</f>
        <v>http://dbpedia.org/property/built</v>
      </c>
      <c r="B1395" s="0" t="s">
        <v>258</v>
      </c>
      <c r="D1395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true" hidden="false" ht="12.1" outlineLevel="0" r="1396">
      <c r="A1396" s="0" t="str">
        <f aca="false">HYPERLINK("http://dbpedia.org/property/defunct")</f>
        <v>http://dbpedia.org/property/defunct</v>
      </c>
      <c r="B1396" s="0" t="s">
        <v>360</v>
      </c>
      <c r="D1396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true" hidden="false" ht="12.1" outlineLevel="0" r="1397">
      <c r="A1397" s="0" t="str">
        <f aca="false">HYPERLINK("http://dbpedia.org/property/image")</f>
        <v>http://dbpedia.org/property/image</v>
      </c>
      <c r="B1397" s="0" t="s">
        <v>83</v>
      </c>
      <c r="D1397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1398">
      <c r="A1398" s="0" t="str">
        <f aca="false">HYPERLINK("http://dbpedia.org/property/logo")</f>
        <v>http://dbpedia.org/property/logo</v>
      </c>
      <c r="B1398" s="0" t="s">
        <v>338</v>
      </c>
      <c r="D1398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true" hidden="false" ht="12.1" outlineLevel="0" r="1399">
      <c r="A1399" s="0" t="str">
        <f aca="false">HYPERLINK("http://dbpedia.org/property/congress")</f>
        <v>http://dbpedia.org/property/congress</v>
      </c>
      <c r="B1399" s="0" t="s">
        <v>1040</v>
      </c>
      <c r="D1399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true" hidden="false" ht="12.1" outlineLevel="0" r="1400">
      <c r="A1400" s="0" t="str">
        <f aca="false">HYPERLINK("http://dbpedia.org/property/id")</f>
        <v>http://dbpedia.org/property/id</v>
      </c>
      <c r="B1400" s="0" t="s">
        <v>96</v>
      </c>
      <c r="D140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65" outlineLevel="0" r="1401">
      <c r="A1401" s="0" t="str">
        <f aca="false">HYPERLINK("http://dbpedia.org/ontology/depictionDescription")</f>
        <v>http://dbpedia.org/ontology/depictionDescription</v>
      </c>
      <c r="B1401" s="0" t="s">
        <v>1041</v>
      </c>
      <c r="D1401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1402">
      <c r="A1402" s="0" t="str">
        <f aca="false">HYPERLINK("http://dbpedia.org/property/col")</f>
        <v>http://dbpedia.org/property/col</v>
      </c>
      <c r="B1402" s="0" t="s">
        <v>77</v>
      </c>
      <c r="D1402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1403">
      <c r="A1403" s="0" t="str">
        <f aca="false">HYPERLINK("http://dbpedia.org/property/rev6score")</f>
        <v>http://dbpedia.org/property/rev6score</v>
      </c>
      <c r="B1403" s="0" t="s">
        <v>1042</v>
      </c>
      <c r="D1403" s="0" t="str">
        <f aca="false">HYPERLINK("http://dbpedia.org/sparql?default-graph-uri=http%3A%2F%2Fdbpedia.org&amp;query=select+distinct+%3Fsubject+%3Fobject+where+{%3Fsubject+%3Chttp%3A%2F%2Fdbpedia.org%2Fproperty%2Frev6score%3E+%3Fobject}+LIMIT+100&amp;format=text%2Fhtml&amp;timeout=30000&amp;debug=on", "View on DBPedia")</f>
        <v>View on DBPedia</v>
      </c>
    </row>
    <row collapsed="false" customFormat="false" customHeight="true" hidden="false" ht="12.65" outlineLevel="0" r="1404">
      <c r="A1404" s="0" t="str">
        <f aca="false">HYPERLINK("http://dbpedia.org/property/tonyawards")</f>
        <v>http://dbpedia.org/property/tonyawards</v>
      </c>
      <c r="B1404" s="0" t="s">
        <v>1043</v>
      </c>
      <c r="D1404" s="0" t="str">
        <f aca="false">HYPERLINK("http://dbpedia.org/sparql?default-graph-uri=http%3A%2F%2Fdbpedia.org&amp;query=select+distinct+%3Fsubject+%3Fobject+where+{%3Fsubject+%3Chttp%3A%2F%2Fdbpedia.org%2Fproperty%2Ftonyawards%3E+%3Fobject}+LIMIT+100&amp;format=text%2Fhtml&amp;timeout=30000&amp;debug=on", "View on DBPedia")</f>
        <v>View on DBPedia</v>
      </c>
    </row>
    <row collapsed="false" customFormat="false" customHeight="true" hidden="false" ht="12.1" outlineLevel="0" r="1405">
      <c r="A1405" s="0" t="str">
        <f aca="false">HYPERLINK("http://dbpedia.org/property/rev2score")</f>
        <v>http://dbpedia.org/property/rev2score</v>
      </c>
      <c r="B1405" s="0" t="s">
        <v>1044</v>
      </c>
      <c r="D1405" s="0" t="str">
        <f aca="false">HYPERLINK("http://dbpedia.org/sparql?default-graph-uri=http%3A%2F%2Fdbpedia.org&amp;query=select+distinct+%3Fsubject+%3Fobject+where+{%3Fsubject+%3Chttp%3A%2F%2Fdbpedia.org%2Fproperty%2Frev2score%3E+%3Fobject}+LIMIT+100&amp;format=text%2Fhtml&amp;timeout=30000&amp;debug=on", "View on DBPedia")</f>
        <v>View on DBPedia</v>
      </c>
    </row>
    <row collapsed="false" customFormat="false" customHeight="true" hidden="false" ht="12.1" outlineLevel="0" r="1406">
      <c r="A1406" s="0" t="str">
        <f aca="false">HYPERLINK("http://dbpedia.org/property/last")</f>
        <v>http://dbpedia.org/property/last</v>
      </c>
      <c r="B1406" s="0" t="s">
        <v>615</v>
      </c>
      <c r="D1406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true" hidden="false" ht="12.1" outlineLevel="0" r="1407">
      <c r="A1407" s="0" t="str">
        <f aca="false">HYPERLINK("http://dbpedia.org/property/demolished")</f>
        <v>http://dbpedia.org/property/demolished</v>
      </c>
      <c r="B1407" s="0" t="s">
        <v>862</v>
      </c>
      <c r="D1407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true" hidden="false" ht="12.65" outlineLevel="0" r="1408">
      <c r="A1408" s="0" t="str">
        <f aca="false">HYPERLINK("http://dbpedia.org/property/termStart")</f>
        <v>http://dbpedia.org/property/termStart</v>
      </c>
      <c r="B1408" s="0" t="s">
        <v>256</v>
      </c>
      <c r="D1408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true" hidden="false" ht="12.65" outlineLevel="0" r="1409">
      <c r="A1409" s="0" t="str">
        <f aca="false">HYPERLINK("http://dbpedia.org/property/notableInstruments")</f>
        <v>http://dbpedia.org/property/notableInstruments</v>
      </c>
      <c r="B1409" s="0" t="s">
        <v>1045</v>
      </c>
      <c r="D1409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true" hidden="false" ht="12.65" outlineLevel="0" r="1410">
      <c r="A1410" s="0" t="str">
        <f aca="false">HYPERLINK("http://xmlns.com/foaf/0.1/givenName")</f>
        <v>http://xmlns.com/foaf/0.1/givenName</v>
      </c>
      <c r="B1410" s="0" t="s">
        <v>1046</v>
      </c>
      <c r="D1410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true" hidden="false" ht="12.65" outlineLevel="0" r="1411">
      <c r="A1411" s="0" t="str">
        <f aca="false">HYPERLINK("http://dbpedia.org/property/birthPlace")</f>
        <v>http://dbpedia.org/property/birthPlace</v>
      </c>
      <c r="B1411" s="0" t="s">
        <v>125</v>
      </c>
      <c r="D1411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412">
      <c r="A1412" s="0" t="str">
        <f aca="false">HYPERLINK("http://dbpedia.org/property/designatedOther1Date")</f>
        <v>http://dbpedia.org/property/designatedOther1Date</v>
      </c>
      <c r="B1412" s="0" t="s">
        <v>302</v>
      </c>
      <c r="D1412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true" hidden="false" ht="12.65" outlineLevel="0" r="1413">
      <c r="A1413" s="0" t="str">
        <f aca="false">HYPERLINK("http://dbpedia.org/ontology/activeYearsStartDate")</f>
        <v>http://dbpedia.org/ontology/activeYearsStartDate</v>
      </c>
      <c r="B1413" s="0" t="s">
        <v>259</v>
      </c>
      <c r="D1413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1414">
      <c r="A1414" s="0" t="str">
        <f aca="false">HYPERLINK("http://dbpedia.org/ontology/lcc")</f>
        <v>http://dbpedia.org/ontology/lcc</v>
      </c>
      <c r="B1414" s="0" t="s">
        <v>1047</v>
      </c>
      <c r="D1414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true" hidden="false" ht="12.1" outlineLevel="0" r="1415">
      <c r="A1415" s="0" t="str">
        <f aca="false">HYPERLINK("http://dbpedia.org/property/expanded")</f>
        <v>http://dbpedia.org/property/expanded</v>
      </c>
      <c r="B1415" s="0" t="s">
        <v>1048</v>
      </c>
      <c r="D1415" s="0" t="str">
        <f aca="false">HYPERLINK("http://dbpedia.org/sparql?default-graph-uri=http%3A%2F%2Fdbpedia.org&amp;query=select+distinct+%3Fsubject+%3Fobject+where+{%3Fsubject+%3Chttp%3A%2F%2Fdbpedia.org%2Fproperty%2Fexpanded%3E+%3Fobject}+LIMIT+100&amp;format=text%2Fhtml&amp;timeout=30000&amp;debug=on", "View on DBPedia")</f>
        <v>View on DBPedia</v>
      </c>
    </row>
    <row collapsed="false" customFormat="false" customHeight="true" hidden="false" ht="12.65" outlineLevel="0" r="1416">
      <c r="A1416" s="0" t="str">
        <f aca="false">HYPERLINK("http://dbpedia.org/ontology/premiereYear")</f>
        <v>http://dbpedia.org/ontology/premiereYear</v>
      </c>
      <c r="B1416" s="0" t="s">
        <v>1049</v>
      </c>
      <c r="D1416" s="0" t="str">
        <f aca="false">HYPERLINK("http://dbpedia.org/sparql?default-graph-uri=http%3A%2F%2Fdbpedia.org&amp;query=select+distinct+%3Fsubject+%3Fobject+where+{%3Fsubject+%3Chttp%3A%2F%2Fdbpedia.org%2Fontology%2FpremiereYear%3E+%3Fobject}+LIMIT+100&amp;format=text%2Fhtml&amp;timeout=30000&amp;debug=on", "View on DBPedia")</f>
        <v>View on DBPedia</v>
      </c>
    </row>
    <row collapsed="false" customFormat="false" customHeight="true" hidden="false" ht="12.1" outlineLevel="0" r="1417">
      <c r="A1417" s="0" t="str">
        <f aca="false">HYPERLINK("http://dbpedia.org/ontology/artist")</f>
        <v>http://dbpedia.org/ontology/artist</v>
      </c>
      <c r="B1417" s="0" t="s">
        <v>1050</v>
      </c>
      <c r="D1417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true" hidden="false" ht="12.65" outlineLevel="0" r="1418">
      <c r="A1418" s="0" t="str">
        <f aca="false">HYPERLINK("http://dbpedia.org/ontology/recordLabel")</f>
        <v>http://dbpedia.org/ontology/recordLabel</v>
      </c>
      <c r="B1418" s="0" t="s">
        <v>982</v>
      </c>
      <c r="D1418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true" hidden="false" ht="12.1" outlineLevel="0" r="1419">
      <c r="A1419" s="0" t="str">
        <f aca="false">HYPERLINK("http://dbpedia.org/property/titles")</f>
        <v>http://dbpedia.org/property/titles</v>
      </c>
      <c r="B1419" s="0" t="s">
        <v>1051</v>
      </c>
      <c r="D1419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true" hidden="false" ht="12.65" outlineLevel="0" r="1420">
      <c r="A1420" s="0" t="str">
        <f aca="false">HYPERLINK("http://dbpedia.org/property/bSide")</f>
        <v>http://dbpedia.org/property/bSide</v>
      </c>
      <c r="B1420" s="0" t="s">
        <v>1013</v>
      </c>
      <c r="D1420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true" hidden="false" ht="12.1" outlineLevel="0" r="1421">
      <c r="A1421" s="0" t="str">
        <f aca="false">HYPERLINK("http://dbpedia.org/property/origin")</f>
        <v>http://dbpedia.org/property/origin</v>
      </c>
      <c r="B1421" s="0" t="s">
        <v>1052</v>
      </c>
      <c r="D1421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true" hidden="false" ht="12.1" outlineLevel="0" r="1422">
      <c r="A1422" s="0" t="str">
        <f aca="false">HYPERLINK("http://dbpedia.org/property/list")</f>
        <v>http://dbpedia.org/property/list</v>
      </c>
      <c r="B1422" s="0" t="s">
        <v>321</v>
      </c>
      <c r="D1422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65" outlineLevel="0" r="1423">
      <c r="A1423" s="0" t="str">
        <f aca="false">HYPERLINK("http://dbpedia.org/property/shortsummary")</f>
        <v>http://dbpedia.org/property/shortsummary</v>
      </c>
      <c r="B1423" s="0" t="s">
        <v>42</v>
      </c>
      <c r="D1423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1424">
      <c r="A1424" s="0" t="str">
        <f aca="false">HYPERLINK("http://dbpedia.org/ontology/aSide")</f>
        <v>http://dbpedia.org/ontology/aSide</v>
      </c>
      <c r="B1424" s="0" t="s">
        <v>1053</v>
      </c>
      <c r="D1424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true" hidden="false" ht="12.1" outlineLevel="0" r="1425">
      <c r="A1425" s="0" t="str">
        <f aca="false">HYPERLINK("http://dbpedia.org/property/tag")</f>
        <v>http://dbpedia.org/property/tag</v>
      </c>
      <c r="B1425" s="0" t="s">
        <v>1054</v>
      </c>
      <c r="D1425" s="0" t="str">
        <f aca="false">HYPERLINK("http://dbpedia.org/sparql?default-graph-uri=http%3A%2F%2Fdbpedia.org&amp;query=select+distinct+%3Fsubject+%3Fobject+where+{%3Fsubject+%3Chttp%3A%2F%2Fdbpedia.org%2Fproperty%2Ftag%3E+%3Fobject}+LIMIT+100&amp;format=text%2Fhtml&amp;timeout=30000&amp;debug=on", "View on DBPedia")</f>
        <v>View on DBPedia</v>
      </c>
    </row>
    <row collapsed="false" customFormat="false" customHeight="true" hidden="false" ht="12.65" outlineLevel="0" r="1426">
      <c r="A1426" s="0" t="str">
        <f aca="false">HYPERLINK("http://dbpedia.org/property/birthdate")</f>
        <v>http://dbpedia.org/property/birthdate</v>
      </c>
      <c r="B1426" s="0" t="s">
        <v>1055</v>
      </c>
      <c r="D1426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1" outlineLevel="0" r="1427">
      <c r="A1427" s="0" t="str">
        <f aca="false">HYPERLINK("http://dbpedia.org/property/rev3score")</f>
        <v>http://dbpedia.org/property/rev3score</v>
      </c>
      <c r="B1427" s="0" t="s">
        <v>1056</v>
      </c>
      <c r="D1427" s="0" t="str">
        <f aca="false">HYPERLINK("http://dbpedia.org/sparql?default-graph-uri=http%3A%2F%2Fdbpedia.org&amp;query=select+distinct+%3Fsubject+%3Fobject+where+{%3Fsubject+%3Chttp%3A%2F%2Fdbpedia.org%2Fproperty%2Frev3score%3E+%3Fobject}+LIMIT+100&amp;format=text%2Fhtml&amp;timeout=30000&amp;debug=on", "View on DBPedia")</f>
        <v>View on DBPedia</v>
      </c>
    </row>
    <row collapsed="false" customFormat="false" customHeight="true" hidden="false" ht="12.1" outlineLevel="0" r="1428">
      <c r="A1428" s="0" t="str">
        <f aca="false">HYPERLINK("http://dbpedia.org/property/producer")</f>
        <v>http://dbpedia.org/property/producer</v>
      </c>
      <c r="B1428" s="0" t="s">
        <v>837</v>
      </c>
      <c r="D1428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429">
      <c r="A1429" s="0" t="str">
        <f aca="false">HYPERLINK("http://dbpedia.org/property/rev4score")</f>
        <v>http://dbpedia.org/property/rev4score</v>
      </c>
      <c r="B1429" s="0" t="s">
        <v>1057</v>
      </c>
      <c r="D1429" s="0" t="str">
        <f aca="false">HYPERLINK("http://dbpedia.org/sparql?default-graph-uri=http%3A%2F%2Fdbpedia.org&amp;query=select+distinct+%3Fsubject+%3Fobject+where+{%3Fsubject+%3Chttp%3A%2F%2Fdbpedia.org%2Fproperty%2Frev4score%3E+%3Fobject}+LIMIT+100&amp;format=text%2Fhtml&amp;timeout=30000&amp;debug=on", "View on DBPedia")</f>
        <v>View on DBPedia</v>
      </c>
    </row>
    <row collapsed="false" customFormat="false" customHeight="true" hidden="false" ht="12.65" outlineLevel="0" r="1430">
      <c r="A1430" s="0" t="str">
        <f aca="false">HYPERLINK("http://dbpedia.org/ontology/activeYearsEndDate")</f>
        <v>http://dbpedia.org/ontology/activeYearsEndDate</v>
      </c>
      <c r="B1430" s="0" t="s">
        <v>253</v>
      </c>
      <c r="D1430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true" hidden="false" ht="12.1" outlineLevel="0" r="1431">
      <c r="A1431" s="0" t="str">
        <f aca="false">HYPERLINK("http://dbpedia.org/property/until")</f>
        <v>http://dbpedia.org/property/until</v>
      </c>
      <c r="B1431" s="0" t="s">
        <v>1058</v>
      </c>
      <c r="D1431" s="0" t="str">
        <f aca="false">HYPERLINK("http://dbpedia.org/sparql?default-graph-uri=http%3A%2F%2Fdbpedia.org&amp;query=select+distinct+%3Fsubject+%3Fobject+where+{%3Fsubject+%3Chttp%3A%2F%2Fdbpedia.org%2Fproperty%2Funtil%3E+%3Fobject}+LIMIT+100&amp;format=text%2Fhtml&amp;timeout=30000&amp;debug=on", "View on DBPedia")</f>
        <v>View on DBPedia</v>
      </c>
    </row>
    <row collapsed="false" customFormat="false" customHeight="true" hidden="false" ht="12.1" outlineLevel="0" r="1432">
      <c r="A1432" s="0" t="str">
        <f aca="false">HYPERLINK("http://dbpedia.org/property/rev5score")</f>
        <v>http://dbpedia.org/property/rev5score</v>
      </c>
      <c r="B1432" s="0" t="s">
        <v>1059</v>
      </c>
      <c r="D1432" s="0" t="str">
        <f aca="false">HYPERLINK("http://dbpedia.org/sparql?default-graph-uri=http%3A%2F%2Fdbpedia.org&amp;query=select+distinct+%3Fsubject+%3Fobject+where+{%3Fsubject+%3Chttp%3A%2F%2Fdbpedia.org%2Fproperty%2Frev5score%3E+%3Fobject}+LIMIT+100&amp;format=text%2Fhtml&amp;timeout=30000&amp;debug=on", "View on DBPedia")</f>
        <v>View on DBPedia</v>
      </c>
    </row>
    <row collapsed="false" customFormat="false" customHeight="true" hidden="false" ht="12.1" outlineLevel="0" r="1433">
      <c r="A1433" s="0" t="str">
        <f aca="false">HYPERLINK("http://dbpedia.org/property/2y")</f>
        <v>http://dbpedia.org/property/2y</v>
      </c>
      <c r="B1433" s="0" t="s">
        <v>1060</v>
      </c>
      <c r="D1433" s="0" t="str">
        <f aca="false">HYPERLINK("http://dbpedia.org/sparql?default-graph-uri=http%3A%2F%2Fdbpedia.org&amp;query=select+distinct+%3Fsubject+%3Fobject+where+{%3Fsubject+%3Chttp%3A%2F%2Fdbpedia.org%2Fproperty%2F2y%3E+%3Fobject}+LIMIT+100&amp;format=text%2Fhtml&amp;timeout=30000&amp;debug=on", "View on DBPedia")</f>
        <v>View on DBPedia</v>
      </c>
    </row>
    <row collapsed="false" customFormat="false" customHeight="true" hidden="false" ht="12.65" outlineLevel="0" r="1434">
      <c r="A1434" s="0" t="str">
        <f aca="false">HYPERLINK("http://dbpedia.org/property/launchDate")</f>
        <v>http://dbpedia.org/property/launchDate</v>
      </c>
      <c r="B1434" s="0" t="s">
        <v>320</v>
      </c>
      <c r="D1434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true" hidden="false" ht="12.1" outlineLevel="0" r="1435">
      <c r="A1435" s="0" t="str">
        <f aca="false">HYPERLINK("http://dbpedia.org/property/written")</f>
        <v>http://dbpedia.org/property/written</v>
      </c>
      <c r="B1435" s="0" t="s">
        <v>1061</v>
      </c>
      <c r="D1435" s="0" t="str">
        <f aca="false">HYPERLINK("http://dbpedia.org/sparql?default-graph-uri=http%3A%2F%2Fdbpedia.org&amp;query=select+distinct+%3Fsubject+%3Fobject+where+{%3Fsubject+%3Chttp%3A%2F%2Fdbpedia.org%2Fproperty%2Fwritten%3E+%3Fobject}+LIMIT+100&amp;format=text%2Fhtml&amp;timeout=30000&amp;debug=on", "View on DBPedia")</f>
        <v>View on DBPedia</v>
      </c>
    </row>
    <row collapsed="false" customFormat="false" customHeight="true" hidden="false" ht="12.65" outlineLevel="0" r="1436">
      <c r="A1436" s="0" t="str">
        <f aca="false">HYPERLINK("http://dbpedia.org/property/lastdate")</f>
        <v>http://dbpedia.org/property/lastdate</v>
      </c>
      <c r="B1436" s="0" t="s">
        <v>1062</v>
      </c>
      <c r="D1436" s="0" t="str">
        <f aca="false">HYPERLINK("http://dbpedia.org/sparql?default-graph-uri=http%3A%2F%2Fdbpedia.org&amp;query=select+distinct+%3Fsubject+%3Fobject+where+{%3Fsubject+%3Chttp%3A%2F%2Fdbpedia.org%2Fproperty%2Flastdate%3E+%3Fobject}+LIMIT+100&amp;format=text%2Fhtml&amp;timeout=30000&amp;debug=on", "View on DBPedia")</f>
        <v>View on DBPedia</v>
      </c>
    </row>
    <row collapsed="false" customFormat="false" customHeight="true" hidden="false" ht="12.1" outlineLevel="0" r="1437">
      <c r="A1437" s="0" t="str">
        <f aca="false">HYPERLINK("http://dbpedia.org/property/premiere")</f>
        <v>http://dbpedia.org/property/premiere</v>
      </c>
      <c r="B1437" s="0" t="s">
        <v>857</v>
      </c>
      <c r="D1437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true" hidden="false" ht="12.1" outlineLevel="0" r="1438">
      <c r="A1438" s="0" t="str">
        <f aca="false">HYPERLINK("http://dbpedia.org/property/artist")</f>
        <v>http://dbpedia.org/property/artist</v>
      </c>
      <c r="B1438" s="0" t="s">
        <v>1050</v>
      </c>
      <c r="D1438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true" hidden="false" ht="12.65" outlineLevel="0" r="1439">
      <c r="A1439" s="0" t="str">
        <f aca="false">HYPERLINK("http://dbpedia.org/property/hongkongfilmwards")</f>
        <v>http://dbpedia.org/property/hongkongfilmwards</v>
      </c>
      <c r="B1439" s="0" t="s">
        <v>1063</v>
      </c>
      <c r="D1439" s="0" t="str">
        <f aca="false">HYPERLINK("http://dbpedia.org/sparql?default-graph-uri=http%3A%2F%2Fdbpedia.org&amp;query=select+distinct+%3Fsubject+%3Fobject+where+{%3Fsubject+%3Chttp%3A%2F%2Fdbpedia.org%2Fproperty%2Fhongkongfilmwards%3E+%3Fobject}+LIMIT+100&amp;format=text%2Fhtml&amp;timeout=30000&amp;debug=on", "View on DBPedia")</f>
        <v>View on DBPedia</v>
      </c>
    </row>
    <row collapsed="false" customFormat="false" customHeight="true" hidden="false" ht="12.65" outlineLevel="0" r="1440">
      <c r="A1440" s="0" t="str">
        <f aca="false">HYPERLINK("http://dbpedia.org/property/foundedDate")</f>
        <v>http://dbpedia.org/property/foundedDate</v>
      </c>
      <c r="B1440" s="0" t="s">
        <v>343</v>
      </c>
      <c r="D1440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true" hidden="false" ht="12.1" outlineLevel="0" r="1441">
      <c r="A1441" s="0" t="str">
        <f aca="false">HYPERLINK("http://dbpedia.org/property/history")</f>
        <v>http://dbpedia.org/property/history</v>
      </c>
      <c r="B1441" s="0" t="s">
        <v>194</v>
      </c>
      <c r="D1441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true" hidden="false" ht="12.1" outlineLevel="0" r="1442">
      <c r="A1442" s="0" t="str">
        <f aca="false">HYPERLINK("http://dbpedia.org/property/text")</f>
        <v>http://dbpedia.org/property/text</v>
      </c>
      <c r="B1442" s="0" t="s">
        <v>146</v>
      </c>
      <c r="D1442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65" outlineLevel="0" r="1443">
      <c r="A1443" s="0" t="str">
        <f aca="false">HYPERLINK("http://dbpedia.org/property/jahr")</f>
        <v>http://dbpedia.org/property/jahr</v>
      </c>
      <c r="B1443" s="0" t="s">
        <v>1064</v>
      </c>
      <c r="D1443" s="0" t="str">
        <f aca="false">HYPERLINK("http://dbpedia.org/sparql?default-graph-uri=http%3A%2F%2Fdbpedia.org&amp;query=select+distinct+%3Fsubject+%3Fobject+where+{%3Fsubject+%3Chttp%3A%2F%2Fdbpedia.org%2Fproperty%2Fjahr%3E+%3Fobject}+LIMIT+100&amp;format=text%2Fhtml&amp;timeout=30000&amp;debug=on", "View on DBPedia")</f>
        <v>View on DBPedia</v>
      </c>
    </row>
    <row collapsed="false" customFormat="false" customHeight="true" hidden="false" ht="12.1" outlineLevel="0" r="1444">
      <c r="A1444" s="0" t="str">
        <f aca="false">HYPERLINK("http://dbpedia.org/property/genre")</f>
        <v>http://dbpedia.org/property/genre</v>
      </c>
      <c r="B1444" s="0" t="s">
        <v>59</v>
      </c>
      <c r="D1444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1" outlineLevel="0" r="1445">
      <c r="A1445" s="0" t="str">
        <f aca="false">HYPERLINK("http://dbpedia.org/ontology/producer")</f>
        <v>http://dbpedia.org/ontology/producer</v>
      </c>
      <c r="B1445" s="0" t="s">
        <v>837</v>
      </c>
      <c r="D1445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446">
      <c r="A1446" s="0" t="str">
        <f aca="false">HYPERLINK("http://dbpedia.org/property/format")</f>
        <v>http://dbpedia.org/property/format</v>
      </c>
      <c r="B1446" s="0" t="s">
        <v>1065</v>
      </c>
      <c r="D1446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true" hidden="false" ht="12.1" outlineLevel="0" r="1447">
      <c r="A1447" s="0" t="str">
        <f aca="false">HYPERLINK("http://dbpedia.org/property/rebuilt")</f>
        <v>http://dbpedia.org/property/rebuilt</v>
      </c>
      <c r="B1447" s="0" t="s">
        <v>856</v>
      </c>
      <c r="D1447" s="0" t="str">
        <f aca="false">HYPERLINK("http://dbpedia.org/sparql?default-graph-uri=http%3A%2F%2Fdbpedia.org&amp;query=select+distinct+%3Fsubject+%3Fobject+where+{%3Fsubject+%3Chttp%3A%2F%2Fdbpedia.org%2Fproperty%2Frebuilt%3E+%3Fobject}+LIMIT+100&amp;format=text%2Fhtml&amp;timeout=30000&amp;debug=on", "View on DBPedia")</f>
        <v>View on DBPedia</v>
      </c>
    </row>
    <row collapsed="false" customFormat="false" customHeight="true" hidden="false" ht="12.65" outlineLevel="0" r="1448">
      <c r="A1448" s="0" t="str">
        <f aca="false">HYPERLINK("http://dbpedia.org/property/placeOfBirth")</f>
        <v>http://dbpedia.org/property/placeOfBirth</v>
      </c>
      <c r="B1448" s="0" t="s">
        <v>133</v>
      </c>
      <c r="D1448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65" outlineLevel="0" r="1449">
      <c r="A1449" s="0" t="str">
        <f aca="false">HYPERLINK("http://dbpedia.org/property/openedDate")</f>
        <v>http://dbpedia.org/property/openedDate</v>
      </c>
      <c r="B1449" s="0" t="s">
        <v>333</v>
      </c>
      <c r="D1449" s="0" t="str">
        <f aca="false">HYPERLINK("http://dbpedia.org/sparql?default-graph-uri=http%3A%2F%2Fdbpedia.org&amp;query=select+distinct+%3Fsubject+%3Fobject+where+{%3Fsubject+%3Chttp%3A%2F%2Fdbpedia.org%2Fproperty%2FopenedDate%3E+%3Fobject}+LIMIT+100&amp;format=text%2Fhtml&amp;timeout=30000&amp;debug=on", "View on DBPedia")</f>
        <v>View on DBPedia</v>
      </c>
    </row>
    <row collapsed="false" customFormat="false" customHeight="true" hidden="false" ht="12.65" outlineLevel="0" r="1450">
      <c r="A1450" s="0" t="str">
        <f aca="false">HYPERLINK("http://dbpedia.org/property/originalreldate")</f>
        <v>http://dbpedia.org/property/originalreldate</v>
      </c>
      <c r="B1450" s="0" t="s">
        <v>1066</v>
      </c>
      <c r="D1450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true" hidden="false" ht="12.65" outlineLevel="0" r="1451">
      <c r="A1451" s="0" t="str">
        <f aca="false">HYPERLINK("http://dbpedia.org/property/deathPlace")</f>
        <v>http://dbpedia.org/property/deathPlace</v>
      </c>
      <c r="B1451" s="0" t="s">
        <v>127</v>
      </c>
      <c r="D1451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1452">
      <c r="A1452" s="0" t="str">
        <f aca="false">HYPERLINK("http://dbpedia.org/property/endDate")</f>
        <v>http://dbpedia.org/property/endDate</v>
      </c>
      <c r="B1452" s="0" t="s">
        <v>1067</v>
      </c>
      <c r="D1452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true" hidden="false" ht="12.1" outlineLevel="0" r="1453">
      <c r="A1453" s="0" t="str">
        <f aca="false">HYPERLINK("http://dbpedia.org/property/rev1score")</f>
        <v>http://dbpedia.org/property/rev1score</v>
      </c>
      <c r="B1453" s="0" t="s">
        <v>1068</v>
      </c>
      <c r="D1453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true" hidden="false" ht="12.65" outlineLevel="0" r="1454">
      <c r="A1454" s="0" t="str">
        <f aca="false">HYPERLINK("http://dbpedia.org/property/recordedBy")</f>
        <v>http://dbpedia.org/property/recordedBy</v>
      </c>
      <c r="B1454" s="0" t="s">
        <v>1069</v>
      </c>
      <c r="D1454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true" hidden="false" ht="12.65" outlineLevel="0" r="1455">
      <c r="A1455" s="0" t="str">
        <f aca="false">HYPERLINK("http://dbpedia.org/ontology/rebuildingYear")</f>
        <v>http://dbpedia.org/ontology/rebuildingYear</v>
      </c>
      <c r="B1455" s="0" t="s">
        <v>858</v>
      </c>
      <c r="D1455" s="0" t="str">
        <f aca="false">HYPERLINK("http://dbpedia.org/sparql?default-graph-uri=http%3A%2F%2Fdbpedia.org&amp;query=select+distinct+%3Fsubject+%3Fobject+where+{%3Fsubject+%3Chttp%3A%2F%2Fdbpedia.org%2Fontology%2FrebuildingYear%3E+%3Fobject}+LIMIT+100&amp;format=text%2Fhtml&amp;timeout=30000&amp;debug=on", "View on DBPedia")</f>
        <v>View on DBPedia</v>
      </c>
    </row>
    <row collapsed="false" customFormat="false" customHeight="true" hidden="false" ht="12.65" outlineLevel="0" r="1456">
      <c r="A1456" s="0" t="str">
        <f aca="false">HYPERLINK("http://dbpedia.org/property/termEnd")</f>
        <v>http://dbpedia.org/property/termEnd</v>
      </c>
      <c r="B1456" s="0" t="s">
        <v>261</v>
      </c>
      <c r="D1456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true" hidden="false" ht="12.65" outlineLevel="0" r="1457">
      <c r="A1457" s="0" t="str">
        <f aca="false">HYPERLINK("http://dbpedia.org/ontology/publicationDate")</f>
        <v>http://dbpedia.org/ontology/publicationDate</v>
      </c>
      <c r="B1457" s="0" t="s">
        <v>1070</v>
      </c>
      <c r="D1457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1458">
      <c r="A1458" s="0" t="str">
        <f aca="false">HYPERLINK("http://dbpedia.org/ontology/basedOn")</f>
        <v>http://dbpedia.org/ontology/basedOn</v>
      </c>
      <c r="B1458" s="0" t="s">
        <v>860</v>
      </c>
      <c r="D1458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true" hidden="false" ht="12.65" outlineLevel="0" r="1459">
      <c r="A1459" s="0" t="str">
        <f aca="false">HYPERLINK("http://dbpedia.org/property/goldenmelodyawards")</f>
        <v>http://dbpedia.org/property/goldenmelodyawards</v>
      </c>
      <c r="B1459" s="0" t="s">
        <v>1071</v>
      </c>
      <c r="D1459" s="0" t="str">
        <f aca="false">HYPERLINK("http://dbpedia.org/sparql?default-graph-uri=http%3A%2F%2Fdbpedia.org&amp;query=select+distinct+%3Fsubject+%3Fobject+where+{%3Fsubject+%3Chttp%3A%2F%2Fdbpedia.org%2Fproperty%2Fgoldenmelodyawards%3E+%3Fobject}+LIMIT+100&amp;format=text%2Fhtml&amp;timeout=30000&amp;debug=on", "View on DBPedia")</f>
        <v>View on DBPedia</v>
      </c>
    </row>
    <row collapsed="false" customFormat="false" customHeight="true" hidden="false" ht="12.1" outlineLevel="0" r="1460">
      <c r="A1460" s="0" t="str">
        <f aca="false">HYPERLINK("http://dbpedia.org/property/length")</f>
        <v>http://dbpedia.org/property/length</v>
      </c>
      <c r="B1460" s="0" t="s">
        <v>1072</v>
      </c>
      <c r="D1460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true" hidden="false" ht="12.65" outlineLevel="0" r="1461">
      <c r="A1461" s="0" t="str">
        <f aca="false">HYPERLINK("http://dbpedia.org/ontology/associatedBand")</f>
        <v>http://dbpedia.org/ontology/associatedBand</v>
      </c>
      <c r="B1461" s="0" t="s">
        <v>1073</v>
      </c>
      <c r="D1461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true" hidden="false" ht="12.1" outlineLevel="0" r="1462">
      <c r="A1462" s="0" t="str">
        <f aca="false">HYPERLINK("http://dbpedia.org/property/event")</f>
        <v>http://dbpedia.org/property/event</v>
      </c>
      <c r="B1462" s="0" t="s">
        <v>138</v>
      </c>
      <c r="D1462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true" hidden="false" ht="12.65" outlineLevel="0" r="1463">
      <c r="A1463" s="0" t="str">
        <f aca="false">HYPERLINK("http://dbpedia.org/property/seatingCapacity")</f>
        <v>http://dbpedia.org/property/seatingCapacity</v>
      </c>
      <c r="B1463" s="0" t="s">
        <v>1074</v>
      </c>
      <c r="D1463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true" hidden="false" ht="12.65" outlineLevel="0" r="1464">
      <c r="A1464" s="0" t="str">
        <f aca="false">HYPERLINK("http://dbpedia.org/ontology/foundationPlace")</f>
        <v>http://dbpedia.org/ontology/foundationPlace</v>
      </c>
      <c r="B1464" s="0" t="s">
        <v>84</v>
      </c>
      <c r="D1464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true" hidden="false" ht="12.65" outlineLevel="0" r="1465">
      <c r="A1465" s="0" t="str">
        <f aca="false">HYPERLINK("http://dbpedia.org/ontology/premiereDate")</f>
        <v>http://dbpedia.org/ontology/premiereDate</v>
      </c>
      <c r="B1465" s="0" t="s">
        <v>1075</v>
      </c>
      <c r="D1465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true" hidden="false" ht="12.65" outlineLevel="0" r="1466">
      <c r="A1466" s="0" t="str">
        <f aca="false">HYPERLINK("http://dbpedia.org/property/designatedNrhpType")</f>
        <v>http://dbpedia.org/property/designatedNrhpType</v>
      </c>
      <c r="B1466" s="0" t="s">
        <v>312</v>
      </c>
      <c r="D1466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true" hidden="false" ht="12.1" outlineLevel="0" r="1467">
      <c r="A1467" s="0" t="str">
        <f aca="false">HYPERLINK("http://dbpedia.org/property/owner")</f>
        <v>http://dbpedia.org/property/owner</v>
      </c>
      <c r="B1467" s="0" t="s">
        <v>41</v>
      </c>
      <c r="D1467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1" outlineLevel="0" r="1468">
      <c r="A1468" s="0" t="str">
        <f aca="false">HYPERLINK("http://dbpedia.org/property/alias")</f>
        <v>http://dbpedia.org/property/alias</v>
      </c>
      <c r="B1468" s="0" t="s">
        <v>1006</v>
      </c>
      <c r="D1468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true" hidden="false" ht="12.65" outlineLevel="0" r="1469">
      <c r="A1469" s="0" t="str">
        <f aca="false">HYPERLINK("http://dbpedia.org/ontology/formerChannel")</f>
        <v>http://dbpedia.org/ontology/formerChannel</v>
      </c>
      <c r="B1469" s="0" t="s">
        <v>1076</v>
      </c>
      <c r="D1469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true" hidden="false" ht="12.65" outlineLevel="0" r="1470">
      <c r="A1470" s="0" t="str">
        <f aca="false">HYPERLINK("http://dbpedia.org/property/lyricsDate")</f>
        <v>http://dbpedia.org/property/lyricsDate</v>
      </c>
      <c r="B1470" s="0" t="s">
        <v>1077</v>
      </c>
      <c r="D1470" s="0" t="str">
        <f aca="false">HYPERLINK("http://dbpedia.org/sparql?default-graph-uri=http%3A%2F%2Fdbpedia.org&amp;query=select+distinct+%3Fsubject+%3Fobject+where+{%3Fsubject+%3Chttp%3A%2F%2Fdbpedia.org%2Fproperty%2FlyricsDate%3E+%3Fobject}+LIMIT+100&amp;format=text%2Fhtml&amp;timeout=30000&amp;debug=on", "View on DBPedia")</f>
        <v>View on DBPedia</v>
      </c>
    </row>
    <row collapsed="false" customFormat="false" customHeight="true" hidden="false" ht="12.65" outlineLevel="0" r="1471">
      <c r="A1471" s="0" t="str">
        <f aca="false">HYPERLINK("http://dbpedia.org/property/startyr")</f>
        <v>http://dbpedia.org/property/startyr</v>
      </c>
      <c r="B1471" s="0" t="s">
        <v>1078</v>
      </c>
      <c r="D1471" s="0" t="str">
        <f aca="false">HYPERLINK("http://dbpedia.org/sparql?default-graph-uri=http%3A%2F%2Fdbpedia.org&amp;query=select+distinct+%3Fsubject+%3Fobject+where+{%3Fsubject+%3Chttp%3A%2F%2Fdbpedia.org%2Fproperty%2Fstartyr%3E+%3Fobject}+LIMIT+100&amp;format=text%2Fhtml&amp;timeout=30000&amp;debug=on", "View on DBPedia")</f>
        <v>View on DBPedia</v>
      </c>
    </row>
    <row collapsed="false" customFormat="false" customHeight="true" hidden="false" ht="12.65" outlineLevel="0" r="1472">
      <c r="A1472" s="0" t="str">
        <f aca="false">HYPERLINK("http://dbpedia.org/property/stylisticOrigins")</f>
        <v>http://dbpedia.org/property/stylisticOrigins</v>
      </c>
      <c r="B1472" s="0" t="s">
        <v>1079</v>
      </c>
      <c r="D1472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true" hidden="false" ht="12.1" outlineLevel="0" r="1473">
      <c r="A1473" s="0" t="str">
        <f aca="false">HYPERLINK("http://dbpedia.org/property/death")</f>
        <v>http://dbpedia.org/property/death</v>
      </c>
      <c r="B1473" s="0" t="s">
        <v>1080</v>
      </c>
      <c r="D1473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true" hidden="false" ht="12.65" outlineLevel="0" r="1474">
      <c r="A1474" s="0" t="str">
        <f aca="false">HYPERLINK("http://dbpedia.org/property/shortDescription")</f>
        <v>http://dbpedia.org/property/shortDescription</v>
      </c>
      <c r="B1474" s="0" t="s">
        <v>64</v>
      </c>
      <c r="D1474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1475">
      <c r="A1475" s="0" t="str">
        <f aca="false">HYPERLINK("http://dbpedia.org/property/music")</f>
        <v>http://dbpedia.org/property/music</v>
      </c>
      <c r="B1475" s="0" t="s">
        <v>843</v>
      </c>
      <c r="D1475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1" outlineLevel="0" r="1476">
      <c r="A1476" s="0" t="str">
        <f aca="false">HYPERLINK("http://dbpedia.org/property/release")</f>
        <v>http://dbpedia.org/property/release</v>
      </c>
      <c r="B1476" s="0" t="s">
        <v>847</v>
      </c>
      <c r="D1476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true" hidden="false" ht="12.65" outlineLevel="0" r="1477">
      <c r="A1477" s="0" t="str">
        <f aca="false">HYPERLINK("http://dbpedia.org/ontology/musicalArtist")</f>
        <v>http://dbpedia.org/ontology/musicalArtist</v>
      </c>
      <c r="B1477" s="0" t="s">
        <v>1081</v>
      </c>
      <c r="D1477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true" hidden="false" ht="12.65" outlineLevel="0" r="1478">
      <c r="A1478" s="0" t="str">
        <f aca="false">HYPERLINK("http://dbpedia.org/ontology/associatedMusicalArtist")</f>
        <v>http://dbpedia.org/ontology/associatedMusicalArtist</v>
      </c>
      <c r="B1478" s="0" t="s">
        <v>1082</v>
      </c>
      <c r="D1478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true" hidden="false" ht="12.65" outlineLevel="0" r="1479">
      <c r="A1479" s="0" t="str">
        <f aca="false">HYPERLINK("http://dbpedia.org/property/dateOpened")</f>
        <v>http://dbpedia.org/property/dateOpened</v>
      </c>
      <c r="B1479" s="0" t="s">
        <v>1083</v>
      </c>
      <c r="D1479" s="0" t="str">
        <f aca="false">HYPERLINK("http://dbpedia.org/sparql?default-graph-uri=http%3A%2F%2Fdbpedia.org&amp;query=select+distinct+%3Fsubject+%3Fobject+where+{%3Fsubject+%3Chttp%3A%2F%2Fdbpedia.org%2Fproperty%2FdateOpened%3E+%3Fobject}+LIMIT+100&amp;format=text%2Fhtml&amp;timeout=30000&amp;debug=on", "View on DBPedia")</f>
        <v>View on DBPedia</v>
      </c>
    </row>
    <row collapsed="false" customFormat="false" customHeight="true" hidden="false" ht="12.1" outlineLevel="0" r="1480">
      <c r="A1480" s="0" t="str">
        <f aca="false">HYPERLINK("http://dbpedia.org/property/1y")</f>
        <v>http://dbpedia.org/property/1y</v>
      </c>
      <c r="B1480" s="0" t="s">
        <v>1084</v>
      </c>
      <c r="D1480" s="0" t="str">
        <f aca="false">HYPERLINK("http://dbpedia.org/sparql?default-graph-uri=http%3A%2F%2Fdbpedia.org&amp;query=select+distinct+%3Fsubject+%3Fobject+where+{%3Fsubject+%3Chttp%3A%2F%2Fdbpedia.org%2Fproperty%2F1y%3E+%3Fobject}+LIMIT+100&amp;format=text%2Fhtml&amp;timeout=30000&amp;debug=on", "View on DBPedia")</f>
        <v>View on DBPedia</v>
      </c>
    </row>
    <row collapsed="false" customFormat="false" customHeight="true" hidden="false" ht="12.65" outlineLevel="0" r="1481">
      <c r="A1481" s="0" t="str">
        <f aca="false">HYPERLINK("http://dbpedia.org/property/closedDate")</f>
        <v>http://dbpedia.org/property/closedDate</v>
      </c>
      <c r="B1481" s="0" t="s">
        <v>1085</v>
      </c>
      <c r="D1481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true" hidden="false" ht="12.65" outlineLevel="0" r="1482">
      <c r="A1482" s="0" t="str">
        <f aca="false">HYPERLINK("http://dbpedia.org/property/musicDate")</f>
        <v>http://dbpedia.org/property/musicDate</v>
      </c>
      <c r="B1482" s="0" t="s">
        <v>1086</v>
      </c>
      <c r="D1482" s="0" t="str">
        <f aca="false">HYPERLINK("http://dbpedia.org/sparql?default-graph-uri=http%3A%2F%2Fdbpedia.org&amp;query=select+distinct+%3Fsubject+%3Fobject+where+{%3Fsubject+%3Chttp%3A%2F%2Fdbpedia.org%2Fproperty%2FmusicDate%3E+%3Fobject}+LIMIT+100&amp;format=text%2Fhtml&amp;timeout=30000&amp;debug=on", "View on DBPedia")</f>
        <v>View on DBPedia</v>
      </c>
    </row>
    <row collapsed="false" customFormat="false" customHeight="true" hidden="false" ht="12.65" outlineLevel="0" r="1483">
      <c r="A1483" s="0" t="str">
        <f aca="false">HYPERLINK("http://dbpedia.org/ontology/musicalBand")</f>
        <v>http://dbpedia.org/ontology/musicalBand</v>
      </c>
      <c r="B1483" s="0" t="s">
        <v>1087</v>
      </c>
      <c r="D1483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true" hidden="false" ht="12.65" outlineLevel="0" r="1484">
      <c r="A1484" s="0" t="str">
        <f aca="false">HYPERLINK("http://dbpedia.org/ontology/firstPublicationYear")</f>
        <v>http://dbpedia.org/ontology/firstPublicationYear</v>
      </c>
      <c r="B1484" s="0" t="s">
        <v>1088</v>
      </c>
      <c r="D1484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true" hidden="false" ht="12.65" outlineLevel="0" r="1485">
      <c r="A1485" s="0" t="str">
        <f aca="false">HYPERLINK("http://dbpedia.org/property/concertTourName")</f>
        <v>http://dbpedia.org/property/concertTourName</v>
      </c>
      <c r="B1485" s="0" t="s">
        <v>1089</v>
      </c>
      <c r="D1485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true" hidden="false" ht="12.65" outlineLevel="0" r="1486">
      <c r="A1486" s="0" t="str">
        <f aca="false">HYPERLINK("http://dbpedia.org/ontology/extinctionYear")</f>
        <v>http://dbpedia.org/ontology/extinctionYear</v>
      </c>
      <c r="B1486" s="0" t="s">
        <v>291</v>
      </c>
      <c r="D1486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true" hidden="false" ht="12.1" outlineLevel="0" r="1487">
      <c r="A1487" s="0" t="str">
        <f aca="false">HYPERLINK("http://dbpedia.org/property/occupation")</f>
        <v>http://dbpedia.org/property/occupation</v>
      </c>
      <c r="B1487" s="0" t="s">
        <v>52</v>
      </c>
      <c r="D1487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1488">
      <c r="A1488" s="0" t="str">
        <f aca="false">HYPERLINK("http://dbpedia.org/property/serviceyears")</f>
        <v>http://dbpedia.org/property/serviceyears</v>
      </c>
      <c r="B1488" s="0" t="s">
        <v>273</v>
      </c>
      <c r="D1488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true" hidden="false" ht="12.1" outlineLevel="0" r="1489">
      <c r="A1489" s="0" t="str">
        <f aca="false">HYPERLINK("http://dbpedia.org/property/content")</f>
        <v>http://dbpedia.org/property/content</v>
      </c>
      <c r="B1489" s="0" t="s">
        <v>1090</v>
      </c>
      <c r="D1489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true" hidden="false" ht="12.1" outlineLevel="0" r="1490">
      <c r="A1490" s="0" t="str">
        <f aca="false">HYPERLINK("http://dbpedia.org/property/reason")</f>
        <v>http://dbpedia.org/property/reason</v>
      </c>
      <c r="B1490" s="0" t="s">
        <v>217</v>
      </c>
      <c r="D149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65" outlineLevel="0" r="1491">
      <c r="A1491" s="0" t="str">
        <f aca="false">HYPERLINK("http://dbpedia.org/property/circulationYear")</f>
        <v>http://dbpedia.org/property/circulationYear</v>
      </c>
      <c r="B1491" s="0" t="s">
        <v>1091</v>
      </c>
      <c r="D1491" s="0" t="str">
        <f aca="false">HYPERLINK("http://dbpedia.org/sparql?default-graph-uri=http%3A%2F%2Fdbpedia.org&amp;query=select+distinct+%3Fsubject+%3Fobject+where+{%3Fsubject+%3Chttp%3A%2F%2Fdbpedia.org%2Fproperty%2FcirculationYear%3E+%3Fobject}+LIMIT+100&amp;format=text%2Fhtml&amp;timeout=30000&amp;debug=on", "View on DBPedia")</f>
        <v>View on DBPedia</v>
      </c>
    </row>
    <row collapsed="false" customFormat="false" customHeight="true" hidden="false" ht="12.65" outlineLevel="0" r="1492">
      <c r="A1492" s="0" t="str">
        <f aca="false">HYPERLINK("http://dbpedia.org/ontology/reopeningYear")</f>
        <v>http://dbpedia.org/ontology/reopeningYear</v>
      </c>
      <c r="B1492" s="0" t="s">
        <v>1092</v>
      </c>
      <c r="D1492" s="0" t="str">
        <f aca="false">HYPERLINK("http://dbpedia.org/sparql?default-graph-uri=http%3A%2F%2Fdbpedia.org&amp;query=select+distinct+%3Fsubject+%3Fobject+where+{%3Fsubject+%3Chttp%3A%2F%2Fdbpedia.org%2Fontology%2FreopeningYear%3E+%3Fobject}+LIMIT+100&amp;format=text%2Fhtml&amp;timeout=30000&amp;debug=on", "View on DBPedia")</f>
        <v>View on DBPedia</v>
      </c>
    </row>
    <row collapsed="false" customFormat="false" customHeight="true" hidden="false" ht="12.1" outlineLevel="0" r="1493">
      <c r="A1493" s="0" t="str">
        <f aca="false">HYPERLINK("http://dbpedia.org/property/members")</f>
        <v>http://dbpedia.org/property/members</v>
      </c>
      <c r="B1493" s="0" t="s">
        <v>1093</v>
      </c>
      <c r="D1493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true" hidden="false" ht="12.1" outlineLevel="0" r="1494">
      <c r="A1494" s="0" t="str">
        <f aca="false">HYPERLINK("http://dbpedia.org/property/single1Date")</f>
        <v>http://dbpedia.org/property/single1Date</v>
      </c>
      <c r="B1494" s="0" t="s">
        <v>1094</v>
      </c>
      <c r="D1494" s="0" t="str">
        <f aca="false">HYPERLINK("http://dbpedia.org/sparql?default-graph-uri=http%3A%2F%2Fdbpedia.org&amp;query=select+distinct+%3Fsubject+%3Fobject+where+{%3Fsubject+%3Chttp%3A%2F%2Fdbpedia.org%2Fproperty%2Fsingle1Date%3E+%3Fobject}+LIMIT+100&amp;format=text%2Fhtml&amp;timeout=30000&amp;debug=on", "View on DBPedia")</f>
        <v>View on DBPedia</v>
      </c>
    </row>
    <row collapsed="false" customFormat="false" customHeight="true" hidden="false" ht="12.65" outlineLevel="0" r="1495">
      <c r="A1495" s="0" t="str">
        <f aca="false">HYPERLINK("http://dbpedia.org/property/prev")</f>
        <v>http://dbpedia.org/property/prev</v>
      </c>
      <c r="B1495" s="0" t="s">
        <v>1095</v>
      </c>
      <c r="D1495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true" hidden="false" ht="12.1" outlineLevel="0" r="1496">
      <c r="A1496" s="0" t="str">
        <f aca="false">HYPERLINK("http://dbpedia.org/ontology/writer")</f>
        <v>http://dbpedia.org/ontology/writer</v>
      </c>
      <c r="B1496" s="0" t="s">
        <v>838</v>
      </c>
      <c r="D1496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65" outlineLevel="0" r="1497">
      <c r="A1497" s="0" t="str">
        <f aca="false">HYPERLINK("http://dbpedia.org/property/yp")</f>
        <v>http://dbpedia.org/property/yp</v>
      </c>
      <c r="B1497" s="0" t="s">
        <v>1096</v>
      </c>
      <c r="D1497" s="0" t="str">
        <f aca="false">HYPERLINK("http://dbpedia.org/sparql?default-graph-uri=http%3A%2F%2Fdbpedia.org&amp;query=select+distinct+%3Fsubject+%3Fobject+where+{%3Fsubject+%3Chttp%3A%2F%2Fdbpedia.org%2Fproperty%2Fyp%3E+%3Fobject}+LIMIT+100&amp;format=text%2Fhtml&amp;timeout=30000&amp;debug=on", "View on DBPedia")</f>
        <v>View on DBPedia</v>
      </c>
    </row>
    <row collapsed="false" customFormat="false" customHeight="true" hidden="false" ht="12.1" outlineLevel="0" r="1498">
      <c r="A1498" s="0" t="str">
        <f aca="false">HYPERLINK("http://dbpedia.org/property/single3Date")</f>
        <v>http://dbpedia.org/property/single3Date</v>
      </c>
      <c r="B1498" s="0" t="s">
        <v>1097</v>
      </c>
      <c r="D1498" s="0" t="str">
        <f aca="false">HYPERLINK("http://dbpedia.org/sparql?default-graph-uri=http%3A%2F%2Fdbpedia.org&amp;query=select+distinct+%3Fsubject+%3Fobject+where+{%3Fsubject+%3Chttp%3A%2F%2Fdbpedia.org%2Fproperty%2Fsingle3Date%3E+%3Fobject}+LIMIT+100&amp;format=text%2Fhtml&amp;timeout=30000&amp;debug=on", "View on DBPedia")</f>
        <v>View on DBPedia</v>
      </c>
    </row>
    <row collapsed="false" customFormat="false" customHeight="true" hidden="false" ht="12.65" outlineLevel="0" r="1499">
      <c r="A1499" s="0" t="str">
        <f aca="false">HYPERLINK("http://dbpedia.org/property/thisTour")</f>
        <v>http://dbpedia.org/property/thisTour</v>
      </c>
      <c r="B1499" s="0" t="s">
        <v>1098</v>
      </c>
      <c r="D1499" s="0" t="str">
        <f aca="false">HYPERLINK("http://dbpedia.org/sparql?default-graph-uri=http%3A%2F%2Fdbpedia.org&amp;query=select+distinct+%3Fsubject+%3Fobject+where+{%3Fsubject+%3Chttp%3A%2F%2Fdbpedia.org%2Fproperty%2FthisTour%3E+%3Fobject}+LIMIT+100&amp;format=text%2Fhtml&amp;timeout=30000&amp;debug=on", "View on DBPedia")</f>
        <v>View on DBPedia</v>
      </c>
    </row>
    <row collapsed="false" customFormat="false" customHeight="true" hidden="false" ht="12.65" outlineLevel="0" r="1500">
      <c r="A1500" s="0" t="str">
        <f aca="false">HYPERLINK("http://dbpedia.org/property/firstReleaseDate")</f>
        <v>http://dbpedia.org/property/firstReleaseDate</v>
      </c>
      <c r="B1500" s="0" t="s">
        <v>1099</v>
      </c>
      <c r="D1500" s="0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1501">
      <c r="A1501" s="0" t="str">
        <f aca="false">HYPERLINK("http://dbpedia.org/property/group")</f>
        <v>http://dbpedia.org/property/group</v>
      </c>
      <c r="B1501" s="0" t="s">
        <v>562</v>
      </c>
      <c r="D1501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true" hidden="false" ht="12.1" outlineLevel="0" r="1502">
      <c r="A1502" s="0" t="str">
        <f aca="false">HYPERLINK("http://dbpedia.org/property/starring")</f>
        <v>http://dbpedia.org/property/starring</v>
      </c>
      <c r="B1502" s="0" t="s">
        <v>93</v>
      </c>
      <c r="D1502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1503">
      <c r="A1503" s="0" t="str">
        <f aca="false">HYPERLINK("http://dbpedia.org/property/imageFile")</f>
        <v>http://dbpedia.org/property/imageFile</v>
      </c>
      <c r="B1503" s="0" t="s">
        <v>1100</v>
      </c>
      <c r="D1503" s="0" t="str">
        <f aca="false">HYPERLINK("http://dbpedia.org/sparql?default-graph-uri=http%3A%2F%2Fdbpedia.org&amp;query=select+distinct+%3Fsubject+%3Fobject+where+{%3Fsubject+%3Chttp%3A%2F%2Fdbpedia.org%2Fproperty%2FimageFile%3E+%3Fobject}+LIMIT+100&amp;format=text%2Fhtml&amp;timeout=30000&amp;debug=on", "View on DBPedia")</f>
        <v>View on DBPedia</v>
      </c>
    </row>
    <row collapsed="false" customFormat="false" customHeight="true" hidden="false" ht="12.1" outlineLevel="0" r="1504">
      <c r="A1504" s="0" t="str">
        <f aca="false">HYPERLINK("http://dbpedia.org/property/initiation")</f>
        <v>http://dbpedia.org/property/initiation</v>
      </c>
      <c r="B1504" s="0" t="s">
        <v>1101</v>
      </c>
      <c r="D1504" s="0" t="str">
        <f aca="false">HYPERLINK("http://dbpedia.org/sparql?default-graph-uri=http%3A%2F%2Fdbpedia.org&amp;query=select+distinct+%3Fsubject+%3Fobject+where+{%3Fsubject+%3Chttp%3A%2F%2Fdbpedia.org%2Fproperty%2Finitiation%3E+%3Fobject}+LIMIT+100&amp;format=text%2Fhtml&amp;timeout=30000&amp;debug=on", "View on DBPedia")</f>
        <v>View on DBPedia</v>
      </c>
    </row>
    <row collapsed="false" customFormat="false" customHeight="true" hidden="false" ht="12.1" outlineLevel="0" r="1505">
      <c r="A1505" s="0" t="str">
        <f aca="false">HYPERLINK("http://dbpedia.org/property/debut")</f>
        <v>http://dbpedia.org/property/debut</v>
      </c>
      <c r="B1505" s="0" t="s">
        <v>1102</v>
      </c>
      <c r="D1505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true" hidden="false" ht="12.65" outlineLevel="0" r="1506">
      <c r="A1506" s="0" t="str">
        <f aca="false">HYPERLINK("http://dbpedia.org/ontology/formationDate")</f>
        <v>http://dbpedia.org/ontology/formationDate</v>
      </c>
      <c r="B1506" s="0" t="s">
        <v>266</v>
      </c>
      <c r="D1506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1507">
      <c r="A1507" s="0" t="str">
        <f aca="false">HYPERLINK("http://dbpedia.org/property/placeOfDeath")</f>
        <v>http://dbpedia.org/property/placeOfDeath</v>
      </c>
      <c r="B1507" s="0" t="s">
        <v>137</v>
      </c>
      <c r="D1507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65" outlineLevel="0" r="1508">
      <c r="A1508" s="0" t="str">
        <f aca="false">HYPERLINK("http://dbpedia.org/property/altArtist")</f>
        <v>http://dbpedia.org/property/altArtist</v>
      </c>
      <c r="B1508" s="0" t="s">
        <v>1103</v>
      </c>
      <c r="D1508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true" hidden="false" ht="12.65" outlineLevel="0" r="1509">
      <c r="A1509" s="0" t="str">
        <f aca="false">HYPERLINK("http://dbpedia.org/property/renovationDate")</f>
        <v>http://dbpedia.org/property/renovationDate</v>
      </c>
      <c r="B1509" s="0" t="s">
        <v>330</v>
      </c>
      <c r="D1509" s="0" t="str">
        <f aca="false">HYPERLINK("http://dbpedia.org/sparql?default-graph-uri=http%3A%2F%2Fdbpedia.org&amp;query=select+distinct+%3Fsubject+%3Fobject+where+{%3Fsubject+%3Chttp%3A%2F%2Fdbpedia.org%2Fproperty%2FrenovationDate%3E+%3Fobject}+LIMIT+100&amp;format=text%2Fhtml&amp;timeout=30000&amp;debug=on", "View on DBPedia")</f>
        <v>View on DBPedia</v>
      </c>
    </row>
    <row collapsed="false" customFormat="false" customHeight="true" hidden="false" ht="12.1" outlineLevel="0" r="1510">
      <c r="A1510" s="0" t="str">
        <f aca="false">HYPERLINK("http://dbpedia.org/property/rev8score")</f>
        <v>http://dbpedia.org/property/rev8score</v>
      </c>
      <c r="B1510" s="0" t="s">
        <v>1104</v>
      </c>
      <c r="D1510" s="0" t="str">
        <f aca="false">HYPERLINK("http://dbpedia.org/sparql?default-graph-uri=http%3A%2F%2Fdbpedia.org&amp;query=select+distinct+%3Fsubject+%3Fobject+where+{%3Fsubject+%3Chttp%3A%2F%2Fdbpedia.org%2Fproperty%2Frev8score%3E+%3Fobject}+LIMIT+100&amp;format=text%2Fhtml&amp;timeout=30000&amp;debug=on", "View on DBPedia")</f>
        <v>View on DBPedia</v>
      </c>
    </row>
    <row collapsed="false" customFormat="false" customHeight="true" hidden="false" ht="12.65" outlineLevel="0" r="1511">
      <c r="A1511" s="0" t="str">
        <f aca="false">HYPERLINK("http://dbpedia.org/property/manageryears")</f>
        <v>http://dbpedia.org/property/manageryears</v>
      </c>
      <c r="B1511" s="0" t="s">
        <v>1105</v>
      </c>
      <c r="D1511" s="0" t="str">
        <f aca="false">HYPERLINK("http://dbpedia.org/sparql?default-graph-uri=http%3A%2F%2Fdbpedia.org&amp;query=select+distinct+%3Fsubject+%3Fobject+where+{%3Fsubject+%3Chttp%3A%2F%2Fdbpedia.org%2Fproperty%2Fmanageryears%3E+%3Fobject}+LIMIT+100&amp;format=text%2Fhtml&amp;timeout=30000&amp;debug=on", "View on DBPedia")</f>
        <v>View on DBPedia</v>
      </c>
    </row>
    <row collapsed="false" customFormat="false" customHeight="true" hidden="false" ht="12.1" outlineLevel="0" r="1512">
      <c r="A1512" s="0" t="str">
        <f aca="false">HYPERLINK("http://dbpedia.org/ontology/slogan")</f>
        <v>http://dbpedia.org/ontology/slogan</v>
      </c>
      <c r="B1512" s="0" t="s">
        <v>63</v>
      </c>
      <c r="D1512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true" hidden="false" ht="12.65" outlineLevel="0" r="1513">
      <c r="A1513" s="0" t="str">
        <f aca="false">HYPERLINK("http://dbpedia.org/ontology/closingDate")</f>
        <v>http://dbpedia.org/ontology/closingDate</v>
      </c>
      <c r="B1513" s="0" t="s">
        <v>868</v>
      </c>
      <c r="D1513" s="0" t="str">
        <f aca="false">HYPERLINK("http://dbpedia.org/sparql?default-graph-uri=http%3A%2F%2Fdbpedia.org&amp;query=select+distinct+%3Fsubject+%3Fobject+where+{%3Fsubject+%3Chttp%3A%2F%2Fdbpedia.org%2Fontology%2FclosingDate%3E+%3Fobject}+LIMIT+100&amp;format=text%2Fhtml&amp;timeout=30000&amp;debug=on", "View on DBPedia")</f>
        <v>View on DBPedia</v>
      </c>
    </row>
    <row collapsed="false" customFormat="false" customHeight="true" hidden="false" ht="12.1" outlineLevel="0" r="1514">
      <c r="A1514" s="0" t="str">
        <f aca="false">HYPERLINK("http://dbpedia.org/property/3y")</f>
        <v>http://dbpedia.org/property/3y</v>
      </c>
      <c r="B1514" s="0" t="s">
        <v>1106</v>
      </c>
      <c r="D1514" s="0" t="str">
        <f aca="false">HYPERLINK("http://dbpedia.org/sparql?default-graph-uri=http%3A%2F%2Fdbpedia.org&amp;query=select+distinct+%3Fsubject+%3Fobject+where+{%3Fsubject+%3Chttp%3A%2F%2Fdbpedia.org%2Fproperty%2F3y%3E+%3Fobject}+LIMIT+100&amp;format=text%2Fhtml&amp;timeout=30000&amp;debug=on", "View on DBPedia")</f>
        <v>View on DBPedia</v>
      </c>
    </row>
    <row collapsed="false" customFormat="false" customHeight="true" hidden="false" ht="12.65" outlineLevel="0" r="1515">
      <c r="A1515" s="0" t="str">
        <f aca="false">HYPERLINK("http://dbpedia.org/property/englishPubDate")</f>
        <v>http://dbpedia.org/property/englishPubDate</v>
      </c>
      <c r="B1515" s="0" t="s">
        <v>1107</v>
      </c>
      <c r="D1515" s="0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</row>
    <row collapsed="false" customFormat="false" customHeight="true" hidden="false" ht="12.1" outlineLevel="0" r="1516">
      <c r="A1516" s="0" t="str">
        <f aca="false">HYPERLINK("http://dbpedia.org/ontology/year")</f>
        <v>http://dbpedia.org/ontology/year</v>
      </c>
      <c r="B1516" s="0" t="s">
        <v>278</v>
      </c>
      <c r="D1516" s="0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</row>
    <row collapsed="false" customFormat="false" customHeight="true" hidden="false" ht="12.1" outlineLevel="0" r="1517">
      <c r="A1517" s="0" t="str">
        <f aca="false">HYPERLINK("http://dbpedia.org/property/presenter")</f>
        <v>http://dbpedia.org/property/presenter</v>
      </c>
      <c r="B1517" s="0" t="s">
        <v>1108</v>
      </c>
      <c r="D1517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true" hidden="false" ht="12.65" outlineLevel="0" r="1518">
      <c r="A1518" s="0" t="str">
        <f aca="false">HYPERLINK("http://dbpedia.org/property/laurenceolivierawards")</f>
        <v>http://dbpedia.org/property/laurenceolivierawards</v>
      </c>
      <c r="B1518" s="0" t="s">
        <v>1109</v>
      </c>
      <c r="D1518" s="0" t="str">
        <f aca="false">HYPERLINK("http://dbpedia.org/sparql?default-graph-uri=http%3A%2F%2Fdbpedia.org&amp;query=select+distinct+%3Fsubject+%3Fobject+where+{%3Fsubject+%3Chttp%3A%2F%2Fdbpedia.org%2Fproperty%2Flaurenceolivierawards%3E+%3Fobject}+LIMIT+100&amp;format=text%2Fhtml&amp;timeout=30000&amp;debug=on", "View on DBPedia")</f>
        <v>View on DBPedia</v>
      </c>
    </row>
    <row collapsed="false" customFormat="false" customHeight="true" hidden="false" ht="12.1" outlineLevel="0" r="1519">
      <c r="A1519" s="0" t="str">
        <f aca="false">HYPERLINK("http://dbpedia.org/ontology/award")</f>
        <v>http://dbpedia.org/ontology/award</v>
      </c>
      <c r="B1519" s="0" t="s">
        <v>218</v>
      </c>
      <c r="D1519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65" outlineLevel="0" r="1520">
      <c r="A1520" s="0" t="str">
        <f aca="false">HYPERLINK("http://dbpedia.org/ontology/demolitionDate")</f>
        <v>http://dbpedia.org/ontology/demolitionDate</v>
      </c>
      <c r="B1520" s="0" t="s">
        <v>1110</v>
      </c>
      <c r="D1520" s="0" t="str">
        <f aca="false">HYPERLINK("http://dbpedia.org/sparql?default-graph-uri=http%3A%2F%2Fdbpedia.org&amp;query=select+distinct+%3Fsubject+%3Fobject+where+{%3Fsubject+%3Chttp%3A%2F%2Fdbpedia.org%2Fontology%2FdemolitionDate%3E+%3Fobject}+LIMIT+100&amp;format=text%2Fhtml&amp;timeout=30000&amp;debug=on", "View on DBPedia")</f>
        <v>View on DBPedia</v>
      </c>
    </row>
    <row collapsed="false" customFormat="false" customHeight="true" hidden="false" ht="12.1" outlineLevel="0" r="1521">
      <c r="A1521" s="0" t="str">
        <f aca="false">HYPERLINK("http://dbpedia.org/property/notes")</f>
        <v>http://dbpedia.org/property/notes</v>
      </c>
      <c r="B1521" s="0" t="s">
        <v>1111</v>
      </c>
      <c r="D1521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true" hidden="false" ht="12.65" outlineLevel="0" r="1522">
      <c r="A1522" s="0" t="str">
        <f aca="false">HYPERLINK("http://dbpedia.org/property/nex")</f>
        <v>http://dbpedia.org/property/nex</v>
      </c>
      <c r="B1522" s="0" t="s">
        <v>1112</v>
      </c>
      <c r="D1522" s="0" t="str">
        <f aca="false">HYPERLINK("http://dbpedia.org/sparql?default-graph-uri=http%3A%2F%2Fdbpedia.org&amp;query=select+distinct+%3Fsubject+%3Fobject+where+{%3Fsubject+%3Chttp%3A%2F%2Fdbpedia.org%2Fproperty%2Fnex%3E+%3Fobject}+LIMIT+100&amp;format=text%2Fhtml&amp;timeout=30000&amp;debug=on", "View on DBPedia")</f>
        <v>View on DBPedia</v>
      </c>
    </row>
    <row collapsed="false" customFormat="false" customHeight="true" hidden="false" ht="12.1" outlineLevel="0" r="1523">
      <c r="A1523" s="0" t="str">
        <f aca="false">HYPERLINK("http://dbpedia.org/property/time")</f>
        <v>http://dbpedia.org/property/time</v>
      </c>
      <c r="B1523" s="0" t="s">
        <v>1113</v>
      </c>
      <c r="D1523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true" hidden="false" ht="12.65" outlineLevel="0" r="1524">
      <c r="A1524" s="0" t="str">
        <f aca="false">HYPERLINK("http://dbpedia.org/ontology/lastAirDate")</f>
        <v>http://dbpedia.org/ontology/lastAirDate</v>
      </c>
      <c r="B1524" s="0" t="s">
        <v>1114</v>
      </c>
      <c r="D1524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1525">
      <c r="A1525" s="0" t="str">
        <f aca="false">HYPERLINK("http://dbpedia.org/property/afiawards")</f>
        <v>http://dbpedia.org/property/afiawards</v>
      </c>
      <c r="B1525" s="0" t="s">
        <v>1115</v>
      </c>
      <c r="D1525" s="0" t="str">
        <f aca="false">HYPERLINK("http://dbpedia.org/sparql?default-graph-uri=http%3A%2F%2Fdbpedia.org&amp;query=select+distinct+%3Fsubject+%3Fobject+where+{%3Fsubject+%3Chttp%3A%2F%2Fdbpedia.org%2Fproperty%2Fafiawards%3E+%3Fobject}+LIMIT+100&amp;format=text%2Fhtml&amp;timeout=30000&amp;debug=on", "View on DBPedia")</f>
        <v>View on DBPedia</v>
      </c>
    </row>
    <row collapsed="false" customFormat="false" customHeight="true" hidden="false" ht="12.1" outlineLevel="0" r="1526">
      <c r="A1526" s="0" t="str">
        <f aca="false">HYPERLINK("http://dbpedia.org/property/died")</f>
        <v>http://dbpedia.org/property/died</v>
      </c>
      <c r="B1526" s="0" t="s">
        <v>1116</v>
      </c>
      <c r="D1526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true" hidden="false" ht="12.1" outlineLevel="0" r="1527">
      <c r="A1527" s="0" t="str">
        <f aca="false">HYPERLINK("http://dbpedia.org/property/reopened")</f>
        <v>http://dbpedia.org/property/reopened</v>
      </c>
      <c r="B1527" s="0" t="s">
        <v>1117</v>
      </c>
      <c r="D1527" s="0" t="str">
        <f aca="false">HYPERLINK("http://dbpedia.org/sparql?default-graph-uri=http%3A%2F%2Fdbpedia.org&amp;query=select+distinct+%3Fsubject+%3Fobject+where+{%3Fsubject+%3Chttp%3A%2F%2Fdbpedia.org%2Fproperty%2Freopened%3E+%3Fobject}+LIMIT+100&amp;format=text%2Fhtml&amp;timeout=30000&amp;debug=on", "View on DBPedia")</f>
        <v>View on DBPedia</v>
      </c>
    </row>
    <row collapsed="false" customFormat="false" customHeight="true" hidden="false" ht="12.1" outlineLevel="0" r="1528">
      <c r="A1528" s="0" t="str">
        <f aca="false">HYPERLINK("http://dbpedia.org/ontology/starring")</f>
        <v>http://dbpedia.org/ontology/starring</v>
      </c>
      <c r="B1528" s="0" t="s">
        <v>93</v>
      </c>
      <c r="D1528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529">
      <c r="A1529" s="0" t="str">
        <f aca="false">HYPERLINK("http://dbpedia.org/property/rev7score")</f>
        <v>http://dbpedia.org/property/rev7score</v>
      </c>
      <c r="B1529" s="0" t="s">
        <v>1118</v>
      </c>
      <c r="D1529" s="0" t="str">
        <f aca="false">HYPERLINK("http://dbpedia.org/sparql?default-graph-uri=http%3A%2F%2Fdbpedia.org&amp;query=select+distinct+%3Fsubject+%3Fobject+where+{%3Fsubject+%3Chttp%3A%2F%2Fdbpedia.org%2Fproperty%2Frev7score%3E+%3Fobject}+LIMIT+100&amp;format=text%2Fhtml&amp;timeout=30000&amp;debug=on", "View on DBPedia")</f>
        <v>View on DBPedia</v>
      </c>
    </row>
    <row collapsed="false" customFormat="false" customHeight="true" hidden="false" ht="12.65" outlineLevel="0" r="1530">
      <c r="A1530" s="0" t="str">
        <f aca="false">HYPERLINK("http://dbpedia.org/property/openingDate")</f>
        <v>http://dbpedia.org/property/openingDate</v>
      </c>
      <c r="B1530" s="0" t="s">
        <v>290</v>
      </c>
      <c r="D1530" s="0" t="str">
        <f aca="false">HYPERLINK("http://dbpedia.org/sparql?default-graph-uri=http%3A%2F%2Fdbpedia.org&amp;query=select+distinct+%3Fsubject+%3Fobject+where+{%3Fsubject+%3Chttp%3A%2F%2Fdbpedia.org%2Fproperty%2FopeningDate%3E+%3Fobject}+LIMIT+100&amp;format=text%2Fhtml&amp;timeout=30000&amp;debug=on", "View on DBPedia")</f>
        <v>View on DBPedia</v>
      </c>
    </row>
    <row collapsed="false" customFormat="false" customHeight="true" hidden="false" ht="12.65" outlineLevel="0" r="1531">
      <c r="A1531" s="0" t="str">
        <f aca="false">HYPERLINK("http://dbpedia.org/ontology/closingYear")</f>
        <v>http://dbpedia.org/ontology/closingYear</v>
      </c>
      <c r="B1531" s="0" t="s">
        <v>852</v>
      </c>
      <c r="D1531" s="0" t="str">
        <f aca="false">HYPERLINK("http://dbpedia.org/sparql?default-graph-uri=http%3A%2F%2Fdbpedia.org&amp;query=select+distinct+%3Fsubject+%3Fobject+where+{%3Fsubject+%3Chttp%3A%2F%2Fdbpedia.org%2Fontology%2FclosingYear%3E+%3Fobject}+LIMIT+100&amp;format=text%2Fhtml&amp;timeout=30000&amp;debug=on", "View on DBPedia")</f>
        <v>View on DBPedia</v>
      </c>
    </row>
    <row collapsed="false" customFormat="false" customHeight="true" hidden="false" ht="12.65" outlineLevel="0" r="1532">
      <c r="A1532" s="0" t="str">
        <f aca="false">HYPERLINK("http://dbpedia.org/property/inaugurationDate")</f>
        <v>http://dbpedia.org/property/inaugurationDate</v>
      </c>
      <c r="B1532" s="0" t="s">
        <v>310</v>
      </c>
      <c r="D1532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true" hidden="false" ht="12.1" outlineLevel="0" r="1533">
      <c r="A1533" s="0" t="str">
        <f aca="false">HYPERLINK("http://dbpedia.org/property/rev")</f>
        <v>http://dbpedia.org/property/rev</v>
      </c>
      <c r="B1533" s="0" t="s">
        <v>1119</v>
      </c>
      <c r="D1533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true" hidden="false" ht="12.1" outlineLevel="0" r="1534">
      <c r="A1534" s="0" t="str">
        <f aca="false">HYPERLINK("http://dbpedia.org/property/premiered")</f>
        <v>http://dbpedia.org/property/premiered</v>
      </c>
      <c r="B1534" s="0" t="s">
        <v>1120</v>
      </c>
      <c r="D1534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true" hidden="false" ht="12.65" outlineLevel="0" r="1535">
      <c r="A1535" s="0" t="str">
        <f aca="false">HYPERLINK("http://dbpedia.org/property/yearActive")</f>
        <v>http://dbpedia.org/property/yearActive</v>
      </c>
      <c r="B1535" s="0" t="s">
        <v>1121</v>
      </c>
      <c r="D1535" s="0" t="str">
        <f aca="false">HYPERLINK("http://dbpedia.org/sparql?default-graph-uri=http%3A%2F%2Fdbpedia.org&amp;query=select+distinct+%3Fsubject+%3Fobject+where+{%3Fsubject+%3Chttp%3A%2F%2Fdbpedia.org%2Fproperty%2FyearActive%3E+%3Fobject}+LIMIT+100&amp;format=text%2Fhtml&amp;timeout=30000&amp;debug=on", "View on DBPedia")</f>
        <v>View on DBPedia</v>
      </c>
    </row>
    <row collapsed="false" customFormat="false" customHeight="true" hidden="false" ht="12.1" outlineLevel="0" r="1536">
      <c r="A1536" s="0" t="str">
        <f aca="false">HYPERLINK("http://dbpedia.org/property/discovered")</f>
        <v>http://dbpedia.org/property/discovered</v>
      </c>
      <c r="B1536" s="0" t="s">
        <v>1122</v>
      </c>
      <c r="D1536" s="0" t="str">
        <f aca="false">HYPERLINK("http://dbpedia.org/sparql?default-graph-uri=http%3A%2F%2Fdbpedia.org&amp;query=select+distinct+%3Fsubject+%3Fobject+where+{%3Fsubject+%3Chttp%3A%2F%2Fdbpedia.org%2Fproperty%2Fdiscovered%3E+%3Fobject}+LIMIT+100&amp;format=text%2Fhtml&amp;timeout=30000&amp;debug=on", "View on DBPedia")</f>
        <v>View on DBPedia</v>
      </c>
    </row>
    <row collapsed="false" customFormat="false" customHeight="true" hidden="false" ht="12.65" outlineLevel="0" r="1537">
      <c r="A1537" s="0" t="str">
        <f aca="false">HYPERLINK("http://dbpedia.org/property/finaldate")</f>
        <v>http://dbpedia.org/property/finaldate</v>
      </c>
      <c r="B1537" s="0" t="s">
        <v>1123</v>
      </c>
      <c r="D1537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true" hidden="false" ht="12.1" outlineLevel="0" r="1538">
      <c r="A1538" s="0" t="str">
        <f aca="false">HYPERLINK("http://dbpedia.org/property/instrument")</f>
        <v>http://dbpedia.org/property/instrument</v>
      </c>
      <c r="B1538" s="0" t="s">
        <v>1124</v>
      </c>
      <c r="D1538" s="0" t="str">
        <f aca="false">HYPERLINK("http://dbpedia.org/sparql?default-graph-uri=http%3A%2F%2Fdbpedia.org&amp;query=select+distinct+%3Fsubject+%3Fobject+where+{%3Fsubject+%3Chttp%3A%2F%2Fdbpedia.org%2Fproperty%2Finstrument%3E+%3Fobject}+LIMIT+100&amp;format=text%2Fhtml&amp;timeout=30000&amp;debug=on", "View on DBPedia")</f>
        <v>View on DBPedia</v>
      </c>
    </row>
    <row collapsed="false" customFormat="false" customHeight="true" hidden="false" ht="12.65" outlineLevel="0" r="1539">
      <c r="A1539" s="0" t="str">
        <f aca="false">HYPERLINK("http://dbpedia.org/property/albumList")</f>
        <v>http://dbpedia.org/property/albumList</v>
      </c>
      <c r="B1539" s="0" t="s">
        <v>1125</v>
      </c>
      <c r="D1539" s="0" t="str">
        <f aca="false">HYPERLINK("http://dbpedia.org/sparql?default-graph-uri=http%3A%2F%2Fdbpedia.org&amp;query=select+distinct+%3Fsubject+%3Fobject+where+{%3Fsubject+%3Chttp%3A%2F%2Fdbpedia.org%2Fproperty%2FalbumList%3E+%3Fobject}+LIMIT+100&amp;format=text%2Fhtml&amp;timeout=30000&amp;debug=on", "View on DBPedia")</f>
        <v>View on DBPedia</v>
      </c>
    </row>
    <row collapsed="false" customFormat="false" customHeight="true" hidden="false" ht="12.1" outlineLevel="0" r="1540">
      <c r="A1540" s="0" t="str">
        <f aca="false">HYPERLINK("http://dbpedia.org/property/surface")</f>
        <v>http://dbpedia.org/property/surface</v>
      </c>
      <c r="B1540" s="0" t="s">
        <v>1126</v>
      </c>
      <c r="D1540" s="0" t="str">
        <f aca="false">HYPERLINK("http://dbpedia.org/sparql?default-graph-uri=http%3A%2F%2Fdbpedia.org&amp;query=select+distinct+%3Fsubject+%3Fobject+where+{%3Fsubject+%3Chttp%3A%2F%2Fdbpedia.org%2Fproperty%2Fsurface%3E+%3Fobject}+LIMIT+100&amp;format=text%2Fhtml&amp;timeout=30000&amp;debug=on", "View on DBPedia")</f>
        <v>View on DBPedia</v>
      </c>
    </row>
    <row collapsed="false" customFormat="false" customHeight="true" hidden="false" ht="12.1" outlineLevel="0" r="1541">
      <c r="A1541" s="0" t="str">
        <f aca="false">HYPERLINK("http://dbpedia.org/property/children")</f>
        <v>http://dbpedia.org/property/children</v>
      </c>
      <c r="B1541" s="0" t="s">
        <v>1127</v>
      </c>
      <c r="D1541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true" hidden="false" ht="12.1" outlineLevel="0" r="1542">
      <c r="A1542" s="0" t="str">
        <f aca="false">HYPERLINK("http://dbpedia.org/property/birth")</f>
        <v>http://dbpedia.org/property/birth</v>
      </c>
      <c r="B1542" s="0" t="s">
        <v>1128</v>
      </c>
      <c r="D1542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true" hidden="false" ht="12.65" outlineLevel="0" r="1543">
      <c r="A1543" s="0" t="str">
        <f aca="false">HYPERLINK("http://dbpedia.org/property/cdReissue")</f>
        <v>http://dbpedia.org/property/cdReissue</v>
      </c>
      <c r="B1543" s="0" t="s">
        <v>1129</v>
      </c>
      <c r="D1543" s="0" t="str">
        <f aca="false">HYPERLINK("http://dbpedia.org/sparql?default-graph-uri=http%3A%2F%2Fdbpedia.org&amp;query=select+distinct+%3Fsubject+%3Fobject+where+{%3Fsubject+%3Chttp%3A%2F%2Fdbpedia.org%2Fproperty%2FcdReissue%3E+%3Fobject}+LIMIT+100&amp;format=text%2Fhtml&amp;timeout=30000&amp;debug=on", "View on DBPedia")</f>
        <v>View on DBPedia</v>
      </c>
    </row>
    <row collapsed="false" customFormat="false" customHeight="true" hidden="false" ht="12.65" outlineLevel="0" r="1544">
      <c r="A1544" s="0" t="str">
        <f aca="false">HYPERLINK("http://dbpedia.org/property/salesamount")</f>
        <v>http://dbpedia.org/property/salesamount</v>
      </c>
      <c r="B1544" s="0" t="s">
        <v>1130</v>
      </c>
      <c r="D1544" s="0" t="str">
        <f aca="false">HYPERLINK("http://dbpedia.org/sparql?default-graph-uri=http%3A%2F%2Fdbpedia.org&amp;query=select+distinct+%3Fsubject+%3Fobject+where+{%3Fsubject+%3Chttp%3A%2F%2Fdbpedia.org%2Fproperty%2Fsalesamount%3E+%3Fobject}+LIMIT+100&amp;format=text%2Fhtml&amp;timeout=30000&amp;debug=on", "View on DBPedia")</f>
        <v>View on DBPedia</v>
      </c>
    </row>
    <row collapsed="false" customFormat="false" customHeight="true" hidden="false" ht="12.65" outlineLevel="0" r="1545">
      <c r="A1545" s="0" t="str">
        <f aca="false">HYPERLINK("http://dbpedia.org/property/nextConcert")</f>
        <v>http://dbpedia.org/property/nextConcert</v>
      </c>
      <c r="B1545" s="0" t="s">
        <v>1131</v>
      </c>
      <c r="D1545" s="0" t="str">
        <f aca="false">HYPERLINK("http://dbpedia.org/sparql?default-graph-uri=http%3A%2F%2Fdbpedia.org&amp;query=select+distinct+%3Fsubject+%3Fobject+where+{%3Fsubject+%3Chttp%3A%2F%2Fdbpedia.org%2Fproperty%2FnextConcert%3E+%3Fobject}+LIMIT+100&amp;format=text%2Fhtml&amp;timeout=30000&amp;debug=on", "View on DBPedia")</f>
        <v>View on DBPedia</v>
      </c>
    </row>
    <row collapsed="false" customFormat="false" customHeight="true" hidden="false" ht="12.65" outlineLevel="0" r="1546">
      <c r="A1546" s="0" t="str">
        <f aca="false">HYPERLINK("http://dbpedia.org/property/imageName")</f>
        <v>http://dbpedia.org/property/imageName</v>
      </c>
      <c r="B1546" s="0" t="s">
        <v>1132</v>
      </c>
      <c r="D1546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true" hidden="false" ht="12.65" outlineLevel="0" r="1547">
      <c r="A1547" s="0" t="str">
        <f aca="false">HYPERLINK("http://dbpedia.org/property/prevTrack")</f>
        <v>http://dbpedia.org/property/prevTrack</v>
      </c>
      <c r="B1547" s="0" t="s">
        <v>1133</v>
      </c>
      <c r="D1547" s="0" t="str">
        <f aca="false">HYPERLINK("http://dbpedia.org/sparql?default-graph-uri=http%3A%2F%2Fdbpedia.org&amp;query=select+distinct+%3Fsubject+%3Fobject+where+{%3Fsubject+%3Chttp%3A%2F%2Fdbpedia.org%2Fproperty%2FprevTrack%3E+%3Fobject}+LIMIT+100&amp;format=text%2Fhtml&amp;timeout=30000&amp;debug=on", "View on DBPedia")</f>
        <v>View on DBPedia</v>
      </c>
    </row>
    <row collapsed="false" customFormat="false" customHeight="true" hidden="false" ht="12.65" outlineLevel="0" r="1548">
      <c r="A1548" s="0" t="str">
        <f aca="false">HYPERLINK("http://dbpedia.org/property/showName")</f>
        <v>http://dbpedia.org/property/showName</v>
      </c>
      <c r="B1548" s="0" t="s">
        <v>1134</v>
      </c>
      <c r="D1548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65" outlineLevel="0" r="1549">
      <c r="A1549" s="0" t="str">
        <f aca="false">HYPERLINK("http://dbpedia.org/property/completionDate")</f>
        <v>http://dbpedia.org/property/completionDate</v>
      </c>
      <c r="B1549" s="0" t="s">
        <v>262</v>
      </c>
      <c r="D1549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true" hidden="false" ht="12.65" outlineLevel="0" r="1550">
      <c r="A1550" s="0" t="str">
        <f aca="false">HYPERLINK("http://dbpedia.org/property/mainstreamPopularity")</f>
        <v>http://dbpedia.org/property/mainstreamPopularity</v>
      </c>
      <c r="B1550" s="0" t="s">
        <v>1135</v>
      </c>
      <c r="D1550" s="0" t="str">
        <f aca="false">HYPERLINK("http://dbpedia.org/sparql?default-graph-uri=http%3A%2F%2Fdbpedia.org&amp;query=select+distinct+%3Fsubject+%3Fobject+where+{%3Fsubject+%3Chttp%3A%2F%2Fdbpedia.org%2Fproperty%2FmainstreamPopularity%3E+%3Fobject}+LIMIT+100&amp;format=text%2Fhtml&amp;timeout=30000&amp;debug=on", "View on DBPedia")</f>
        <v>View on DBPedia</v>
      </c>
    </row>
    <row collapsed="false" customFormat="false" customHeight="true" hidden="false" ht="12.65" outlineLevel="0" r="1551">
      <c r="A1551" s="0" t="str">
        <f aca="false">HYPERLINK("http://dbpedia.org/ontology/longtype")</f>
        <v>http://dbpedia.org/ontology/longtype</v>
      </c>
      <c r="B1551" s="0" t="s">
        <v>662</v>
      </c>
      <c r="D1551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true" hidden="false" ht="12.1" outlineLevel="0" r="1552">
      <c r="A1552" s="0" t="str">
        <f aca="false">HYPERLINK("http://dbpedia.org/property/based")</f>
        <v>http://dbpedia.org/property/based</v>
      </c>
      <c r="B1552" s="0" t="s">
        <v>1136</v>
      </c>
      <c r="D1552" s="0" t="str">
        <f aca="false">HYPERLINK("http://dbpedia.org/sparql?default-graph-uri=http%3A%2F%2Fdbpedia.org&amp;query=select+distinct+%3Fsubject+%3Fobject+where+{%3Fsubject+%3Chttp%3A%2F%2Fdbpedia.org%2Fproperty%2Fbased%3E+%3Fobject}+LIMIT+100&amp;format=text%2Fhtml&amp;timeout=30000&amp;debug=on", "View on DBPedia")</f>
        <v>View on DBPedia</v>
      </c>
    </row>
    <row collapsed="false" customFormat="false" customHeight="true" hidden="false" ht="12.1" outlineLevel="0" r="1553">
      <c r="A1553" s="0" t="str">
        <f aca="false">HYPERLINK("http://dbpedia.org/property/designatedOther2Date")</f>
        <v>http://dbpedia.org/property/designatedOther2Date</v>
      </c>
      <c r="B1553" s="0" t="s">
        <v>1137</v>
      </c>
      <c r="D1553" s="0" t="str">
        <f aca="false">HYPERLINK("http://dbpedia.org/sparql?default-graph-uri=http%3A%2F%2Fdbpedia.org&amp;query=select+distinct+%3Fsubject+%3Fobject+where+{%3Fsubject+%3Chttp%3A%2F%2Fdbpedia.org%2Fproperty%2FdesignatedOther2Date%3E+%3Fobject}+LIMIT+100&amp;format=text%2Fhtml&amp;timeout=30000&amp;debug=on", "View on DBPedia")</f>
        <v>View on DBPedia</v>
      </c>
    </row>
    <row collapsed="false" customFormat="false" customHeight="true" hidden="false" ht="12.1" outlineLevel="0" r="1554">
      <c r="A1554" s="0" t="str">
        <f aca="false">HYPERLINK("http://dbpedia.org/property/education")</f>
        <v>http://dbpedia.org/property/education</v>
      </c>
      <c r="B1554" s="0" t="s">
        <v>361</v>
      </c>
      <c r="D155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1555">
      <c r="A1555" s="0" t="str">
        <f aca="false">HYPERLINK("http://dbpedia.org/property/imageSize")</f>
        <v>http://dbpedia.org/property/imageSize</v>
      </c>
      <c r="B1555" s="0" t="s">
        <v>1138</v>
      </c>
      <c r="D1555" s="0" t="str">
        <f aca="false">HYPERLINK("http://dbpedia.org/sparql?default-graph-uri=http%3A%2F%2Fdbpedia.org&amp;query=select+distinct+%3Fsubject+%3Fobject+where+{%3Fsubject+%3Chttp%3A%2F%2Fdbpedia.org%2Fproperty%2FimageSize%3E+%3Fobject}+LIMIT+100&amp;format=text%2Fhtml&amp;timeout=30000&amp;debug=on", "View on DBPedia")</f>
        <v>View on DBPedia</v>
      </c>
    </row>
    <row collapsed="false" customFormat="false" customHeight="true" hidden="false" ht="12.1" outlineLevel="0" r="1556">
      <c r="A1556" s="0" t="str">
        <f aca="false">HYPERLINK("http://dbpedia.org/property/married")</f>
        <v>http://dbpedia.org/property/married</v>
      </c>
      <c r="B1556" s="0" t="s">
        <v>1139</v>
      </c>
      <c r="D1556" s="0" t="str">
        <f aca="false">HYPERLINK("http://dbpedia.org/sparql?default-graph-uri=http%3A%2F%2Fdbpedia.org&amp;query=select+distinct+%3Fsubject+%3Fobject+where+{%3Fsubject+%3Chttp%3A%2F%2Fdbpedia.org%2Fproperty%2Fmarried%3E+%3Fobject}+LIMIT+100&amp;format=text%2Fhtml&amp;timeout=30000&amp;debug=on", "View on DBPedia")</f>
        <v>View on DBPedia</v>
      </c>
    </row>
    <row collapsed="false" customFormat="false" customHeight="true" hidden="false" ht="12.65" outlineLevel="0" r="1557">
      <c r="A1557" s="0" t="str">
        <f aca="false">HYPERLINK("http://dbpedia.org/property/dejaVoodoo'sFourthAlbumReleased")</f>
        <v>http://dbpedia.org/property/dejaVoodoo'sFourthAlbumReleased</v>
      </c>
      <c r="B1557" s="0" t="s">
        <v>1140</v>
      </c>
      <c r="D1557" s="0" t="str">
        <f aca="false">HYPERLINK("http://dbpedia.org/sparql?default-graph-uri=http%3A%2F%2Fdbpedia.org&amp;query=select+distinct+%3Fsubject+%3Fobject+where+{%3Fsubject+%3Chttp%3A%2F%2Fdbpedia.org%2Fproperty%2FdejaVoodoo%27sFourthAlbumReleased%3E+%3Fobject}+LIMIT+100&amp;format=text%2Fhtml&amp;timeout=30000&amp;debug=on", "View on DBPedia")</f>
        <v>View on DBPedia</v>
      </c>
    </row>
    <row collapsed="false" customFormat="false" customHeight="true" hidden="false" ht="12.1" outlineLevel="0" r="1558">
      <c r="A1558" s="0" t="str">
        <f aca="false">HYPERLINK("http://dbpedia.org/property/enrollment")</f>
        <v>http://dbpedia.org/property/enrollment</v>
      </c>
      <c r="B1558" s="0" t="s">
        <v>1141</v>
      </c>
      <c r="D1558" s="0" t="str">
        <f aca="false">HYPERLINK("http://dbpedia.org/sparql?default-graph-uri=http%3A%2F%2Fdbpedia.org&amp;query=select+distinct+%3Fsubject+%3Fobject+where+{%3Fsubject+%3Chttp%3A%2F%2Fdbpedia.org%2Fproperty%2Fenrollment%3E+%3Fobject}+LIMIT+100&amp;format=text%2Fhtml&amp;timeout=30000&amp;debug=on", "View on DBPedia")</f>
        <v>View on DBPedia</v>
      </c>
    </row>
    <row collapsed="false" customFormat="false" customHeight="true" hidden="false" ht="12.1" outlineLevel="0" r="1559">
      <c r="A1559" s="0" t="str">
        <f aca="false">HYPERLINK("http://dbpedia.org/property/charted")</f>
        <v>http://dbpedia.org/property/charted</v>
      </c>
      <c r="B1559" s="0" t="s">
        <v>1142</v>
      </c>
      <c r="D1559" s="0" t="str">
        <f aca="false">HYPERLINK("http://dbpedia.org/sparql?default-graph-uri=http%3A%2F%2Fdbpedia.org&amp;query=select+distinct+%3Fsubject+%3Fobject+where+{%3Fsubject+%3Chttp%3A%2F%2Fdbpedia.org%2Fproperty%2Fcharted%3E+%3Fobject}+LIMIT+100&amp;format=text%2Fhtml&amp;timeout=30000&amp;debug=on", "View on DBPedia")</f>
        <v>View on DBPedia</v>
      </c>
    </row>
    <row collapsed="false" customFormat="false" customHeight="true" hidden="false" ht="12.1" outlineLevel="0" r="1560">
      <c r="A1560" s="0" t="str">
        <f aca="false">HYPERLINK("http://dbpedia.org/property/instituted")</f>
        <v>http://dbpedia.org/property/instituted</v>
      </c>
      <c r="B1560" s="0" t="s">
        <v>1143</v>
      </c>
      <c r="D1560" s="0" t="str">
        <f aca="false">HYPERLINK("http://dbpedia.org/sparql?default-graph-uri=http%3A%2F%2Fdbpedia.org&amp;query=select+distinct+%3Fsubject+%3Fobject+where+{%3Fsubject+%3Chttp%3A%2F%2Fdbpedia.org%2Fproperty%2Finstituted%3E+%3Fobject}+LIMIT+100&amp;format=text%2Fhtml&amp;timeout=30000&amp;debug=on", "View on DBPedia")</f>
        <v>View on DBPedia</v>
      </c>
    </row>
    <row collapsed="false" customFormat="false" customHeight="true" hidden="false" ht="12.65" outlineLevel="0" r="1561">
      <c r="A1561" s="0" t="str">
        <f aca="false">HYPERLINK("http://dbpedia.org/property/finalshow")</f>
        <v>http://dbpedia.org/property/finalshow</v>
      </c>
      <c r="B1561" s="0" t="s">
        <v>1144</v>
      </c>
      <c r="D1561" s="0" t="str">
        <f aca="false">HYPERLINK("http://dbpedia.org/sparql?default-graph-uri=http%3A%2F%2Fdbpedia.org&amp;query=select+distinct+%3Fsubject+%3Fobject+where+{%3Fsubject+%3Chttp%3A%2F%2Fdbpedia.org%2Fproperty%2Ffinalshow%3E+%3Fobject}+LIMIT+100&amp;format=text%2Fhtml&amp;timeout=30000&amp;debug=on", "View on DBPedia")</f>
        <v>View on DBPedia</v>
      </c>
    </row>
    <row collapsed="false" customFormat="false" customHeight="true" hidden="false" ht="12.65" outlineLevel="0" r="1562">
      <c r="A1562" s="0" t="str">
        <f aca="false">HYPERLINK("http://dbpedia.org/property/otrosMiembros")</f>
        <v>http://dbpedia.org/property/otrosMiembros</v>
      </c>
      <c r="B1562" s="0" t="s">
        <v>1145</v>
      </c>
      <c r="D1562" s="0" t="str">
        <f aca="false">HYPERLINK("http://dbpedia.org/sparql?default-graph-uri=http%3A%2F%2Fdbpedia.org&amp;query=select+distinct+%3Fsubject+%3Fobject+where+{%3Fsubject+%3Chttp%3A%2F%2Fdbpedia.org%2Fproperty%2FotrosMiembros%3E+%3Fobject}+LIMIT+100&amp;format=text%2Fhtml&amp;timeout=30000&amp;debug=on", "View on DBPedia")</f>
        <v>View on DBPedia</v>
      </c>
    </row>
    <row collapsed="false" customFormat="false" customHeight="true" hidden="false" ht="12.1" outlineLevel="0" r="1563">
      <c r="A1563" s="0" t="str">
        <f aca="false">HYPERLINK("http://dbpedia.org/property/circulation")</f>
        <v>http://dbpedia.org/property/circulation</v>
      </c>
      <c r="B1563" s="0" t="s">
        <v>1146</v>
      </c>
      <c r="D1563" s="0" t="str">
        <f aca="false">HYPERLINK("http://dbpedia.org/sparql?default-graph-uri=http%3A%2F%2Fdbpedia.org&amp;query=select+distinct+%3Fsubject+%3Fobject+where+{%3Fsubject+%3Chttp%3A%2F%2Fdbpedia.org%2Fproperty%2Fcirculation%3E+%3Fobject}+LIMIT+100&amp;format=text%2Fhtml&amp;timeout=30000&amp;debug=on", "View on DBPedia")</f>
        <v>View on DBPedia</v>
      </c>
    </row>
    <row collapsed="false" customFormat="false" customHeight="true" hidden="false" ht="12.65" outlineLevel="0" r="1564">
      <c r="A1564" s="0" t="str">
        <f aca="false">HYPERLINK("http://dbpedia.org/property/finalyear")</f>
        <v>http://dbpedia.org/property/finalyear</v>
      </c>
      <c r="B1564" s="0" t="s">
        <v>1147</v>
      </c>
      <c r="D1564" s="0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</row>
    <row collapsed="false" customFormat="false" customHeight="true" hidden="false" ht="12.1" outlineLevel="0" r="1565">
      <c r="A1565" s="0" t="str">
        <f aca="false">HYPERLINK("http://dbpedia.org/property/as")</f>
        <v>http://dbpedia.org/property/as</v>
      </c>
      <c r="B1565" s="0" t="s">
        <v>143</v>
      </c>
      <c r="D1565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true" hidden="false" ht="12.1" outlineLevel="0" r="1566">
      <c r="A1566" s="0" t="str">
        <f aca="false">HYPERLINK("http://dbpedia.org/property/contributors")</f>
        <v>http://dbpedia.org/property/contributors</v>
      </c>
      <c r="B1566" s="0" t="s">
        <v>1148</v>
      </c>
      <c r="D1566" s="0" t="str">
        <f aca="false">HYPERLINK("http://dbpedia.org/sparql?default-graph-uri=http%3A%2F%2Fdbpedia.org&amp;query=select+distinct+%3Fsubject+%3Fobject+where+{%3Fsubject+%3Chttp%3A%2F%2Fdbpedia.org%2Fproperty%2Fcontributors%3E+%3Fobject}+LIMIT+100&amp;format=text%2Fhtml&amp;timeout=30000&amp;debug=on", "View on DBPedia")</f>
        <v>View on DBPedia</v>
      </c>
    </row>
    <row collapsed="false" customFormat="false" customHeight="true" hidden="false" ht="12.1" outlineLevel="0" r="1567">
      <c r="A1567" s="0" t="str">
        <f aca="false">HYPERLINK("http://dbpedia.org/property/spouse(s)_")</f>
        <v>http://dbpedia.org/property/spouse(s)_</v>
      </c>
      <c r="B1567" s="0" t="s">
        <v>1149</v>
      </c>
      <c r="D1567" s="0" t="str">
        <f aca="false">HYPERLINK("http://dbpedia.org/sparql?default-graph-uri=http%3A%2F%2Fdbpedia.org&amp;query=select+distinct+%3Fsubject+%3Fobject+where+{%3Fsubject+%3Chttp%3A%2F%2Fdbpedia.org%2Fproperty%2Fspouse%28s%29_%3E+%3Fobject}+LIMIT+100&amp;format=text%2Fhtml&amp;timeout=30000&amp;debug=on", "View on DBPedia")</f>
        <v>View on DBPedia</v>
      </c>
    </row>
    <row collapsed="false" customFormat="false" customHeight="true" hidden="false" ht="12.65" outlineLevel="0" r="1568">
      <c r="A1568" s="0" t="str">
        <f aca="false">HYPERLINK("http://dbpedia.org/ontology/buildingEndDate")</f>
        <v>http://dbpedia.org/ontology/buildingEndDate</v>
      </c>
      <c r="B1568" s="0" t="s">
        <v>328</v>
      </c>
      <c r="D1568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true" hidden="false" ht="12.65" outlineLevel="0" r="1569">
      <c r="A1569" s="0" t="str">
        <f aca="false">HYPERLINK("http://dbpedia.org/property/celloPrevPrevUntil")</f>
        <v>http://dbpedia.org/property/celloPrevPrevUntil</v>
      </c>
      <c r="B1569" s="0" t="s">
        <v>1150</v>
      </c>
      <c r="D1569" s="0" t="str">
        <f aca="false">HYPERLINK("http://dbpedia.org/sparql?default-graph-uri=http%3A%2F%2Fdbpedia.org&amp;query=select+distinct+%3Fsubject+%3Fobject+where+{%3Fsubject+%3Chttp%3A%2F%2Fdbpedia.org%2Fproperty%2FcelloPrevPrevUntil%3E+%3Fobject}+LIMIT+100&amp;format=text%2Fhtml&amp;timeout=30000&amp;debug=on", "View on DBPedia")</f>
        <v>View on DBPedia</v>
      </c>
    </row>
    <row collapsed="false" customFormat="false" customHeight="true" hidden="false" ht="12.65" outlineLevel="0" r="1570">
      <c r="A1570" s="0" t="str">
        <f aca="false">HYPERLINK("http://dbpedia.org/ontology/dateOfAbandonment")</f>
        <v>http://dbpedia.org/ontology/dateOfAbandonment</v>
      </c>
      <c r="B1570" s="0" t="s">
        <v>1151</v>
      </c>
      <c r="D1570" s="0" t="str">
        <f aca="false">HYPERLINK("http://dbpedia.org/sparql?default-graph-uri=http%3A%2F%2Fdbpedia.org&amp;query=select+distinct+%3Fsubject+%3Fobject+where+{%3Fsubject+%3Chttp%3A%2F%2Fdbpedia.org%2Fontology%2FdateOfAbandonment%3E+%3Fobject}+LIMIT+100&amp;format=text%2Fhtml&amp;timeout=30000&amp;debug=on", "View on DBPedia")</f>
        <v>View on DBPedia</v>
      </c>
    </row>
    <row collapsed="false" customFormat="false" customHeight="true" hidden="false" ht="12.1" outlineLevel="0" r="1571">
      <c r="A1571" s="0" t="str">
        <f aca="false">HYPERLINK("http://dbpedia.org/property/ya")</f>
        <v>http://dbpedia.org/property/ya</v>
      </c>
      <c r="B1571" s="0" t="s">
        <v>1152</v>
      </c>
      <c r="D1571" s="0" t="str">
        <f aca="false">HYPERLINK("http://dbpedia.org/sparql?default-graph-uri=http%3A%2F%2Fdbpedia.org&amp;query=select+distinct+%3Fsubject+%3Fobject+where+{%3Fsubject+%3Chttp%3A%2F%2Fdbpedia.org%2Fproperty%2Fya%3E+%3Fobject}+LIMIT+100&amp;format=text%2Fhtml&amp;timeout=30000&amp;debug=on", "View on DBPedia")</f>
        <v>View on DBPedia</v>
      </c>
    </row>
    <row collapsed="false" customFormat="false" customHeight="true" hidden="false" ht="12.65" outlineLevel="0" r="1572">
      <c r="A1572" s="0" t="str">
        <f aca="false">HYPERLINK("http://dbpedia.org/property/allMusic")</f>
        <v>http://dbpedia.org/property/allMusic</v>
      </c>
      <c r="B1572" s="0" t="s">
        <v>1153</v>
      </c>
      <c r="D1572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true" hidden="false" ht="12.1" outlineLevel="0" r="1573">
      <c r="A1573" s="0" t="str">
        <f aca="false">HYPERLINK("http://dbpedia.org/property/capacity")</f>
        <v>http://dbpedia.org/property/capacity</v>
      </c>
      <c r="B1573" s="0" t="s">
        <v>1154</v>
      </c>
      <c r="D1573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true" hidden="false" ht="12.1" outlineLevel="0" r="1574">
      <c r="A1574" s="0" t="str">
        <f aca="false">HYPERLINK("http://dbpedia.org/property/birthday")</f>
        <v>http://dbpedia.org/property/birthday</v>
      </c>
      <c r="B1574" s="0" t="s">
        <v>1155</v>
      </c>
      <c r="D1574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true" hidden="false" ht="12.1" outlineLevel="0" r="1575">
      <c r="A1575" s="0" t="str">
        <f aca="false">HYPERLINK("http://dbpedia.org/property/book")</f>
        <v>http://dbpedia.org/property/book</v>
      </c>
      <c r="B1575" s="0" t="s">
        <v>1156</v>
      </c>
      <c r="D1575" s="0" t="str">
        <f aca="false">HYPERLINK("http://dbpedia.org/sparql?default-graph-uri=http%3A%2F%2Fdbpedia.org&amp;query=select+distinct+%3Fsubject+%3Fobject+where+{%3Fsubject+%3Chttp%3A%2F%2Fdbpedia.org%2Fproperty%2Fbook%3E+%3Fobject}+LIMIT+100&amp;format=text%2Fhtml&amp;timeout=30000&amp;debug=on", "View on DBPedia")</f>
        <v>View on DBPedia</v>
      </c>
    </row>
    <row collapsed="false" customFormat="false" customHeight="true" hidden="false" ht="12.1" outlineLevel="0" r="1576">
      <c r="A1576" s="0" t="str">
        <f aca="false">HYPERLINK("http://dbpedia.org/property/budget")</f>
        <v>http://dbpedia.org/property/budget</v>
      </c>
      <c r="B1576" s="0" t="s">
        <v>536</v>
      </c>
      <c r="D1576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true" hidden="false" ht="12.65" outlineLevel="0" r="1577">
      <c r="A1577" s="0" t="str">
        <f aca="false">HYPERLINK("http://dbpedia.org/property/pastDjs")</f>
        <v>http://dbpedia.org/property/pastDjs</v>
      </c>
      <c r="B1577" s="0" t="s">
        <v>1157</v>
      </c>
      <c r="D1577" s="0" t="str">
        <f aca="false">HYPERLINK("http://dbpedia.org/sparql?default-graph-uri=http%3A%2F%2Fdbpedia.org&amp;query=select+distinct+%3Fsubject+%3Fobject+where+{%3Fsubject+%3Chttp%3A%2F%2Fdbpedia.org%2Fproperty%2FpastDjs%3E+%3Fobject}+LIMIT+100&amp;format=text%2Fhtml&amp;timeout=30000&amp;debug=on", "View on DBPedia")</f>
        <v>View on DBPedia</v>
      </c>
    </row>
    <row collapsed="false" customFormat="false" customHeight="true" hidden="false" ht="12.1" outlineLevel="0" r="1578">
      <c r="A1578" s="0" t="str">
        <f aca="false">HYPERLINK("http://dbpedia.org/property/extinction")</f>
        <v>http://dbpedia.org/property/extinction</v>
      </c>
      <c r="B1578" s="0" t="s">
        <v>1158</v>
      </c>
      <c r="D1578" s="0" t="str">
        <f aca="false">HYPERLINK("http://dbpedia.org/sparql?default-graph-uri=http%3A%2F%2Fdbpedia.org&amp;query=select+distinct+%3Fsubject+%3Fobject+where+{%3Fsubject+%3Chttp%3A%2F%2Fdbpedia.org%2Fproperty%2Fextinction%3E+%3Fobject}+LIMIT+100&amp;format=text%2Fhtml&amp;timeout=30000&amp;debug=on", "View on DBPedia")</f>
        <v>View on DBPedia</v>
      </c>
    </row>
    <row collapsed="false" customFormat="false" customHeight="true" hidden="false" ht="12.65" outlineLevel="0" r="1579">
      <c r="A1579" s="0" t="str">
        <f aca="false">HYPERLINK("http://dbpedia.org/property/escFirst")</f>
        <v>http://dbpedia.org/property/escFirst</v>
      </c>
      <c r="B1579" s="0" t="s">
        <v>1159</v>
      </c>
      <c r="D1579" s="0" t="str">
        <f aca="false">HYPERLINK("http://dbpedia.org/sparql?default-graph-uri=http%3A%2F%2Fdbpedia.org&amp;query=select+distinct+%3Fsubject+%3Fobject+where+{%3Fsubject+%3Chttp%3A%2F%2Fdbpedia.org%2Fproperty%2FescFirst%3E+%3Fobject}+LIMIT+100&amp;format=text%2Fhtml&amp;timeout=30000&amp;debug=on", "View on DBPedia")</f>
        <v>View on DBPedia</v>
      </c>
    </row>
    <row collapsed="false" customFormat="false" customHeight="true" hidden="false" ht="12.65" outlineLevel="0" r="1580">
      <c r="A1580" s="0" t="str">
        <f aca="false">HYPERLINK("http://dbpedia.org/property/yearsActivse")</f>
        <v>http://dbpedia.org/property/yearsActivse</v>
      </c>
      <c r="B1580" s="0" t="s">
        <v>1160</v>
      </c>
      <c r="D1580" s="0" t="str">
        <f aca="false">HYPERLINK("http://dbpedia.org/sparql?default-graph-uri=http%3A%2F%2Fdbpedia.org&amp;query=select+distinct+%3Fsubject+%3Fobject+where+{%3Fsubject+%3Chttp%3A%2F%2Fdbpedia.org%2Fproperty%2FyearsActivse%3E+%3Fobject}+LIMIT+100&amp;format=text%2Fhtml&amp;timeout=30000&amp;debug=on", "View on DBPedia")</f>
        <v>View on DBPedia</v>
      </c>
    </row>
    <row collapsed="false" customFormat="false" customHeight="true" hidden="false" ht="12.1" outlineLevel="0" r="1581">
      <c r="A1581" s="0" t="str">
        <f aca="false">HYPERLINK("http://dbpedia.org/property/rev10score")</f>
        <v>http://dbpedia.org/property/rev10score</v>
      </c>
      <c r="B1581" s="0" t="s">
        <v>1161</v>
      </c>
      <c r="D1581" s="0" t="str">
        <f aca="false">HYPERLINK("http://dbpedia.org/sparql?default-graph-uri=http%3A%2F%2Fdbpedia.org&amp;query=select+distinct+%3Fsubject+%3Fobject+where+{%3Fsubject+%3Chttp%3A%2F%2Fdbpedia.org%2Fproperty%2Frev10score%3E+%3Fobject}+LIMIT+100&amp;format=text%2Fhtml&amp;timeout=30000&amp;debug=on", "View on DBPedia")</f>
        <v>View on DBPedia</v>
      </c>
    </row>
    <row collapsed="false" customFormat="false" customHeight="true" hidden="false" ht="12.65" outlineLevel="0" r="1582">
      <c r="A1582" s="0" t="str">
        <f aca="false">HYPERLINK("http://dbpedia.org/property/latestReleaseVersion")</f>
        <v>http://dbpedia.org/property/latestReleaseVersion</v>
      </c>
      <c r="B1582" s="0" t="s">
        <v>1162</v>
      </c>
      <c r="D1582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true" hidden="false" ht="12.65" outlineLevel="0" r="1583">
      <c r="A1583" s="0" t="str">
        <f aca="false">HYPERLINK("http://dbpedia.org/property/titel")</f>
        <v>http://dbpedia.org/property/titel</v>
      </c>
      <c r="B1583" s="0" t="s">
        <v>1163</v>
      </c>
      <c r="D1583" s="0" t="str">
        <f aca="false">HYPERLINK("http://dbpedia.org/sparql?default-graph-uri=http%3A%2F%2Fdbpedia.org&amp;query=select+distinct+%3Fsubject+%3Fobject+where+{%3Fsubject+%3Chttp%3A%2F%2Fdbpedia.org%2Fproperty%2Ftitel%3E+%3Fobject}+LIMIT+100&amp;format=text%2Fhtml&amp;timeout=30000&amp;debug=on", "View on DBPedia")</f>
        <v>View on DBPedia</v>
      </c>
    </row>
    <row collapsed="false" customFormat="false" customHeight="true" hidden="false" ht="12.1" outlineLevel="0" r="1584">
      <c r="A1584" s="0" t="str">
        <f aca="false">HYPERLINK("http://dbpedia.org/property/below")</f>
        <v>http://dbpedia.org/property/below</v>
      </c>
      <c r="B1584" s="0" t="s">
        <v>155</v>
      </c>
      <c r="D1584" s="0" t="str">
        <f aca="false">HYPERLINK("http://dbpedia.org/sparql?default-graph-uri=http%3A%2F%2Fdbpedia.org&amp;query=select+distinct+%3Fsubject+%3Fobject+where+{%3Fsubject+%3Chttp%3A%2F%2Fdbpedia.org%2Fproperty%2Fbelow%3E+%3Fobject}+LIMIT+100&amp;format=text%2Fhtml&amp;timeout=30000&amp;debug=on", "View on DBPedia")</f>
        <v>View on DBPedia</v>
      </c>
    </row>
    <row collapsed="false" customFormat="false" customHeight="true" hidden="false" ht="12.1" outlineLevel="0" r="1585">
      <c r="A1585" s="0" t="str">
        <f aca="false">HYPERLINK("http://dbpedia.org/property/battles")</f>
        <v>http://dbpedia.org/property/battles</v>
      </c>
      <c r="B1585" s="0" t="s">
        <v>163</v>
      </c>
      <c r="D1585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true" hidden="false" ht="12.65" outlineLevel="0" r="1586">
      <c r="A1586" s="0" t="str">
        <f aca="false">HYPERLINK("http://dbpedia.org/property/erp")</f>
        <v>http://dbpedia.org/property/erp</v>
      </c>
      <c r="B1586" s="0" t="s">
        <v>1164</v>
      </c>
      <c r="D1586" s="0" t="str">
        <f aca="false">HYPERLINK("http://dbpedia.org/sparql?default-graph-uri=http%3A%2F%2Fdbpedia.org&amp;query=select+distinct+%3Fsubject+%3Fobject+where+{%3Fsubject+%3Chttp%3A%2F%2Fdbpedia.org%2Fproperty%2Ferp%3E+%3Fobject}+LIMIT+100&amp;format=text%2Fhtml&amp;timeout=30000&amp;debug=on", "View on DBPedia")</f>
        <v>View on DBPedia</v>
      </c>
    </row>
    <row collapsed="false" customFormat="false" customHeight="true" hidden="false" ht="12.65" outlineLevel="0" r="1587">
      <c r="A1587" s="0" t="str">
        <f aca="false">HYPERLINK("http://dbpedia.org/property/constructionCost")</f>
        <v>http://dbpedia.org/property/constructionCost</v>
      </c>
      <c r="B1587" s="0" t="s">
        <v>1165</v>
      </c>
      <c r="D1587" s="0" t="str">
        <f aca="false">HYPERLINK("http://dbpedia.org/sparql?default-graph-uri=http%3A%2F%2Fdbpedia.org&amp;query=select+distinct+%3Fsubject+%3Fobject+where+{%3Fsubject+%3Chttp%3A%2F%2Fdbpedia.org%2Fproperty%2FconstructionCost%3E+%3Fobject}+LIMIT+100&amp;format=text%2Fhtml&amp;timeout=30000&amp;debug=on", "View on DBPedia")</f>
        <v>View on DBPedia</v>
      </c>
    </row>
    <row collapsed="false" customFormat="false" customHeight="true" hidden="false" ht="12.65" outlineLevel="0" r="1588">
      <c r="A1588" s="0" t="str">
        <f aca="false">HYPERLINK("http://dbpedia.org/property/notableTitles")</f>
        <v>http://dbpedia.org/property/notableTitles</v>
      </c>
      <c r="B1588" s="0" t="s">
        <v>1166</v>
      </c>
      <c r="D1588" s="0" t="str">
        <f aca="false">HYPERLINK("http://dbpedia.org/sparql?default-graph-uri=http%3A%2F%2Fdbpedia.org&amp;query=select+distinct+%3Fsubject+%3Fobject+where+{%3Fsubject+%3Chttp%3A%2F%2Fdbpedia.org%2Fproperty%2FnotableTitles%3E+%3Fobject}+LIMIT+100&amp;format=text%2Fhtml&amp;timeout=30000&amp;debug=on", "View on DBPedia")</f>
        <v>View on DBPedia</v>
      </c>
    </row>
    <row collapsed="false" customFormat="false" customHeight="true" hidden="false" ht="12.1" outlineLevel="0" r="1589">
      <c r="A1589" s="0" t="str">
        <f aca="false">HYPERLINK("http://dbpedia.org/property/chapter")</f>
        <v>http://dbpedia.org/property/chapter</v>
      </c>
      <c r="B1589" s="0" t="s">
        <v>1167</v>
      </c>
      <c r="D1589" s="0" t="str">
        <f aca="false">HYPERLINK("http://dbpedia.org/sparql?default-graph-uri=http%3A%2F%2Fdbpedia.org&amp;query=select+distinct+%3Fsubject+%3Fobject+where+{%3Fsubject+%3Chttp%3A%2F%2Fdbpedia.org%2Fproperty%2Fchapter%3E+%3Fobject}+LIMIT+100&amp;format=text%2Fhtml&amp;timeout=30000&amp;debug=on", "View on DBPedia")</f>
        <v>View on DBPedia</v>
      </c>
    </row>
    <row collapsed="false" customFormat="false" customHeight="true" hidden="false" ht="12.1" outlineLevel="0" r="1590">
      <c r="A1590" s="0" t="str">
        <f aca="false">HYPERLINK("http://dbpedia.org/property/highlights")</f>
        <v>http://dbpedia.org/property/highlights</v>
      </c>
      <c r="B1590" s="0" t="s">
        <v>1168</v>
      </c>
      <c r="D1590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1591">
      <c r="A1591" s="0" t="str">
        <f aca="false">HYPERLINK("http://dbpedia.org/property/footer")</f>
        <v>http://dbpedia.org/property/footer</v>
      </c>
      <c r="B1591" s="0" t="s">
        <v>171</v>
      </c>
      <c r="D1591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1" outlineLevel="0" r="1592">
      <c r="A1592" s="0" t="str">
        <f aca="false">HYPERLINK("http://dbpedia.org/property/142pxReleased")</f>
        <v>http://dbpedia.org/property/142pxReleased</v>
      </c>
      <c r="B1592" s="0" t="s">
        <v>1169</v>
      </c>
      <c r="D1592" s="0" t="str">
        <f aca="false">HYPERLINK("http://dbpedia.org/sparql?default-graph-uri=http%3A%2F%2Fdbpedia.org&amp;query=select+distinct+%3Fsubject+%3Fobject+where+{%3Fsubject+%3Chttp%3A%2F%2Fdbpedia.org%2Fproperty%2F142pxReleased%3E+%3Fobject}+LIMIT+100&amp;format=text%2Fhtml&amp;timeout=30000&amp;debug=on", "View on DBPedia")</f>
        <v>View on DBPedia</v>
      </c>
    </row>
    <row collapsed="false" customFormat="false" customHeight="true" hidden="false" ht="12.65" outlineLevel="0" r="1593">
      <c r="A1593" s="0" t="str">
        <f aca="false">HYPERLINK("http://dbpedia.org/property/dathDate")</f>
        <v>http://dbpedia.org/property/dathDate</v>
      </c>
      <c r="B1593" s="0" t="s">
        <v>1170</v>
      </c>
      <c r="D1593" s="0" t="str">
        <f aca="false">HYPERLINK("http://dbpedia.org/sparql?default-graph-uri=http%3A%2F%2Fdbpedia.org&amp;query=select+distinct+%3Fsubject+%3Fobject+where+{%3Fsubject+%3Chttp%3A%2F%2Fdbpedia.org%2Fproperty%2FdathDate%3E+%3Fobject}+LIMIT+100&amp;format=text%2Fhtml&amp;timeout=30000&amp;debug=on", "View on DBPedia")</f>
        <v>View on DBPedia</v>
      </c>
    </row>
    <row collapsed="false" customFormat="false" customHeight="true" hidden="false" ht="12.65" outlineLevel="0" r="1594">
      <c r="A1594" s="0" t="str">
        <f aca="false">HYPERLINK("http://dbpedia.org/property/birthName")</f>
        <v>http://dbpedia.org/property/birthName</v>
      </c>
      <c r="B1594" s="0" t="s">
        <v>1171</v>
      </c>
      <c r="D1594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65" outlineLevel="0" r="1595">
      <c r="A1595" s="0" t="str">
        <f aca="false">HYPERLINK("http://dbpedia.org/property/certyer")</f>
        <v>http://dbpedia.org/property/certyer</v>
      </c>
      <c r="B1595" s="0" t="s">
        <v>1172</v>
      </c>
      <c r="D1595" s="0" t="str">
        <f aca="false">HYPERLINK("http://dbpedia.org/sparql?default-graph-uri=http%3A%2F%2Fdbpedia.org&amp;query=select+distinct+%3Fsubject+%3Fobject+where+{%3Fsubject+%3Chttp%3A%2F%2Fdbpedia.org%2Fproperty%2Fcertyer%3E+%3Fobject}+LIMIT+100&amp;format=text%2Fhtml&amp;timeout=30000&amp;debug=on", "View on DBPedia")</f>
        <v>View on DBPedia</v>
      </c>
    </row>
    <row collapsed="false" customFormat="false" customHeight="true" hidden="false" ht="12.65" outlineLevel="0" r="1596">
      <c r="A1596" s="0" t="str">
        <f aca="false">HYPERLINK("http://dbpedia.org/property/yearBuilt")</f>
        <v>http://dbpedia.org/property/yearBuilt</v>
      </c>
      <c r="B1596" s="0" t="s">
        <v>1173</v>
      </c>
      <c r="D1596" s="0" t="str">
        <f aca="false">HYPERLINK("http://dbpedia.org/sparql?default-graph-uri=http%3A%2F%2Fdbpedia.org&amp;query=select+distinct+%3Fsubject+%3Fobject+where+{%3Fsubject+%3Chttp%3A%2F%2Fdbpedia.org%2Fproperty%2FyearBuilt%3E+%3Fobject}+LIMIT+100&amp;format=text%2Fhtml&amp;timeout=30000&amp;debug=on", "View on DBPedia")</f>
        <v>View on DBPedia</v>
      </c>
    </row>
    <row collapsed="false" customFormat="false" customHeight="true" hidden="false" ht="12.65" outlineLevel="0" r="1597">
      <c r="A1597" s="0" t="str">
        <f aca="false">HYPERLINK("http://dbpedia.org/property/deathdate")</f>
        <v>http://dbpedia.org/property/deathdate</v>
      </c>
      <c r="B1597" s="0" t="s">
        <v>1174</v>
      </c>
      <c r="D1597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1" outlineLevel="0" r="1598">
      <c r="A1598" s="0" t="str">
        <f aca="false">HYPERLINK("http://dbpedia.org/property/250pxReleased")</f>
        <v>http://dbpedia.org/property/250pxReleased</v>
      </c>
      <c r="B1598" s="0" t="s">
        <v>1175</v>
      </c>
      <c r="D1598" s="0" t="str">
        <f aca="false">HYPERLINK("http://dbpedia.org/sparql?default-graph-uri=http%3A%2F%2Fdbpedia.org&amp;query=select+distinct+%3Fsubject+%3Fobject+where+{%3Fsubject+%3Chttp%3A%2F%2Fdbpedia.org%2Fproperty%2F250pxReleased%3E+%3Fobject}+LIMIT+100&amp;format=text%2Fhtml&amp;timeout=30000&amp;debug=on", "View on DBPedia")</f>
        <v>View on DBPedia</v>
      </c>
    </row>
    <row collapsed="false" customFormat="false" customHeight="true" hidden="false" ht="12.1" outlineLevel="0" r="1599">
      <c r="A1599" s="0" t="str">
        <f aca="false">HYPERLINK("http://dbpedia.org/property/website")</f>
        <v>http://dbpedia.org/property/website</v>
      </c>
      <c r="B1599" s="0" t="s">
        <v>1176</v>
      </c>
      <c r="D1599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true" hidden="false" ht="12.1" outlineLevel="0" r="1600">
      <c r="A1600" s="0" t="str">
        <f aca="false">HYPERLINK("http://dbpedia.org/property/requirements")</f>
        <v>http://dbpedia.org/property/requirements</v>
      </c>
      <c r="B1600" s="0" t="s">
        <v>1177</v>
      </c>
      <c r="D1600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true" hidden="false" ht="12.1" outlineLevel="0" r="1601">
      <c r="A1601" s="0" t="str">
        <f aca="false">HYPERLINK("http://dbpedia.org/property/slogan")</f>
        <v>http://dbpedia.org/property/slogan</v>
      </c>
      <c r="B1601" s="0" t="s">
        <v>63</v>
      </c>
      <c r="D1601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true" hidden="false" ht="12.65" outlineLevel="0" r="1602">
      <c r="A1602" s="0" t="str">
        <f aca="false">HYPERLINK("http://dbpedia.org/property/goldenhorseawards")</f>
        <v>http://dbpedia.org/property/goldenhorseawards</v>
      </c>
      <c r="B1602" s="0" t="s">
        <v>1178</v>
      </c>
      <c r="D1602" s="0" t="str">
        <f aca="false">HYPERLINK("http://dbpedia.org/sparql?default-graph-uri=http%3A%2F%2Fdbpedia.org&amp;query=select+distinct+%3Fsubject+%3Fobject+where+{%3Fsubject+%3Chttp%3A%2F%2Fdbpedia.org%2Fproperty%2Fgoldenhorseawards%3E+%3Fobject}+LIMIT+100&amp;format=text%2Fhtml&amp;timeout=30000&amp;debug=on", "View on DBPedia")</f>
        <v>View on DBPedia</v>
      </c>
    </row>
    <row collapsed="false" customFormat="false" customHeight="true" hidden="false" ht="12.65" outlineLevel="0" r="1603">
      <c r="A1603" s="0" t="str">
        <f aca="false">HYPERLINK("http://dbpedia.org/property/alsoAvailableFor")</f>
        <v>http://dbpedia.org/property/alsoAvailableFor</v>
      </c>
      <c r="B1603" s="0" t="s">
        <v>1179</v>
      </c>
      <c r="D1603" s="0" t="str">
        <f aca="false">HYPERLINK("http://dbpedia.org/sparql?default-graph-uri=http%3A%2F%2Fdbpedia.org&amp;query=select+distinct+%3Fsubject+%3Fobject+where+{%3Fsubject+%3Chttp%3A%2F%2Fdbpedia.org%2Fproperty%2FalsoAvailableFor%3E+%3Fobject}+LIMIT+100&amp;format=text%2Fhtml&amp;timeout=30000&amp;debug=on", "View on DBPedia")</f>
        <v>View on DBPedia</v>
      </c>
    </row>
    <row collapsed="false" customFormat="false" customHeight="true" hidden="false" ht="12.1" outlineLevel="0" r="1604">
      <c r="A1604" s="0" t="str">
        <f aca="false">HYPERLINK("http://dbpedia.org/property/record")</f>
        <v>http://dbpedia.org/property/record</v>
      </c>
      <c r="B1604" s="0" t="s">
        <v>1180</v>
      </c>
      <c r="D1604" s="0" t="str">
        <f aca="false">HYPERLINK("http://dbpedia.org/sparql?default-graph-uri=http%3A%2F%2Fdbpedia.org&amp;query=select+distinct+%3Fsubject+%3Fobject+where+{%3Fsubject+%3Chttp%3A%2F%2Fdbpedia.org%2Fproperty%2Frecord%3E+%3Fobject}+LIMIT+100&amp;format=text%2Fhtml&amp;timeout=30000&amp;debug=on", "View on DBPedia")</f>
        <v>View on DBPedia</v>
      </c>
    </row>
    <row collapsed="false" customFormat="false" customHeight="true" hidden="false" ht="12.1" outlineLevel="0" r="1605">
      <c r="A1605" s="0" t="str">
        <f aca="false">HYPERLINK("http://dbpedia.org/property/honors")</f>
        <v>http://dbpedia.org/property/honors</v>
      </c>
      <c r="B1605" s="0" t="s">
        <v>1181</v>
      </c>
      <c r="D1605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true" hidden="false" ht="12.65" outlineLevel="0" r="1606">
      <c r="A1606" s="0" t="str">
        <f aca="false">HYPERLINK("http://dbpedia.org/property/imgCapt")</f>
        <v>http://dbpedia.org/property/imgCapt</v>
      </c>
      <c r="B1606" s="0" t="s">
        <v>1182</v>
      </c>
      <c r="D1606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true" hidden="false" ht="12.65" outlineLevel="0" r="1607">
      <c r="A1607" s="0" t="str">
        <f aca="false">HYPERLINK("http://dbpedia.org/property/releasedOnAChiken")</f>
        <v>http://dbpedia.org/property/releasedOnAChiken</v>
      </c>
      <c r="B1607" s="0" t="s">
        <v>1183</v>
      </c>
      <c r="D1607" s="0" t="str">
        <f aca="false">HYPERLINK("http://dbpedia.org/sparql?default-graph-uri=http%3A%2F%2Fdbpedia.org&amp;query=select+distinct+%3Fsubject+%3Fobject+where+{%3Fsubject+%3Chttp%3A%2F%2Fdbpedia.org%2Fproperty%2FreleasedOnAChiken%3E+%3Fobject}+LIMIT+100&amp;format=text%2Fhtml&amp;timeout=30000&amp;debug=on", "View on DBPedia")</f>
        <v>View on DBPedia</v>
      </c>
    </row>
    <row collapsed="false" customFormat="false" customHeight="true" hidden="false" ht="12.65" outlineLevel="0" r="1608">
      <c r="A1608" s="0" t="str">
        <f aca="false">HYPERLINK("http://dbpedia.org/property/startyear")</f>
        <v>http://dbpedia.org/property/startyear</v>
      </c>
      <c r="B1608" s="0" t="s">
        <v>1184</v>
      </c>
      <c r="D1608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true" hidden="false" ht="12.65" outlineLevel="0" r="1609">
      <c r="A1609" s="0" t="str">
        <f aca="false">HYPERLINK("http://dbpedia.org/property/dateofbirth")</f>
        <v>http://dbpedia.org/property/dateofbirth</v>
      </c>
      <c r="B1609" s="0" t="s">
        <v>1185</v>
      </c>
      <c r="D1609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1" outlineLevel="0" r="1610">
      <c r="A1610" s="0" t="str">
        <f aca="false">HYPERLINK("http://dbpedia.org/property/reference")</f>
        <v>http://dbpedia.org/property/reference</v>
      </c>
      <c r="B1610" s="0" t="s">
        <v>1186</v>
      </c>
      <c r="D1610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true" hidden="false" ht="12.65" outlineLevel="0" r="1611">
      <c r="A1611" s="0" t="str">
        <f aca="false">HYPERLINK("http://dbpedia.org/property/allWriting")</f>
        <v>http://dbpedia.org/property/allWriting</v>
      </c>
      <c r="B1611" s="0" t="s">
        <v>1187</v>
      </c>
      <c r="D1611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true" hidden="false" ht="12.1" outlineLevel="0" r="1612">
      <c r="A1612" s="0" t="str">
        <f aca="false">HYPERLINK("http://dbpedia.org/property/disbanded")</f>
        <v>http://dbpedia.org/property/disbanded</v>
      </c>
      <c r="B1612" s="0" t="s">
        <v>382</v>
      </c>
      <c r="D1612" s="0" t="str">
        <f aca="false">HYPERLINK("http://dbpedia.org/sparql?default-graph-uri=http%3A%2F%2Fdbpedia.org&amp;query=select+distinct+%3Fsubject+%3Fobject+where+{%3Fsubject+%3Chttp%3A%2F%2Fdbpedia.org%2Fproperty%2Fdisbanded%3E+%3Fobject}+LIMIT+100&amp;format=text%2Fhtml&amp;timeout=30000&amp;debug=on", "View on DBPedia")</f>
        <v>View on DBPedia</v>
      </c>
    </row>
    <row collapsed="false" customFormat="false" customHeight="true" hidden="false" ht="12.1" outlineLevel="0" r="1613">
      <c r="A1613" s="0" t="str">
        <f aca="false">HYPERLINK("http://dbpedia.org/property/chronology")</f>
        <v>http://dbpedia.org/property/chronology</v>
      </c>
      <c r="B1613" s="0" t="s">
        <v>1188</v>
      </c>
      <c r="D1613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true" hidden="false" ht="12.1" outlineLevel="0" r="1614">
      <c r="A1614" s="0" t="str">
        <f aca="false">HYPERLINK("http://dbpedia.org/property/born.")</f>
        <v>http://dbpedia.org/property/born.</v>
      </c>
      <c r="B1614" s="0" t="s">
        <v>1189</v>
      </c>
      <c r="D1614" s="0" t="str">
        <f aca="false">HYPERLINK("http://dbpedia.org/sparql?default-graph-uri=http%3A%2F%2Fdbpedia.org&amp;query=select+distinct+%3Fsubject+%3Fobject+where+{%3Fsubject+%3Chttp%3A%2F%2Fdbpedia.org%2Fproperty%2Fborn.%3E+%3Fobject}+LIMIT+100&amp;format=text%2Fhtml&amp;timeout=30000&amp;debug=on", "View on DBPedia")</f>
        <v>View on DBPedia</v>
      </c>
    </row>
    <row collapsed="false" customFormat="false" customHeight="true" hidden="false" ht="12.65" outlineLevel="0" r="1615">
      <c r="A1615" s="0" t="str">
        <f aca="false">HYPERLINK("http://dbpedia.org/property/numEpisodes")</f>
        <v>http://dbpedia.org/property/numEpisodes</v>
      </c>
      <c r="B1615" s="0" t="s">
        <v>1190</v>
      </c>
      <c r="D1615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true" hidden="false" ht="12.1" outlineLevel="0" r="1616">
      <c r="A1616" s="0" t="str">
        <f aca="false">HYPERLINK("http://dbpedia.org/property/sign")</f>
        <v>http://dbpedia.org/property/sign</v>
      </c>
      <c r="B1616" s="0" t="s">
        <v>351</v>
      </c>
      <c r="D1616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true" hidden="false" ht="12.1" outlineLevel="0" r="1617">
      <c r="A1617" s="0" t="str">
        <f aca="false">HYPERLINK("http://dbpedia.org/ontology/circulation")</f>
        <v>http://dbpedia.org/ontology/circulation</v>
      </c>
      <c r="B1617" s="0" t="s">
        <v>1146</v>
      </c>
      <c r="D1617" s="0" t="str">
        <f aca="false">HYPERLINK("http://dbpedia.org/sparql?default-graph-uri=http%3A%2F%2Fdbpedia.org&amp;query=select+distinct+%3Fsubject+%3Fobject+where+{%3Fsubject+%3Chttp%3A%2F%2Fdbpedia.org%2Fontology%2Fcirculation%3E+%3Fobject}+LIMIT+100&amp;format=text%2Fhtml&amp;timeout=30000&amp;debug=on", "View on DBPedia")</f>
        <v>View on DBPedia</v>
      </c>
    </row>
    <row collapsed="false" customFormat="false" customHeight="true" hidden="false" ht="12.1" outlineLevel="0" r="1618">
      <c r="A1618" s="0" t="str">
        <f aca="false">HYPERLINK("http://dbpedia.org/property/single4Date")</f>
        <v>http://dbpedia.org/property/single4Date</v>
      </c>
      <c r="B1618" s="0" t="s">
        <v>1191</v>
      </c>
      <c r="D1618" s="0" t="str">
        <f aca="false">HYPERLINK("http://dbpedia.org/sparql?default-graph-uri=http%3A%2F%2Fdbpedia.org&amp;query=select+distinct+%3Fsubject+%3Fobject+where+{%3Fsubject+%3Chttp%3A%2F%2Fdbpedia.org%2Fproperty%2Fsingle4Date%3E+%3Fobject}+LIMIT+100&amp;format=text%2Fhtml&amp;timeout=30000&amp;debug=on", "View on DBPedia")</f>
        <v>View on DBPedia</v>
      </c>
    </row>
    <row collapsed="false" customFormat="false" customHeight="true" hidden="false" ht="12.65" outlineLevel="0" r="1619">
      <c r="A1619" s="0" t="str">
        <f aca="false">HYPERLINK("http://dbpedia.org/property/demolitionDate")</f>
        <v>http://dbpedia.org/property/demolitionDate</v>
      </c>
      <c r="B1619" s="0" t="s">
        <v>1110</v>
      </c>
      <c r="D1619" s="0" t="str">
        <f aca="false">HYPERLINK("http://dbpedia.org/sparql?default-graph-uri=http%3A%2F%2Fdbpedia.org&amp;query=select+distinct+%3Fsubject+%3Fobject+where+{%3Fsubject+%3Chttp%3A%2F%2Fdbpedia.org%2Fproperty%2FdemolitionDate%3E+%3Fobject}+LIMIT+100&amp;format=text%2Fhtml&amp;timeout=30000&amp;debug=on", "View on DBPedia")</f>
        <v>View on DBPedia</v>
      </c>
    </row>
    <row collapsed="false" customFormat="false" customHeight="true" hidden="false" ht="12.1" outlineLevel="0" r="1620">
      <c r="A1620" s="0" t="str">
        <f aca="false">HYPERLINK("http://dbpedia.org/ontology/requirement")</f>
        <v>http://dbpedia.org/ontology/requirement</v>
      </c>
      <c r="B1620" s="0" t="s">
        <v>1192</v>
      </c>
      <c r="D1620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true" hidden="false" ht="12.65" outlineLevel="0" r="1621">
      <c r="A1621" s="0" t="str">
        <f aca="false">HYPERLINK("http://dbpedia.org/property/heritageDesignation")</f>
        <v>http://dbpedia.org/property/heritageDesignation</v>
      </c>
      <c r="B1621" s="0" t="s">
        <v>1193</v>
      </c>
      <c r="D1621" s="0" t="str">
        <f aca="false">HYPERLINK("http://dbpedia.org/sparql?default-graph-uri=http%3A%2F%2Fdbpedia.org&amp;query=select+distinct+%3Fsubject+%3Fobject+where+{%3Fsubject+%3Chttp%3A%2F%2Fdbpedia.org%2Fproperty%2FheritageDesignation%3E+%3Fobject}+LIMIT+100&amp;format=text%2Fhtml&amp;timeout=30000&amp;debug=on", "View on DBPedia")</f>
        <v>View on DBPedia</v>
      </c>
    </row>
    <row collapsed="false" customFormat="false" customHeight="true" hidden="false" ht="12.65" outlineLevel="0" r="1622">
      <c r="A1622" s="0" t="str">
        <f aca="false">HYPERLINK("http://dbpedia.org/property/formerCallsigns")</f>
        <v>http://dbpedia.org/property/formerCallsigns</v>
      </c>
      <c r="B1622" s="0" t="s">
        <v>1194</v>
      </c>
      <c r="D1622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true" hidden="false" ht="12.65" outlineLevel="0" r="1623">
      <c r="A1623" s="0" t="str">
        <f aca="false">HYPERLINK("http://dbpedia.org/property/imageCapt")</f>
        <v>http://dbpedia.org/property/imageCapt</v>
      </c>
      <c r="B1623" s="0" t="s">
        <v>1195</v>
      </c>
      <c r="D1623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true" hidden="false" ht="12.65" outlineLevel="0" r="1624">
      <c r="A1624" s="0" t="str">
        <f aca="false">HYPERLINK("http://dbpedia.org/property/dedicatedDate")</f>
        <v>http://dbpedia.org/property/dedicatedDate</v>
      </c>
      <c r="B1624" s="0" t="s">
        <v>1196</v>
      </c>
      <c r="D1624" s="0" t="str">
        <f aca="false">HYPERLINK("http://dbpedia.org/sparql?default-graph-uri=http%3A%2F%2Fdbpedia.org&amp;query=select+distinct+%3Fsubject+%3Fobject+where+{%3Fsubject+%3Chttp%3A%2F%2Fdbpedia.org%2Fproperty%2FdedicatedDate%3E+%3Fobject}+LIMIT+100&amp;format=text%2Fhtml&amp;timeout=30000&amp;debug=on", "View on DBPedia")</f>
        <v>View on DBPedia</v>
      </c>
    </row>
    <row collapsed="false" customFormat="false" customHeight="true" hidden="false" ht="12.65" outlineLevel="0" r="1625">
      <c r="A1625" s="0" t="str">
        <f aca="false">HYPERLINK("http://dbpedia.org/property/preselectionDate")</f>
        <v>http://dbpedia.org/property/preselectionDate</v>
      </c>
      <c r="B1625" s="0" t="s">
        <v>1197</v>
      </c>
      <c r="D1625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true" hidden="false" ht="12.65" outlineLevel="0" r="1626">
      <c r="A1626" s="0" t="str">
        <f aca="false">HYPERLINK("http://dbpedia.org/property/selectedAliases")</f>
        <v>http://dbpedia.org/property/selectedAliases</v>
      </c>
      <c r="B1626" s="0" t="s">
        <v>1198</v>
      </c>
      <c r="D1626" s="0" t="str">
        <f aca="false">HYPERLINK("http://dbpedia.org/sparql?default-graph-uri=http%3A%2F%2Fdbpedia.org&amp;query=select+distinct+%3Fsubject+%3Fobject+where+{%3Fsubject+%3Chttp%3A%2F%2Fdbpedia.org%2Fproperty%2FselectedAliases%3E+%3Fobject}+LIMIT+100&amp;format=text%2Fhtml&amp;timeout=30000&amp;debug=on", "View on DBPedia")</f>
        <v>View on DBPedia</v>
      </c>
    </row>
    <row collapsed="false" customFormat="false" customHeight="true" hidden="false" ht="12.1" outlineLevel="0" r="1627">
      <c r="A1627" s="0" t="str">
        <f aca="false">HYPERLINK("http://dbpedia.org/property/location")</f>
        <v>http://dbpedia.org/property/location</v>
      </c>
      <c r="B1627" s="0" t="s">
        <v>70</v>
      </c>
      <c r="D162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65" outlineLevel="0" r="1628">
      <c r="A1628" s="0" t="str">
        <f aca="false">HYPERLINK("http://dbpedia.org/property/imgSz")</f>
        <v>http://dbpedia.org/property/imgSz</v>
      </c>
      <c r="B1628" s="0" t="s">
        <v>1199</v>
      </c>
      <c r="D1628" s="0" t="str">
        <f aca="false">HYPERLINK("http://dbpedia.org/sparql?default-graph-uri=http%3A%2F%2Fdbpedia.org&amp;query=select+distinct+%3Fsubject+%3Fobject+where+{%3Fsubject+%3Chttp%3A%2F%2Fdbpedia.org%2Fproperty%2FimgSz%3E+%3Fobject}+LIMIT+100&amp;format=text%2Fhtml&amp;timeout=30000&amp;debug=on", "View on DBPedia")</f>
        <v>View on DBPedia</v>
      </c>
    </row>
    <row collapsed="false" customFormat="false" customHeight="true" hidden="false" ht="12.65" outlineLevel="0" r="1629">
      <c r="A1629" s="0" t="str">
        <f aca="false">HYPERLINK("http://dbpedia.org/property/constructionStartDate")</f>
        <v>http://dbpedia.org/property/constructionStartDate</v>
      </c>
      <c r="B1629" s="0" t="s">
        <v>319</v>
      </c>
      <c r="D1629" s="0" t="str">
        <f aca="false">HYPERLINK("http://dbpedia.org/sparql?default-graph-uri=http%3A%2F%2Fdbpedia.org&amp;query=select+distinct+%3Fsubject+%3Fobject+where+{%3Fsubject+%3Chttp%3A%2F%2Fdbpedia.org%2Fproperty%2Fconstruction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1630">
      <c r="A1630" s="0" t="str">
        <f aca="false">HYPERLINK("http://dbpedia.org/property/firstReported")</f>
        <v>http://dbpedia.org/property/firstReported</v>
      </c>
      <c r="B1630" s="0" t="s">
        <v>1200</v>
      </c>
      <c r="D1630" s="0" t="str">
        <f aca="false">HYPERLINK("http://dbpedia.org/sparql?default-graph-uri=http%3A%2F%2Fdbpedia.org&amp;query=select+distinct+%3Fsubject+%3Fobject+where+{%3Fsubject+%3Chttp%3A%2F%2Fdbpedia.org%2Fproperty%2FfirstReported%3E+%3Fobject}+LIMIT+100&amp;format=text%2Fhtml&amp;timeout=30000&amp;debug=on", "View on DBPedia")</f>
        <v>View on DBPedia</v>
      </c>
    </row>
    <row collapsed="false" customFormat="false" customHeight="true" hidden="false" ht="12.65" outlineLevel="0" r="1631">
      <c r="A1631" s="0" t="str">
        <f aca="false">HYPERLINK("http://dbpedia.org/property/tiempo")</f>
        <v>http://dbpedia.org/property/tiempo</v>
      </c>
      <c r="B1631" s="0" t="s">
        <v>1201</v>
      </c>
      <c r="D1631" s="0" t="str">
        <f aca="false">HYPERLINK("http://dbpedia.org/sparql?default-graph-uri=http%3A%2F%2Fdbpedia.org&amp;query=select+distinct+%3Fsubject+%3Fobject+where+{%3Fsubject+%3Chttp%3A%2F%2Fdbpedia.org%2Fproperty%2Ftiempo%3E+%3Fobject}+LIMIT+100&amp;format=text%2Fhtml&amp;timeout=30000&amp;debug=on", "View on DBPedia")</f>
        <v>View on DBPedia</v>
      </c>
    </row>
    <row collapsed="false" customFormat="false" customHeight="true" hidden="false" ht="12.1" outlineLevel="0" r="1632">
      <c r="A1632" s="0" t="str">
        <f aca="false">HYPERLINK("http://dbpedia.org/property/rev9score")</f>
        <v>http://dbpedia.org/property/rev9score</v>
      </c>
      <c r="B1632" s="0" t="s">
        <v>1202</v>
      </c>
      <c r="D1632" s="0" t="str">
        <f aca="false">HYPERLINK("http://dbpedia.org/sparql?default-graph-uri=http%3A%2F%2Fdbpedia.org&amp;query=select+distinct+%3Fsubject+%3Fobject+where+{%3Fsubject+%3Chttp%3A%2F%2Fdbpedia.org%2Fproperty%2Frev9score%3E+%3Fobject}+LIMIT+100&amp;format=text%2Fhtml&amp;timeout=30000&amp;debug=on", "View on DBPedia")</f>
        <v>View on DBPedia</v>
      </c>
    </row>
    <row collapsed="false" customFormat="false" customHeight="true" hidden="false" ht="12.1" outlineLevel="0" r="1633">
      <c r="A1633" s="0" t="str">
        <f aca="false">HYPERLINK("http://dbpedia.org/property/mixed")</f>
        <v>http://dbpedia.org/property/mixed</v>
      </c>
      <c r="B1633" s="0" t="s">
        <v>1203</v>
      </c>
      <c r="D1633" s="0" t="str">
        <f aca="false">HYPERLINK("http://dbpedia.org/sparql?default-graph-uri=http%3A%2F%2Fdbpedia.org&amp;query=select+distinct+%3Fsubject+%3Fobject+where+{%3Fsubject+%3Chttp%3A%2F%2Fdbpedia.org%2Fproperty%2Fmixed%3E+%3Fobject}+LIMIT+100&amp;format=text%2Fhtml&amp;timeout=30000&amp;debug=on", "View on DBPedia")</f>
        <v>View on DBPedia</v>
      </c>
    </row>
    <row collapsed="false" customFormat="false" customHeight="true" hidden="false" ht="12.65" outlineLevel="0" r="1634">
      <c r="A1634" s="0" t="str">
        <f aca="false">HYPERLINK("http://dbpedia.org/ontology/bandMember")</f>
        <v>http://dbpedia.org/ontology/bandMember</v>
      </c>
      <c r="B1634" s="0" t="s">
        <v>1204</v>
      </c>
      <c r="D1634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true" hidden="false" ht="12.65" outlineLevel="0" r="1635">
      <c r="A1635" s="0" t="str">
        <f aca="false">HYPERLINK("http://dbpedia.org/property/aSide")</f>
        <v>http://dbpedia.org/property/aSide</v>
      </c>
      <c r="B1635" s="0" t="s">
        <v>1053</v>
      </c>
      <c r="D1635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true" hidden="false" ht="12.65" outlineLevel="0" r="1636">
      <c r="A1636" s="0" t="str">
        <f aca="false">HYPERLINK("http://dbpedia.org/property/nextVideo")</f>
        <v>http://dbpedia.org/property/nextVideo</v>
      </c>
      <c r="B1636" s="0" t="s">
        <v>1205</v>
      </c>
      <c r="D1636" s="0" t="str">
        <f aca="false">HYPERLINK("http://dbpedia.org/sparql?default-graph-uri=http%3A%2F%2Fdbpedia.org&amp;query=select+distinct+%3Fsubject+%3Fobject+where+{%3Fsubject+%3Chttp%3A%2F%2Fdbpedia.org%2Fproperty%2FnextVideo%3E+%3Fobject}+LIMIT+100&amp;format=text%2Fhtml&amp;timeout=30000&amp;debug=on", "View on DBPedia")</f>
        <v>View on DBPedia</v>
      </c>
    </row>
    <row collapsed="false" customFormat="false" customHeight="true" hidden="false" ht="12.65" outlineLevel="0" r="1637">
      <c r="A1637" s="0" t="str">
        <f aca="false">HYPERLINK("http://dbpedia.org/property/usHomeRelease")</f>
        <v>http://dbpedia.org/property/usHomeRelease</v>
      </c>
      <c r="B1637" s="0" t="s">
        <v>1206</v>
      </c>
      <c r="D1637" s="0" t="str">
        <f aca="false">HYPERLINK("http://dbpedia.org/sparql?default-graph-uri=http%3A%2F%2Fdbpedia.org&amp;query=select+distinct+%3Fsubject+%3Fobject+where+{%3Fsubject+%3Chttp%3A%2F%2Fdbpedia.org%2Fproperty%2FusHomeRelease%3E+%3Fobject}+LIMIT+100&amp;format=text%2Fhtml&amp;timeout=30000&amp;debug=on", "View on DBPedia")</f>
        <v>View on DBPedia</v>
      </c>
    </row>
    <row collapsed="false" customFormat="false" customHeight="true" hidden="false" ht="12.65" outlineLevel="0" r="1638">
      <c r="A1638" s="0" t="str">
        <f aca="false">HYPERLINK("http://dbpedia.org/property/yearsActivePoliti")</f>
        <v>http://dbpedia.org/property/yearsActivePoliti</v>
      </c>
      <c r="B1638" s="0" t="s">
        <v>1207</v>
      </c>
      <c r="D1638" s="0" t="str">
        <f aca="false">HYPERLINK("http://dbpedia.org/sparql?default-graph-uri=http%3A%2F%2Fdbpedia.org&amp;query=select+distinct+%3Fsubject+%3Fobject+where+{%3Fsubject+%3Chttp%3A%2F%2Fdbpedia.org%2Fproperty%2FyearsActivePoliti%3E+%3Fobject}+LIMIT+100&amp;format=text%2Fhtml&amp;timeout=30000&amp;debug=on", "View on DBPedia")</f>
        <v>View on DBPedia</v>
      </c>
    </row>
    <row collapsed="false" customFormat="false" customHeight="true" hidden="false" ht="12.65" outlineLevel="0" r="1639">
      <c r="A1639" s="0" t="str">
        <f aca="false">HYPERLINK("http://dbpedia.org/property/thecrossing.jpgReleased")</f>
        <v>http://dbpedia.org/property/thecrossing.jpgReleased</v>
      </c>
      <c r="B1639" s="0" t="s">
        <v>1208</v>
      </c>
      <c r="D1639" s="0" t="str">
        <f aca="false">HYPERLINK("http://dbpedia.org/sparql?default-graph-uri=http%3A%2F%2Fdbpedia.org&amp;query=select+distinct+%3Fsubject+%3Fobject+where+{%3Fsubject+%3Chttp%3A%2F%2Fdbpedia.org%2Fproperty%2Fthecrossing.jpgReleased%3E+%3Fobject}+LIMIT+100&amp;format=text%2Fhtml&amp;timeout=30000&amp;debug=on", "View on DBPedia")</f>
        <v>View on DBPedia</v>
      </c>
    </row>
    <row collapsed="false" customFormat="false" customHeight="true" hidden="false" ht="12.65" outlineLevel="0" r="1640">
      <c r="A1640" s="0" t="str">
        <f aca="false">HYPERLINK("http://dbpedia.org/ontology/birthPlace")</f>
        <v>http://dbpedia.org/ontology/birthPlace</v>
      </c>
      <c r="B1640" s="0" t="s">
        <v>125</v>
      </c>
      <c r="D1640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1641">
      <c r="A1641" s="0" t="str">
        <f aca="false">HYPERLINK("http://dbpedia.org/property/founding")</f>
        <v>http://dbpedia.org/property/founding</v>
      </c>
      <c r="B1641" s="0" t="s">
        <v>1209</v>
      </c>
      <c r="D1641" s="0" t="str">
        <f aca="false">HYPERLINK("http://dbpedia.org/sparql?default-graph-uri=http%3A%2F%2Fdbpedia.org&amp;query=select+distinct+%3Fsubject+%3Fobject+where+{%3Fsubject+%3Chttp%3A%2F%2Fdbpedia.org%2Fproperty%2Ffounding%3E+%3Fobject}+LIMIT+100&amp;format=text%2Fhtml&amp;timeout=30000&amp;debug=on", "View on DBPedia")</f>
        <v>View on DBPedia</v>
      </c>
    </row>
    <row collapsed="false" customFormat="false" customHeight="true" hidden="false" ht="12.65" outlineLevel="0" r="1642">
      <c r="A1642" s="0" t="str">
        <f aca="false">HYPERLINK("http://dbpedia.org/property/ntsawards")</f>
        <v>http://dbpedia.org/property/ntsawards</v>
      </c>
      <c r="B1642" s="0" t="s">
        <v>1210</v>
      </c>
      <c r="D1642" s="0" t="str">
        <f aca="false">HYPERLINK("http://dbpedia.org/sparql?default-graph-uri=http%3A%2F%2Fdbpedia.org&amp;query=select+distinct+%3Fsubject+%3Fobject+where+{%3Fsubject+%3Chttp%3A%2F%2Fdbpedia.org%2Fproperty%2Fntsawards%3E+%3Fobject}+LIMIT+100&amp;format=text%2Fhtml&amp;timeout=30000&amp;debug=on", "View on DBPedia")</f>
        <v>View on DBPedia</v>
      </c>
    </row>
    <row collapsed="false" customFormat="false" customHeight="true" hidden="false" ht="12.1" outlineLevel="0" r="1643">
      <c r="A1643" s="0" t="str">
        <f aca="false">HYPERLINK("http://dbpedia.org/property/from")</f>
        <v>http://dbpedia.org/property/from</v>
      </c>
      <c r="B1643" s="0" t="s">
        <v>1211</v>
      </c>
      <c r="D1643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true" hidden="false" ht="12.65" outlineLevel="0" r="1644">
      <c r="A1644" s="0" t="str">
        <f aca="false">HYPERLINK("http://dbpedia.org/property/lowerCaption")</f>
        <v>http://dbpedia.org/property/lowerCaption</v>
      </c>
      <c r="B1644" s="0" t="s">
        <v>1212</v>
      </c>
      <c r="D1644" s="0" t="str">
        <f aca="false">HYPERLINK("http://dbpedia.org/sparql?default-graph-uri=http%3A%2F%2Fdbpedia.org&amp;query=select+distinct+%3Fsubject+%3Fobject+where+{%3Fsubject+%3Chttp%3A%2F%2Fdbpedia.org%2Fproperty%2FlowerCaption%3E+%3Fobject}+LIMIT+100&amp;format=text%2Fhtml&amp;timeout=30000&amp;debug=on", "View on DBPedia")</f>
        <v>View on DBPedia</v>
      </c>
    </row>
    <row collapsed="false" customFormat="false" customHeight="true" hidden="false" ht="12.65" outlineLevel="0" r="1645">
      <c r="A1645" s="0" t="str">
        <f aca="false">HYPERLINK("http://dbpedia.org/property/statseason")</f>
        <v>http://dbpedia.org/property/statseason</v>
      </c>
      <c r="B1645" s="0" t="s">
        <v>1213</v>
      </c>
      <c r="D1645" s="0" t="str">
        <f aca="false">HYPERLINK("http://dbpedia.org/sparql?default-graph-uri=http%3A%2F%2Fdbpedia.org&amp;query=select+distinct+%3Fsubject+%3Fobject+where+{%3Fsubject+%3Chttp%3A%2F%2Fdbpedia.org%2Fproperty%2Fstatseason%3E+%3Fobject}+LIMIT+100&amp;format=text%2Fhtml&amp;timeout=30000&amp;debug=on", "View on DBPedia")</f>
        <v>View on DBPedia</v>
      </c>
    </row>
    <row collapsed="false" customFormat="false" customHeight="true" hidden="false" ht="12.65" outlineLevel="0" r="1646">
      <c r="A1646" s="0" t="str">
        <f aca="false">HYPERLINK("http://dbpedia.org/property/endishyr")</f>
        <v>http://dbpedia.org/property/endishyr</v>
      </c>
      <c r="B1646" s="0" t="s">
        <v>1214</v>
      </c>
      <c r="D1646" s="0" t="str">
        <f aca="false">HYPERLINK("http://dbpedia.org/sparql?default-graph-uri=http%3A%2F%2Fdbpedia.org&amp;query=select+distinct+%3Fsubject+%3Fobject+where+{%3Fsubject+%3Chttp%3A%2F%2Fdbpedia.org%2Fproperty%2Fendishyr%3E+%3Fobject}+LIMIT+100&amp;format=text%2Fhtml&amp;timeout=30000&amp;debug=on", "View on DBPedia")</f>
        <v>View on DBPedia</v>
      </c>
    </row>
    <row collapsed="false" customFormat="false" customHeight="true" hidden="false" ht="12.65" outlineLevel="0" r="1647">
      <c r="A1647" s="0" t="str">
        <f aca="false">HYPERLINK("http://dbpedia.org/property/origissues")</f>
        <v>http://dbpedia.org/property/origissues</v>
      </c>
      <c r="B1647" s="0" t="s">
        <v>1215</v>
      </c>
      <c r="D1647" s="0" t="str">
        <f aca="false">HYPERLINK("http://dbpedia.org/sparql?default-graph-uri=http%3A%2F%2Fdbpedia.org&amp;query=select+distinct+%3Fsubject+%3Fobject+where+{%3Fsubject+%3Chttp%3A%2F%2Fdbpedia.org%2Fproperty%2Forigissues%3E+%3Fobject}+LIMIT+100&amp;format=text%2Fhtml&amp;timeout=30000&amp;debug=on", "View on DBPedia")</f>
        <v>View on DBPedia</v>
      </c>
    </row>
    <row collapsed="false" customFormat="false" customHeight="true" hidden="false" ht="12.65" outlineLevel="0" r="1648">
      <c r="A1648" s="0" t="str">
        <f aca="false">HYPERLINK("http://dbpedia.org/property/otherEditions")</f>
        <v>http://dbpedia.org/property/otherEditions</v>
      </c>
      <c r="B1648" s="0" t="s">
        <v>1216</v>
      </c>
      <c r="D1648" s="0" t="str">
        <f aca="false">HYPERLINK("http://dbpedia.org/sparql?default-graph-uri=http%3A%2F%2Fdbpedia.org&amp;query=select+distinct+%3Fsubject+%3Fobject+where+{%3Fsubject+%3Chttp%3A%2F%2Fdbpedia.org%2Fproperty%2FotherEditions%3E+%3Fobject}+LIMIT+100&amp;format=text%2Fhtml&amp;timeout=30000&amp;debug=on", "View on DBPedia")</f>
        <v>View on DBPedia</v>
      </c>
    </row>
    <row collapsed="false" customFormat="false" customHeight="true" hidden="false" ht="12.65" outlineLevel="0" r="1649">
      <c r="A1649" s="0" t="str">
        <f aca="false">HYPERLINK("http://dbpedia.org/property/yearGamePlayed")</f>
        <v>http://dbpedia.org/property/yearGamePlayed</v>
      </c>
      <c r="B1649" s="0" t="s">
        <v>1217</v>
      </c>
      <c r="D1649" s="0" t="str">
        <f aca="false">HYPERLINK("http://dbpedia.org/sparql?default-graph-uri=http%3A%2F%2Fdbpedia.org&amp;query=select+distinct+%3Fsubject+%3Fobject+where+{%3Fsubject+%3Chttp%3A%2F%2Fdbpedia.org%2Fproperty%2FyearGamePlayed%3E+%3Fobject}+LIMIT+100&amp;format=text%2Fhtml&amp;timeout=30000&amp;debug=on", "View on DBPedia")</f>
        <v>View on DBPedia</v>
      </c>
    </row>
    <row collapsed="false" customFormat="false" customHeight="true" hidden="false" ht="12.1" outlineLevel="0" r="1650">
      <c r="A1650" s="0" t="str">
        <f aca="false">HYPERLINK("http://dbpedia.org/property/family")</f>
        <v>http://dbpedia.org/property/family</v>
      </c>
      <c r="B1650" s="0" t="s">
        <v>1218</v>
      </c>
      <c r="D1650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true" hidden="false" ht="12.1" outlineLevel="0" r="1651">
      <c r="A1651" s="0" t="str">
        <f aca="false">HYPERLINK("http://dbpedia.org/property/standard")</f>
        <v>http://dbpedia.org/property/standard</v>
      </c>
      <c r="B1651" s="0" t="s">
        <v>1219</v>
      </c>
      <c r="D1651" s="0" t="str">
        <f aca="false">HYPERLINK("http://dbpedia.org/sparql?default-graph-uri=http%3A%2F%2Fdbpedia.org&amp;query=select+distinct+%3Fsubject+%3Fobject+where+{%3Fsubject+%3Chttp%3A%2F%2Fdbpedia.org%2Fproperty%2Fstandard%3E+%3Fobject}+LIMIT+100&amp;format=text%2Fhtml&amp;timeout=30000&amp;debug=on", "View on DBPedia")</f>
        <v>View on DBPedia</v>
      </c>
    </row>
    <row collapsed="false" customFormat="false" customHeight="true" hidden="false" ht="12.65" outlineLevel="0" r="1652">
      <c r="A1652" s="0" t="str">
        <f aca="false">HYPERLINK("http://dbpedia.org/property/reRelease")</f>
        <v>http://dbpedia.org/property/reRelease</v>
      </c>
      <c r="B1652" s="0" t="s">
        <v>1220</v>
      </c>
      <c r="D1652" s="0" t="str">
        <f aca="false">HYPERLINK("http://dbpedia.org/sparql?default-graph-uri=http%3A%2F%2Fdbpedia.org&amp;query=select+distinct+%3Fsubject+%3Fobject+where+{%3Fsubject+%3Chttp%3A%2F%2Fdbpedia.org%2Fproperty%2FreRelease%3E+%3Fobject}+LIMIT+100&amp;format=text%2Fhtml&amp;timeout=30000&amp;debug=on", "View on DBPedia")</f>
        <v>View on DBPedia</v>
      </c>
    </row>
    <row collapsed="false" customFormat="false" customHeight="true" hidden="false" ht="12.65" outlineLevel="0" r="1653">
      <c r="A1653" s="0" t="str">
        <f aca="false">HYPERLINK("http://dbpedia.org/property/runnersUp")</f>
        <v>http://dbpedia.org/property/runnersUp</v>
      </c>
      <c r="B1653" s="0" t="s">
        <v>1221</v>
      </c>
      <c r="D1653" s="0" t="str">
        <f aca="false">HYPERLINK("http://dbpedia.org/sparql?default-graph-uri=http%3A%2F%2Fdbpedia.org&amp;query=select+distinct+%3Fsubject+%3Fobject+where+{%3Fsubject+%3Chttp%3A%2F%2Fdbpedia.org%2Fproperty%2FrunnersUp%3E+%3Fobject}+LIMIT+100&amp;format=text%2Fhtml&amp;timeout=30000&amp;debug=on", "View on DBPedia")</f>
        <v>View on DBPedia</v>
      </c>
    </row>
    <row collapsed="false" customFormat="false" customHeight="true" hidden="false" ht="12.65" outlineLevel="0" r="1654">
      <c r="A1654" s="0" t="str">
        <f aca="false">HYPERLINK("http://dbpedia.org/property/operatingSystem")</f>
        <v>http://dbpedia.org/property/operatingSystem</v>
      </c>
      <c r="B1654" s="0" t="s">
        <v>225</v>
      </c>
      <c r="D1654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true" hidden="false" ht="12.65" outlineLevel="0" r="1655">
      <c r="A1655" s="0" t="str">
        <f aca="false">HYPERLINK("http://dbpedia.org/ontology/latestReleaseVersion")</f>
        <v>http://dbpedia.org/ontology/latestReleaseVersion</v>
      </c>
      <c r="B1655" s="0" t="s">
        <v>1162</v>
      </c>
      <c r="D1655" s="0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</row>
    <row collapsed="false" customFormat="false" customHeight="true" hidden="false" ht="12.1" outlineLevel="0" r="1656">
      <c r="A1656" s="0" t="str">
        <f aca="false">HYPERLINK("http://dbpedia.org/ontology/title")</f>
        <v>http://dbpedia.org/ontology/title</v>
      </c>
      <c r="B1656" s="0" t="s">
        <v>57</v>
      </c>
      <c r="D1656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1657">
      <c r="A1657" s="0" t="str">
        <f aca="false">HYPERLINK("http://dbpedia.org/property/reReleased")</f>
        <v>http://dbpedia.org/property/reReleased</v>
      </c>
      <c r="B1657" s="0" t="s">
        <v>1222</v>
      </c>
      <c r="D1657" s="0" t="str">
        <f aca="false">HYPERLINK("http://dbpedia.org/sparql?default-graph-uri=http%3A%2F%2Fdbpedia.org&amp;query=select+distinct+%3Fsubject+%3Fobject+where+{%3Fsubject+%3Chttp%3A%2F%2Fdbpedia.org%2Fproperty%2FreReleased%3E+%3Fobject}+LIMIT+100&amp;format=text%2Fhtml&amp;timeout=30000&amp;debug=on", "View on DBPedia")</f>
        <v>View on DBPedia</v>
      </c>
    </row>
    <row collapsed="false" customFormat="false" customHeight="true" hidden="false" ht="12.1" outlineLevel="0" r="1658">
      <c r="A1658" s="0" t="str">
        <f aca="false">HYPERLINK("http://dbpedia.org/property/end")</f>
        <v>http://dbpedia.org/property/end</v>
      </c>
      <c r="B1658" s="0" t="s">
        <v>309</v>
      </c>
      <c r="D1658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true" hidden="false" ht="12.65" outlineLevel="0" r="1659">
      <c r="A1659" s="0" t="str">
        <f aca="false">HYPERLINK("http://dbpedia.org/property/notableWorks")</f>
        <v>http://dbpedia.org/property/notableWorks</v>
      </c>
      <c r="B1659" s="0" t="s">
        <v>1223</v>
      </c>
      <c r="D1659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65" outlineLevel="0" r="1660">
      <c r="A1660" s="0" t="str">
        <f aca="false">HYPERLINK("http://dbpedia.org/property/endyear")</f>
        <v>http://dbpedia.org/property/endyear</v>
      </c>
      <c r="B1660" s="0" t="s">
        <v>1224</v>
      </c>
      <c r="D1660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true" hidden="false" ht="12.65" outlineLevel="0" r="1661">
      <c r="A1661" s="0" t="str">
        <f aca="false">HYPERLINK("http://dbpedia.org/property/firstCupRace")</f>
        <v>http://dbpedia.org/property/firstCupRace</v>
      </c>
      <c r="B1661" s="0" t="s">
        <v>1225</v>
      </c>
      <c r="D1661" s="0" t="str">
        <f aca="false">HYPERLINK("http://dbpedia.org/sparql?default-graph-uri=http%3A%2F%2Fdbpedia.org&amp;query=select+distinct+%3Fsubject+%3Fobject+where+{%3Fsubject+%3Chttp%3A%2F%2Fdbpedia.org%2Fproperty%2FfirstCupRace%3E+%3Fobject}+LIMIT+100&amp;format=text%2Fhtml&amp;timeout=30000&amp;debug=on", "View on DBPedia")</f>
        <v>View on DBPedia</v>
      </c>
    </row>
    <row collapsed="false" customFormat="false" customHeight="true" hidden="false" ht="12.1" outlineLevel="0" r="1662">
      <c r="A1662" s="0" t="str">
        <f aca="false">HYPERLINK("http://dbpedia.org/property/network")</f>
        <v>http://dbpedia.org/property/network</v>
      </c>
      <c r="B1662" s="0" t="s">
        <v>977</v>
      </c>
      <c r="D1662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true" hidden="false" ht="12.65" outlineLevel="0" r="1663">
      <c r="A1663" s="0" t="str">
        <f aca="false">HYPERLINK("http://dbpedia.org/property/dramadeskawards")</f>
        <v>http://dbpedia.org/property/dramadeskawards</v>
      </c>
      <c r="B1663" s="0" t="s">
        <v>1226</v>
      </c>
      <c r="D1663" s="0" t="str">
        <f aca="false">HYPERLINK("http://dbpedia.org/sparql?default-graph-uri=http%3A%2F%2Fdbpedia.org&amp;query=select+distinct+%3Fsubject+%3Fobject+where+{%3Fsubject+%3Chttp%3A%2F%2Fdbpedia.org%2Fproperty%2Fdramadeskawards%3E+%3Fobject}+LIMIT+100&amp;format=text%2Fhtml&amp;timeout=30000&amp;debug=on", "View on DBPedia")</f>
        <v>View on DBPedia</v>
      </c>
    </row>
    <row collapsed="false" customFormat="false" customHeight="true" hidden="false" ht="12.65" outlineLevel="0" r="1664">
      <c r="A1664" s="0" t="str">
        <f aca="false">HYPERLINK("http://dbpedia.org/property/academyawards")</f>
        <v>http://dbpedia.org/property/academyawards</v>
      </c>
      <c r="B1664" s="0" t="s">
        <v>1227</v>
      </c>
      <c r="D1664" s="0" t="str">
        <f aca="false">HYPERLINK("http://dbpedia.org/sparql?default-graph-uri=http%3A%2F%2Fdbpedia.org&amp;query=select+distinct+%3Fsubject+%3Fobject+where+{%3Fsubject+%3Chttp%3A%2F%2Fdbpedia.org%2Fproperty%2Facademyawards%3E+%3Fobject}+LIMIT+100&amp;format=text%2Fhtml&amp;timeout=30000&amp;debug=on", "View on DBPedia")</f>
        <v>View on DBPedia</v>
      </c>
    </row>
    <row collapsed="false" customFormat="false" customHeight="true" hidden="false" ht="12.65" outlineLevel="0" r="1665">
      <c r="A1665" s="0" t="str">
        <f aca="false">HYPERLINK("http://dbpedia.org/property/originalArtist")</f>
        <v>http://dbpedia.org/property/originalArtist</v>
      </c>
      <c r="B1665" s="0" t="s">
        <v>1228</v>
      </c>
      <c r="D1665" s="0" t="str">
        <f aca="false">HYPERLINK("http://dbpedia.org/sparql?default-graph-uri=http%3A%2F%2Fdbpedia.org&amp;query=select+distinct+%3Fsubject+%3Fobject+where+{%3Fsubject+%3Chttp%3A%2F%2Fdbpedia.org%2Fproperty%2ForiginalArtist%3E+%3Fobject}+LIMIT+100&amp;format=text%2Fhtml&amp;timeout=30000&amp;debug=on", "View on DBPedia")</f>
        <v>View on DBPedia</v>
      </c>
    </row>
    <row collapsed="false" customFormat="false" customHeight="true" hidden="false" ht="12.1" outlineLevel="0" r="1666">
      <c r="A1666" s="0" t="str">
        <f aca="false">HYPERLINK("http://dbpedia.org/property/.Year")</f>
        <v>http://dbpedia.org/property/.Year</v>
      </c>
      <c r="B1666" s="0" t="s">
        <v>1229</v>
      </c>
      <c r="D1666" s="0" t="str">
        <f aca="false">HYPERLINK("http://dbpedia.org/sparql?default-graph-uri=http%3A%2F%2Fdbpedia.org&amp;query=select+distinct+%3Fsubject+%3Fobject+where+{%3Fsubject+%3Chttp%3A%2F%2Fdbpedia.org%2Fproperty%2F.Year%3E+%3Fobject}+LIMIT+100&amp;format=text%2Fhtml&amp;timeout=30000&amp;debug=on", "View on DBPedia")</f>
        <v>View on DBPedia</v>
      </c>
    </row>
    <row collapsed="false" customFormat="false" customHeight="true" hidden="false" ht="12.65" outlineLevel="0" r="1667">
      <c r="A1667" s="0" t="str">
        <f aca="false">HYPERLINK("http://dbpedia.org/property/endyr")</f>
        <v>http://dbpedia.org/property/endyr</v>
      </c>
      <c r="B1667" s="0" t="s">
        <v>1230</v>
      </c>
      <c r="D1667" s="0" t="str">
        <f aca="false">HYPERLINK("http://dbpedia.org/sparql?default-graph-uri=http%3A%2F%2Fdbpedia.org&amp;query=select+distinct+%3Fsubject+%3Fobject+where+{%3Fsubject+%3Chttp%3A%2F%2Fdbpedia.org%2Fproperty%2Fendyr%3E+%3Fobject}+LIMIT+100&amp;format=text%2Fhtml&amp;timeout=30000&amp;debug=on", "View on DBPedia")</f>
        <v>View on DBPedia</v>
      </c>
    </row>
    <row collapsed="false" customFormat="false" customHeight="true" hidden="false" ht="12.65" outlineLevel="0" r="1668">
      <c r="A1668" s="0" t="str">
        <f aca="false">HYPERLINK("http://dbpedia.org/property/baftaawards")</f>
        <v>http://dbpedia.org/property/baftaawards</v>
      </c>
      <c r="B1668" s="0" t="s">
        <v>1231</v>
      </c>
      <c r="D1668" s="0" t="str">
        <f aca="false">HYPERLINK("http://dbpedia.org/sparql?default-graph-uri=http%3A%2F%2Fdbpedia.org&amp;query=select+distinct+%3Fsubject+%3Fobject+where+{%3Fsubject+%3Chttp%3A%2F%2Fdbpedia.org%2Fproperty%2Fbaftaawards%3E+%3Fobject}+LIMIT+100&amp;format=text%2Fhtml&amp;timeout=30000&amp;debug=on", "View on DBPedia")</f>
        <v>View on DBPedia</v>
      </c>
    </row>
    <row collapsed="false" customFormat="false" customHeight="true" hidden="false" ht="12.65" outlineLevel="0" r="1669">
      <c r="A1669" s="0" t="str">
        <f aca="false">HYPERLINK("http://dbpedia.org/ontology/numberOfEpisodes")</f>
        <v>http://dbpedia.org/ontology/numberOfEpisodes</v>
      </c>
      <c r="B1669" s="0" t="s">
        <v>1232</v>
      </c>
      <c r="D1669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true" hidden="false" ht="12.1" outlineLevel="0" r="1670">
      <c r="A1670" s="0" t="str">
        <f aca="false">HYPERLINK("http://dbpedia.org/property/start")</f>
        <v>http://dbpedia.org/property/start</v>
      </c>
      <c r="B1670" s="0" t="s">
        <v>282</v>
      </c>
      <c r="D1670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true" hidden="false" ht="12.1" outlineLevel="0" r="1671">
      <c r="A1671" s="0" t="str">
        <f aca="false">HYPERLINK("http://dbpedia.org/property/introduced")</f>
        <v>http://dbpedia.org/property/introduced</v>
      </c>
      <c r="B1671" s="0" t="s">
        <v>1233</v>
      </c>
      <c r="D1671" s="0" t="str">
        <f aca="false">HYPERLINK("http://dbpedia.org/sparql?default-graph-uri=http%3A%2F%2Fdbpedia.org&amp;query=select+distinct+%3Fsubject+%3Fobject+where+{%3Fsubject+%3Chttp%3A%2F%2Fdbpedia.org%2Fproperty%2Fintroduced%3E+%3Fobject}+LIMIT+100&amp;format=text%2Fhtml&amp;timeout=30000&amp;debug=on", "View on DBPedia")</f>
        <v>View on DBPedia</v>
      </c>
    </row>
    <row collapsed="false" customFormat="false" customHeight="true" hidden="false" ht="12.65" outlineLevel="0" r="1672">
      <c r="A1672" s="0" t="str">
        <f aca="false">HYPERLINK("http://dbpedia.org/property/chinesename")</f>
        <v>http://dbpedia.org/property/chinesename</v>
      </c>
      <c r="B1672" s="0" t="s">
        <v>1234</v>
      </c>
      <c r="D1672" s="0" t="str">
        <f aca="false">HYPERLINK("http://dbpedia.org/sparql?default-graph-uri=http%3A%2F%2Fdbpedia.org&amp;query=select+distinct+%3Fsubject+%3Fobject+where+{%3Fsubject+%3Chttp%3A%2F%2Fdbpedia.org%2Fproperty%2Fchinesename%3E+%3Fobject}+LIMIT+100&amp;format=text%2Fhtml&amp;timeout=30000&amp;debug=on", "View on DBPedia")</f>
        <v>View on DBPedia</v>
      </c>
    </row>
    <row collapsed="false" customFormat="false" customHeight="true" hidden="false" ht="12.65" outlineLevel="0" r="1673">
      <c r="A1673" s="0" t="str">
        <f aca="false">HYPERLINK("http://dbpedia.org/property/transdate")</f>
        <v>http://dbpedia.org/property/transdate</v>
      </c>
      <c r="B1673" s="0" t="s">
        <v>1235</v>
      </c>
      <c r="D1673" s="0" t="str">
        <f aca="false">HYPERLINK("http://dbpedia.org/sparql?default-graph-uri=http%3A%2F%2Fdbpedia.org&amp;query=select+distinct+%3Fsubject+%3Fobject+where+{%3Fsubject+%3Chttp%3A%2F%2Fdbpedia.org%2Fproperty%2Ftransdate%3E+%3Fobject}+LIMIT+100&amp;format=text%2Fhtml&amp;timeout=30000&amp;debug=on", "View on DBPedia")</f>
        <v>View on DBPedia</v>
      </c>
    </row>
    <row collapsed="false" customFormat="false" customHeight="true" hidden="false" ht="12.65" outlineLevel="0" r="1674">
      <c r="A1674" s="0" t="str">
        <f aca="false">HYPERLINK("http://dbpedia.org/property/catalogue")</f>
        <v>http://dbpedia.org/property/catalogue</v>
      </c>
      <c r="B1674" s="0" t="s">
        <v>1236</v>
      </c>
      <c r="D1674" s="0" t="str">
        <f aca="false">HYPERLINK("http://dbpedia.org/sparql?default-graph-uri=http%3A%2F%2Fdbpedia.org&amp;query=select+distinct+%3Fsubject+%3Fobject+where+{%3Fsubject+%3Chttp%3A%2F%2Fdbpedia.org%2Fproperty%2Fcatalogue%3E+%3Fobject}+LIMIT+100&amp;format=text%2Fhtml&amp;timeout=30000&amp;debug=on", "View on DBPedia")</f>
        <v>View on DBPedia</v>
      </c>
    </row>
    <row collapsed="false" customFormat="false" customHeight="true" hidden="false" ht="12.65" outlineLevel="0" r="1675">
      <c r="A1675" s="0" t="str">
        <f aca="false">HYPERLINK("http://dbpedia.org/property/breakUp")</f>
        <v>http://dbpedia.org/property/breakUp</v>
      </c>
      <c r="B1675" s="0" t="s">
        <v>1237</v>
      </c>
      <c r="D1675" s="0" t="str">
        <f aca="false">HYPERLINK("http://dbpedia.org/sparql?default-graph-uri=http%3A%2F%2Fdbpedia.org&amp;query=select+distinct+%3Fsubject+%3Fobject+where+{%3Fsubject+%3Chttp%3A%2F%2Fdbpedia.org%2Fproperty%2FbreakUp%3E+%3Fobject}+LIMIT+100&amp;format=text%2Fhtml&amp;timeout=30000&amp;debug=on", "View on DBPedia")</f>
        <v>View on DBPedia</v>
      </c>
    </row>
    <row collapsed="false" customFormat="false" customHeight="true" hidden="false" ht="12.65" outlineLevel="0" r="1676">
      <c r="A1676" s="0" t="str">
        <f aca="false">HYPERLINK("http://dbpedia.org/property/realyear")</f>
        <v>http://dbpedia.org/property/realyear</v>
      </c>
      <c r="B1676" s="0" t="s">
        <v>1238</v>
      </c>
      <c r="D1676" s="0" t="str">
        <f aca="false">HYPERLINK("http://dbpedia.org/sparql?default-graph-uri=http%3A%2F%2Fdbpedia.org&amp;query=select+distinct+%3Fsubject+%3Fobject+where+{%3Fsubject+%3Chttp%3A%2F%2Fdbpedia.org%2Fproperty%2Frealyear%3E+%3Fobject}+LIMIT+100&amp;format=text%2Fhtml&amp;timeout=30000&amp;debug=on", "View on DBPedia")</f>
        <v>View on DBPedia</v>
      </c>
    </row>
    <row collapsed="false" customFormat="false" customHeight="true" hidden="false" ht="12.65" outlineLevel="0" r="1677">
      <c r="A1677" s="0" t="str">
        <f aca="false">HYPERLINK("http://dbpedia.org/property/escWorst")</f>
        <v>http://dbpedia.org/property/escWorst</v>
      </c>
      <c r="B1677" s="0" t="s">
        <v>1239</v>
      </c>
      <c r="D1677" s="0" t="str">
        <f aca="false">HYPERLINK("http://dbpedia.org/sparql?default-graph-uri=http%3A%2F%2Fdbpedia.org&amp;query=select+distinct+%3Fsubject+%3Fobject+where+{%3Fsubject+%3Chttp%3A%2F%2Fdbpedia.org%2Fproperty%2FescWorst%3E+%3Fobject}+LIMIT+100&amp;format=text%2Fhtml&amp;timeout=30000&amp;debug=on", "View on DBPedia")</f>
        <v>View on DBPedia</v>
      </c>
    </row>
    <row collapsed="false" customFormat="false" customHeight="true" hidden="false" ht="12.65" outlineLevel="0" r="1678">
      <c r="A1678" s="0" t="str">
        <f aca="false">HYPERLINK("http://dbpedia.org/ontology/deathPlace")</f>
        <v>http://dbpedia.org/ontology/deathPlace</v>
      </c>
      <c r="B1678" s="0" t="s">
        <v>127</v>
      </c>
      <c r="D1678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1679">
      <c r="A1679" s="0" t="str">
        <f aca="false">HYPERLINK("http://dbpedia.org/property/celloPrevUntil")</f>
        <v>http://dbpedia.org/property/celloPrevUntil</v>
      </c>
      <c r="B1679" s="0" t="s">
        <v>1240</v>
      </c>
      <c r="D1679" s="0" t="str">
        <f aca="false">HYPERLINK("http://dbpedia.org/sparql?default-graph-uri=http%3A%2F%2Fdbpedia.org&amp;query=select+distinct+%3Fsubject+%3Fobject+where+{%3Fsubject+%3Chttp%3A%2F%2Fdbpedia.org%2Fproperty%2FcelloPrevUntil%3E+%3Fobject}+LIMIT+100&amp;format=text%2Fhtml&amp;timeout=30000&amp;debug=on", "View on DBPedia")</f>
        <v>View on DBPedia</v>
      </c>
    </row>
    <row collapsed="false" customFormat="false" customHeight="true" hidden="false" ht="12.1" outlineLevel="0" r="1680">
      <c r="A1680" s="0" t="str">
        <f aca="false">HYPERLINK("http://dbpedia.org/property/free")</f>
        <v>http://dbpedia.org/property/free</v>
      </c>
      <c r="B1680" s="0" t="s">
        <v>649</v>
      </c>
      <c r="D1680" s="0" t="str">
        <f aca="false">HYPERLINK("http://dbpedia.org/sparql?default-graph-uri=http%3A%2F%2Fdbpedia.org&amp;query=select+distinct+%3Fsubject+%3Fobject+where+{%3Fsubject+%3Chttp%3A%2F%2Fdbpedia.org%2Fproperty%2Ffree%3E+%3Fobject}+LIMIT+100&amp;format=text%2Fhtml&amp;timeout=30000&amp;debug=on", "View on DBPedia")</f>
        <v>View on DBPedia</v>
      </c>
    </row>
    <row collapsed="false" customFormat="false" customHeight="true" hidden="false" ht="12.1" outlineLevel="0" r="1681">
      <c r="A1681" s="0" t="str">
        <f aca="false">HYPERLINK("http://dbpedia.org/property/renovation")</f>
        <v>http://dbpedia.org/property/renovation</v>
      </c>
      <c r="B1681" s="0" t="s">
        <v>1241</v>
      </c>
      <c r="D1681" s="0" t="str">
        <f aca="false">HYPERLINK("http://dbpedia.org/sparql?default-graph-uri=http%3A%2F%2Fdbpedia.org&amp;query=select+distinct+%3Fsubject+%3Fobject+where+{%3Fsubject+%3Chttp%3A%2F%2Fdbpedia.org%2Fproperty%2Frenovation%3E+%3Fobject}+LIMIT+100&amp;format=text%2Fhtml&amp;timeout=30000&amp;debug=on", "View on DBPedia")</f>
        <v>View on DBPedia</v>
      </c>
    </row>
    <row collapsed="false" customFormat="false" customHeight="true" hidden="false" ht="12.1" outlineLevel="0" r="1682">
      <c r="A1682" s="0" t="str">
        <f aca="false">HYPERLINK("http://dbpedia.org/property/frequency")</f>
        <v>http://dbpedia.org/property/frequency</v>
      </c>
      <c r="B1682" s="0" t="s">
        <v>1242</v>
      </c>
      <c r="D1682" s="0" t="str">
        <f aca="false">HYPERLINK("http://dbpedia.org/sparql?default-graph-uri=http%3A%2F%2Fdbpedia.org&amp;query=select+distinct+%3Fsubject+%3Fobject+where+{%3Fsubject+%3Chttp%3A%2F%2Fdbpedia.org%2Fproperty%2Ffrequency%3E+%3Fobject}+LIMIT+100&amp;format=text%2Fhtml&amp;timeout=30000&amp;debug=on", "View on DBPedia")</f>
        <v>View on DBPedia</v>
      </c>
    </row>
    <row collapsed="false" customFormat="false" customHeight="true" hidden="false" ht="12.1" outlineLevel="0" r="1683">
      <c r="A1683" s="0" t="str">
        <f aca="false">HYPERLINK("http://dbpedia.org/property/tracks")</f>
        <v>http://dbpedia.org/property/tracks</v>
      </c>
      <c r="B1683" s="0" t="s">
        <v>1243</v>
      </c>
      <c r="D1683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true" hidden="false" ht="12.1" outlineLevel="0" r="1684">
      <c r="A1684" s="0" t="str">
        <f aca="false">HYPERLINK("http://dbpedia.org/ontology/language")</f>
        <v>http://dbpedia.org/ontology/language</v>
      </c>
      <c r="B1684" s="0" t="s">
        <v>1244</v>
      </c>
      <c r="D1684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true" hidden="false" ht="12.65" outlineLevel="0" r="1685">
      <c r="A1685" s="0" t="str">
        <f aca="false">HYPERLINK("http://dbpedia.org/property/longtype")</f>
        <v>http://dbpedia.org/property/longtype</v>
      </c>
      <c r="B1685" s="0" t="s">
        <v>662</v>
      </c>
      <c r="D1685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true" hidden="false" ht="12.1" outlineLevel="0" r="1686">
      <c r="A1686" s="0" t="str">
        <f aca="false">HYPERLINK("http://dbpedia.org/property/broadcast")</f>
        <v>http://dbpedia.org/property/broadcast</v>
      </c>
      <c r="B1686" s="0" t="s">
        <v>1245</v>
      </c>
      <c r="D1686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true" hidden="false" ht="12.1" outlineLevel="0" r="1687">
      <c r="A1687" s="0" t="str">
        <f aca="false">HYPERLINK("http://dbpedia.org/property/discography")</f>
        <v>http://dbpedia.org/property/discography</v>
      </c>
      <c r="B1687" s="0" t="s">
        <v>1246</v>
      </c>
      <c r="D1687" s="0" t="str">
        <f aca="false">HYPERLINK("http://dbpedia.org/sparql?default-graph-uri=http%3A%2F%2Fdbpedia.org&amp;query=select+distinct+%3Fsubject+%3Fobject+where+{%3Fsubject+%3Chttp%3A%2F%2Fdbpedia.org%2Fproperty%2Fdiscography%3E+%3Fobject}+LIMIT+100&amp;format=text%2Fhtml&amp;timeout=30000&amp;debug=on", "View on DBPedia")</f>
        <v>View on DBPedia</v>
      </c>
    </row>
    <row collapsed="false" customFormat="false" customHeight="true" hidden="false" ht="12.65" outlineLevel="0" r="1688">
      <c r="A1688" s="0" t="str">
        <f aca="false">HYPERLINK("http://dbpedia.org/property/debutyear")</f>
        <v>http://dbpedia.org/property/debutyear</v>
      </c>
      <c r="B1688" s="0" t="s">
        <v>1247</v>
      </c>
      <c r="D1688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true" hidden="false" ht="12.65" outlineLevel="0" r="1689">
      <c r="A1689" s="0" t="str">
        <f aca="false">HYPERLINK("http://dbpedia.org/property/populationAsOf")</f>
        <v>http://dbpedia.org/property/populationAsOf</v>
      </c>
      <c r="B1689" s="0" t="s">
        <v>357</v>
      </c>
      <c r="D1689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true" hidden="false" ht="12.1" outlineLevel="0" r="1690">
      <c r="A1690" s="0" t="str">
        <f aca="false">HYPERLINK("http://dbpedia.org/property/voice")</f>
        <v>http://dbpedia.org/property/voice</v>
      </c>
      <c r="B1690" s="0" t="s">
        <v>1248</v>
      </c>
      <c r="D1690" s="0" t="str">
        <f aca="false">HYPERLINK("http://dbpedia.org/sparql?default-graph-uri=http%3A%2F%2Fdbpedia.org&amp;query=select+distinct+%3Fsubject+%3Fobject+where+{%3Fsubject+%3Chttp%3A%2F%2Fdbpedia.org%2Fproperty%2Fvoice%3E+%3Fobject}+LIMIT+100&amp;format=text%2Fhtml&amp;timeout=30000&amp;debug=on", "View on DBPedia")</f>
        <v>View on DBPedia</v>
      </c>
    </row>
    <row collapsed="false" customFormat="false" customHeight="true" hidden="false" ht="12.65" outlineLevel="0" r="1691">
      <c r="A1691" s="0" t="str">
        <f aca="false">HYPERLINK("http://dbpedia.org/property/amateurSince")</f>
        <v>http://dbpedia.org/property/amateurSince</v>
      </c>
      <c r="B1691" s="0" t="s">
        <v>1249</v>
      </c>
      <c r="D1691" s="0" t="str">
        <f aca="false">HYPERLINK("http://dbpedia.org/sparql?default-graph-uri=http%3A%2F%2Fdbpedia.org&amp;query=select+distinct+%3Fsubject+%3Fobject+where+{%3Fsubject+%3Chttp%3A%2F%2Fdbpedia.org%2Fproperty%2FamateurSince%3E+%3Fobject}+LIMIT+100&amp;format=text%2Fhtml&amp;timeout=30000&amp;debug=on", "View on DBPedia")</f>
        <v>View on DBPedia</v>
      </c>
    </row>
    <row collapsed="false" customFormat="false" customHeight="true" hidden="false" ht="12.65" outlineLevel="0" r="1692">
      <c r="A1692" s="0" t="str">
        <f aca="false">HYPERLINK("http://dbpedia.org/property/bsize")</f>
        <v>http://dbpedia.org/property/bsize</v>
      </c>
      <c r="B1692" s="0" t="s">
        <v>1250</v>
      </c>
      <c r="D1692" s="0" t="str">
        <f aca="false">HYPERLINK("http://dbpedia.org/sparql?default-graph-uri=http%3A%2F%2Fdbpedia.org&amp;query=select+distinct+%3Fsubject+%3Fobject+where+{%3Fsubject+%3Chttp%3A%2F%2Fdbpedia.org%2Fproperty%2Fbsize%3E+%3Fobject}+LIMIT+100&amp;format=text%2Fhtml&amp;timeout=30000&amp;debug=on", "View on DBPedia")</f>
        <v>View on DBPedia</v>
      </c>
    </row>
    <row collapsed="false" customFormat="false" customHeight="true" hidden="false" ht="12.65" outlineLevel="0" r="1693">
      <c r="A1693" s="0" t="str">
        <f aca="false">HYPERLINK("http://dbpedia.org/ontology/seatingCapacity")</f>
        <v>http://dbpedia.org/ontology/seatingCapacity</v>
      </c>
      <c r="B1693" s="0" t="s">
        <v>1074</v>
      </c>
      <c r="D1693" s="0" t="str">
        <f aca="false">HYPERLINK("http://dbpedia.org/sparql?default-graph-uri=http%3A%2F%2Fdbpedia.org&amp;query=select+distinct+%3Fsubject+%3Fobject+where+{%3Fsubject+%3Chttp%3A%2F%2Fdbpedia.org%2Fontology%2FseatingCapacity%3E+%3Fobject}+LIMIT+100&amp;format=text%2Fhtml&amp;timeout=30000&amp;debug=on", "View on DBPedia")</f>
        <v>View on DBPedia</v>
      </c>
    </row>
    <row collapsed="false" customFormat="false" customHeight="true" hidden="false" ht="12.1" outlineLevel="0" r="1694">
      <c r="A1694" s="0" t="str">
        <f aca="false">HYPERLINK("http://dbpedia.org/property/c")</f>
        <v>http://dbpedia.org/property/c</v>
      </c>
      <c r="B1694" s="0" t="s">
        <v>1251</v>
      </c>
      <c r="D1694" s="0" t="str">
        <f aca="false">HYPERLINK("http://dbpedia.org/sparql?default-graph-uri=http%3A%2F%2Fdbpedia.org&amp;query=select+distinct+%3Fsubject+%3Fobject+where+{%3Fsubject+%3Chttp%3A%2F%2Fdbpedia.org%2Fproperty%2Fc%3E+%3Fobject}+LIMIT+100&amp;format=text%2Fhtml&amp;timeout=30000&amp;debug=on", "View on DBPedia")</f>
        <v>View on DBPedia</v>
      </c>
    </row>
    <row collapsed="false" customFormat="false" customHeight="true" hidden="false" ht="12.1" outlineLevel="0" r="1695">
      <c r="A1695" s="0" t="str">
        <f aca="false">HYPERLINK("http://dbpedia.org/property/video")</f>
        <v>http://dbpedia.org/property/video</v>
      </c>
      <c r="B1695" s="0" t="s">
        <v>1252</v>
      </c>
      <c r="D1695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true" hidden="false" ht="12.65" outlineLevel="0" r="1696">
      <c r="A1696" s="0" t="str">
        <f aca="false">HYPERLINK("http://dbpedia.org/property/otherInfo")</f>
        <v>http://dbpedia.org/property/otherInfo</v>
      </c>
      <c r="B1696" s="0" t="s">
        <v>1253</v>
      </c>
      <c r="D1696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true" hidden="false" ht="12.65" outlineLevel="0" r="1697">
      <c r="A1697" s="0" t="str">
        <f aca="false">HYPERLINK("http://dbpedia.org/property/firstawarded")</f>
        <v>http://dbpedia.org/property/firstawarded</v>
      </c>
      <c r="B1697" s="0" t="s">
        <v>1254</v>
      </c>
      <c r="D1697" s="0" t="str">
        <f aca="false">HYPERLINK("http://dbpedia.org/sparql?default-graph-uri=http%3A%2F%2Fdbpedia.org&amp;query=select+distinct+%3Fsubject+%3Fobject+where+{%3Fsubject+%3Chttp%3A%2F%2Fdbpedia.org%2Fproperty%2Ffirstawarded%3E+%3Fobject}+LIMIT+100&amp;format=text%2Fhtml&amp;timeout=30000&amp;debug=on", "View on DBPedia")</f>
        <v>View on DBPedia</v>
      </c>
    </row>
    <row collapsed="false" customFormat="false" customHeight="true" hidden="false" ht="12.1" outlineLevel="0" r="1698">
      <c r="A1698" s="0" t="str">
        <f aca="false">HYPERLINK("http://dbpedia.org/property/col2footer")</f>
        <v>http://dbpedia.org/property/col2footer</v>
      </c>
      <c r="B1698" s="0" t="s">
        <v>1255</v>
      </c>
      <c r="D1698" s="0" t="str">
        <f aca="false">HYPERLINK("http://dbpedia.org/sparql?default-graph-uri=http%3A%2F%2Fdbpedia.org&amp;query=select+distinct+%3Fsubject+%3Fobject+where+{%3Fsubject+%3Chttp%3A%2F%2Fdbpedia.org%2Fproperty%2Fcol2footer%3E+%3Fobject}+LIMIT+100&amp;format=text%2Fhtml&amp;timeout=30000&amp;debug=on", "View on DBPedia")</f>
        <v>View on DBPedia</v>
      </c>
    </row>
    <row collapsed="false" customFormat="false" customHeight="true" hidden="false" ht="12.1" outlineLevel="0" r="1699">
      <c r="A1699" s="0" t="str">
        <f aca="false">HYPERLINK("http://dbpedia.org/property/started")</f>
        <v>http://dbpedia.org/property/started</v>
      </c>
      <c r="B1699" s="0" t="s">
        <v>1256</v>
      </c>
      <c r="D1699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true" hidden="false" ht="12.65" outlineLevel="0" r="1700">
      <c r="A1700" s="0" t="str">
        <f aca="false">HYPERLINK("http://dbpedia.org/ontology/owningCompany")</f>
        <v>http://dbpedia.org/ontology/owningCompany</v>
      </c>
      <c r="B1700" s="0" t="s">
        <v>55</v>
      </c>
      <c r="D1700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true" hidden="false" ht="12.65" outlineLevel="0" r="1701">
      <c r="A1701" s="0" t="str">
        <f aca="false">HYPERLINK("http://dbpedia.org/property/originallyReleasedAs")</f>
        <v>http://dbpedia.org/property/originallyReleasedAs</v>
      </c>
      <c r="B1701" s="0" t="s">
        <v>1257</v>
      </c>
      <c r="D1701" s="0" t="str">
        <f aca="false">HYPERLINK("http://dbpedia.org/sparql?default-graph-uri=http%3A%2F%2Fdbpedia.org&amp;query=select+distinct+%3Fsubject+%3Fobject+where+{%3Fsubject+%3Chttp%3A%2F%2Fdbpedia.org%2Fproperty%2ForiginallyReleasedAs%3E+%3Fobject}+LIMIT+100&amp;format=text%2Fhtml&amp;timeout=30000&amp;debug=on", "View on DBPedia")</f>
        <v>View on DBPedia</v>
      </c>
    </row>
    <row collapsed="false" customFormat="false" customHeight="true" hidden="false" ht="12.65" outlineLevel="0" r="1702">
      <c r="A1702" s="0" t="str">
        <f aca="false">HYPERLINK("http://dbpedia.org/property/bornAndOrigin")</f>
        <v>http://dbpedia.org/property/bornAndOrigin</v>
      </c>
      <c r="B1702" s="0" t="s">
        <v>1258</v>
      </c>
      <c r="D1702" s="0" t="str">
        <f aca="false">HYPERLINK("http://dbpedia.org/sparql?default-graph-uri=http%3A%2F%2Fdbpedia.org&amp;query=select+distinct+%3Fsubject+%3Fobject+where+{%3Fsubject+%3Chttp%3A%2F%2Fdbpedia.org%2Fproperty%2FbornAndOrigin%3E+%3Fobject}+LIMIT+100&amp;format=text%2Fhtml&amp;timeout=30000&amp;debug=on", "View on DBPedia")</f>
        <v>View on DBPedia</v>
      </c>
    </row>
    <row collapsed="false" customFormat="false" customHeight="true" hidden="false" ht="12.65" outlineLevel="0" r="1703">
      <c r="A1703" s="0" t="str">
        <f aca="false">HYPERLINK("http://dbpedia.org/property/lastConcert")</f>
        <v>http://dbpedia.org/property/lastConcert</v>
      </c>
      <c r="B1703" s="0" t="s">
        <v>1259</v>
      </c>
      <c r="D1703" s="0" t="str">
        <f aca="false">HYPERLINK("http://dbpedia.org/sparql?default-graph-uri=http%3A%2F%2Fdbpedia.org&amp;query=select+distinct+%3Fsubject+%3Fobject+where+{%3Fsubject+%3Chttp%3A%2F%2Fdbpedia.org%2Fproperty%2FlastConcert%3E+%3Fobject}+LIMIT+100&amp;format=text%2Fhtml&amp;timeout=30000&amp;debug=on", "View on DBPedia")</f>
        <v>View on DBPedia</v>
      </c>
    </row>
    <row collapsed="false" customFormat="false" customHeight="true" hidden="false" ht="12.1" outlineLevel="0" r="1704">
      <c r="A1704" s="0" t="str">
        <f aca="false">HYPERLINK("http://dbpedia.org/ontology/genre")</f>
        <v>http://dbpedia.org/ontology/genre</v>
      </c>
      <c r="B1704" s="0" t="s">
        <v>59</v>
      </c>
      <c r="D1704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1705">
      <c r="A1705" s="0" t="str">
        <f aca="false">HYPERLINK("http://dbpedia.org/property/footballSeason")</f>
        <v>http://dbpedia.org/property/footballSeason</v>
      </c>
      <c r="B1705" s="0" t="s">
        <v>1260</v>
      </c>
      <c r="D1705" s="0" t="str">
        <f aca="false">HYPERLINK("http://dbpedia.org/sparql?default-graph-uri=http%3A%2F%2Fdbpedia.org&amp;query=select+distinct+%3Fsubject+%3Fobject+where+{%3Fsubject+%3Chttp%3A%2F%2Fdbpedia.org%2Fproperty%2FfootballSeason%3E+%3Fobject}+LIMIT+100&amp;format=text%2Fhtml&amp;timeout=30000&amp;debug=on", "View on DBPedia")</f>
        <v>View on DBPedia</v>
      </c>
    </row>
    <row collapsed="false" customFormat="false" customHeight="true" hidden="false" ht="12.1" outlineLevel="0" r="1706">
      <c r="A1706" s="0" t="str">
        <f aca="false">HYPERLINK("http://dbpedia.org/property/status")</f>
        <v>http://dbpedia.org/property/status</v>
      </c>
      <c r="B1706" s="0" t="s">
        <v>98</v>
      </c>
      <c r="D1706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true" hidden="false" ht="12.1" outlineLevel="0" r="1707">
      <c r="A1707" s="0" t="str">
        <f aca="false">HYPERLINK("http://dbpedia.org/property/single2Date")</f>
        <v>http://dbpedia.org/property/single2Date</v>
      </c>
      <c r="B1707" s="0" t="s">
        <v>1261</v>
      </c>
      <c r="D1707" s="0" t="str">
        <f aca="false">HYPERLINK("http://dbpedia.org/sparql?default-graph-uri=http%3A%2F%2Fdbpedia.org&amp;query=select+distinct+%3Fsubject+%3Fobject+where+{%3Fsubject+%3Chttp%3A%2F%2Fdbpedia.org%2Fproperty%2Fsingle2Date%3E+%3Fobject}+LIMIT+100&amp;format=text%2Fhtml&amp;timeout=30000&amp;debug=on", "View on DBPedia")</f>
        <v>View on DBPedia</v>
      </c>
    </row>
    <row collapsed="false" customFormat="false" customHeight="true" hidden="false" ht="12.1" outlineLevel="0" r="1708">
      <c r="A1708" s="0" t="str">
        <f aca="false">HYPERLINK("http://dbpedia.org/property/restored")</f>
        <v>http://dbpedia.org/property/restored</v>
      </c>
      <c r="B1708" s="0" t="s">
        <v>1262</v>
      </c>
      <c r="D1708" s="0" t="str">
        <f aca="false">HYPERLINK("http://dbpedia.org/sparql?default-graph-uri=http%3A%2F%2Fdbpedia.org&amp;query=select+distinct+%3Fsubject+%3Fobject+where+{%3Fsubject+%3Chttp%3A%2F%2Fdbpedia.org%2Fproperty%2Frestored%3E+%3Fobject}+LIMIT+100&amp;format=text%2Fhtml&amp;timeout=30000&amp;debug=on", "View on DBPedia")</f>
        <v>View on DBPedia</v>
      </c>
    </row>
    <row collapsed="false" customFormat="false" customHeight="true" hidden="false" ht="12.1" outlineLevel="0" r="1710">
      <c r="A1710" s="0" t="n">
        <v>855073163</v>
      </c>
      <c r="B1710" s="0" t="s">
        <v>997</v>
      </c>
      <c r="C1710" s="0" t="str">
        <f aca="false">HYPERLINK("http://en.wikipedia.org/wiki/List_of_best-selling_albums", "View context")</f>
        <v>View context</v>
      </c>
    </row>
    <row collapsed="false" customFormat="false" customHeight="true" hidden="false" ht="12.65" outlineLevel="0" r="1711">
      <c r="A1711" s="0" t="s">
        <v>1263</v>
      </c>
      <c r="B1711" s="0" t="s">
        <v>1264</v>
      </c>
      <c r="C1711" s="0" t="s">
        <v>1265</v>
      </c>
      <c r="D1711" s="0" t="s">
        <v>1266</v>
      </c>
      <c r="E1711" s="0" t="s">
        <v>1267</v>
      </c>
    </row>
    <row collapsed="false" customFormat="false" customHeight="true" hidden="false" ht="12.65" outlineLevel="0" r="1712">
      <c r="A1712" s="0" t="s">
        <v>1268</v>
      </c>
      <c r="B1712" s="0" t="s">
        <v>1269</v>
      </c>
      <c r="C1712" s="0" t="s">
        <v>1270</v>
      </c>
      <c r="D1712" s="0" t="s">
        <v>1271</v>
      </c>
      <c r="E1712" s="0" t="s">
        <v>1272</v>
      </c>
    </row>
    <row collapsed="false" customFormat="false" customHeight="true" hidden="false" ht="12.65" outlineLevel="0" r="1713">
      <c r="A1713" s="0" t="s">
        <v>1273</v>
      </c>
      <c r="B1713" s="0" t="s">
        <v>1274</v>
      </c>
      <c r="C1713" s="0" t="s">
        <v>1275</v>
      </c>
      <c r="D1713" s="0" t="s">
        <v>1276</v>
      </c>
      <c r="E1713" s="0" t="s">
        <v>1277</v>
      </c>
    </row>
    <row collapsed="false" customFormat="false" customHeight="true" hidden="false" ht="12.1" outlineLevel="0" r="1714">
      <c r="A1714" s="0" t="s">
        <v>1278</v>
      </c>
      <c r="B1714" s="0" t="s">
        <v>1279</v>
      </c>
      <c r="C1714" s="0" t="s">
        <v>1280</v>
      </c>
    </row>
    <row collapsed="false" customFormat="false" customHeight="true" hidden="false" ht="12.65" outlineLevel="0" r="1715">
      <c r="A1715" s="0" t="str">
        <f aca="false">HYPERLINK("http://dbpedia.org/ontology/associatedBand")</f>
        <v>http://dbpedia.org/ontology/associatedBand</v>
      </c>
      <c r="B1715" s="0" t="s">
        <v>1073</v>
      </c>
      <c r="D1715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true" hidden="false" ht="12.1" outlineLevel="0" r="1716">
      <c r="A1716" s="0" t="str">
        <f aca="false">HYPERLINK("http://dbpedia.org/property/title")</f>
        <v>http://dbpedia.org/property/title</v>
      </c>
      <c r="B1716" s="0" t="s">
        <v>57</v>
      </c>
      <c r="D171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717">
      <c r="A1717" s="0" t="str">
        <f aca="false">HYPERLINK("http://dbpedia.org/property/cover")</f>
        <v>http://dbpedia.org/property/cover</v>
      </c>
      <c r="B1717" s="0" t="s">
        <v>851</v>
      </c>
      <c r="D1717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true" hidden="false" ht="12.1" outlineLevel="0" r="1718">
      <c r="A1718" s="0" t="str">
        <f aca="false">HYPERLINK("http://xmlns.com/foaf/0.1/name")</f>
        <v>http://xmlns.com/foaf/0.1/name</v>
      </c>
      <c r="B1718" s="0" t="s">
        <v>34</v>
      </c>
      <c r="D171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719">
      <c r="A1719" s="0" t="str">
        <f aca="false">HYPERLINK("http://dbpedia.org/property/after")</f>
        <v>http://dbpedia.org/property/after</v>
      </c>
      <c r="B1719" s="0" t="s">
        <v>156</v>
      </c>
      <c r="D1719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1720">
      <c r="A1720" s="0" t="str">
        <f aca="false">HYPERLINK("http://dbpedia.org/property/before")</f>
        <v>http://dbpedia.org/property/before</v>
      </c>
      <c r="B1720" s="0" t="s">
        <v>164</v>
      </c>
      <c r="D172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65" outlineLevel="0" r="1721">
      <c r="A1721" s="0" t="str">
        <f aca="false">HYPERLINK("http://dbpedia.org/property/associatedActs")</f>
        <v>http://dbpedia.org/property/associatedActs</v>
      </c>
      <c r="B1721" s="0" t="s">
        <v>1027</v>
      </c>
      <c r="D1721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true" hidden="false" ht="12.1" outlineLevel="0" r="1722">
      <c r="A1722" s="0" t="str">
        <f aca="false">HYPERLINK("http://dbpedia.org/property/artist")</f>
        <v>http://dbpedia.org/property/artist</v>
      </c>
      <c r="B1722" s="0" t="s">
        <v>1050</v>
      </c>
      <c r="D1722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true" hidden="false" ht="12.1" outlineLevel="0" r="1723">
      <c r="A1723" s="0" t="str">
        <f aca="false">HYPERLINK("http://dbpedia.org/ontology/artist")</f>
        <v>http://dbpedia.org/ontology/artist</v>
      </c>
      <c r="B1723" s="0" t="s">
        <v>1050</v>
      </c>
      <c r="D1723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true" hidden="false" ht="12.1" outlineLevel="0" r="1724">
      <c r="A1724" s="0" t="str">
        <f aca="false">HYPERLINK("http://dbpedia.org/property/name")</f>
        <v>http://dbpedia.org/property/name</v>
      </c>
      <c r="B1724" s="0" t="s">
        <v>34</v>
      </c>
      <c r="D172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1725">
      <c r="A1725" s="0" t="str">
        <f aca="false">HYPERLINK("http://dbpedia.org/ontology/associatedMusicalArtist")</f>
        <v>http://dbpedia.org/ontology/associatedMusicalArtist</v>
      </c>
      <c r="B1725" s="0" t="s">
        <v>1082</v>
      </c>
      <c r="D1725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true" hidden="false" ht="12.1" outlineLevel="0" r="1726">
      <c r="A1726" s="0" t="str">
        <f aca="false">HYPERLINK("http://dbpedia.org/property/note")</f>
        <v>http://dbpedia.org/property/note</v>
      </c>
      <c r="B1726" s="0" t="s">
        <v>498</v>
      </c>
      <c r="D1726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1727">
      <c r="A1727" s="0" t="str">
        <f aca="false">HYPERLINK("http://dbpedia.org/property/extra")</f>
        <v>http://dbpedia.org/property/extra</v>
      </c>
      <c r="B1727" s="0" t="s">
        <v>842</v>
      </c>
      <c r="D1727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65" outlineLevel="0" r="1728">
      <c r="A1728" s="0" t="str">
        <f aca="false">HYPERLINK("http://dbpedia.org/ontology/musicalBand")</f>
        <v>http://dbpedia.org/ontology/musicalBand</v>
      </c>
      <c r="B1728" s="0" t="s">
        <v>1087</v>
      </c>
      <c r="D1728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true" hidden="false" ht="12.65" outlineLevel="0" r="1729">
      <c r="A1729" s="0" t="str">
        <f aca="false">HYPERLINK("http://dbpedia.org/property/lastAlbum")</f>
        <v>http://dbpedia.org/property/lastAlbum</v>
      </c>
      <c r="B1729" s="0" t="s">
        <v>853</v>
      </c>
      <c r="D1729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65" outlineLevel="0" r="1730">
      <c r="A1730" s="0" t="str">
        <f aca="false">HYPERLINK("http://dbpedia.org/property/thisAlbum")</f>
        <v>http://dbpedia.org/property/thisAlbum</v>
      </c>
      <c r="B1730" s="0" t="s">
        <v>854</v>
      </c>
      <c r="D1730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65" outlineLevel="0" r="1731">
      <c r="A1731" s="0" t="str">
        <f aca="false">HYPERLINK("http://dbpedia.org/ontology/subsequentWork")</f>
        <v>http://dbpedia.org/ontology/subsequentWork</v>
      </c>
      <c r="B1731" s="0" t="s">
        <v>1007</v>
      </c>
      <c r="D1731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65" outlineLevel="0" r="1732">
      <c r="A1732" s="0" t="str">
        <f aca="false">HYPERLINK("http://dbpedia.org/ontology/previousWork")</f>
        <v>http://dbpedia.org/ontology/previousWork</v>
      </c>
      <c r="B1732" s="0" t="s">
        <v>1008</v>
      </c>
      <c r="D1732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65" outlineLevel="0" r="1733">
      <c r="A1733" s="0" t="str">
        <f aca="false">HYPERLINK("http://dbpedia.org/ontology/musicalArtist")</f>
        <v>http://dbpedia.org/ontology/musicalArtist</v>
      </c>
      <c r="B1733" s="0" t="s">
        <v>1081</v>
      </c>
      <c r="D1733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true" hidden="false" ht="12.1" outlineLevel="0" r="1734">
      <c r="A1734" s="0" t="str">
        <f aca="false">HYPERLINK("http://dbpedia.org/property/producer")</f>
        <v>http://dbpedia.org/property/producer</v>
      </c>
      <c r="B1734" s="0" t="s">
        <v>837</v>
      </c>
      <c r="D1734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735">
      <c r="A1735" s="0" t="str">
        <f aca="false">HYPERLINK("http://dbpedia.org/property/writer")</f>
        <v>http://dbpedia.org/property/writer</v>
      </c>
      <c r="B1735" s="0" t="s">
        <v>838</v>
      </c>
      <c r="D1735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1736">
      <c r="A1736" s="0" t="str">
        <f aca="false">HYPERLINK("http://dbpedia.org/property/caption")</f>
        <v>http://dbpedia.org/property/caption</v>
      </c>
      <c r="B1736" s="0" t="s">
        <v>46</v>
      </c>
      <c r="D173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737">
      <c r="A1737" s="0" t="str">
        <f aca="false">HYPERLINK("http://dbpedia.org/ontology/producer")</f>
        <v>http://dbpedia.org/ontology/producer</v>
      </c>
      <c r="B1737" s="0" t="s">
        <v>837</v>
      </c>
      <c r="D1737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1738">
      <c r="A1738" s="0" t="str">
        <f aca="false">HYPERLINK("http://dbpedia.org/property/music")</f>
        <v>http://dbpedia.org/property/music</v>
      </c>
      <c r="B1738" s="0" t="s">
        <v>843</v>
      </c>
      <c r="D1738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1" outlineLevel="0" r="1739">
      <c r="A1739" s="0" t="str">
        <f aca="false">HYPERLINK("http://dbpedia.org/property/chronology")</f>
        <v>http://dbpedia.org/property/chronology</v>
      </c>
      <c r="B1739" s="0" t="s">
        <v>1188</v>
      </c>
      <c r="D1739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true" hidden="false" ht="12.1" outlineLevel="0" r="1740">
      <c r="A1740" s="0" t="str">
        <f aca="false">HYPERLINK("http://dbpedia.org/property/description")</f>
        <v>http://dbpedia.org/property/description</v>
      </c>
      <c r="B1740" s="0" t="s">
        <v>388</v>
      </c>
      <c r="D1740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1741">
      <c r="A1741" s="0" t="str">
        <f aca="false">HYPERLINK("http://dbpedia.org/property/nextAlbum")</f>
        <v>http://dbpedia.org/property/nextAlbum</v>
      </c>
      <c r="B1741" s="0" t="s">
        <v>855</v>
      </c>
      <c r="D1741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65" outlineLevel="0" r="1742">
      <c r="A1742" s="0" t="str">
        <f aca="false">HYPERLINK("http://dbpedia.org/property/fromAlbum")</f>
        <v>http://dbpedia.org/property/fromAlbum</v>
      </c>
      <c r="B1742" s="0" t="s">
        <v>1003</v>
      </c>
      <c r="D1742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true" hidden="false" ht="12.1" outlineLevel="0" r="1743">
      <c r="A1743" s="0" t="str">
        <f aca="false">HYPERLINK("http://dbpedia.org/ontology/writer")</f>
        <v>http://dbpedia.org/ontology/writer</v>
      </c>
      <c r="B1743" s="0" t="s">
        <v>838</v>
      </c>
      <c r="D1743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1744">
      <c r="A1744" s="0" t="str">
        <f aca="false">HYPERLINK("http://dbpedia.org/property/album")</f>
        <v>http://dbpedia.org/property/album</v>
      </c>
      <c r="B1744" s="0" t="s">
        <v>1012</v>
      </c>
      <c r="D1744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true" hidden="false" ht="12.1" outlineLevel="0" r="1745">
      <c r="A1745" s="0" t="str">
        <f aca="false">HYPERLINK("http://dbpedia.org/ontology/album")</f>
        <v>http://dbpedia.org/ontology/album</v>
      </c>
      <c r="B1745" s="0" t="s">
        <v>1012</v>
      </c>
      <c r="D1745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true" hidden="false" ht="12.1" outlineLevel="0" r="1746">
      <c r="A1746" s="0" t="str">
        <f aca="false">HYPERLINK("http://dbpedia.org/property/quote")</f>
        <v>http://dbpedia.org/property/quote</v>
      </c>
      <c r="B1746" s="0" t="s">
        <v>80</v>
      </c>
      <c r="D174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1747">
      <c r="A1747" s="0" t="str">
        <f aca="false">HYPERLINK("http://dbpedia.org/property/filename")</f>
        <v>http://dbpedia.org/property/filename</v>
      </c>
      <c r="B1747" s="0" t="s">
        <v>1033</v>
      </c>
      <c r="D1747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true" hidden="false" ht="12.1" outlineLevel="0" r="1748">
      <c r="A1748" s="0" t="str">
        <f aca="false">HYPERLINK("http://dbpedia.org/property/starring")</f>
        <v>http://dbpedia.org/property/starring</v>
      </c>
      <c r="B1748" s="0" t="s">
        <v>93</v>
      </c>
      <c r="D1748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749">
      <c r="A1749" s="0" t="str">
        <f aca="false">HYPERLINK("http://dbpedia.org/ontology/starring")</f>
        <v>http://dbpedia.org/ontology/starring</v>
      </c>
      <c r="B1749" s="0" t="s">
        <v>93</v>
      </c>
      <c r="D1749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1750">
      <c r="A1750" s="0" t="str">
        <f aca="false">HYPERLINK("http://dbpedia.org/property/influences")</f>
        <v>http://dbpedia.org/property/influences</v>
      </c>
      <c r="B1750" s="0" t="s">
        <v>1281</v>
      </c>
      <c r="D1750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true" hidden="false" ht="12.1" outlineLevel="0" r="1751">
      <c r="A1751" s="0" t="str">
        <f aca="false">HYPERLINK("http://dbpedia.org/property/alt")</f>
        <v>http://dbpedia.org/property/alt</v>
      </c>
      <c r="B1751" s="0" t="s">
        <v>840</v>
      </c>
      <c r="D1751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1752">
      <c r="A1752" s="0" t="str">
        <f aca="false">HYPERLINK("http://dbpedia.org/property/source")</f>
        <v>http://dbpedia.org/property/source</v>
      </c>
      <c r="B1752" s="0" t="s">
        <v>140</v>
      </c>
      <c r="D1752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65" outlineLevel="0" r="1753">
      <c r="A1753" s="0" t="str">
        <f aca="false">HYPERLINK("http://dbpedia.org/property/shortsummary")</f>
        <v>http://dbpedia.org/property/shortsummary</v>
      </c>
      <c r="B1753" s="0" t="s">
        <v>42</v>
      </c>
      <c r="D1753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1754">
      <c r="A1754" s="0" t="str">
        <f aca="false">HYPERLINK("http://dbpedia.org/ontology/musicComposer")</f>
        <v>http://dbpedia.org/ontology/musicComposer</v>
      </c>
      <c r="B1754" s="0" t="s">
        <v>975</v>
      </c>
      <c r="D1754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true" hidden="false" ht="12.65" outlineLevel="0" r="1755">
      <c r="A1755" s="0" t="str">
        <f aca="false">HYPERLINK("http://dbpedia.org/property/alternativeNames")</f>
        <v>http://dbpedia.org/property/alternativeNames</v>
      </c>
      <c r="B1755" s="0" t="s">
        <v>760</v>
      </c>
      <c r="D1755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true" hidden="false" ht="12.1" outlineLevel="0" r="1756">
      <c r="A1756" s="0" t="str">
        <f aca="false">HYPERLINK("http://dbpedia.org/property/label")</f>
        <v>http://dbpedia.org/property/label</v>
      </c>
      <c r="B1756" s="0" t="s">
        <v>141</v>
      </c>
      <c r="D1756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65" outlineLevel="0" r="1757">
      <c r="A1757" s="0" t="str">
        <f aca="false">HYPERLINK("http://dbpedia.org/property/birthName")</f>
        <v>http://dbpedia.org/property/birthName</v>
      </c>
      <c r="B1757" s="0" t="s">
        <v>1171</v>
      </c>
      <c r="D1757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65" outlineLevel="0" r="1758">
      <c r="A1758" s="0" t="str">
        <f aca="false">HYPERLINK("http://xmlns.com/foaf/0.1/givenName")</f>
        <v>http://xmlns.com/foaf/0.1/givenName</v>
      </c>
      <c r="B1758" s="0" t="s">
        <v>1046</v>
      </c>
      <c r="D1758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true" hidden="false" ht="12.65" outlineLevel="0" r="1759">
      <c r="A1759" s="0" t="str">
        <f aca="false">HYPERLINK("http://dbpedia.org/ontology/influencedBy")</f>
        <v>http://dbpedia.org/ontology/influencedBy</v>
      </c>
      <c r="B1759" s="0" t="s">
        <v>1282</v>
      </c>
      <c r="D1759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true" hidden="false" ht="12.1" outlineLevel="0" r="1760">
      <c r="A1760" s="0" t="str">
        <f aca="false">HYPERLINK("http://dbpedia.org/property/image")</f>
        <v>http://dbpedia.org/property/image</v>
      </c>
      <c r="B1760" s="0" t="s">
        <v>83</v>
      </c>
      <c r="D1760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65" outlineLevel="0" r="1761">
      <c r="A1761" s="0" t="str">
        <f aca="false">HYPERLINK("http://dbpedia.org/property/shortDescription")</f>
        <v>http://dbpedia.org/property/shortDescription</v>
      </c>
      <c r="B1761" s="0" t="s">
        <v>64</v>
      </c>
      <c r="D1761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1762">
      <c r="A1762" s="0" t="str">
        <f aca="false">HYPERLINK("http://dbpedia.org/property/pastMembers")</f>
        <v>http://dbpedia.org/property/pastMembers</v>
      </c>
      <c r="B1762" s="0" t="s">
        <v>999</v>
      </c>
      <c r="D1762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true" hidden="false" ht="12.65" outlineLevel="0" r="1763">
      <c r="A1763" s="0" t="str">
        <f aca="false">HYPERLINK("http://dbpedia.org/property/bSide")</f>
        <v>http://dbpedia.org/property/bSide</v>
      </c>
      <c r="B1763" s="0" t="s">
        <v>1013</v>
      </c>
      <c r="D1763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true" hidden="false" ht="12.1" outlineLevel="0" r="1764">
      <c r="A1764" s="0" t="str">
        <f aca="false">HYPERLINK("http://dbpedia.org/property/alias")</f>
        <v>http://dbpedia.org/property/alias</v>
      </c>
      <c r="B1764" s="0" t="s">
        <v>1006</v>
      </c>
      <c r="D1764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true" hidden="false" ht="12.1" outlineLevel="0" r="1765">
      <c r="A1765" s="0" t="str">
        <f aca="false">HYPERLINK("http://dbpedia.org/property/footer")</f>
        <v>http://dbpedia.org/property/footer</v>
      </c>
      <c r="B1765" s="0" t="s">
        <v>171</v>
      </c>
      <c r="D1765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65" outlineLevel="0" r="1766">
      <c r="A1766" s="0" t="str">
        <f aca="false">HYPERLINK("http://dbpedia.org/ontology/formerBandMember")</f>
        <v>http://dbpedia.org/ontology/formerBandMember</v>
      </c>
      <c r="B1766" s="0" t="s">
        <v>1283</v>
      </c>
      <c r="D1766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true" hidden="false" ht="12.65" outlineLevel="0" r="1767">
      <c r="A1767" s="0" t="str">
        <f aca="false">HYPERLINK("http://dbpedia.org/property/nextSingle")</f>
        <v>http://dbpedia.org/property/nextSingle</v>
      </c>
      <c r="B1767" s="0" t="s">
        <v>1015</v>
      </c>
      <c r="D1767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true" hidden="false" ht="12.1" outlineLevel="0" r="1768">
      <c r="A1768" s="0" t="str">
        <f aca="false">HYPERLINK("http://dbpedia.org/ontology/alias")</f>
        <v>http://dbpedia.org/ontology/alias</v>
      </c>
      <c r="B1768" s="0" t="s">
        <v>1006</v>
      </c>
      <c r="D1768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true" hidden="false" ht="12.65" outlineLevel="0" r="1769">
      <c r="A1769" s="0" t="str">
        <f aca="false">HYPERLINK("http://dbpedia.org/property/allWriting")</f>
        <v>http://dbpedia.org/property/allWriting</v>
      </c>
      <c r="B1769" s="0" t="s">
        <v>1187</v>
      </c>
      <c r="D1769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true" hidden="false" ht="12.65" outlineLevel="0" r="1770">
      <c r="A1770" s="0" t="str">
        <f aca="false">HYPERLINK("http://dbpedia.org/property/aSide")</f>
        <v>http://dbpedia.org/property/aSide</v>
      </c>
      <c r="B1770" s="0" t="s">
        <v>1053</v>
      </c>
      <c r="D1770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true" hidden="false" ht="12.1" outlineLevel="0" r="1771">
      <c r="A1771" s="0" t="str">
        <f aca="false">HYPERLINK("http://dbpedia.org/property/director")</f>
        <v>http://dbpedia.org/property/director</v>
      </c>
      <c r="B1771" s="0" t="s">
        <v>519</v>
      </c>
      <c r="D1771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65" outlineLevel="0" r="1772">
      <c r="A1772" s="0" t="str">
        <f aca="false">HYPERLINK("http://dbpedia.org/property/thisSingle")</f>
        <v>http://dbpedia.org/property/thisSingle</v>
      </c>
      <c r="B1772" s="0" t="s">
        <v>1010</v>
      </c>
      <c r="D1772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true" hidden="false" ht="12.1" outlineLevel="0" r="1773">
      <c r="A1773" s="0" t="str">
        <f aca="false">HYPERLINK("http://dbpedia.org/property/lyrics")</f>
        <v>http://dbpedia.org/property/lyrics</v>
      </c>
      <c r="B1773" s="0" t="s">
        <v>1284</v>
      </c>
      <c r="D1773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true" hidden="false" ht="12.1" outlineLevel="0" r="1774">
      <c r="A1774" s="0" t="str">
        <f aca="false">HYPERLINK("http://dbpedia.org/property/data")</f>
        <v>http://dbpedia.org/property/data</v>
      </c>
      <c r="B1774" s="0" t="s">
        <v>54</v>
      </c>
      <c r="D177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1" outlineLevel="0" r="1775">
      <c r="A1775" s="0" t="str">
        <f aca="false">HYPERLINK("http://dbpedia.org/ontology/director")</f>
        <v>http://dbpedia.org/ontology/director</v>
      </c>
      <c r="B1775" s="0" t="s">
        <v>519</v>
      </c>
      <c r="D1775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1776">
      <c r="A1776" s="0" t="str">
        <f aca="false">HYPERLINK("http://dbpedia.org/ontology/picture")</f>
        <v>http://dbpedia.org/ontology/picture</v>
      </c>
      <c r="B1776" s="0" t="s">
        <v>393</v>
      </c>
      <c r="D1776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true" hidden="false" ht="12.1" outlineLevel="0" r="1777">
      <c r="A1777" s="0" t="str">
        <f aca="false">HYPERLINK("http://dbpedia.org/property/content")</f>
        <v>http://dbpedia.org/property/content</v>
      </c>
      <c r="B1777" s="0" t="s">
        <v>1090</v>
      </c>
      <c r="D1777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true" hidden="false" ht="12.65" outlineLevel="0" r="1778">
      <c r="A1778" s="0" t="str">
        <f aca="false">HYPERLINK("http://dbpedia.org/property/lastSingle")</f>
        <v>http://dbpedia.org/property/lastSingle</v>
      </c>
      <c r="B1778" s="0" t="s">
        <v>1005</v>
      </c>
      <c r="D1778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true" hidden="false" ht="12.65" outlineLevel="0" r="1779">
      <c r="A1779" s="0" t="str">
        <f aca="false">HYPERLINK("http://dbpedia.org/ontology/recordLabel")</f>
        <v>http://dbpedia.org/ontology/recordLabel</v>
      </c>
      <c r="B1779" s="0" t="s">
        <v>982</v>
      </c>
      <c r="D1779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true" hidden="false" ht="12.65" outlineLevel="0" r="1780">
      <c r="A1780" s="0" t="str">
        <f aca="false">HYPERLINK("http://dbpedia.org/property/musicalInfluences")</f>
        <v>http://dbpedia.org/property/musicalInfluences</v>
      </c>
      <c r="B1780" s="0" t="s">
        <v>1285</v>
      </c>
      <c r="D1780" s="0" t="str">
        <f aca="false">HYPERLINK("http://dbpedia.org/sparql?default-graph-uri=http%3A%2F%2Fdbpedia.org&amp;query=select+distinct+%3Fsubject+%3Fobject+where+{%3Fsubject+%3Chttp%3A%2F%2Fdbpedia.org%2Fproperty%2FmusicalInfluences%3E+%3Fobject}+LIMIT+100&amp;format=text%2Fhtml&amp;timeout=30000&amp;debug=on", "View on DBPedia")</f>
        <v>View on DBPedia</v>
      </c>
    </row>
    <row collapsed="false" customFormat="false" customHeight="true" hidden="false" ht="12.65" outlineLevel="0" r="1781">
      <c r="A1781" s="0" t="str">
        <f aca="false">HYPERLINK("http://dbpedia.org/ontology/bandMember")</f>
        <v>http://dbpedia.org/ontology/bandMember</v>
      </c>
      <c r="B1781" s="0" t="s">
        <v>1204</v>
      </c>
      <c r="D1781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true" hidden="false" ht="12.1" outlineLevel="0" r="1782">
      <c r="A1782" s="0" t="str">
        <f aca="false">HYPERLINK("http://dbpedia.org/property/author")</f>
        <v>http://dbpedia.org/property/author</v>
      </c>
      <c r="B1782" s="0" t="s">
        <v>496</v>
      </c>
      <c r="D1782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true" hidden="false" ht="12.1" outlineLevel="0" r="1783">
      <c r="A1783" s="0" t="str">
        <f aca="false">HYPERLINK("http://dbpedia.org/property/text")</f>
        <v>http://dbpedia.org/property/text</v>
      </c>
      <c r="B1783" s="0" t="s">
        <v>146</v>
      </c>
      <c r="D1783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1" outlineLevel="0" r="1784">
      <c r="A1784" s="0" t="str">
        <f aca="false">HYPERLINK("http://dbpedia.org/property/founder")</f>
        <v>http://dbpedia.org/property/founder</v>
      </c>
      <c r="B1784" s="0" t="s">
        <v>58</v>
      </c>
      <c r="D1784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true" hidden="false" ht="12.1" outlineLevel="0" r="1785">
      <c r="A1785" s="0" t="str">
        <f aca="false">HYPERLINK("http://dbpedia.org/property/headline")</f>
        <v>http://dbpedia.org/property/headline</v>
      </c>
      <c r="B1785" s="0" t="s">
        <v>863</v>
      </c>
      <c r="D1785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true" hidden="false" ht="12.1" outlineLevel="0" r="1786">
      <c r="A1786" s="0" t="str">
        <f aca="false">HYPERLINK("http://dbpedia.org/property/commons")</f>
        <v>http://dbpedia.org/property/commons</v>
      </c>
      <c r="B1786" s="0" t="s">
        <v>1286</v>
      </c>
      <c r="D1786" s="0" t="str">
        <f aca="false">HYPERLINK("http://dbpedia.org/sparql?default-graph-uri=http%3A%2F%2Fdbpedia.org&amp;query=select+distinct+%3Fsubject+%3Fobject+where+{%3Fsubject+%3Chttp%3A%2F%2Fdbpedia.org%2Fproperty%2Fcommons%3E+%3Fobject}+LIMIT+100&amp;format=text%2Fhtml&amp;timeout=30000&amp;debug=on", "View on DBPedia")</f>
        <v>View on DBPedia</v>
      </c>
    </row>
    <row collapsed="false" customFormat="false" customHeight="true" hidden="false" ht="12.65" outlineLevel="0" r="1787">
      <c r="A1787" s="0" t="str">
        <f aca="false">HYPERLINK("http://dbpedia.org/property/recordedBy")</f>
        <v>http://dbpedia.org/property/recordedBy</v>
      </c>
      <c r="B1787" s="0" t="s">
        <v>1069</v>
      </c>
      <c r="D1787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true" hidden="false" ht="12.1" outlineLevel="0" r="1788">
      <c r="A1788" s="0" t="str">
        <f aca="false">HYPERLINK("http://dbpedia.org/property/basis")</f>
        <v>http://dbpedia.org/property/basis</v>
      </c>
      <c r="B1788" s="0" t="s">
        <v>1036</v>
      </c>
      <c r="D1788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true" hidden="false" ht="12.65" outlineLevel="0" r="1789">
      <c r="A1789" s="0" t="str">
        <f aca="false">HYPERLINK("http://dbpedia.org/ontology/aSide")</f>
        <v>http://dbpedia.org/ontology/aSide</v>
      </c>
      <c r="B1789" s="0" t="s">
        <v>1053</v>
      </c>
      <c r="D1789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true" hidden="false" ht="12.65" outlineLevel="0" r="1790">
      <c r="A1790" s="0" t="str">
        <f aca="false">HYPERLINK("http://dbpedia.org/property/currentMembers")</f>
        <v>http://dbpedia.org/property/currentMembers</v>
      </c>
      <c r="B1790" s="0" t="s">
        <v>1032</v>
      </c>
      <c r="D1790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true" hidden="false" ht="12.1" outlineLevel="0" r="1791">
      <c r="A1791" s="0" t="str">
        <f aca="false">HYPERLINK("http://dbpedia.org/property/id")</f>
        <v>http://dbpedia.org/property/id</v>
      </c>
      <c r="B1791" s="0" t="s">
        <v>96</v>
      </c>
      <c r="D1791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65" outlineLevel="0" r="1792">
      <c r="A1792" s="0" t="str">
        <f aca="false">HYPERLINK("http://dbpedia.org/ontology/bSide")</f>
        <v>http://dbpedia.org/ontology/bSide</v>
      </c>
      <c r="B1792" s="0" t="s">
        <v>1013</v>
      </c>
      <c r="D1792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true" hidden="false" ht="12.1" outlineLevel="0" r="1793">
      <c r="A1793" s="0" t="str">
        <f aca="false">HYPERLINK("http://dbpedia.org/property/col")</f>
        <v>http://dbpedia.org/property/col</v>
      </c>
      <c r="B1793" s="0" t="s">
        <v>77</v>
      </c>
      <c r="D1793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1794">
      <c r="A1794" s="0" t="str">
        <f aca="false">HYPERLINK("http://dbpedia.org/property/judges")</f>
        <v>http://dbpedia.org/property/judges</v>
      </c>
      <c r="B1794" s="0" t="s">
        <v>1287</v>
      </c>
      <c r="D1794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true" hidden="false" ht="12.1" outlineLevel="0" r="1795">
      <c r="A1795" s="0" t="str">
        <f aca="false">HYPERLINK("http://dbpedia.org/property/writer(s)_")</f>
        <v>http://dbpedia.org/property/writer(s)_</v>
      </c>
      <c r="B1795" s="0" t="s">
        <v>1288</v>
      </c>
      <c r="D1795" s="0" t="str">
        <f aca="false">HYPERLINK("http://dbpedia.org/sparql?default-graph-uri=http%3A%2F%2Fdbpedia.org&amp;query=select+distinct+%3Fsubject+%3Fobject+where+{%3Fsubject+%3Chttp%3A%2F%2Fdbpedia.org%2Fproperty%2Fwriter%28s%29_%3E+%3Fobject}+LIMIT+100&amp;format=text%2Fhtml&amp;timeout=30000&amp;debug=on", "View on DBPedia")</f>
        <v>View on DBPedia</v>
      </c>
    </row>
    <row collapsed="false" customFormat="false" customHeight="true" hidden="false" ht="12.65" outlineLevel="0" r="1796">
      <c r="A1796" s="0" t="str">
        <f aca="false">HYPERLINK("http://dbpedia.org/ontology/recordedIn")</f>
        <v>http://dbpedia.org/ontology/recordedIn</v>
      </c>
      <c r="B1796" s="0" t="s">
        <v>1009</v>
      </c>
      <c r="D1796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true" hidden="false" ht="12.1" outlineLevel="0" r="1797">
      <c r="A1797" s="0" t="str">
        <f aca="false">HYPERLINK("http://dbpedia.org/ontology/author")</f>
        <v>http://dbpedia.org/ontology/author</v>
      </c>
      <c r="B1797" s="0" t="s">
        <v>496</v>
      </c>
      <c r="D1797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true" hidden="false" ht="12.1" outlineLevel="0" r="1798">
      <c r="A1798" s="0" t="str">
        <f aca="false">HYPERLINK("http://dbpedia.org/property/participation")</f>
        <v>http://dbpedia.org/property/participation</v>
      </c>
      <c r="B1798" s="0" t="s">
        <v>1289</v>
      </c>
      <c r="D1798" s="0" t="str">
        <f aca="false">HYPERLINK("http://dbpedia.org/sparql?default-graph-uri=http%3A%2F%2Fdbpedia.org&amp;query=select+distinct+%3Fsubject+%3Fobject+where+{%3Fsubject+%3Chttp%3A%2F%2Fdbpedia.org%2Fproperty%2Fparticipation%3E+%3Fobject}+LIMIT+100&amp;format=text%2Fhtml&amp;timeout=30000&amp;debug=on", "View on DBPedia")</f>
        <v>View on DBPedia</v>
      </c>
    </row>
    <row collapsed="false" customFormat="false" customHeight="true" hidden="false" ht="12.1" outlineLevel="0" r="1799">
      <c r="A1799" s="0" t="str">
        <f aca="false">HYPERLINK("http://dbpedia.org/property/influenced")</f>
        <v>http://dbpedia.org/property/influenced</v>
      </c>
      <c r="B1799" s="0" t="s">
        <v>170</v>
      </c>
      <c r="D1799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true" hidden="false" ht="12.1" outlineLevel="0" r="1800">
      <c r="A1800" s="0" t="str">
        <f aca="false">HYPERLINK("http://dbpedia.org/property/studio")</f>
        <v>http://dbpedia.org/property/studio</v>
      </c>
      <c r="B1800" s="0" t="s">
        <v>844</v>
      </c>
      <c r="D1800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1" outlineLevel="0" r="1801">
      <c r="A1801" s="0" t="str">
        <f aca="false">HYPERLINK("http://dbpedia.org/property/event")</f>
        <v>http://dbpedia.org/property/event</v>
      </c>
      <c r="B1801" s="0" t="s">
        <v>138</v>
      </c>
      <c r="D1801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true" hidden="false" ht="12.65" outlineLevel="0" r="1802">
      <c r="A1802" s="0" t="str">
        <f aca="false">HYPERLINK("http://dbpedia.org/property/prev")</f>
        <v>http://dbpedia.org/property/prev</v>
      </c>
      <c r="B1802" s="0" t="s">
        <v>1095</v>
      </c>
      <c r="D1802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true" hidden="false" ht="12.1" outlineLevel="0" r="1803">
      <c r="A1803" s="0" t="str">
        <f aca="false">HYPERLINK("http://dbpedia.org/property/narrator")</f>
        <v>http://dbpedia.org/property/narrator</v>
      </c>
      <c r="B1803" s="0" t="s">
        <v>839</v>
      </c>
      <c r="D1803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true" hidden="false" ht="12.1" outlineLevel="0" r="1804">
      <c r="A1804" s="0" t="str">
        <f aca="false">HYPERLINK("http://dbpedia.org/ontology/composer")</f>
        <v>http://dbpedia.org/ontology/composer</v>
      </c>
      <c r="B1804" s="0" t="s">
        <v>1290</v>
      </c>
      <c r="D1804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true" hidden="false" ht="12.65" outlineLevel="0" r="1805">
      <c r="A1805" s="0" t="str">
        <f aca="false">HYPERLINK("http://dbpedia.org/property/notableWorks")</f>
        <v>http://dbpedia.org/property/notableWorks</v>
      </c>
      <c r="B1805" s="0" t="s">
        <v>1223</v>
      </c>
      <c r="D1805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65" outlineLevel="0" r="1806">
      <c r="A1806" s="0" t="str">
        <f aca="false">HYPERLINK("http://dbpedia.org/property/allMusic")</f>
        <v>http://dbpedia.org/property/allMusic</v>
      </c>
      <c r="B1806" s="0" t="s">
        <v>1153</v>
      </c>
      <c r="D1806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true" hidden="false" ht="12.1" outlineLevel="0" r="1807">
      <c r="A1807" s="0" t="str">
        <f aca="false">HYPERLINK("http://dbpedia.org/property/header")</f>
        <v>http://dbpedia.org/property/header</v>
      </c>
      <c r="B1807" s="0" t="s">
        <v>229</v>
      </c>
      <c r="D1807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1" outlineLevel="0" r="1808">
      <c r="A1808" s="0" t="str">
        <f aca="false">HYPERLINK("http://dbpedia.org/property/notes")</f>
        <v>http://dbpedia.org/property/notes</v>
      </c>
      <c r="B1808" s="0" t="s">
        <v>1111</v>
      </c>
      <c r="D1808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true" hidden="false" ht="12.65" outlineLevel="0" r="1809">
      <c r="A1809" s="0" t="str">
        <f aca="false">HYPERLINK("http://dbpedia.org/property/allLyrics")</f>
        <v>http://dbpedia.org/property/allLyrics</v>
      </c>
      <c r="B1809" s="0" t="s">
        <v>1291</v>
      </c>
      <c r="D1809" s="0" t="str">
        <f aca="false">HYPERLINK("http://dbpedia.org/sparql?default-graph-uri=http%3A%2F%2Fdbpedia.org&amp;query=select+distinct+%3Fsubject+%3Fobject+where+{%3Fsubject+%3Chttp%3A%2F%2Fdbpedia.org%2Fproperty%2FallLyrics%3E+%3Fobject}+LIMIT+100&amp;format=text%2Fhtml&amp;timeout=30000&amp;debug=on", "View on DBPedia")</f>
        <v>View on DBPedia</v>
      </c>
    </row>
    <row collapsed="false" customFormat="false" customHeight="true" hidden="false" ht="12.1" outlineLevel="0" r="1810">
      <c r="A1810" s="0" t="str">
        <f aca="false">HYPERLINK("http://dbpedia.org/property/owner")</f>
        <v>http://dbpedia.org/property/owner</v>
      </c>
      <c r="B1810" s="0" t="s">
        <v>41</v>
      </c>
      <c r="D1810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1" outlineLevel="0" r="1811">
      <c r="A1811" s="0" t="str">
        <f aca="false">HYPERLINK("http://dbpedia.org/property/song")</f>
        <v>http://dbpedia.org/property/song</v>
      </c>
      <c r="B1811" s="0" t="s">
        <v>1292</v>
      </c>
      <c r="D1811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true" hidden="false" ht="12.1" outlineLevel="0" r="1812">
      <c r="A1812" s="0" t="str">
        <f aca="false">HYPERLINK("http://dbpedia.org/ontology/narrator")</f>
        <v>http://dbpedia.org/ontology/narrator</v>
      </c>
      <c r="B1812" s="0" t="s">
        <v>839</v>
      </c>
      <c r="D1812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true" hidden="false" ht="12.1" outlineLevel="0" r="1813">
      <c r="A1813" s="0" t="str">
        <f aca="false">HYPERLINK("http://dbpedia.org/property/next")</f>
        <v>http://dbpedia.org/property/next</v>
      </c>
      <c r="B1813" s="0" t="s">
        <v>859</v>
      </c>
      <c r="D1813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1" outlineLevel="0" r="1814">
      <c r="A1814" s="0" t="str">
        <f aca="false">HYPERLINK("http://dbpedia.org/property/composer")</f>
        <v>http://dbpedia.org/property/composer</v>
      </c>
      <c r="B1814" s="0" t="s">
        <v>1290</v>
      </c>
      <c r="D1814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true" hidden="false" ht="12.1" outlineLevel="0" r="1815">
      <c r="A1815" s="0" t="str">
        <f aca="false">HYPERLINK("http://dbpedia.org/property/recorded")</f>
        <v>http://dbpedia.org/property/recorded</v>
      </c>
      <c r="B1815" s="0" t="s">
        <v>845</v>
      </c>
      <c r="D1815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1" outlineLevel="0" r="1816">
      <c r="A1816" s="0" t="str">
        <f aca="false">HYPERLINK("http://dbpedia.org/property/display")</f>
        <v>http://dbpedia.org/property/display</v>
      </c>
      <c r="B1816" s="0" t="s">
        <v>1293</v>
      </c>
      <c r="D1816" s="0" t="str">
        <f aca="false">HYPERLINK("http://dbpedia.org/sparql?default-graph-uri=http%3A%2F%2Fdbpedia.org&amp;query=select+distinct+%3Fsubject+%3Fobject+where+{%3Fsubject+%3Chttp%3A%2F%2Fdbpedia.org%2Fproperty%2Fdisplay%3E+%3Fobject}+LIMIT+100&amp;format=text%2Fhtml&amp;timeout=30000&amp;debug=on", "View on DBPedia")</f>
        <v>View on DBPedia</v>
      </c>
    </row>
    <row collapsed="false" customFormat="false" customHeight="true" hidden="false" ht="12.65" outlineLevel="0" r="1817">
      <c r="A1817" s="0" t="str">
        <f aca="false">HYPERLINK("http://dbpedia.org/property/notableInstruments")</f>
        <v>http://dbpedia.org/property/notableInstruments</v>
      </c>
      <c r="B1817" s="0" t="s">
        <v>1045</v>
      </c>
      <c r="D1817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true" hidden="false" ht="12.65" outlineLevel="0" r="1818">
      <c r="A1818" s="0" t="str">
        <f aca="false">HYPERLINK("http://dbpedia.org/ontology/musicBy")</f>
        <v>http://dbpedia.org/ontology/musicBy</v>
      </c>
      <c r="B1818" s="0" t="s">
        <v>1294</v>
      </c>
      <c r="D1818" s="0" t="str">
        <f aca="false">HYPERLINK("http://dbpedia.org/sparql?default-graph-uri=http%3A%2F%2Fdbpedia.org&amp;query=select+distinct+%3Fsubject+%3Fobject+where+{%3Fsubject+%3Chttp%3A%2F%2Fdbpedia.org%2Fontology%2FmusicBy%3E+%3Fobject}+LIMIT+100&amp;format=text%2Fhtml&amp;timeout=30000&amp;debug=on", "View on DBPedia")</f>
        <v>View on DBPedia</v>
      </c>
    </row>
    <row collapsed="false" customFormat="false" customHeight="true" hidden="false" ht="12.65" outlineLevel="0" r="1819">
      <c r="A1819" s="0" t="str">
        <f aca="false">HYPERLINK("http://dbpedia.org/property/altArtist")</f>
        <v>http://dbpedia.org/property/altArtist</v>
      </c>
      <c r="B1819" s="0" t="s">
        <v>1103</v>
      </c>
      <c r="D1819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true" hidden="false" ht="12.65" outlineLevel="0" r="1820">
      <c r="A1820" s="0" t="str">
        <f aca="false">HYPERLINK("http://dbpedia.org/ontology/foundedBy")</f>
        <v>http://dbpedia.org/ontology/foundedBy</v>
      </c>
      <c r="B1820" s="0" t="s">
        <v>68</v>
      </c>
      <c r="D1820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true" hidden="false" ht="12.1" outlineLevel="0" r="1821">
      <c r="A1821" s="0" t="str">
        <f aca="false">HYPERLINK("http://dbpedia.org/property/q")</f>
        <v>http://dbpedia.org/property/q</v>
      </c>
      <c r="B1821" s="0" t="s">
        <v>1295</v>
      </c>
      <c r="D1821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true" hidden="false" ht="12.1" outlineLevel="0" r="1822">
      <c r="A1822" s="0" t="str">
        <f aca="false">HYPERLINK("http://dbpedia.org/property/rev")</f>
        <v>http://dbpedia.org/property/rev</v>
      </c>
      <c r="B1822" s="0" t="s">
        <v>1119</v>
      </c>
      <c r="D1822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true" hidden="false" ht="12.1" outlineLevel="0" r="1823">
      <c r="A1823" s="0" t="str">
        <f aca="false">HYPERLINK("http://dbpedia.org/property/spouse")</f>
        <v>http://dbpedia.org/property/spouse</v>
      </c>
      <c r="B1823" s="0" t="s">
        <v>1039</v>
      </c>
      <c r="D1823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true" hidden="false" ht="12.65" outlineLevel="0" r="1824">
      <c r="A1824" s="0" t="str">
        <f aca="false">HYPERLINK("http://dbpedia.org/property/singleChronology")</f>
        <v>http://dbpedia.org/property/singleChronology</v>
      </c>
      <c r="B1824" s="0" t="s">
        <v>1296</v>
      </c>
      <c r="D1824" s="0" t="str">
        <f aca="false">HYPERLINK("http://dbpedia.org/sparql?default-graph-uri=http%3A%2F%2Fdbpedia.org&amp;query=select+distinct+%3Fsubject+%3Fobject+where+{%3Fsubject+%3Chttp%3A%2F%2Fdbpedia.org%2Fproperty%2FsingleChronology%3E+%3Fobject}+LIMIT+100&amp;format=text%2Fhtml&amp;timeout=30000&amp;debug=on", "View on DBPedia")</f>
        <v>View on DBPedia</v>
      </c>
    </row>
    <row collapsed="false" customFormat="false" customHeight="true" hidden="false" ht="12.65" outlineLevel="0" r="1825">
      <c r="A1825" s="0" t="str">
        <f aca="false">HYPERLINK("http://dbpedia.org/property/birthPlace")</f>
        <v>http://dbpedia.org/property/birthPlace</v>
      </c>
      <c r="B1825" s="0" t="s">
        <v>125</v>
      </c>
      <c r="D1825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1826">
      <c r="A1826" s="0" t="str">
        <f aca="false">HYPERLINK("http://dbpedia.org/property/callsignMeaning")</f>
        <v>http://dbpedia.org/property/callsignMeaning</v>
      </c>
      <c r="B1826" s="0" t="s">
        <v>1297</v>
      </c>
      <c r="D1826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true" hidden="false" ht="12.65" outlineLevel="0" r="1827">
      <c r="A1827" s="0" t="str">
        <f aca="false">HYPERLINK("http://dbpedia.org/property/knownFor")</f>
        <v>http://dbpedia.org/property/knownFor</v>
      </c>
      <c r="B1827" s="0" t="s">
        <v>60</v>
      </c>
      <c r="D1827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1828">
      <c r="A1828" s="0" t="str">
        <f aca="false">HYPERLINK("http://dbpedia.org/property/format")</f>
        <v>http://dbpedia.org/property/format</v>
      </c>
      <c r="B1828" s="0" t="s">
        <v>1065</v>
      </c>
      <c r="D1828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true" hidden="false" ht="12.65" outlineLevel="0" r="1829">
      <c r="A1829" s="0" t="str">
        <f aca="false">HYPERLINK("http://dbpedia.org/property/nextLink")</f>
        <v>http://dbpedia.org/property/nextLink</v>
      </c>
      <c r="B1829" s="0" t="s">
        <v>1298</v>
      </c>
      <c r="D1829" s="0" t="str">
        <f aca="false">HYPERLINK("http://dbpedia.org/sparql?default-graph-uri=http%3A%2F%2Fdbpedia.org&amp;query=select+distinct+%3Fsubject+%3Fobject+where+{%3Fsubject+%3Chttp%3A%2F%2Fdbpedia.org%2Fproperty%2FnextLink%3E+%3Fobject}+LIMIT+100&amp;format=text%2Fhtml&amp;timeout=30000&amp;debug=on", "View on DBPedia")</f>
        <v>View on DBPedia</v>
      </c>
    </row>
    <row collapsed="false" customFormat="false" customHeight="true" hidden="false" ht="12.1" outlineLevel="0" r="1830">
      <c r="A1830" s="0" t="str">
        <f aca="false">HYPERLINK("http://dbpedia.org/property/opponent")</f>
        <v>http://dbpedia.org/property/opponent</v>
      </c>
      <c r="B1830" s="0" t="s">
        <v>1299</v>
      </c>
      <c r="D1830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true" hidden="false" ht="12.1" outlineLevel="0" r="1831">
      <c r="A1831" s="0" t="str">
        <f aca="false">HYPERLINK("http://dbpedia.org/property/children")</f>
        <v>http://dbpedia.org/property/children</v>
      </c>
      <c r="B1831" s="0" t="s">
        <v>1127</v>
      </c>
      <c r="D1831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true" hidden="false" ht="12.65" outlineLevel="0" r="1832">
      <c r="A1832" s="0" t="str">
        <f aca="false">HYPERLINK("http://dbpedia.org/ontology/knownFor")</f>
        <v>http://dbpedia.org/ontology/knownFor</v>
      </c>
      <c r="B1832" s="0" t="s">
        <v>60</v>
      </c>
      <c r="D1832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1833">
      <c r="A1833" s="0" t="str">
        <f aca="false">HYPERLINK("http://dbpedia.org/ontology/influenced")</f>
        <v>http://dbpedia.org/ontology/influenced</v>
      </c>
      <c r="B1833" s="0" t="s">
        <v>170</v>
      </c>
      <c r="D1833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true" hidden="false" ht="12.1" outlineLevel="0" r="1834">
      <c r="A1834" s="0" t="str">
        <f aca="false">HYPERLINK("http://dbpedia.org/ontology/mascot")</f>
        <v>http://dbpedia.org/ontology/mascot</v>
      </c>
      <c r="B1834" s="0" t="s">
        <v>1300</v>
      </c>
      <c r="D1834" s="0" t="str">
        <f aca="false">HYPERLINK("http://dbpedia.org/sparql?default-graph-uri=http%3A%2F%2Fdbpedia.org&amp;query=select+distinct+%3Fsubject+%3Fobject+where+{%3Fsubject+%3Chttp%3A%2F%2Fdbpedia.org%2Fontology%2Fmascot%3E+%3Fobject}+LIMIT+100&amp;format=text%2Fhtml&amp;timeout=30000&amp;debug=on", "View on DBPedia")</f>
        <v>View on DBPedia</v>
      </c>
    </row>
    <row collapsed="false" customFormat="false" customHeight="true" hidden="false" ht="12.65" outlineLevel="0" r="1835">
      <c r="A1835" s="0" t="str">
        <f aca="false">HYPERLINK("http://dbpedia.org/property/imageName")</f>
        <v>http://dbpedia.org/property/imageName</v>
      </c>
      <c r="B1835" s="0" t="s">
        <v>1132</v>
      </c>
      <c r="D1835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true" hidden="false" ht="12.65" outlineLevel="0" r="1836">
      <c r="A1836" s="0" t="str">
        <f aca="false">HYPERLINK("http://dbpedia.org/property/showName")</f>
        <v>http://dbpedia.org/property/showName</v>
      </c>
      <c r="B1836" s="0" t="s">
        <v>1134</v>
      </c>
      <c r="D1836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1" outlineLevel="0" r="1837">
      <c r="A1837" s="0" t="str">
        <f aca="false">HYPERLINK("http://dbpedia.org/property/row")</f>
        <v>http://dbpedia.org/property/row</v>
      </c>
      <c r="B1837" s="0" t="s">
        <v>1301</v>
      </c>
      <c r="D1837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true" hidden="false" ht="12.1" outlineLevel="0" r="1838">
      <c r="A1838" s="0" t="str">
        <f aca="false">HYPERLINK("http://dbpedia.org/property/awards")</f>
        <v>http://dbpedia.org/property/awards</v>
      </c>
      <c r="B1838" s="0" t="s">
        <v>184</v>
      </c>
      <c r="D1838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1839">
      <c r="A1839" s="0" t="str">
        <f aca="false">HYPERLINK("http://dbpedia.org/ontology/longtype")</f>
        <v>http://dbpedia.org/ontology/longtype</v>
      </c>
      <c r="B1839" s="0" t="s">
        <v>662</v>
      </c>
      <c r="D1839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true" hidden="false" ht="12.65" outlineLevel="0" r="1840">
      <c r="A1840" s="0" t="str">
        <f aca="false">HYPERLINK("http://dbpedia.org/ontology/birthPlace")</f>
        <v>http://dbpedia.org/ontology/birthPlace</v>
      </c>
      <c r="B1840" s="0" t="s">
        <v>125</v>
      </c>
      <c r="D1840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1841">
      <c r="A1841" s="0" t="str">
        <f aca="false">HYPERLINK("http://dbpedia.org/property/visitorNickname")</f>
        <v>http://dbpedia.org/property/visitorNickname</v>
      </c>
      <c r="B1841" s="0" t="s">
        <v>1302</v>
      </c>
      <c r="D1841" s="0" t="str">
        <f aca="false">HYPERLINK("http://dbpedia.org/sparql?default-graph-uri=http%3A%2F%2Fdbpedia.org&amp;query=select+distinct+%3Fsubject+%3Fobject+where+{%3Fsubject+%3Chttp%3A%2F%2Fdbpedia.org%2Fproperty%2FvisitorNickname%3E+%3Fobject}+LIMIT+100&amp;format=text%2Fhtml&amp;timeout=30000&amp;debug=on", "View on DBPedia")</f>
        <v>View on DBPedia</v>
      </c>
    </row>
    <row collapsed="false" customFormat="false" customHeight="true" hidden="false" ht="12.65" outlineLevel="0" r="1842">
      <c r="A1842" s="0" t="str">
        <f aca="false">HYPERLINK("http://dbpedia.org/property/placeOfBirth")</f>
        <v>http://dbpedia.org/property/placeOfBirth</v>
      </c>
      <c r="B1842" s="0" t="s">
        <v>133</v>
      </c>
      <c r="D1842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1843">
      <c r="A1843" s="0" t="str">
        <f aca="false">HYPERLINK("http://dbpedia.org/property/mascot")</f>
        <v>http://dbpedia.org/property/mascot</v>
      </c>
      <c r="B1843" s="0" t="s">
        <v>1300</v>
      </c>
      <c r="D1843" s="0" t="str">
        <f aca="false">HYPERLINK("http://dbpedia.org/sparql?default-graph-uri=http%3A%2F%2Fdbpedia.org&amp;query=select+distinct+%3Fsubject+%3Fobject+where+{%3Fsubject+%3Chttp%3A%2F%2Fdbpedia.org%2Fproperty%2Fmascot%3E+%3Fobject}+LIMIT+100&amp;format=text%2Fhtml&amp;timeout=30000&amp;debug=on", "View on DBPedia")</f>
        <v>View on DBPedia</v>
      </c>
    </row>
    <row collapsed="false" customFormat="false" customHeight="true" hidden="false" ht="12.65" outlineLevel="0" r="1844">
      <c r="A1844" s="0" t="str">
        <f aca="false">HYPERLINK("http://dbpedia.org/property/fightSong")</f>
        <v>http://dbpedia.org/property/fightSong</v>
      </c>
      <c r="B1844" s="0" t="s">
        <v>1303</v>
      </c>
      <c r="D1844" s="0" t="str">
        <f aca="false">HYPERLINK("http://dbpedia.org/sparql?default-graph-uri=http%3A%2F%2Fdbpedia.org&amp;query=select+distinct+%3Fsubject+%3Fobject+where+{%3Fsubject+%3Chttp%3A%2F%2Fdbpedia.org%2Fproperty%2FfightSong%3E+%3Fobject}+LIMIT+100&amp;format=text%2Fhtml&amp;timeout=30000&amp;debug=on", "View on DBPedia")</f>
        <v>View on DBPedia</v>
      </c>
    </row>
    <row collapsed="false" customFormat="false" customHeight="true" hidden="false" ht="12.65" outlineLevel="0" r="1845">
      <c r="A1845" s="0" t="str">
        <f aca="false">HYPERLINK("http://dbpedia.org/ontology/openingTheme")</f>
        <v>http://dbpedia.org/ontology/openingTheme</v>
      </c>
      <c r="B1845" s="0" t="s">
        <v>1304</v>
      </c>
      <c r="D1845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true" hidden="false" ht="12.65" outlineLevel="0" r="1846">
      <c r="A1846" s="0" t="str">
        <f aca="false">HYPERLINK("http://dbpedia.org/property/relatedActs")</f>
        <v>http://dbpedia.org/property/relatedActs</v>
      </c>
      <c r="B1846" s="0" t="s">
        <v>1305</v>
      </c>
      <c r="D1846" s="0" t="str">
        <f aca="false">HYPERLINK("http://dbpedia.org/sparql?default-graph-uri=http%3A%2F%2Fdbpedia.org&amp;query=select+distinct+%3Fsubject+%3Fobject+where+{%3Fsubject+%3Chttp%3A%2F%2Fdbpedia.org%2Fproperty%2FrelatedActs%3E+%3Fobject}+LIMIT+100&amp;format=text%2Fhtml&amp;timeout=30000&amp;debug=on", "View on DBPedia")</f>
        <v>View on DBPedia</v>
      </c>
    </row>
    <row collapsed="false" customFormat="false" customHeight="true" hidden="false" ht="12.1" outlineLevel="0" r="1847">
      <c r="A1847" s="0" t="str">
        <f aca="false">HYPERLINK("http://dbpedia.org/property/published")</f>
        <v>http://dbpedia.org/property/published</v>
      </c>
      <c r="B1847" s="0" t="s">
        <v>1022</v>
      </c>
      <c r="D1847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true" hidden="false" ht="12.1" outlineLevel="0" r="1848">
      <c r="A1848" s="0" t="str">
        <f aca="false">HYPERLINK("http://dbpedia.org/property/uniform")</f>
        <v>http://dbpedia.org/property/uniform</v>
      </c>
      <c r="B1848" s="0" t="s">
        <v>1306</v>
      </c>
      <c r="D1848" s="0" t="str">
        <f aca="false">HYPERLINK("http://dbpedia.org/sparql?default-graph-uri=http%3A%2F%2Fdbpedia.org&amp;query=select+distinct+%3Fsubject+%3Fobject+where+{%3Fsubject+%3Chttp%3A%2F%2Fdbpedia.org%2Fproperty%2Funiform%3E+%3Fobject}+LIMIT+100&amp;format=text%2Fhtml&amp;timeout=30000&amp;debug=on", "View on DBPedia")</f>
        <v>View on DBPedia</v>
      </c>
    </row>
    <row collapsed="false" customFormat="false" customHeight="true" hidden="false" ht="12.1" outlineLevel="0" r="1849">
      <c r="A1849" s="0" t="str">
        <f aca="false">HYPERLINK("http://dbpedia.org/property/sergeant")</f>
        <v>http://dbpedia.org/property/sergeant</v>
      </c>
      <c r="B1849" s="0" t="s">
        <v>1307</v>
      </c>
      <c r="D1849" s="0" t="str">
        <f aca="false">HYPERLINK("http://dbpedia.org/sparql?default-graph-uri=http%3A%2F%2Fdbpedia.org&amp;query=select+distinct+%3Fsubject+%3Fobject+where+{%3Fsubject+%3Chttp%3A%2F%2Fdbpedia.org%2Fproperty%2Fsergeant%3E+%3Fobject}+LIMIT+100&amp;format=text%2Fhtml&amp;timeout=30000&amp;debug=on", "View on DBPedia")</f>
        <v>View on DBPedia</v>
      </c>
    </row>
    <row collapsed="false" customFormat="false" customHeight="true" hidden="false" ht="12.1" outlineLevel="0" r="1850">
      <c r="A1850" s="0" t="str">
        <f aca="false">HYPERLINK("http://dbpedia.org/property/origin")</f>
        <v>http://dbpedia.org/property/origin</v>
      </c>
      <c r="B1850" s="0" t="s">
        <v>1052</v>
      </c>
      <c r="D1850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true" hidden="false" ht="12.65" outlineLevel="0" r="1851">
      <c r="A1851" s="0" t="str">
        <f aca="false">HYPERLINK("http://dbpedia.org/property/concertTourName")</f>
        <v>http://dbpedia.org/property/concertTourName</v>
      </c>
      <c r="B1851" s="0" t="s">
        <v>1089</v>
      </c>
      <c r="D1851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true" hidden="false" ht="12.1" outlineLevel="0" r="1852">
      <c r="A1852" s="0" t="str">
        <f aca="false">HYPERLINK("http://dbpedia.org/property/show")</f>
        <v>http://dbpedia.org/property/show</v>
      </c>
      <c r="B1852" s="0" t="s">
        <v>1308</v>
      </c>
      <c r="D1852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true" hidden="false" ht="12.1" outlineLevel="0" r="1853">
      <c r="A1853" s="0" t="str">
        <f aca="false">HYPERLINK("http://dbpedia.org/ontology/format")</f>
        <v>http://dbpedia.org/ontology/format</v>
      </c>
      <c r="B1853" s="0" t="s">
        <v>1065</v>
      </c>
      <c r="D1853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true" hidden="false" ht="12.65" outlineLevel="0" r="1854">
      <c r="A1854" s="0" t="str">
        <f aca="false">HYPERLINK("http://dbpedia.org/property/deathPlace")</f>
        <v>http://dbpedia.org/property/deathPlace</v>
      </c>
      <c r="B1854" s="0" t="s">
        <v>127</v>
      </c>
      <c r="D1854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1855">
      <c r="A1855" s="0" t="str">
        <f aca="false">HYPERLINK("http://dbpedia.org/property/audioFile")</f>
        <v>http://dbpedia.org/property/audioFile</v>
      </c>
      <c r="B1855" s="0" t="s">
        <v>1309</v>
      </c>
      <c r="D1855" s="0" t="str">
        <f aca="false">HYPERLINK("http://dbpedia.org/sparql?default-graph-uri=http%3A%2F%2Fdbpedia.org&amp;query=select+distinct+%3Fsubject+%3Fobject+where+{%3Fsubject+%3Chttp%3A%2F%2Fdbpedia.org%2Fproperty%2FaudioFile%3E+%3Fobject}+LIMIT+100&amp;format=text%2Fhtml&amp;timeout=30000&amp;debug=on", "View on DBPedia")</f>
        <v>View on DBPedia</v>
      </c>
    </row>
    <row collapsed="false" customFormat="false" customHeight="true" hidden="false" ht="12.1" outlineLevel="0" r="1856">
      <c r="A1856" s="0" t="str">
        <f aca="false">HYPERLINK("http://dbpedia.org/property/list")</f>
        <v>http://dbpedia.org/property/list</v>
      </c>
      <c r="B1856" s="0" t="s">
        <v>321</v>
      </c>
      <c r="D1856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65" outlineLevel="0" r="1857">
      <c r="A1857" s="0" t="str">
        <f aca="false">HYPERLINK("http://dbpedia.org/property/bandName")</f>
        <v>http://dbpedia.org/property/bandName</v>
      </c>
      <c r="B1857" s="0" t="s">
        <v>1310</v>
      </c>
      <c r="D1857" s="0" t="str">
        <f aca="false">HYPERLINK("http://dbpedia.org/sparql?default-graph-uri=http%3A%2F%2Fdbpedia.org&amp;query=select+distinct+%3Fsubject+%3Fobject+where+{%3Fsubject+%3Chttp%3A%2F%2Fdbpedia.org%2Fproperty%2FbandName%3E+%3Fobject}+LIMIT+100&amp;format=text%2Fhtml&amp;timeout=30000&amp;debug=on", "View on DBPedia")</f>
        <v>View on DBPedia</v>
      </c>
    </row>
    <row collapsed="false" customFormat="false" customHeight="true" hidden="false" ht="12.65" outlineLevel="0" r="1858">
      <c r="A1858" s="0" t="str">
        <f aca="false">HYPERLINK("http://dbpedia.org/property/otherNames")</f>
        <v>http://dbpedia.org/property/otherNames</v>
      </c>
      <c r="B1858" s="0" t="s">
        <v>1311</v>
      </c>
      <c r="D1858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true" hidden="false" ht="12.65" outlineLevel="0" r="1859">
      <c r="A1859" s="0" t="str">
        <f aca="false">HYPERLINK("http://dbpedia.org/property/playingTeams")</f>
        <v>http://dbpedia.org/property/playingTeams</v>
      </c>
      <c r="B1859" s="0" t="s">
        <v>1312</v>
      </c>
      <c r="D1859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true" hidden="false" ht="12.65" outlineLevel="0" r="1860">
      <c r="A1860" s="0" t="str">
        <f aca="false">HYPERLINK("http://dbpedia.org/ontology/callsignMeaning")</f>
        <v>http://dbpedia.org/ontology/callsignMeaning</v>
      </c>
      <c r="B1860" s="0" t="s">
        <v>1297</v>
      </c>
      <c r="D1860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true" hidden="false" ht="12.1" outlineLevel="0" r="1861">
      <c r="A1861" s="0" t="str">
        <f aca="false">HYPERLINK("http://dbpedia.org/property/parents")</f>
        <v>http://dbpedia.org/property/parents</v>
      </c>
      <c r="B1861" s="0" t="s">
        <v>1313</v>
      </c>
      <c r="D1861" s="0" t="str">
        <f aca="false">HYPERLINK("http://dbpedia.org/sparql?default-graph-uri=http%3A%2F%2Fdbpedia.org&amp;query=select+distinct+%3Fsubject+%3Fobject+where+{%3Fsubject+%3Chttp%3A%2F%2Fdbpedia.org%2Fproperty%2Fparents%3E+%3Fobject}+LIMIT+100&amp;format=text%2Fhtml&amp;timeout=30000&amp;debug=on", "View on DBPedia")</f>
        <v>View on DBPedia</v>
      </c>
    </row>
    <row collapsed="false" customFormat="false" customHeight="true" hidden="false" ht="12.65" outlineLevel="0" r="1862">
      <c r="A1862" s="0" t="str">
        <f aca="false">HYPERLINK("http://dbpedia.org/property/notableAlbums")</f>
        <v>http://dbpedia.org/property/notableAlbums</v>
      </c>
      <c r="B1862" s="0" t="s">
        <v>1314</v>
      </c>
      <c r="D1862" s="0" t="str">
        <f aca="false">HYPERLINK("http://dbpedia.org/sparql?default-graph-uri=http%3A%2F%2Fdbpedia.org&amp;query=select+distinct+%3Fsubject+%3Fobject+where+{%3Fsubject+%3Chttp%3A%2F%2Fdbpedia.org%2Fproperty%2FnotableAlbums%3E+%3Fobject}+LIMIT+100&amp;format=text%2Fhtml&amp;timeout=30000&amp;debug=on", "View on DBPedia")</f>
        <v>View on DBPedia</v>
      </c>
    </row>
    <row collapsed="false" customFormat="false" customHeight="true" hidden="false" ht="12.1" outlineLevel="0" r="1863">
      <c r="A1863" s="0" t="str">
        <f aca="false">HYPERLINK("http://dbpedia.org/property/known")</f>
        <v>http://dbpedia.org/property/known</v>
      </c>
      <c r="B1863" s="0" t="s">
        <v>1315</v>
      </c>
      <c r="D1863" s="0" t="str">
        <f aca="false">HYPERLINK("http://dbpedia.org/sparql?default-graph-uri=http%3A%2F%2Fdbpedia.org&amp;query=select+distinct+%3Fsubject+%3Fobject+where+{%3Fsubject+%3Chttp%3A%2F%2Fdbpedia.org%2Fproperty%2Fknown%3E+%3Fobject}+LIMIT+100&amp;format=text%2Fhtml&amp;timeout=30000&amp;debug=on", "View on DBPedia")</f>
        <v>View on DBPedia</v>
      </c>
    </row>
    <row collapsed="false" customFormat="false" customHeight="true" hidden="false" ht="12.65" outlineLevel="0" r="1864">
      <c r="A1864" s="0" t="str">
        <f aca="false">HYPERLINK("http://dbpedia.org/ontology/birthName")</f>
        <v>http://dbpedia.org/ontology/birthName</v>
      </c>
      <c r="B1864" s="0" t="s">
        <v>1171</v>
      </c>
      <c r="D1864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true" hidden="false" ht="12.1" outlineLevel="0" r="1865">
      <c r="A1865" s="0" t="str">
        <f aca="false">HYPERLINK("http://dbpedia.org/ontology/hometown")</f>
        <v>http://dbpedia.org/ontology/hometown</v>
      </c>
      <c r="B1865" s="0" t="s">
        <v>1316</v>
      </c>
      <c r="D1865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1866">
      <c r="A1866" s="0" t="str">
        <f aca="false">HYPERLINK("http://dbpedia.org/ontology/type")</f>
        <v>http://dbpedia.org/ontology/type</v>
      </c>
      <c r="B1866" s="0" t="s">
        <v>51</v>
      </c>
      <c r="D1866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true" hidden="false" ht="12.65" outlineLevel="0" r="1867">
      <c r="A1867" s="0" t="str">
        <f aca="false">HYPERLINK("http://dbpedia.org/ontology/showJudge")</f>
        <v>http://dbpedia.org/ontology/showJudge</v>
      </c>
      <c r="B1867" s="0" t="s">
        <v>1317</v>
      </c>
      <c r="D1867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true" hidden="false" ht="12.1" outlineLevel="0" r="1868">
      <c r="A1868" s="0" t="str">
        <f aca="false">HYPERLINK("http://dbpedia.org/ontology/lyrics")</f>
        <v>http://dbpedia.org/ontology/lyrics</v>
      </c>
      <c r="B1868" s="0" t="s">
        <v>1284</v>
      </c>
      <c r="D1868" s="0" t="str">
        <f aca="false">HYPERLINK("http://dbpedia.org/sparql?default-graph-uri=http%3A%2F%2Fdbpedia.org&amp;query=select+distinct+%3Fsubject+%3Fobject+where+{%3Fsubject+%3Chttp%3A%2F%2Fdbpedia.org%2Fontology%2Flyrics%3E+%3Fobject}+LIMIT+100&amp;format=text%2Fhtml&amp;timeout=30000&amp;debug=on", "View on DBPedia")</f>
        <v>View on DBPedia</v>
      </c>
    </row>
    <row collapsed="false" customFormat="false" customHeight="true" hidden="false" ht="12.1" outlineLevel="0" r="1869">
      <c r="A1869" s="0" t="str">
        <f aca="false">HYPERLINK("http://dbpedia.org/property/newspaper")</f>
        <v>http://dbpedia.org/property/newspaper</v>
      </c>
      <c r="B1869" s="0" t="s">
        <v>1318</v>
      </c>
      <c r="D1869" s="0" t="str">
        <f aca="false">HYPERLINK("http://dbpedia.org/sparql?default-graph-uri=http%3A%2F%2Fdbpedia.org&amp;query=select+distinct+%3Fsubject+%3Fobject+where+{%3Fsubject+%3Chttp%3A%2F%2Fdbpedia.org%2Fproperty%2Fnewspaper%3E+%3Fobject}+LIMIT+100&amp;format=text%2Fhtml&amp;timeout=30000&amp;debug=on", "View on DBPedia")</f>
        <v>View on DBPedia</v>
      </c>
    </row>
    <row collapsed="false" customFormat="false" customHeight="true" hidden="false" ht="12.65" outlineLevel="0" r="1870">
      <c r="A1870" s="0" t="str">
        <f aca="false">HYPERLINK("http://dbpedia.org/property/notableTitles")</f>
        <v>http://dbpedia.org/property/notableTitles</v>
      </c>
      <c r="B1870" s="0" t="s">
        <v>1166</v>
      </c>
      <c r="D1870" s="0" t="str">
        <f aca="false">HYPERLINK("http://dbpedia.org/sparql?default-graph-uri=http%3A%2F%2Fdbpedia.org&amp;query=select+distinct+%3Fsubject+%3Fobject+where+{%3Fsubject+%3Chttp%3A%2F%2Fdbpedia.org%2Fproperty%2FnotableTitles%3E+%3Fobject}+LIMIT+100&amp;format=text%2Fhtml&amp;timeout=30000&amp;debug=on", "View on DBPedia")</f>
        <v>View on DBPedia</v>
      </c>
    </row>
    <row collapsed="false" customFormat="false" customHeight="true" hidden="false" ht="12.65" outlineLevel="0" r="1871">
      <c r="A1871" s="0" t="str">
        <f aca="false">HYPERLINK("http://dbpedia.org/property/followedBy")</f>
        <v>http://dbpedia.org/property/followedBy</v>
      </c>
      <c r="B1871" s="0" t="s">
        <v>865</v>
      </c>
      <c r="D1871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1" outlineLevel="0" r="1872">
      <c r="A1872" s="0" t="str">
        <f aca="false">HYPERLINK("http://dbpedia.org/ontology/division")</f>
        <v>http://dbpedia.org/ontology/division</v>
      </c>
      <c r="B1872" s="0" t="s">
        <v>66</v>
      </c>
      <c r="D1872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true" hidden="false" ht="12.65" outlineLevel="0" r="1873">
      <c r="A1873" s="0" t="str">
        <f aca="false">HYPERLINK("http://dbpedia.org/ontology/deathPlace")</f>
        <v>http://dbpedia.org/ontology/deathPlace</v>
      </c>
      <c r="B1873" s="0" t="s">
        <v>127</v>
      </c>
      <c r="D1873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1874">
      <c r="A1874" s="0" t="str">
        <f aca="false">HYPERLINK("http://dbpedia.org/property/thisTour")</f>
        <v>http://dbpedia.org/property/thisTour</v>
      </c>
      <c r="B1874" s="0" t="s">
        <v>1098</v>
      </c>
      <c r="D1874" s="0" t="str">
        <f aca="false">HYPERLINK("http://dbpedia.org/sparql?default-graph-uri=http%3A%2F%2Fdbpedia.org&amp;query=select+distinct+%3Fsubject+%3Fobject+where+{%3Fsubject+%3Chttp%3A%2F%2Fdbpedia.org%2Fproperty%2FthisTour%3E+%3Fobject}+LIMIT+100&amp;format=text%2Fhtml&amp;timeout=30000&amp;debug=on", "View on DBPedia")</f>
        <v>View on DBPedia</v>
      </c>
    </row>
    <row collapsed="false" customFormat="false" customHeight="true" hidden="false" ht="12.1" outlineLevel="0" r="1875">
      <c r="A1875" s="0" t="str">
        <f aca="false">HYPERLINK("http://dbpedia.org/ontology/owner")</f>
        <v>http://dbpedia.org/ontology/owner</v>
      </c>
      <c r="B1875" s="0" t="s">
        <v>41</v>
      </c>
      <c r="D1875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1876">
      <c r="A1876" s="0" t="str">
        <f aca="false">HYPERLINK("http://dbpedia.org/ontology/keyPerson")</f>
        <v>http://dbpedia.org/ontology/keyPerson</v>
      </c>
      <c r="B1876" s="0" t="s">
        <v>53</v>
      </c>
      <c r="D1876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true" hidden="false" ht="12.65" outlineLevel="0" r="1877">
      <c r="A1877" s="0" t="str">
        <f aca="false">HYPERLINK("http://dbpedia.org/property/imageAlt")</f>
        <v>http://dbpedia.org/property/imageAlt</v>
      </c>
      <c r="B1877" s="0" t="s">
        <v>1319</v>
      </c>
      <c r="D1877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true" hidden="false" ht="12.1" outlineLevel="0" r="1878">
      <c r="A1878" s="0" t="str">
        <f aca="false">HYPERLINK("http://dbpedia.org/property/writers")</f>
        <v>http://dbpedia.org/property/writers</v>
      </c>
      <c r="B1878" s="0" t="s">
        <v>1320</v>
      </c>
      <c r="D1878" s="0" t="str">
        <f aca="false">HYPERLINK("http://dbpedia.org/sparql?default-graph-uri=http%3A%2F%2Fdbpedia.org&amp;query=select+distinct+%3Fsubject+%3Fobject+where+{%3Fsubject+%3Chttp%3A%2F%2Fdbpedia.org%2Fproperty%2Fwriters%3E+%3Fobject}+LIMIT+100&amp;format=text%2Fhtml&amp;timeout=30000&amp;debug=on", "View on DBPedia")</f>
        <v>View on DBPedia</v>
      </c>
    </row>
    <row collapsed="false" customFormat="false" customHeight="true" hidden="false" ht="12.1" outlineLevel="0" r="1879">
      <c r="A1879" s="0" t="str">
        <f aca="false">HYPERLINK("http://dbpedia.org/property/partner")</f>
        <v>http://dbpedia.org/property/partner</v>
      </c>
      <c r="B1879" s="0" t="s">
        <v>1321</v>
      </c>
      <c r="D1879" s="0" t="str">
        <f aca="false">HYPERLINK("http://dbpedia.org/sparql?default-graph-uri=http%3A%2F%2Fdbpedia.org&amp;query=select+distinct+%3Fsubject+%3Fobject+where+{%3Fsubject+%3Chttp%3A%2F%2Fdbpedia.org%2Fproperty%2Fpartner%3E+%3Fobject}+LIMIT+100&amp;format=text%2Fhtml&amp;timeout=30000&amp;debug=on", "View on DBPedia")</f>
        <v>View on DBPedia</v>
      </c>
    </row>
    <row collapsed="false" customFormat="false" customHeight="true" hidden="false" ht="12.1" outlineLevel="0" r="1880">
      <c r="A1880" s="0" t="str">
        <f aca="false">HYPERLINK("http://dbpedia.org/property/compiler")</f>
        <v>http://dbpedia.org/property/compiler</v>
      </c>
      <c r="B1880" s="0" t="s">
        <v>1322</v>
      </c>
      <c r="D1880" s="0" t="str">
        <f aca="false">HYPERLINK("http://dbpedia.org/sparql?default-graph-uri=http%3A%2F%2Fdbpedia.org&amp;query=select+distinct+%3Fsubject+%3Fobject+where+{%3Fsubject+%3Chttp%3A%2F%2Fdbpedia.org%2Fproperty%2Fcompiler%3E+%3Fobject}+LIMIT+100&amp;format=text%2Fhtml&amp;timeout=30000&amp;debug=on", "View on DBPedia")</f>
        <v>View on DBPedia</v>
      </c>
    </row>
    <row collapsed="false" customFormat="false" customHeight="true" hidden="false" ht="12.1" outlineLevel="0" r="1881">
      <c r="A1881" s="0" t="str">
        <f aca="false">HYPERLINK("http://dbpedia.org/property/tenants")</f>
        <v>http://dbpedia.org/property/tenants</v>
      </c>
      <c r="B1881" s="0" t="s">
        <v>1034</v>
      </c>
      <c r="D1881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true" hidden="false" ht="12.1" outlineLevel="0" r="1882">
      <c r="A1882" s="0" t="str">
        <f aca="false">HYPERLINK("http://dbpedia.org/property/lyricist")</f>
        <v>http://dbpedia.org/property/lyricist</v>
      </c>
      <c r="B1882" s="0" t="s">
        <v>1323</v>
      </c>
      <c r="D1882" s="0" t="str">
        <f aca="false">HYPERLINK("http://dbpedia.org/sparql?default-graph-uri=http%3A%2F%2Fdbpedia.org&amp;query=select+distinct+%3Fsubject+%3Fobject+where+{%3Fsubject+%3Chttp%3A%2F%2Fdbpedia.org%2Fproperty%2Flyricist%3E+%3Fobject}+LIMIT+100&amp;format=text%2Fhtml&amp;timeout=30000&amp;debug=on", "View on DBPedia")</f>
        <v>View on DBPedia</v>
      </c>
    </row>
    <row collapsed="false" customFormat="false" customHeight="true" hidden="false" ht="12.1" outlineLevel="0" r="1883">
      <c r="A1883" s="0" t="str">
        <f aca="false">HYPERLINK("http://dbpedia.org/property/branding")</f>
        <v>http://dbpedia.org/property/branding</v>
      </c>
      <c r="B1883" s="0" t="s">
        <v>1324</v>
      </c>
      <c r="D1883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true" hidden="false" ht="12.1" outlineLevel="0" r="1884">
      <c r="A1884" s="0" t="str">
        <f aca="false">HYPERLINK("http://dbpedia.org/property/club")</f>
        <v>http://dbpedia.org/property/club</v>
      </c>
      <c r="B1884" s="0" t="s">
        <v>658</v>
      </c>
      <c r="D1884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true" hidden="false" ht="12.1" outlineLevel="0" r="1885">
      <c r="A1885" s="0" t="str">
        <f aca="false">HYPERLINK("http://dbpedia.org/ontology/distributor")</f>
        <v>http://dbpedia.org/ontology/distributor</v>
      </c>
      <c r="B1885" s="0" t="s">
        <v>99</v>
      </c>
      <c r="D1885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1886">
      <c r="A1886" s="0" t="str">
        <f aca="false">HYPERLINK("http://dbpedia.org/property/tracks")</f>
        <v>http://dbpedia.org/property/tracks</v>
      </c>
      <c r="B1886" s="0" t="s">
        <v>1243</v>
      </c>
      <c r="D1886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true" hidden="false" ht="12.1" outlineLevel="0" r="1887">
      <c r="A1887" s="0" t="str">
        <f aca="false">HYPERLINK("http://dbpedia.org/ontology/publisher")</f>
        <v>http://dbpedia.org/ontology/publisher</v>
      </c>
      <c r="B1887" s="0" t="s">
        <v>88</v>
      </c>
      <c r="D1887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true" hidden="false" ht="12.1" outlineLevel="0" r="1888">
      <c r="A1888" s="0" t="str">
        <f aca="false">HYPERLINK("http://dbpedia.org/property/website")</f>
        <v>http://dbpedia.org/property/website</v>
      </c>
      <c r="B1888" s="0" t="s">
        <v>1176</v>
      </c>
      <c r="D1888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true" hidden="false" ht="12.1" outlineLevel="0" r="1889">
      <c r="A1889" s="0" t="str">
        <f aca="false">HYPERLINK("http://dbpedia.org/property/genre")</f>
        <v>http://dbpedia.org/property/genre</v>
      </c>
      <c r="B1889" s="0" t="s">
        <v>59</v>
      </c>
      <c r="D1889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1890">
      <c r="A1890" s="0" t="str">
        <f aca="false">HYPERLINK("http://dbpedia.org/property/placeOfDeath")</f>
        <v>http://dbpedia.org/property/placeOfDeath</v>
      </c>
      <c r="B1890" s="0" t="s">
        <v>137</v>
      </c>
      <c r="D1890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1" outlineLevel="0" r="1891">
      <c r="A1891" s="0" t="str">
        <f aca="false">HYPERLINK("http://dbpedia.org/property/aux")</f>
        <v>http://dbpedia.org/property/aux</v>
      </c>
      <c r="B1891" s="0" t="s">
        <v>981</v>
      </c>
      <c r="D1891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true" hidden="false" ht="12.65" outlineLevel="0" r="1892">
      <c r="A1892" s="0" t="str">
        <f aca="false">HYPERLINK("http://dbpedia.org/property/keyPeople")</f>
        <v>http://dbpedia.org/property/keyPeople</v>
      </c>
      <c r="B1892" s="0" t="s">
        <v>48</v>
      </c>
      <c r="D1892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true" hidden="false" ht="12.65" outlineLevel="0" r="1893">
      <c r="A1893" s="0" t="str">
        <f aca="false">HYPERLINK("http://dbpedia.org/property/imageCaption")</f>
        <v>http://dbpedia.org/property/imageCaption</v>
      </c>
      <c r="B1893" s="0" t="s">
        <v>75</v>
      </c>
      <c r="D1893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1894">
      <c r="A1894" s="0" t="str">
        <f aca="false">HYPERLINK("http://dbpedia.org/property/team")</f>
        <v>http://dbpedia.org/property/team</v>
      </c>
      <c r="B1894" s="0" t="s">
        <v>488</v>
      </c>
      <c r="D1894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true" hidden="false" ht="12.1" outlineLevel="0" r="1895">
      <c r="A1895" s="0" t="str">
        <f aca="false">HYPERLINK("http://dbpedia.org/property/reason")</f>
        <v>http://dbpedia.org/property/reason</v>
      </c>
      <c r="B1895" s="0" t="s">
        <v>217</v>
      </c>
      <c r="D1895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65" outlineLevel="0" r="1896">
      <c r="A1896" s="0" t="str">
        <f aca="false">HYPERLINK("http://dbpedia.org/property/customValue")</f>
        <v>http://dbpedia.org/property/customValue</v>
      </c>
      <c r="B1896" s="0" t="s">
        <v>1325</v>
      </c>
      <c r="D1896" s="0" t="str">
        <f aca="false">HYPERLINK("http://dbpedia.org/sparql?default-graph-uri=http%3A%2F%2Fdbpedia.org&amp;query=select+distinct+%3Fsubject+%3Fobject+where+{%3Fsubject+%3Chttp%3A%2F%2Fdbpedia.org%2Fproperty%2FcustomValue%3E+%3Fobject}+LIMIT+100&amp;format=text%2Fhtml&amp;timeout=30000&amp;debug=on", "View on DBPedia")</f>
        <v>View on DBPedia</v>
      </c>
    </row>
    <row collapsed="false" customFormat="false" customHeight="true" hidden="false" ht="12.1" outlineLevel="0" r="1897">
      <c r="A1897" s="0" t="str">
        <f aca="false">HYPERLINK("http://dbpedia.org/property/divisions")</f>
        <v>http://dbpedia.org/property/divisions</v>
      </c>
      <c r="B1897" s="0" t="s">
        <v>44</v>
      </c>
      <c r="D1897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true" hidden="false" ht="12.65" outlineLevel="0" r="1898">
      <c r="A1898" s="0" t="str">
        <f aca="false">HYPERLINK("http://dbpedia.org/property/opentheme")</f>
        <v>http://dbpedia.org/property/opentheme</v>
      </c>
      <c r="B1898" s="0" t="s">
        <v>1326</v>
      </c>
      <c r="D1898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true" hidden="false" ht="12.1" outlineLevel="0" r="1899">
      <c r="A1899" s="0" t="str">
        <f aca="false">HYPERLINK("http://dbpedia.org/property/headliner")</f>
        <v>http://dbpedia.org/property/headliner</v>
      </c>
      <c r="B1899" s="0" t="s">
        <v>1327</v>
      </c>
      <c r="D1899" s="0" t="str">
        <f aca="false">HYPERLINK("http://dbpedia.org/sparql?default-graph-uri=http%3A%2F%2Fdbpedia.org&amp;query=select+distinct+%3Fsubject+%3Fobject+where+{%3Fsubject+%3Chttp%3A%2F%2Fdbpedia.org%2Fproperty%2Fheadliner%3E+%3Fobject}+LIMIT+100&amp;format=text%2Fhtml&amp;timeout=30000&amp;debug=on", "View on DBPedia")</f>
        <v>View on DBPedia</v>
      </c>
    </row>
    <row collapsed="false" customFormat="false" customHeight="true" hidden="false" ht="12.65" outlineLevel="0" r="1900">
      <c r="A1900" s="0" t="str">
        <f aca="false">HYPERLINK("http://dbpedia.org/property/prevLink")</f>
        <v>http://dbpedia.org/property/prevLink</v>
      </c>
      <c r="B1900" s="0" t="s">
        <v>1328</v>
      </c>
      <c r="D1900" s="0" t="str">
        <f aca="false">HYPERLINK("http://dbpedia.org/sparql?default-graph-uri=http%3A%2F%2Fdbpedia.org&amp;query=select+distinct+%3Fsubject+%3Fobject+where+{%3Fsubject+%3Chttp%3A%2F%2Fdbpedia.org%2Fproperty%2FprevLink%3E+%3Fobject}+LIMIT+100&amp;format=text%2Fhtml&amp;timeout=30000&amp;debug=on", "View on DBPedia")</f>
        <v>View on DBPedia</v>
      </c>
    </row>
    <row collapsed="false" customFormat="false" customHeight="true" hidden="false" ht="12.1" outlineLevel="0" r="1901">
      <c r="A1901" s="0" t="str">
        <f aca="false">HYPERLINK("http://dbpedia.org/property/producers")</f>
        <v>http://dbpedia.org/property/producers</v>
      </c>
      <c r="B1901" s="0" t="s">
        <v>1329</v>
      </c>
      <c r="D1901" s="0" t="str">
        <f aca="false">HYPERLINK("http://dbpedia.org/sparql?default-graph-uri=http%3A%2F%2Fdbpedia.org&amp;query=select+distinct+%3Fsubject+%3Fobject+where+{%3Fsubject+%3Chttp%3A%2F%2Fdbpedia.org%2Fproperty%2Fproducers%3E+%3Fobject}+LIMIT+100&amp;format=text%2Fhtml&amp;timeout=30000&amp;debug=on", "View on DBPedia")</f>
        <v>View on DBPedia</v>
      </c>
    </row>
    <row collapsed="false" customFormat="false" customHeight="true" hidden="false" ht="12.65" outlineLevel="0" r="1902">
      <c r="A1902" s="0" t="str">
        <f aca="false">HYPERLINK("http://dbpedia.org/property/eventName")</f>
        <v>http://dbpedia.org/property/eventName</v>
      </c>
      <c r="B1902" s="0" t="s">
        <v>1330</v>
      </c>
      <c r="D1902" s="0" t="str">
        <f aca="false">HYPERLINK("http://dbpedia.org/sparql?default-graph-uri=http%3A%2F%2Fdbpedia.org&amp;query=select+distinct+%3Fsubject+%3Fobject+where+{%3Fsubject+%3Chttp%3A%2F%2Fdbpedia.org%2Fproperty%2FeventName%3E+%3Fobject}+LIMIT+100&amp;format=text%2Fhtml&amp;timeout=30000&amp;debug=on", "View on DBPedia")</f>
        <v>View on DBPedia</v>
      </c>
    </row>
    <row collapsed="false" customFormat="false" customHeight="true" hidden="false" ht="12.1" outlineLevel="0" r="1903">
      <c r="A1903" s="0" t="str">
        <f aca="false">HYPERLINK("http://dbpedia.org/property/distributor")</f>
        <v>http://dbpedia.org/property/distributor</v>
      </c>
      <c r="B1903" s="0" t="s">
        <v>99</v>
      </c>
      <c r="D1903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1904">
      <c r="A1904" s="0" t="str">
        <f aca="false">HYPERLINK("http://dbpedia.org/ontology/tenant")</f>
        <v>http://dbpedia.org/ontology/tenant</v>
      </c>
      <c r="B1904" s="0" t="s">
        <v>679</v>
      </c>
      <c r="D1904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65" outlineLevel="0" r="1905">
      <c r="A1905" s="0" t="str">
        <f aca="false">HYPERLINK("http://dbpedia.org/ontology/owningCompany")</f>
        <v>http://dbpedia.org/ontology/owningCompany</v>
      </c>
      <c r="B1905" s="0" t="s">
        <v>55</v>
      </c>
      <c r="D1905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true" hidden="false" ht="12.1" outlineLevel="0" r="1906">
      <c r="A1906" s="0" t="str">
        <f aca="false">HYPERLINK("http://dbpedia.org/ontology/slogan")</f>
        <v>http://dbpedia.org/ontology/slogan</v>
      </c>
      <c r="B1906" s="0" t="s">
        <v>63</v>
      </c>
      <c r="D1906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true" hidden="false" ht="12.1" outlineLevel="0" r="1907">
      <c r="A1907" s="0" t="str">
        <f aca="false">HYPERLINK("http://dbpedia.org/property/opening")</f>
        <v>http://dbpedia.org/property/opening</v>
      </c>
      <c r="B1907" s="0" t="s">
        <v>372</v>
      </c>
      <c r="D1907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true" hidden="false" ht="12.1" outlineLevel="0" r="1908">
      <c r="A1908" s="0" t="str">
        <f aca="false">HYPERLINK("http://dbpedia.org/ontology/genre")</f>
        <v>http://dbpedia.org/ontology/genre</v>
      </c>
      <c r="B1908" s="0" t="s">
        <v>59</v>
      </c>
      <c r="D1908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1909">
      <c r="A1909" s="0" t="str">
        <f aca="false">HYPERLINK("http://dbpedia.org/ontology/basedOn")</f>
        <v>http://dbpedia.org/ontology/basedOn</v>
      </c>
      <c r="B1909" s="0" t="s">
        <v>860</v>
      </c>
      <c r="D1909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true" hidden="false" ht="12.1" outlineLevel="0" r="1910">
      <c r="A1910" s="0" t="str">
        <f aca="false">HYPERLINK("http://dbpedia.org/ontology/parent")</f>
        <v>http://dbpedia.org/ontology/parent</v>
      </c>
      <c r="B1910" s="0" t="s">
        <v>39</v>
      </c>
      <c r="D1910" s="0" t="str">
        <f aca="false">HYPERLINK("http://dbpedia.org/sparql?default-graph-uri=http%3A%2F%2Fdbpedia.org&amp;query=select+distinct+%3Fsubject+%3Fobject+where+{%3Fsubject+%3Chttp%3A%2F%2Fdbpedia.org%2Fontology%2Fparent%3E+%3Fobject}+LIMIT+100&amp;format=text%2Fhtml&amp;timeout=30000&amp;debug=on", "View on DBPedia")</f>
        <v>View on DBPedia</v>
      </c>
    </row>
    <row collapsed="false" customFormat="false" customHeight="true" hidden="false" ht="12.65" outlineLevel="0" r="1911">
      <c r="A1911" s="0" t="str">
        <f aca="false">HYPERLINK("http://dbpedia.org/property/lastTour")</f>
        <v>http://dbpedia.org/property/lastTour</v>
      </c>
      <c r="B1911" s="0" t="s">
        <v>1331</v>
      </c>
      <c r="D1911" s="0" t="str">
        <f aca="false">HYPERLINK("http://dbpedia.org/sparql?default-graph-uri=http%3A%2F%2Fdbpedia.org&amp;query=select+distinct+%3Fsubject+%3Fobject+where+{%3Fsubject+%3Chttp%3A%2F%2Fdbpedia.org%2Fproperty%2FlastTour%3E+%3Fobject}+LIMIT+100&amp;format=text%2Fhtml&amp;timeout=30000&amp;debug=on", "View on DBPedia")</f>
        <v>View on DBPedia</v>
      </c>
    </row>
    <row collapsed="false" customFormat="false" customHeight="true" hidden="false" ht="12.1" outlineLevel="0" r="1913">
      <c r="A1913" s="0" t="n">
        <v>2125380335</v>
      </c>
      <c r="B1913" s="0" t="s">
        <v>1332</v>
      </c>
      <c r="C1913" s="0" t="str">
        <f aca="false">HYPERLINK("http://en.wikipedia.org/wiki/List_of_musical_instruments", "View context")</f>
        <v>View context</v>
      </c>
    </row>
    <row collapsed="false" customFormat="false" customHeight="true" hidden="false" ht="12.1" outlineLevel="0" r="1914">
      <c r="A1914" s="0" t="s">
        <v>1333</v>
      </c>
      <c r="B1914" s="0" t="s">
        <v>1334</v>
      </c>
      <c r="C1914" s="0" t="s">
        <v>1335</v>
      </c>
      <c r="D1914" s="0" t="s">
        <v>1336</v>
      </c>
      <c r="E1914" s="0" t="s">
        <v>1337</v>
      </c>
    </row>
    <row collapsed="false" customFormat="false" customHeight="true" hidden="false" ht="12.1" outlineLevel="0" r="1915">
      <c r="A1915" s="0" t="s">
        <v>1338</v>
      </c>
      <c r="B1915" s="0" t="s">
        <v>1339</v>
      </c>
      <c r="C1915" s="0" t="s">
        <v>1340</v>
      </c>
      <c r="D1915" s="0" t="s">
        <v>1341</v>
      </c>
      <c r="E1915" s="0" t="s">
        <v>1342</v>
      </c>
    </row>
    <row collapsed="false" customFormat="false" customHeight="true" hidden="false" ht="12.1" outlineLevel="0" r="1916">
      <c r="A1916" s="0" t="s">
        <v>1343</v>
      </c>
      <c r="B1916" s="0" t="s">
        <v>1344</v>
      </c>
      <c r="C1916" s="0" t="s">
        <v>1345</v>
      </c>
      <c r="D1916" s="0" t="s">
        <v>1346</v>
      </c>
      <c r="E1916" s="0" t="s">
        <v>1347</v>
      </c>
    </row>
    <row collapsed="false" customFormat="false" customHeight="true" hidden="false" ht="12.1" outlineLevel="0" r="1917">
      <c r="A1917" s="0" t="s">
        <v>1348</v>
      </c>
      <c r="B1917" s="0" t="s">
        <v>1349</v>
      </c>
      <c r="C1917" s="0" t="s">
        <v>1350</v>
      </c>
      <c r="D1917" s="0" t="s">
        <v>1351</v>
      </c>
      <c r="E1917" s="0" t="s">
        <v>1352</v>
      </c>
    </row>
    <row collapsed="false" customFormat="false" customHeight="true" hidden="false" ht="12.1" outlineLevel="0" r="1918">
      <c r="A1918" s="0" t="s">
        <v>1353</v>
      </c>
      <c r="B1918" s="0" t="s">
        <v>1354</v>
      </c>
      <c r="C1918" s="0" t="s">
        <v>1355</v>
      </c>
      <c r="D1918" s="0" t="s">
        <v>1356</v>
      </c>
      <c r="E1918" s="0" t="s">
        <v>1357</v>
      </c>
    </row>
    <row collapsed="false" customFormat="false" customHeight="true" hidden="false" ht="12.1" outlineLevel="0" r="1919">
      <c r="A1919" s="0" t="s">
        <v>1358</v>
      </c>
      <c r="B1919" s="0" t="s">
        <v>1359</v>
      </c>
      <c r="C1919" s="0" t="s">
        <v>1360</v>
      </c>
      <c r="D1919" s="0" t="s">
        <v>1361</v>
      </c>
      <c r="E1919" s="0" t="s">
        <v>1362</v>
      </c>
    </row>
    <row collapsed="false" customFormat="false" customHeight="true" hidden="false" ht="12.1" outlineLevel="0" r="1920">
      <c r="A1920" s="0" t="s">
        <v>1363</v>
      </c>
      <c r="B1920" s="0" t="s">
        <v>1364</v>
      </c>
      <c r="C1920" s="0" t="s">
        <v>1365</v>
      </c>
      <c r="D1920" s="0" t="s">
        <v>1366</v>
      </c>
      <c r="E1920" s="0" t="s">
        <v>1367</v>
      </c>
    </row>
    <row collapsed="false" customFormat="false" customHeight="true" hidden="false" ht="12.1" outlineLevel="0" r="1921">
      <c r="A1921" s="0" t="s">
        <v>1368</v>
      </c>
      <c r="B1921" s="0" t="s">
        <v>1369</v>
      </c>
      <c r="C1921" s="0" t="s">
        <v>1370</v>
      </c>
      <c r="D1921" s="0" t="s">
        <v>1371</v>
      </c>
      <c r="E1921" s="0" t="s">
        <v>1372</v>
      </c>
    </row>
    <row collapsed="false" customFormat="false" customHeight="true" hidden="false" ht="12.1" outlineLevel="0" r="1922">
      <c r="A1922" s="0" t="s">
        <v>1373</v>
      </c>
      <c r="B1922" s="0" t="s">
        <v>1374</v>
      </c>
      <c r="C1922" s="0" t="s">
        <v>1375</v>
      </c>
      <c r="D1922" s="0" t="s">
        <v>1376</v>
      </c>
      <c r="E1922" s="0" t="s">
        <v>1377</v>
      </c>
    </row>
    <row collapsed="false" customFormat="false" customHeight="true" hidden="false" ht="12.1" outlineLevel="0" r="1923">
      <c r="A1923" s="0" t="s">
        <v>1378</v>
      </c>
      <c r="B1923" s="0" t="s">
        <v>1379</v>
      </c>
      <c r="C1923" s="0" t="s">
        <v>1380</v>
      </c>
      <c r="D1923" s="0" t="s">
        <v>1381</v>
      </c>
      <c r="E1923" s="0" t="s">
        <v>1382</v>
      </c>
    </row>
    <row collapsed="false" customFormat="false" customHeight="true" hidden="false" ht="12.1" outlineLevel="0" r="1924">
      <c r="A1924" s="0" t="s">
        <v>1383</v>
      </c>
      <c r="B1924" s="0" t="s">
        <v>1384</v>
      </c>
      <c r="C1924" s="0" t="s">
        <v>1385</v>
      </c>
      <c r="D1924" s="0" t="s">
        <v>1386</v>
      </c>
      <c r="E1924" s="0" t="s">
        <v>1387</v>
      </c>
    </row>
    <row collapsed="false" customFormat="false" customHeight="true" hidden="false" ht="12.1" outlineLevel="0" r="1925">
      <c r="A1925" s="0" t="s">
        <v>1388</v>
      </c>
      <c r="B1925" s="0" t="s">
        <v>1389</v>
      </c>
      <c r="C1925" s="0" t="s">
        <v>1390</v>
      </c>
      <c r="D1925" s="0" t="s">
        <v>1391</v>
      </c>
      <c r="E1925" s="0" t="s">
        <v>1392</v>
      </c>
    </row>
    <row collapsed="false" customFormat="false" customHeight="true" hidden="false" ht="12.1" outlineLevel="0" r="1926">
      <c r="A1926" s="0" t="s">
        <v>1393</v>
      </c>
      <c r="B1926" s="0" t="s">
        <v>1394</v>
      </c>
      <c r="C1926" s="0" t="s">
        <v>1395</v>
      </c>
      <c r="D1926" s="0" t="s">
        <v>1396</v>
      </c>
      <c r="E1926" s="0" t="s">
        <v>1397</v>
      </c>
    </row>
    <row collapsed="false" customFormat="false" customHeight="true" hidden="false" ht="12.1" outlineLevel="0" r="1927">
      <c r="A1927" s="0" t="str">
        <f aca="false">HYPERLINK("http://dbpedia.org/property/title")</f>
        <v>http://dbpedia.org/property/title</v>
      </c>
      <c r="B1927" s="0" t="s">
        <v>57</v>
      </c>
      <c r="D192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1928">
      <c r="A1928" s="0" t="str">
        <f aca="false">HYPERLINK("http://dbpedia.org/property/origin")</f>
        <v>http://dbpedia.org/property/origin</v>
      </c>
      <c r="B1928" s="0" t="s">
        <v>1052</v>
      </c>
      <c r="D1928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true" hidden="false" ht="12.1" outlineLevel="0" r="1929">
      <c r="A1929" s="0" t="str">
        <f aca="false">HYPERLINK("http://dbpedia.org/ontology/hometown")</f>
        <v>http://dbpedia.org/ontology/hometown</v>
      </c>
      <c r="B1929" s="0" t="s">
        <v>1316</v>
      </c>
      <c r="D1929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true" hidden="false" ht="12.1" outlineLevel="0" r="1930">
      <c r="A1930" s="0" t="str">
        <f aca="false">HYPERLINK("http://xmlns.com/foaf/0.1/name")</f>
        <v>http://xmlns.com/foaf/0.1/name</v>
      </c>
      <c r="B1930" s="0" t="s">
        <v>34</v>
      </c>
      <c r="D193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1931">
      <c r="A1931" s="0" t="str">
        <f aca="false">HYPERLINK("http://dbpedia.org/property/name")</f>
        <v>http://dbpedia.org/property/name</v>
      </c>
      <c r="B1931" s="0" t="s">
        <v>34</v>
      </c>
      <c r="D193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1932">
      <c r="A1932" s="0" t="str">
        <f aca="false">HYPERLINK("http://dbpedia.org/property/birthPlace")</f>
        <v>http://dbpedia.org/property/birthPlace</v>
      </c>
      <c r="B1932" s="0" t="s">
        <v>125</v>
      </c>
      <c r="D1932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1933">
      <c r="A1933" s="0" t="str">
        <f aca="false">HYPERLINK("http://dbpedia.org/ontology/birthPlace")</f>
        <v>http://dbpedia.org/ontology/birthPlace</v>
      </c>
      <c r="B1933" s="0" t="s">
        <v>125</v>
      </c>
      <c r="D1933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65" outlineLevel="0" r="1934">
      <c r="A1934" s="0" t="str">
        <f aca="false">HYPERLINK("http://dbpedia.org/property/placeOfBirth")</f>
        <v>http://dbpedia.org/property/placeOfBirth</v>
      </c>
      <c r="B1934" s="0" t="s">
        <v>133</v>
      </c>
      <c r="D1934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1935">
      <c r="A1935" s="0" t="str">
        <f aca="false">HYPERLINK("http://dbpedia.org/property/genre")</f>
        <v>http://dbpedia.org/property/genre</v>
      </c>
      <c r="B1935" s="0" t="s">
        <v>59</v>
      </c>
      <c r="D1935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1936">
      <c r="A1936" s="0" t="str">
        <f aca="false">HYPERLINK("http://dbpedia.org/property/placeOfDeath")</f>
        <v>http://dbpedia.org/property/placeOfDeath</v>
      </c>
      <c r="B1936" s="0" t="s">
        <v>137</v>
      </c>
      <c r="D1936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1" outlineLevel="0" r="1937">
      <c r="A1937" s="0" t="str">
        <f aca="false">HYPERLINK("http://dbpedia.org/property/caption")</f>
        <v>http://dbpedia.org/property/caption</v>
      </c>
      <c r="B1937" s="0" t="s">
        <v>46</v>
      </c>
      <c r="D193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1938">
      <c r="A1938" s="0" t="str">
        <f aca="false">HYPERLINK("http://dbpedia.org/ontology/genre")</f>
        <v>http://dbpedia.org/ontology/genre</v>
      </c>
      <c r="B1938" s="0" t="s">
        <v>59</v>
      </c>
      <c r="D1938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1939">
      <c r="A1939" s="0" t="str">
        <f aca="false">HYPERLINK("http://dbpedia.org/property/deathPlace")</f>
        <v>http://dbpedia.org/property/deathPlace</v>
      </c>
      <c r="B1939" s="0" t="s">
        <v>127</v>
      </c>
      <c r="D1939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1940">
      <c r="A1940" s="0" t="str">
        <f aca="false">HYPERLINK("http://dbpedia.org/property/tradition")</f>
        <v>http://dbpedia.org/property/tradition</v>
      </c>
      <c r="B1940" s="0" t="s">
        <v>1398</v>
      </c>
      <c r="D1940" s="0" t="str">
        <f aca="false">HYPERLINK("http://dbpedia.org/sparql?default-graph-uri=http%3A%2F%2Fdbpedia.org&amp;query=select+distinct+%3Fsubject+%3Fobject+where+{%3Fsubject+%3Chttp%3A%2F%2Fdbpedia.org%2Fproperty%2Ftradition%3E+%3Fobject}+LIMIT+100&amp;format=text%2Fhtml&amp;timeout=30000&amp;debug=on", "View on DBPedia")</f>
        <v>View on DBPedia</v>
      </c>
    </row>
    <row collapsed="false" customFormat="false" customHeight="true" hidden="false" ht="12.65" outlineLevel="0" r="1941">
      <c r="A1941" s="0" t="str">
        <f aca="false">HYPERLINK("http://dbpedia.org/property/thisAlbum")</f>
        <v>http://dbpedia.org/property/thisAlbum</v>
      </c>
      <c r="B1941" s="0" t="s">
        <v>854</v>
      </c>
      <c r="D1941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65" outlineLevel="0" r="1942">
      <c r="A1942" s="0" t="str">
        <f aca="false">HYPERLINK("http://dbpedia.org/ontology/subsequentWork")</f>
        <v>http://dbpedia.org/ontology/subsequentWork</v>
      </c>
      <c r="B1942" s="0" t="s">
        <v>1007</v>
      </c>
      <c r="D1942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65" outlineLevel="0" r="1943">
      <c r="A1943" s="0" t="str">
        <f aca="false">HYPERLINK("http://dbpedia.org/ontology/deathPlace")</f>
        <v>http://dbpedia.org/ontology/deathPlace</v>
      </c>
      <c r="B1943" s="0" t="s">
        <v>127</v>
      </c>
      <c r="D1943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1944">
      <c r="A1944" s="0" t="str">
        <f aca="false">HYPERLINK("http://dbpedia.org/property/nextAlbum")</f>
        <v>http://dbpedia.org/property/nextAlbum</v>
      </c>
      <c r="B1944" s="0" t="s">
        <v>855</v>
      </c>
      <c r="D1944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1" outlineLevel="0" r="1945">
      <c r="A1945" s="0" t="str">
        <f aca="false">HYPERLINK("http://dbpedia.org/property/note")</f>
        <v>http://dbpedia.org/property/note</v>
      </c>
      <c r="B1945" s="0" t="s">
        <v>498</v>
      </c>
      <c r="D1945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1946">
      <c r="A1946" s="0" t="str">
        <f aca="false">HYPERLINK("http://dbpedia.org/property/label")</f>
        <v>http://dbpedia.org/property/label</v>
      </c>
      <c r="B1946" s="0" t="s">
        <v>141</v>
      </c>
      <c r="D1946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65" outlineLevel="0" r="1947">
      <c r="A1947" s="0" t="str">
        <f aca="false">HYPERLINK("http://dbpedia.org/property/lastAlbum")</f>
        <v>http://dbpedia.org/property/lastAlbum</v>
      </c>
      <c r="B1947" s="0" t="s">
        <v>853</v>
      </c>
      <c r="D1947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65" outlineLevel="0" r="1948">
      <c r="A1948" s="0" t="str">
        <f aca="false">HYPERLINK("http://dbpedia.org/property/regionalScenes")</f>
        <v>http://dbpedia.org/property/regionalScenes</v>
      </c>
      <c r="B1948" s="0" t="s">
        <v>1399</v>
      </c>
      <c r="D1948" s="0" t="str">
        <f aca="false">HYPERLINK("http://dbpedia.org/sparql?default-graph-uri=http%3A%2F%2Fdbpedia.org&amp;query=select+distinct+%3Fsubject+%3Fobject+where+{%3Fsubject+%3Chttp%3A%2F%2Fdbpedia.org%2Fproperty%2FregionalScenes%3E+%3Fobject}+LIMIT+100&amp;format=text%2Fhtml&amp;timeout=30000&amp;debug=on", "View on DBPedia")</f>
        <v>View on DBPedia</v>
      </c>
    </row>
    <row collapsed="false" customFormat="false" customHeight="true" hidden="false" ht="12.65" outlineLevel="0" r="1949">
      <c r="A1949" s="0" t="str">
        <f aca="false">HYPERLINK("http://dbpedia.org/ontology/previousWork")</f>
        <v>http://dbpedia.org/ontology/previousWork</v>
      </c>
      <c r="B1949" s="0" t="s">
        <v>1008</v>
      </c>
      <c r="D1949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1" outlineLevel="0" r="1950">
      <c r="A1950" s="0" t="str">
        <f aca="false">HYPERLINK("http://dbpedia.org/property/location")</f>
        <v>http://dbpedia.org/property/location</v>
      </c>
      <c r="B1950" s="0" t="s">
        <v>70</v>
      </c>
      <c r="D1950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951">
      <c r="A1951" s="0" t="str">
        <f aca="false">HYPERLINK("http://dbpedia.org/ontology/location")</f>
        <v>http://dbpedia.org/ontology/location</v>
      </c>
      <c r="B1951" s="0" t="s">
        <v>70</v>
      </c>
      <c r="D1951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1952">
      <c r="A1952" s="0" t="str">
        <f aca="false">HYPERLINK("http://dbpedia.org/property/country")</f>
        <v>http://dbpedia.org/property/country</v>
      </c>
      <c r="B1952" s="0" t="s">
        <v>110</v>
      </c>
      <c r="D1952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1953">
      <c r="A1953" s="0" t="str">
        <f aca="false">HYPERLINK("http://dbpedia.org/ontology/recordedIn")</f>
        <v>http://dbpedia.org/ontology/recordedIn</v>
      </c>
      <c r="B1953" s="0" t="s">
        <v>1009</v>
      </c>
      <c r="D1953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true" hidden="false" ht="12.1" outlineLevel="0" r="1954">
      <c r="A1954" s="0" t="str">
        <f aca="false">HYPERLINK("http://dbpedia.org/property/recorded")</f>
        <v>http://dbpedia.org/property/recorded</v>
      </c>
      <c r="B1954" s="0" t="s">
        <v>845</v>
      </c>
      <c r="D1954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1" outlineLevel="0" r="1955">
      <c r="A1955" s="0" t="str">
        <f aca="false">HYPERLINK("http://dbpedia.org/property/popularity")</f>
        <v>http://dbpedia.org/property/popularity</v>
      </c>
      <c r="B1955" s="0" t="s">
        <v>1021</v>
      </c>
      <c r="D1955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true" hidden="false" ht="12.1" outlineLevel="0" r="1956">
      <c r="A1956" s="0" t="str">
        <f aca="false">HYPERLINK("http://dbpedia.org/property/cover")</f>
        <v>http://dbpedia.org/property/cover</v>
      </c>
      <c r="B1956" s="0" t="s">
        <v>851</v>
      </c>
      <c r="D1956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true" hidden="false" ht="12.65" outlineLevel="0" r="1957">
      <c r="A1957" s="0" t="str">
        <f aca="false">HYPERLINK("http://dbpedia.org/property/associatedActs")</f>
        <v>http://dbpedia.org/property/associatedActs</v>
      </c>
      <c r="B1957" s="0" t="s">
        <v>1027</v>
      </c>
      <c r="D1957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true" hidden="false" ht="12.1" outlineLevel="0" r="1958">
      <c r="A1958" s="0" t="str">
        <f aca="false">HYPERLINK("http://dbpedia.org/ontology/country")</f>
        <v>http://dbpedia.org/ontology/country</v>
      </c>
      <c r="B1958" s="0" t="s">
        <v>110</v>
      </c>
      <c r="D1958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1959">
      <c r="A1959" s="0" t="str">
        <f aca="false">HYPERLINK("http://dbpedia.org/ontology/bSide")</f>
        <v>http://dbpedia.org/ontology/bSide</v>
      </c>
      <c r="B1959" s="0" t="s">
        <v>1013</v>
      </c>
      <c r="D1959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true" hidden="false" ht="12.1" outlineLevel="0" r="1960">
      <c r="A1960" s="0" t="str">
        <f aca="false">HYPERLINK("http://dbpedia.org/property/region")</f>
        <v>http://dbpedia.org/property/region</v>
      </c>
      <c r="B1960" s="0" t="s">
        <v>380</v>
      </c>
      <c r="D1960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true" hidden="false" ht="12.1" outlineLevel="0" r="1961">
      <c r="A1961" s="0" t="str">
        <f aca="false">HYPERLINK("http://dbpedia.org/property/extra")</f>
        <v>http://dbpedia.org/property/extra</v>
      </c>
      <c r="B1961" s="0" t="s">
        <v>842</v>
      </c>
      <c r="D1961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1" outlineLevel="0" r="1962">
      <c r="A1962" s="0" t="str">
        <f aca="false">HYPERLINK("http://dbpedia.org/property/headline")</f>
        <v>http://dbpedia.org/property/headline</v>
      </c>
      <c r="B1962" s="0" t="s">
        <v>863</v>
      </c>
      <c r="D1962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true" hidden="false" ht="12.1" outlineLevel="0" r="1963">
      <c r="A1963" s="0" t="str">
        <f aca="false">HYPERLINK("http://dbpedia.org/property/description")</f>
        <v>http://dbpedia.org/property/description</v>
      </c>
      <c r="B1963" s="0" t="s">
        <v>388</v>
      </c>
      <c r="D1963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1964">
      <c r="A1964" s="0" t="str">
        <f aca="false">HYPERLINK("http://dbpedia.org/property/culturalOrigins")</f>
        <v>http://dbpedia.org/property/culturalOrigins</v>
      </c>
      <c r="B1964" s="0" t="s">
        <v>1026</v>
      </c>
      <c r="D1964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true" hidden="false" ht="12.65" outlineLevel="0" r="1965">
      <c r="A1965" s="0" t="str">
        <f aca="false">HYPERLINK("http://dbpedia.org/property/shortDescription")</f>
        <v>http://dbpedia.org/property/shortDescription</v>
      </c>
      <c r="B1965" s="0" t="s">
        <v>64</v>
      </c>
      <c r="D1965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1966">
      <c r="A1966" s="0" t="str">
        <f aca="false">HYPERLINK("http://dbpedia.org/property/artist")</f>
        <v>http://dbpedia.org/property/artist</v>
      </c>
      <c r="B1966" s="0" t="s">
        <v>1050</v>
      </c>
      <c r="D1966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true" hidden="false" ht="12.1" outlineLevel="0" r="1967">
      <c r="A1967" s="0" t="str">
        <f aca="false">HYPERLINK("http://dbpedia.org/property/quote")</f>
        <v>http://dbpedia.org/property/quote</v>
      </c>
      <c r="B1967" s="0" t="s">
        <v>80</v>
      </c>
      <c r="D196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65" outlineLevel="0" r="1968">
      <c r="A1968" s="0" t="str">
        <f aca="false">HYPERLINK("http://dbpedia.org/ontology/stylisticOrigin")</f>
        <v>http://dbpedia.org/ontology/stylisticOrigin</v>
      </c>
      <c r="B1968" s="0" t="s">
        <v>1400</v>
      </c>
      <c r="D1968" s="0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</row>
    <row collapsed="false" customFormat="false" customHeight="true" hidden="false" ht="12.65" outlineLevel="0" r="1969">
      <c r="A1969" s="0" t="str">
        <f aca="false">HYPERLINK("http://dbpedia.org/ontology/associatedBand")</f>
        <v>http://dbpedia.org/ontology/associatedBand</v>
      </c>
      <c r="B1969" s="0" t="s">
        <v>1073</v>
      </c>
      <c r="D1969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true" hidden="false" ht="12.65" outlineLevel="0" r="1970">
      <c r="A1970" s="0" t="str">
        <f aca="false">HYPERLINK("http://dbpedia.org/property/thisSingle")</f>
        <v>http://dbpedia.org/property/thisSingle</v>
      </c>
      <c r="B1970" s="0" t="s">
        <v>1010</v>
      </c>
      <c r="D1970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true" hidden="false" ht="12.1" outlineLevel="0" r="1971">
      <c r="A1971" s="0" t="str">
        <f aca="false">HYPERLINK("http://dbpedia.org/ontology/alias")</f>
        <v>http://dbpedia.org/ontology/alias</v>
      </c>
      <c r="B1971" s="0" t="s">
        <v>1006</v>
      </c>
      <c r="D1971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true" hidden="false" ht="12.65" outlineLevel="0" r="1972">
      <c r="A1972" s="0" t="str">
        <f aca="false">HYPERLINK("http://dbpedia.org/ontology/recordLabel")</f>
        <v>http://dbpedia.org/ontology/recordLabel</v>
      </c>
      <c r="B1972" s="0" t="s">
        <v>982</v>
      </c>
      <c r="D1972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true" hidden="false" ht="12.65" outlineLevel="0" r="1973">
      <c r="A1973" s="0" t="str">
        <f aca="false">HYPERLINK("http://dbpedia.org/ontology/associatedMusicalArtist")</f>
        <v>http://dbpedia.org/ontology/associatedMusicalArtist</v>
      </c>
      <c r="B1973" s="0" t="s">
        <v>1082</v>
      </c>
      <c r="D1973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true" hidden="false" ht="12.1" outlineLevel="0" r="1974">
      <c r="A1974" s="0" t="str">
        <f aca="false">HYPERLINK("http://dbpedia.org/property/producer")</f>
        <v>http://dbpedia.org/property/producer</v>
      </c>
      <c r="B1974" s="0" t="s">
        <v>837</v>
      </c>
      <c r="D1974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65" outlineLevel="0" r="1975">
      <c r="A1975" s="0" t="str">
        <f aca="false">HYPERLINK("http://dbpedia.org/property/areaServed")</f>
        <v>http://dbpedia.org/property/areaServed</v>
      </c>
      <c r="B1975" s="0" t="s">
        <v>65</v>
      </c>
      <c r="D1975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true" hidden="false" ht="12.1" outlineLevel="0" r="1976">
      <c r="A1976" s="0" t="str">
        <f aca="false">HYPERLINK("http://dbpedia.org/property/alias")</f>
        <v>http://dbpedia.org/property/alias</v>
      </c>
      <c r="B1976" s="0" t="s">
        <v>1006</v>
      </c>
      <c r="D1976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true" hidden="false" ht="12.65" outlineLevel="0" r="1977">
      <c r="A1977" s="0" t="str">
        <f aca="false">HYPERLINK("http://dbpedia.org/property/stylisticOrigins")</f>
        <v>http://dbpedia.org/property/stylisticOrigins</v>
      </c>
      <c r="B1977" s="0" t="s">
        <v>1079</v>
      </c>
      <c r="D1977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true" hidden="false" ht="12.65" outlineLevel="0" r="1978">
      <c r="A1978" s="0" t="str">
        <f aca="false">HYPERLINK("http://dbpedia.org/ontology/broadcastArea")</f>
        <v>http://dbpedia.org/ontology/broadcastArea</v>
      </c>
      <c r="B1978" s="0" t="s">
        <v>481</v>
      </c>
      <c r="D1978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true" hidden="false" ht="12.65" outlineLevel="0" r="1979">
      <c r="A1979" s="0" t="str">
        <f aca="false">HYPERLINK("http://dbpedia.org/ontology/locationCountry")</f>
        <v>http://dbpedia.org/ontology/locationCountry</v>
      </c>
      <c r="B1979" s="0" t="s">
        <v>1401</v>
      </c>
      <c r="D1979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true" hidden="false" ht="12.1" outlineLevel="0" r="1980">
      <c r="A1980" s="0" t="str">
        <f aca="false">HYPERLINK("http://dbpedia.org/property/nationality")</f>
        <v>http://dbpedia.org/property/nationality</v>
      </c>
      <c r="B1980" s="0" t="s">
        <v>134</v>
      </c>
      <c r="D1980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1981">
      <c r="A1981" s="0" t="str">
        <f aca="false">HYPERLINK("http://dbpedia.org/ontology/nationality")</f>
        <v>http://dbpedia.org/ontology/nationality</v>
      </c>
      <c r="B1981" s="0" t="s">
        <v>134</v>
      </c>
      <c r="D1981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1982">
      <c r="A1982" s="0" t="str">
        <f aca="false">HYPERLINK("http://dbpedia.org/ontology/artist")</f>
        <v>http://dbpedia.org/ontology/artist</v>
      </c>
      <c r="B1982" s="0" t="s">
        <v>1050</v>
      </c>
      <c r="D1982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true" hidden="false" ht="12.65" outlineLevel="0" r="1983">
      <c r="A1983" s="0" t="str">
        <f aca="false">HYPERLINK("http://dbpedia.org/property/birthDate")</f>
        <v>http://dbpedia.org/property/birthDate</v>
      </c>
      <c r="B1983" s="0" t="s">
        <v>254</v>
      </c>
      <c r="D1983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1" outlineLevel="0" r="1984">
      <c r="A1984" s="0" t="str">
        <f aca="false">HYPERLINK("http://dbpedia.org/property/released")</f>
        <v>http://dbpedia.org/property/released</v>
      </c>
      <c r="B1984" s="0" t="s">
        <v>354</v>
      </c>
      <c r="D1984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1" outlineLevel="0" r="1985">
      <c r="A1985" s="0" t="str">
        <f aca="false">HYPERLINK("http://dbpedia.org/property/rev")</f>
        <v>http://dbpedia.org/property/rev</v>
      </c>
      <c r="B1985" s="0" t="s">
        <v>1119</v>
      </c>
      <c r="D1985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true" hidden="false" ht="12.65" outlineLevel="0" r="1986">
      <c r="A1986" s="0" t="str">
        <f aca="false">HYPERLINK("http://dbpedia.org/ontology/regionServed")</f>
        <v>http://dbpedia.org/ontology/regionServed</v>
      </c>
      <c r="B1986" s="0" t="s">
        <v>626</v>
      </c>
      <c r="D1986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true" hidden="false" ht="12.1" outlineLevel="0" r="1987">
      <c r="A1987" s="0" t="str">
        <f aca="false">HYPERLINK("http://dbpedia.org/property/after")</f>
        <v>http://dbpedia.org/property/after</v>
      </c>
      <c r="B1987" s="0" t="s">
        <v>156</v>
      </c>
      <c r="D198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1988">
      <c r="A1988" s="0" t="str">
        <f aca="false">HYPERLINK("http://dbpedia.org/property/shortsummary")</f>
        <v>http://dbpedia.org/property/shortsummary</v>
      </c>
      <c r="B1988" s="0" t="s">
        <v>42</v>
      </c>
      <c r="D1988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1989">
      <c r="A1989" s="0" t="str">
        <f aca="false">HYPERLINK("http://dbpedia.org/property/nextSingle")</f>
        <v>http://dbpedia.org/property/nextSingle</v>
      </c>
      <c r="B1989" s="0" t="s">
        <v>1015</v>
      </c>
      <c r="D1989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true" hidden="false" ht="12.65" outlineLevel="0" r="1990">
      <c r="A1990" s="0" t="str">
        <f aca="false">HYPERLINK("http://dbpedia.org/property/pastMembers")</f>
        <v>http://dbpedia.org/property/pastMembers</v>
      </c>
      <c r="B1990" s="0" t="s">
        <v>999</v>
      </c>
      <c r="D1990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true" hidden="false" ht="12.1" outlineLevel="0" r="1991">
      <c r="A1991" s="0" t="str">
        <f aca="false">HYPERLINK("http://dbpedia.org/ontology/producer")</f>
        <v>http://dbpedia.org/ontology/producer</v>
      </c>
      <c r="B1991" s="0" t="s">
        <v>837</v>
      </c>
      <c r="D199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65" outlineLevel="0" r="1992">
      <c r="A1992" s="0" t="str">
        <f aca="false">HYPERLINK("http://dbpedia.org/property/lastSingle")</f>
        <v>http://dbpedia.org/property/lastSingle</v>
      </c>
      <c r="B1992" s="0" t="s">
        <v>1005</v>
      </c>
      <c r="D1992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true" hidden="false" ht="12.65" outlineLevel="0" r="1993">
      <c r="A1993" s="0" t="str">
        <f aca="false">HYPERLINK("http://dbpedia.org/ontology/stateOfOrigin")</f>
        <v>http://dbpedia.org/ontology/stateOfOrigin</v>
      </c>
      <c r="B1993" s="0" t="s">
        <v>226</v>
      </c>
      <c r="D1993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true" hidden="false" ht="12.1" outlineLevel="0" r="1994">
      <c r="A1994" s="0" t="str">
        <f aca="false">HYPERLINK("http://dbpedia.org/property/distributor")</f>
        <v>http://dbpedia.org/property/distributor</v>
      </c>
      <c r="B1994" s="0" t="s">
        <v>99</v>
      </c>
      <c r="D1994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65" outlineLevel="0" r="1995">
      <c r="A1995" s="0" t="str">
        <f aca="false">HYPERLINK("http://dbpedia.org/property/locationCountry")</f>
        <v>http://dbpedia.org/property/locationCountry</v>
      </c>
      <c r="B1995" s="0" t="s">
        <v>1401</v>
      </c>
      <c r="D1995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true" hidden="false" ht="12.65" outlineLevel="0" r="1996">
      <c r="A1996" s="0" t="str">
        <f aca="false">HYPERLINK("http://dbpedia.org/property/otherTopics")</f>
        <v>http://dbpedia.org/property/otherTopics</v>
      </c>
      <c r="B1996" s="0" t="s">
        <v>1402</v>
      </c>
      <c r="D1996" s="0" t="str">
        <f aca="false">HYPERLINK("http://dbpedia.org/sparql?default-graph-uri=http%3A%2F%2Fdbpedia.org&amp;query=select+distinct+%3Fsubject+%3Fobject+where+{%3Fsubject+%3Chttp%3A%2F%2Fdbpedia.org%2Fproperty%2FotherTopics%3E+%3Fobject}+LIMIT+100&amp;format=text%2Fhtml&amp;timeout=30000&amp;debug=on", "View on DBPedia")</f>
        <v>View on DBPedia</v>
      </c>
    </row>
    <row collapsed="false" customFormat="false" customHeight="true" hidden="false" ht="12.65" outlineLevel="0" r="1997">
      <c r="A1997" s="0" t="str">
        <f aca="false">HYPERLINK("http://dbpedia.org/property/currentMembers")</f>
        <v>http://dbpedia.org/property/currentMembers</v>
      </c>
      <c r="B1997" s="0" t="s">
        <v>1032</v>
      </c>
      <c r="D1997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true" hidden="false" ht="12.65" outlineLevel="0" r="1998">
      <c r="A1998" s="0" t="str">
        <f aca="false">HYPERLINK("http://dbpedia.org/property/bSide")</f>
        <v>http://dbpedia.org/property/bSide</v>
      </c>
      <c r="B1998" s="0" t="s">
        <v>1013</v>
      </c>
      <c r="D1998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true" hidden="false" ht="12.65" outlineLevel="0" r="1999">
      <c r="A1999" s="0" t="str">
        <f aca="false">HYPERLINK("http://dbpedia.org/property/broadcastArea")</f>
        <v>http://dbpedia.org/property/broadcastArea</v>
      </c>
      <c r="B1999" s="0" t="s">
        <v>481</v>
      </c>
      <c r="D1999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true" hidden="false" ht="12.65" outlineLevel="0" r="2000">
      <c r="A2000" s="0" t="str">
        <f aca="false">HYPERLINK("http://dbpedia.org/ontology/sisterStation")</f>
        <v>http://dbpedia.org/ontology/sisterStation</v>
      </c>
      <c r="B2000" s="0" t="s">
        <v>1403</v>
      </c>
      <c r="D2000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true" hidden="false" ht="12.1" outlineLevel="0" r="2001">
      <c r="A2001" s="0" t="str">
        <f aca="false">HYPERLINK("http://dbpedia.org/ontology/certification")</f>
        <v>http://dbpedia.org/ontology/certification</v>
      </c>
      <c r="B2001" s="0" t="s">
        <v>1016</v>
      </c>
      <c r="D2001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true" hidden="false" ht="12.1" outlineLevel="0" r="2002">
      <c r="A2002" s="0" t="str">
        <f aca="false">HYPERLINK("http://dbpedia.org/property/owner")</f>
        <v>http://dbpedia.org/property/owner</v>
      </c>
      <c r="B2002" s="0" t="s">
        <v>41</v>
      </c>
      <c r="D2002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1" outlineLevel="0" r="2003">
      <c r="A2003" s="0" t="str">
        <f aca="false">HYPERLINK("http://dbpedia.org/property/before")</f>
        <v>http://dbpedia.org/property/before</v>
      </c>
      <c r="B2003" s="0" t="s">
        <v>164</v>
      </c>
      <c r="D200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2004">
      <c r="A2004" s="0" t="str">
        <f aca="false">HYPERLINK("http://dbpedia.org/property/availability")</f>
        <v>http://dbpedia.org/property/availability</v>
      </c>
      <c r="B2004" s="0" t="s">
        <v>1404</v>
      </c>
      <c r="D2004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true" hidden="false" ht="12.1" outlineLevel="0" r="2005">
      <c r="A2005" s="0" t="str">
        <f aca="false">HYPERLINK("http://dbpedia.org/property/data")</f>
        <v>http://dbpedia.org/property/data</v>
      </c>
      <c r="B2005" s="0" t="s">
        <v>54</v>
      </c>
      <c r="D2005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1" outlineLevel="0" r="2006">
      <c r="A2006" s="0" t="str">
        <f aca="false">HYPERLINK("http://dbpedia.org/property/residence")</f>
        <v>http://dbpedia.org/property/residence</v>
      </c>
      <c r="B2006" s="0" t="s">
        <v>205</v>
      </c>
      <c r="D2006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65" outlineLevel="0" r="2007">
      <c r="A2007" s="0" t="str">
        <f aca="false">HYPERLINK("http://dbpedia.org/property/sisterNames")</f>
        <v>http://dbpedia.org/property/sisterNames</v>
      </c>
      <c r="B2007" s="0" t="s">
        <v>1405</v>
      </c>
      <c r="D2007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true" hidden="false" ht="12.1" outlineLevel="0" r="2008">
      <c r="A2008" s="0" t="str">
        <f aca="false">HYPERLINK("http://dbpedia.org/property/album")</f>
        <v>http://dbpedia.org/property/album</v>
      </c>
      <c r="B2008" s="0" t="s">
        <v>1012</v>
      </c>
      <c r="D2008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true" hidden="false" ht="12.65" outlineLevel="0" r="2009">
      <c r="A2009" s="0" t="str">
        <f aca="false">HYPERLINK("http://dbpedia.org/ontology/musicalArtist")</f>
        <v>http://dbpedia.org/ontology/musicalArtist</v>
      </c>
      <c r="B2009" s="0" t="s">
        <v>1081</v>
      </c>
      <c r="D2009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true" hidden="false" ht="12.1" outlineLevel="0" r="2010">
      <c r="A2010" s="0" t="str">
        <f aca="false">HYPERLINK("http://dbpedia.org/property/area")</f>
        <v>http://dbpedia.org/property/area</v>
      </c>
      <c r="B2010" s="0" t="s">
        <v>207</v>
      </c>
      <c r="D2010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true" hidden="false" ht="12.65" outlineLevel="0" r="2011">
      <c r="A2011" s="0" t="str">
        <f aca="false">HYPERLINK("http://dbpedia.org/ontology/musicalBand")</f>
        <v>http://dbpedia.org/ontology/musicalBand</v>
      </c>
      <c r="B2011" s="0" t="s">
        <v>1087</v>
      </c>
      <c r="D2011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true" hidden="false" ht="12.1" outlineLevel="0" r="2012">
      <c r="A2012" s="0" t="str">
        <f aca="false">HYPERLINK("http://dbpedia.org/property/writer")</f>
        <v>http://dbpedia.org/property/writer</v>
      </c>
      <c r="B2012" s="0" t="s">
        <v>838</v>
      </c>
      <c r="D2012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2013">
      <c r="A2013" s="0" t="str">
        <f aca="false">HYPERLINK("http://dbpedia.org/property/venue")</f>
        <v>http://dbpedia.org/property/venue</v>
      </c>
      <c r="B2013" s="0" t="s">
        <v>1406</v>
      </c>
      <c r="D2013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true" hidden="false" ht="12.1" outlineLevel="0" r="2014">
      <c r="A2014" s="0" t="str">
        <f aca="false">HYPERLINK("http://dbpedia.org/ontology/language")</f>
        <v>http://dbpedia.org/ontology/language</v>
      </c>
      <c r="B2014" s="0" t="s">
        <v>1244</v>
      </c>
      <c r="D2014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true" hidden="false" ht="12.65" outlineLevel="0" r="2015">
      <c r="A2015" s="0" t="str">
        <f aca="false">HYPERLINK("http://dbpedia.org/ontology/formerBandMember")</f>
        <v>http://dbpedia.org/ontology/formerBandMember</v>
      </c>
      <c r="B2015" s="0" t="s">
        <v>1283</v>
      </c>
      <c r="D2015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true" hidden="false" ht="12.1" outlineLevel="0" r="2016">
      <c r="A2016" s="0" t="str">
        <f aca="false">HYPERLINK("http://dbpedia.org/property/alt")</f>
        <v>http://dbpedia.org/property/alt</v>
      </c>
      <c r="B2016" s="0" t="s">
        <v>840</v>
      </c>
      <c r="D201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65" outlineLevel="0" r="2017">
      <c r="A2017" s="0" t="str">
        <f aca="false">HYPERLINK("http://dbpedia.org/ontology/bandMember")</f>
        <v>http://dbpedia.org/ontology/bandMember</v>
      </c>
      <c r="B2017" s="0" t="s">
        <v>1204</v>
      </c>
      <c r="D2017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true" hidden="false" ht="12.1" outlineLevel="0" r="2018">
      <c r="A2018" s="0" t="str">
        <f aca="false">HYPERLINK("http://dbpedia.org/property/network")</f>
        <v>http://dbpedia.org/property/network</v>
      </c>
      <c r="B2018" s="0" t="s">
        <v>977</v>
      </c>
      <c r="D2018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true" hidden="false" ht="12.1" outlineLevel="0" r="2019">
      <c r="A2019" s="0" t="str">
        <f aca="false">HYPERLINK("http://dbpedia.org/property/developed")</f>
        <v>http://dbpedia.org/property/developed</v>
      </c>
      <c r="B2019" s="0" t="s">
        <v>1407</v>
      </c>
      <c r="D2019" s="0" t="str">
        <f aca="false">HYPERLINK("http://dbpedia.org/sparql?default-graph-uri=http%3A%2F%2Fdbpedia.org&amp;query=select+distinct+%3Fsubject+%3Fobject+where+{%3Fsubject+%3Chttp%3A%2F%2Fdbpedia.org%2Fproperty%2Fdeveloped%3E+%3Fobject}+LIMIT+100&amp;format=text%2Fhtml&amp;timeout=30000&amp;debug=on", "View on DBPedia")</f>
        <v>View on DBPedia</v>
      </c>
    </row>
    <row collapsed="false" customFormat="false" customHeight="true" hidden="false" ht="12.65" outlineLevel="0" r="2020">
      <c r="A2020" s="0" t="str">
        <f aca="false">HYPERLINK("http://dbpedia.org/ontology/aSide")</f>
        <v>http://dbpedia.org/ontology/aSide</v>
      </c>
      <c r="B2020" s="0" t="s">
        <v>1053</v>
      </c>
      <c r="D2020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true" hidden="false" ht="12.1" outlineLevel="0" r="2021">
      <c r="A2021" s="0" t="str">
        <f aca="false">HYPERLINK("http://dbpedia.org/ontology/tenant")</f>
        <v>http://dbpedia.org/ontology/tenant</v>
      </c>
      <c r="B2021" s="0" t="s">
        <v>679</v>
      </c>
      <c r="D2021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1" outlineLevel="0" r="2022">
      <c r="A2022" s="0" t="str">
        <f aca="false">HYPERLINK("http://dbpedia.org/ontology/headquarter")</f>
        <v>http://dbpedia.org/ontology/headquarter</v>
      </c>
      <c r="B2022" s="0" t="s">
        <v>235</v>
      </c>
      <c r="D2022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true" hidden="false" ht="12.1" outlineLevel="0" r="2023">
      <c r="A2023" s="0" t="str">
        <f aca="false">HYPERLINK("http://dbpedia.org/property/tenants")</f>
        <v>http://dbpedia.org/property/tenants</v>
      </c>
      <c r="B2023" s="0" t="s">
        <v>1034</v>
      </c>
      <c r="D2023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true" hidden="false" ht="12.65" outlineLevel="0" r="2024">
      <c r="A2024" s="0" t="str">
        <f aca="false">HYPERLINK("http://dbpedia.org/property/fromAlbum")</f>
        <v>http://dbpedia.org/property/fromAlbum</v>
      </c>
      <c r="B2024" s="0" t="s">
        <v>1003</v>
      </c>
      <c r="D2024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true" hidden="false" ht="12.1" outlineLevel="0" r="2025">
      <c r="A2025" s="0" t="str">
        <f aca="false">HYPERLINK("http://dbpedia.org/property/headquarters")</f>
        <v>http://dbpedia.org/property/headquarters</v>
      </c>
      <c r="B2025" s="0" t="s">
        <v>234</v>
      </c>
      <c r="D2025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1" outlineLevel="0" r="2026">
      <c r="A2026" s="0" t="str">
        <f aca="false">HYPERLINK("http://dbpedia.org/property/occupation")</f>
        <v>http://dbpedia.org/property/occupation</v>
      </c>
      <c r="B2026" s="0" t="s">
        <v>52</v>
      </c>
      <c r="D2026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2027">
      <c r="A2027" s="0" t="str">
        <f aca="false">HYPERLINK("http://dbpedia.org/property/filename")</f>
        <v>http://dbpedia.org/property/filename</v>
      </c>
      <c r="B2027" s="0" t="s">
        <v>1033</v>
      </c>
      <c r="D2027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true" hidden="false" ht="12.65" outlineLevel="0" r="2028">
      <c r="A2028" s="0" t="str">
        <f aca="false">HYPERLINK("http://dbpedia.org/ontology/distributingLabel")</f>
        <v>http://dbpedia.org/ontology/distributingLabel</v>
      </c>
      <c r="B2028" s="0" t="s">
        <v>1408</v>
      </c>
      <c r="D2028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true" hidden="false" ht="12.1" outlineLevel="0" r="2029">
      <c r="A2029" s="0" t="str">
        <f aca="false">HYPERLINK("http://dbpedia.org/property/certification")</f>
        <v>http://dbpedia.org/property/certification</v>
      </c>
      <c r="B2029" s="0" t="s">
        <v>1016</v>
      </c>
      <c r="D2029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true" hidden="false" ht="12.1" outlineLevel="0" r="2030">
      <c r="A2030" s="0" t="str">
        <f aca="false">HYPERLINK("http://dbpedia.org/property/starring")</f>
        <v>http://dbpedia.org/property/starring</v>
      </c>
      <c r="B2030" s="0" t="s">
        <v>93</v>
      </c>
      <c r="D2030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2031">
      <c r="A2031" s="0" t="str">
        <f aca="false">HYPERLINK("http://dbpedia.org/ontology/distributingCompany")</f>
        <v>http://dbpedia.org/ontology/distributingCompany</v>
      </c>
      <c r="B2031" s="0" t="s">
        <v>1409</v>
      </c>
      <c r="D2031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true" hidden="false" ht="12.1" outlineLevel="0" r="2032">
      <c r="A2032" s="0" t="str">
        <f aca="false">HYPERLINK("http://dbpedia.org/property/col")</f>
        <v>http://dbpedia.org/property/col</v>
      </c>
      <c r="B2032" s="0" t="s">
        <v>77</v>
      </c>
      <c r="D2032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65" outlineLevel="0" r="2033">
      <c r="A2033" s="0" t="str">
        <f aca="false">HYPERLINK("http://dbpedia.org/property/satServ")</f>
        <v>http://dbpedia.org/property/satServ</v>
      </c>
      <c r="B2033" s="0" t="s">
        <v>1410</v>
      </c>
      <c r="D2033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true" hidden="false" ht="12.65" outlineLevel="0" r="2034">
      <c r="A2034" s="0" t="str">
        <f aca="false">HYPERLINK("http://dbpedia.org/property/aSide")</f>
        <v>http://dbpedia.org/property/aSide</v>
      </c>
      <c r="B2034" s="0" t="s">
        <v>1053</v>
      </c>
      <c r="D2034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true" hidden="false" ht="12.1" outlineLevel="0" r="2035">
      <c r="A2035" s="0" t="str">
        <f aca="false">HYPERLINK("http://dbpedia.org/ontology/occupation")</f>
        <v>http://dbpedia.org/ontology/occupation</v>
      </c>
      <c r="B2035" s="0" t="s">
        <v>52</v>
      </c>
      <c r="D2035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2036">
      <c r="A2036" s="0" t="str">
        <f aca="false">HYPERLINK("http://dbpedia.org/ontology/residence")</f>
        <v>http://dbpedia.org/ontology/residence</v>
      </c>
      <c r="B2036" s="0" t="s">
        <v>205</v>
      </c>
      <c r="D2036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2037">
      <c r="A2037" s="0" t="str">
        <f aca="false">HYPERLINK("http://dbpedia.org/property/citizenship")</f>
        <v>http://dbpedia.org/property/citizenship</v>
      </c>
      <c r="B2037" s="0" t="s">
        <v>216</v>
      </c>
      <c r="D2037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2038">
      <c r="A2038" s="0" t="str">
        <f aca="false">HYPERLINK("http://dbpedia.org/ontology/album")</f>
        <v>http://dbpedia.org/ontology/album</v>
      </c>
      <c r="B2038" s="0" t="s">
        <v>1012</v>
      </c>
      <c r="D2038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true" hidden="false" ht="12.1" outlineLevel="0" r="2039">
      <c r="A2039" s="0" t="str">
        <f aca="false">HYPERLINK("http://dbpedia.org/ontology/network")</f>
        <v>http://dbpedia.org/ontology/network</v>
      </c>
      <c r="B2039" s="0" t="s">
        <v>977</v>
      </c>
      <c r="D2039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true" hidden="false" ht="12.65" outlineLevel="0" r="2040">
      <c r="A2040" s="0" t="str">
        <f aca="false">HYPERLINK("http://dbpedia.org/ontology/foundationPlace")</f>
        <v>http://dbpedia.org/ontology/foundationPlace</v>
      </c>
      <c r="B2040" s="0" t="s">
        <v>84</v>
      </c>
      <c r="D2040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true" hidden="false" ht="12.65" outlineLevel="0" r="2041">
      <c r="A2041" s="0" t="str">
        <f aca="false">HYPERLINK("http://dbpedia.org/property/birthName")</f>
        <v>http://dbpedia.org/property/birthName</v>
      </c>
      <c r="B2041" s="0" t="s">
        <v>1171</v>
      </c>
      <c r="D2041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65" outlineLevel="0" r="2042">
      <c r="A2042" s="0" t="str">
        <f aca="false">HYPERLINK("http://dbpedia.org/property/deathDate")</f>
        <v>http://dbpedia.org/property/deathDate</v>
      </c>
      <c r="B2042" s="0" t="s">
        <v>257</v>
      </c>
      <c r="D2042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1" outlineLevel="0" r="2043">
      <c r="A2043" s="0" t="str">
        <f aca="false">HYPERLINK("http://dbpedia.org/property/foundation")</f>
        <v>http://dbpedia.org/property/foundation</v>
      </c>
      <c r="B2043" s="0" t="s">
        <v>94</v>
      </c>
      <c r="D2043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65" outlineLevel="0" r="2044">
      <c r="A2044" s="0" t="str">
        <f aca="false">HYPERLINK("http://dbpedia.org/property/dateOfBirth")</f>
        <v>http://dbpedia.org/property/dateOfBirth</v>
      </c>
      <c r="B2044" s="0" t="s">
        <v>251</v>
      </c>
      <c r="D2044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1" outlineLevel="0" r="2045">
      <c r="A2045" s="0" t="str">
        <f aca="false">HYPERLINK("http://dbpedia.org/property/presenter")</f>
        <v>http://dbpedia.org/property/presenter</v>
      </c>
      <c r="B2045" s="0" t="s">
        <v>1108</v>
      </c>
      <c r="D2045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true" hidden="false" ht="12.1" outlineLevel="0" r="2046">
      <c r="A2046" s="0" t="str">
        <f aca="false">HYPERLINK("http://dbpedia.org/property/site")</f>
        <v>http://dbpedia.org/property/site</v>
      </c>
      <c r="B2046" s="0" t="s">
        <v>1411</v>
      </c>
      <c r="D2046" s="0" t="str">
        <f aca="false">HYPERLINK("http://dbpedia.org/sparql?default-graph-uri=http%3A%2F%2Fdbpedia.org&amp;query=select+distinct+%3Fsubject+%3Fobject+where+{%3Fsubject+%3Chttp%3A%2F%2Fdbpedia.org%2Fproperty%2Fsite%3E+%3Fobject}+LIMIT+100&amp;format=text%2Fhtml&amp;timeout=30000&amp;debug=on", "View on DBPedia")</f>
        <v>View on DBPedia</v>
      </c>
    </row>
    <row collapsed="false" customFormat="false" customHeight="true" hidden="false" ht="12.1" outlineLevel="0" r="2047">
      <c r="A2047" s="0" t="str">
        <f aca="false">HYPERLINK("http://dbpedia.org/property/tracks")</f>
        <v>http://dbpedia.org/property/tracks</v>
      </c>
      <c r="B2047" s="0" t="s">
        <v>1243</v>
      </c>
      <c r="D2047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true" hidden="false" ht="12.1" outlineLevel="0" r="2048">
      <c r="A2048" s="0" t="str">
        <f aca="false">HYPERLINK("http://dbpedia.org/property/reason")</f>
        <v>http://dbpedia.org/property/reason</v>
      </c>
      <c r="B2048" s="0" t="s">
        <v>217</v>
      </c>
      <c r="D2048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1" outlineLevel="0" r="2049">
      <c r="A2049" s="0" t="str">
        <f aca="false">HYPERLINK("http://dbpedia.org/ontology/status")</f>
        <v>http://dbpedia.org/ontology/status</v>
      </c>
      <c r="B2049" s="0" t="s">
        <v>98</v>
      </c>
      <c r="D2049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2050">
      <c r="A2050" s="0" t="str">
        <f aca="false">HYPERLINK("http://xmlns.com/foaf/0.1/givenName")</f>
        <v>http://xmlns.com/foaf/0.1/givenName</v>
      </c>
      <c r="B2050" s="0" t="s">
        <v>1046</v>
      </c>
      <c r="D2050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true" hidden="false" ht="12.65" outlineLevel="0" r="2051">
      <c r="A2051" s="0" t="str">
        <f aca="false">HYPERLINK("http://dbpedia.org/ontology/owningCompany")</f>
        <v>http://dbpedia.org/ontology/owningCompany</v>
      </c>
      <c r="B2051" s="0" t="s">
        <v>55</v>
      </c>
      <c r="D2051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true" hidden="false" ht="12.1" outlineLevel="0" r="2052">
      <c r="A2052" s="0" t="str">
        <f aca="false">HYPERLINK("http://dbpedia.org/property/born")</f>
        <v>http://dbpedia.org/property/born</v>
      </c>
      <c r="B2052" s="0" t="s">
        <v>293</v>
      </c>
      <c r="D2052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true" hidden="false" ht="12.65" outlineLevel="0" r="2053">
      <c r="A2053" s="0" t="str">
        <f aca="false">HYPERLINK("http://dbpedia.org/property/alternativeNames")</f>
        <v>http://dbpedia.org/property/alternativeNames</v>
      </c>
      <c r="B2053" s="0" t="s">
        <v>760</v>
      </c>
      <c r="D2053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true" hidden="false" ht="12.1" outlineLevel="0" r="2054">
      <c r="A2054" s="0" t="str">
        <f aca="false">HYPERLINK("http://dbpedia.org/property/source")</f>
        <v>http://dbpedia.org/property/source</v>
      </c>
      <c r="B2054" s="0" t="s">
        <v>140</v>
      </c>
      <c r="D2054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2055">
      <c r="A2055" s="0" t="str">
        <f aca="false">HYPERLINK("http://dbpedia.org/property/text")</f>
        <v>http://dbpedia.org/property/text</v>
      </c>
      <c r="B2055" s="0" t="s">
        <v>146</v>
      </c>
      <c r="D2055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1" outlineLevel="0" r="2056">
      <c r="A2056" s="0" t="str">
        <f aca="false">HYPERLINK("http://dbpedia.org/property/header")</f>
        <v>http://dbpedia.org/property/header</v>
      </c>
      <c r="B2056" s="0" t="s">
        <v>229</v>
      </c>
      <c r="D2056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1" outlineLevel="0" r="2057">
      <c r="A2057" s="0" t="str">
        <f aca="false">HYPERLINK("http://dbpedia.org/ontology/writer")</f>
        <v>http://dbpedia.org/ontology/writer</v>
      </c>
      <c r="B2057" s="0" t="s">
        <v>838</v>
      </c>
      <c r="D2057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2058">
      <c r="A2058" s="0" t="str">
        <f aca="false">HYPERLINK("http://dbpedia.org/property/next")</f>
        <v>http://dbpedia.org/property/next</v>
      </c>
      <c r="B2058" s="0" t="s">
        <v>859</v>
      </c>
      <c r="D2058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65" outlineLevel="0" r="2059">
      <c r="A2059" s="0" t="str">
        <f aca="false">HYPERLINK("http://dbpedia.org/property/allWriting")</f>
        <v>http://dbpedia.org/property/allWriting</v>
      </c>
      <c r="B2059" s="0" t="s">
        <v>1187</v>
      </c>
      <c r="D2059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true" hidden="false" ht="12.1" outlineLevel="0" r="2060">
      <c r="A2060" s="0" t="str">
        <f aca="false">HYPERLINK("http://dbpedia.org/property/chronology")</f>
        <v>http://dbpedia.org/property/chronology</v>
      </c>
      <c r="B2060" s="0" t="s">
        <v>1188</v>
      </c>
      <c r="D2060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true" hidden="false" ht="12.1" outlineLevel="0" r="2061">
      <c r="A2061" s="0" t="str">
        <f aca="false">HYPERLINK("http://dbpedia.org/property/parties")</f>
        <v>http://dbpedia.org/property/parties</v>
      </c>
      <c r="B2061" s="0" t="s">
        <v>1412</v>
      </c>
      <c r="D2061" s="0" t="str">
        <f aca="false">HYPERLINK("http://dbpedia.org/sparql?default-graph-uri=http%3A%2F%2Fdbpedia.org&amp;query=select+distinct+%3Fsubject+%3Fobject+where+{%3Fsubject+%3Chttp%3A%2F%2Fdbpedia.org%2Fproperty%2Fparties%3E+%3Fobject}+LIMIT+100&amp;format=text%2Fhtml&amp;timeout=30000&amp;debug=on", "View on DBPedia")</f>
        <v>View on DBPedia</v>
      </c>
    </row>
    <row collapsed="false" customFormat="false" customHeight="true" hidden="false" ht="12.1" outlineLevel="0" r="2062">
      <c r="A2062" s="0" t="str">
        <f aca="false">HYPERLINK("http://dbpedia.org/property/list")</f>
        <v>http://dbpedia.org/property/list</v>
      </c>
      <c r="B2062" s="0" t="s">
        <v>321</v>
      </c>
      <c r="D2062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1" outlineLevel="0" r="2063">
      <c r="A2063" s="0" t="str">
        <f aca="false">HYPERLINK("http://dbpedia.org/ontology/owner")</f>
        <v>http://dbpedia.org/ontology/owner</v>
      </c>
      <c r="B2063" s="0" t="s">
        <v>41</v>
      </c>
      <c r="D2063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2064">
      <c r="A2064" s="0" t="str">
        <f aca="false">HYPERLINK("http://dbpedia.org/property/shipCountry")</f>
        <v>http://dbpedia.org/property/shipCountry</v>
      </c>
      <c r="B2064" s="0" t="s">
        <v>1413</v>
      </c>
      <c r="D2064" s="0" t="str">
        <f aca="false">HYPERLINK("http://dbpedia.org/sparql?default-graph-uri=http%3A%2F%2Fdbpedia.org&amp;query=select+distinct+%3Fsubject+%3Fobject+where+{%3Fsubject+%3Chttp%3A%2F%2Fdbpedia.org%2Fproperty%2FshipCountry%3E+%3Fobject}+LIMIT+100&amp;format=text%2Fhtml&amp;timeout=30000&amp;debug=on", "View on DBPedia")</f>
        <v>View on DBPedia</v>
      </c>
    </row>
    <row collapsed="false" customFormat="false" customHeight="true" hidden="false" ht="12.1" outlineLevel="0" r="2065">
      <c r="A2065" s="0" t="str">
        <f aca="false">HYPERLINK("http://dbpedia.org/ontology/format")</f>
        <v>http://dbpedia.org/ontology/format</v>
      </c>
      <c r="B2065" s="0" t="s">
        <v>1065</v>
      </c>
      <c r="D2065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true" hidden="false" ht="12.65" outlineLevel="0" r="2066">
      <c r="A2066" s="0" t="str">
        <f aca="false">HYPERLINK("http://dbpedia.org/property/musicFestivalName")</f>
        <v>http://dbpedia.org/property/musicFestivalName</v>
      </c>
      <c r="B2066" s="0" t="s">
        <v>1414</v>
      </c>
      <c r="D2066" s="0" t="str">
        <f aca="false">HYPERLINK("http://dbpedia.org/sparql?default-graph-uri=http%3A%2F%2Fdbpedia.org&amp;query=select+distinct+%3Fsubject+%3Fobject+where+{%3Fsubject+%3Chttp%3A%2F%2Fdbpedia.org%2Fproperty%2FmusicFestivalName%3E+%3Fobject}+LIMIT+100&amp;format=text%2Fhtml&amp;timeout=30000&amp;debug=on", "View on DBPedia")</f>
        <v>View on DBPedia</v>
      </c>
    </row>
    <row collapsed="false" customFormat="false" customHeight="true" hidden="false" ht="12.1" outlineLevel="0" r="2067">
      <c r="A2067" s="0" t="str">
        <f aca="false">HYPERLINK("http://dbpedia.org/property/id")</f>
        <v>http://dbpedia.org/property/id</v>
      </c>
      <c r="B2067" s="0" t="s">
        <v>96</v>
      </c>
      <c r="D2067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1" outlineLevel="0" r="2068">
      <c r="A2068" s="0" t="str">
        <f aca="false">HYPERLINK("http://dbpedia.org/property/birthplace")</f>
        <v>http://dbpedia.org/property/birthplace</v>
      </c>
      <c r="B2068" s="0" t="s">
        <v>1415</v>
      </c>
      <c r="D206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2069">
      <c r="A2069" s="0" t="str">
        <f aca="false">HYPERLINK("http://dbpedia.org/property/format")</f>
        <v>http://dbpedia.org/property/format</v>
      </c>
      <c r="B2069" s="0" t="s">
        <v>1065</v>
      </c>
      <c r="D2069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true" hidden="false" ht="12.65" outlineLevel="0" r="2070">
      <c r="A2070" s="0" t="str">
        <f aca="false">HYPERLINK("http://dbpedia.org/property/regionServed")</f>
        <v>http://dbpedia.org/property/regionServed</v>
      </c>
      <c r="B2070" s="0" t="s">
        <v>626</v>
      </c>
      <c r="D2070" s="0" t="str">
        <f aca="false">HYPERLINK("http://dbpedia.org/sparql?default-graph-uri=http%3A%2F%2Fdbpedia.org&amp;query=select+distinct+%3Fsubject+%3Fobject+where+{%3Fsubject+%3Chttp%3A%2F%2Fdbpedia.org%2Fproperty%2FregionServed%3E+%3Fobject}+LIMIT+100&amp;format=text%2Fhtml&amp;timeout=30000&amp;debug=on", "View on DBPedia")</f>
        <v>View on DBPedia</v>
      </c>
    </row>
    <row collapsed="false" customFormat="false" customHeight="true" hidden="false" ht="12.1" outlineLevel="0" r="2071">
      <c r="A2071" s="0" t="str">
        <f aca="false">HYPERLINK("http://dbpedia.org/property/sound")</f>
        <v>http://dbpedia.org/property/sound</v>
      </c>
      <c r="B2071" s="0" t="s">
        <v>1416</v>
      </c>
      <c r="D2071" s="0" t="str">
        <f aca="false">HYPERLINK("http://dbpedia.org/sparql?default-graph-uri=http%3A%2F%2Fdbpedia.org&amp;query=select+distinct+%3Fsubject+%3Fobject+where+{%3Fsubject+%3Chttp%3A%2F%2Fdbpedia.org%2Fproperty%2Fsound%3E+%3Fobject}+LIMIT+100&amp;format=text%2Fhtml&amp;timeout=30000&amp;debug=on", "View on DBPedia")</f>
        <v>View on DBPedia</v>
      </c>
    </row>
    <row collapsed="false" customFormat="false" customHeight="true" hidden="false" ht="12.65" outlineLevel="0" r="2072">
      <c r="A2072" s="0" t="str">
        <f aca="false">HYPERLINK("http://dbpedia.org/property/cableServ")</f>
        <v>http://dbpedia.org/property/cableServ</v>
      </c>
      <c r="B2072" s="0" t="s">
        <v>1417</v>
      </c>
      <c r="D2072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true" hidden="false" ht="12.1" outlineLevel="0" r="2073">
      <c r="A2073" s="0" t="str">
        <f aca="false">HYPERLINK("http://dbpedia.org/ontology/starring")</f>
        <v>http://dbpedia.org/ontology/starring</v>
      </c>
      <c r="B2073" s="0" t="s">
        <v>93</v>
      </c>
      <c r="D2073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2074">
      <c r="A2074" s="0" t="str">
        <f aca="false">HYPERLINK("http://dbpedia.org/property/content")</f>
        <v>http://dbpedia.org/property/content</v>
      </c>
      <c r="B2074" s="0" t="s">
        <v>1090</v>
      </c>
      <c r="D2074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true" hidden="false" ht="12.65" outlineLevel="0" r="2075">
      <c r="A2075" s="0" t="str">
        <f aca="false">HYPERLINK("http://dbpedia.org/ontology/locationCity")</f>
        <v>http://dbpedia.org/ontology/locationCity</v>
      </c>
      <c r="B2075" s="0" t="s">
        <v>90</v>
      </c>
      <c r="D2075" s="0" t="str">
        <f aca="false">HYPERLINK("http://dbpedia.org/sparql?default-graph-uri=http%3A%2F%2Fdbpedia.org&amp;query=select+distinct+%3Fsubject+%3Fobject+where+{%3Fsubject+%3Chttp%3A%2F%2Fdbpedia.org%2Fontology%2FlocationCity%3E+%3Fobject}+LIMIT+100&amp;format=text%2Fhtml&amp;timeout=30000&amp;debug=on", "View on DBPedia")</f>
        <v>View on DBPedia</v>
      </c>
    </row>
    <row collapsed="false" customFormat="false" customHeight="true" hidden="false" ht="12.65" outlineLevel="0" r="2076">
      <c r="A2076" s="0" t="str">
        <f aca="false">HYPERLINK("http://dbpedia.org/property/showName")</f>
        <v>http://dbpedia.org/property/showName</v>
      </c>
      <c r="B2076" s="0" t="s">
        <v>1134</v>
      </c>
      <c r="D2076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1" outlineLevel="0" r="2077">
      <c r="A2077" s="0" t="str">
        <f aca="false">HYPERLINK("http://dbpedia.org/ontology/city")</f>
        <v>http://dbpedia.org/ontology/city</v>
      </c>
      <c r="B2077" s="0" t="s">
        <v>499</v>
      </c>
      <c r="D2077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true" hidden="false" ht="12.1" outlineLevel="0" r="2078">
      <c r="A2078" s="0" t="str">
        <f aca="false">HYPERLINK("http://dbpedia.org/property/based")</f>
        <v>http://dbpedia.org/property/based</v>
      </c>
      <c r="B2078" s="0" t="s">
        <v>1136</v>
      </c>
      <c r="D2078" s="0" t="str">
        <f aca="false">HYPERLINK("http://dbpedia.org/sparql?default-graph-uri=http%3A%2F%2Fdbpedia.org&amp;query=select+distinct+%3Fsubject+%3Fobject+where+{%3Fsubject+%3Chttp%3A%2F%2Fdbpedia.org%2Fproperty%2Fbased%3E+%3Fobject}+LIMIT+100&amp;format=text%2Fhtml&amp;timeout=30000&amp;debug=on", "View on DBPedia")</f>
        <v>View on DBPedia</v>
      </c>
    </row>
    <row collapsed="false" customFormat="false" customHeight="true" hidden="false" ht="12.65" outlineLevel="0" r="2079">
      <c r="A2079" s="0" t="str">
        <f aca="false">HYPERLINK("http://dbpedia.org/property/soundTitle")</f>
        <v>http://dbpedia.org/property/soundTitle</v>
      </c>
      <c r="B2079" s="0" t="s">
        <v>1418</v>
      </c>
      <c r="D2079" s="0" t="str">
        <f aca="false">HYPERLINK("http://dbpedia.org/sparql?default-graph-uri=http%3A%2F%2Fdbpedia.org&amp;query=select+distinct+%3Fsubject+%3Fobject+where+{%3Fsubject+%3Chttp%3A%2F%2Fdbpedia.org%2Fproperty%2FsoundTitle%3E+%3Fobject}+LIMIT+100&amp;format=text%2Fhtml&amp;timeout=30000&amp;debug=on", "View on DBPedia")</f>
        <v>View on DBPedia</v>
      </c>
    </row>
    <row collapsed="false" customFormat="false" customHeight="true" hidden="false" ht="12.1" outlineLevel="0" r="2080">
      <c r="A2080" s="0" t="str">
        <f aca="false">HYPERLINK("http://dbpedia.org/property/lyrics")</f>
        <v>http://dbpedia.org/property/lyrics</v>
      </c>
      <c r="B2080" s="0" t="s">
        <v>1284</v>
      </c>
      <c r="D2080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true" hidden="false" ht="12.1" outlineLevel="0" r="2081">
      <c r="A2081" s="0" t="str">
        <f aca="false">HYPERLINK("http://dbpedia.org/property/place")</f>
        <v>http://dbpedia.org/property/place</v>
      </c>
      <c r="B2081" s="0" t="s">
        <v>1419</v>
      </c>
      <c r="D2081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true" hidden="false" ht="12.65" outlineLevel="0" r="2082">
      <c r="A2082" s="0" t="str">
        <f aca="false">HYPERLINK("http://dbpedia.org/property/chartPosition")</f>
        <v>http://dbpedia.org/property/chartPosition</v>
      </c>
      <c r="B2082" s="0" t="s">
        <v>1420</v>
      </c>
      <c r="D2082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true" hidden="false" ht="12.65" outlineLevel="0" r="2083">
      <c r="A2083" s="0" t="str">
        <f aca="false">HYPERLINK("http://dbpedia.org/property/imageCapt")</f>
        <v>http://dbpedia.org/property/imageCapt</v>
      </c>
      <c r="B2083" s="0" t="s">
        <v>1195</v>
      </c>
      <c r="D2083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true" hidden="false" ht="12.65" outlineLevel="0" r="2084">
      <c r="A2084" s="0" t="str">
        <f aca="false">HYPERLINK("http://dbpedia.org/ontology/formerName")</f>
        <v>http://dbpedia.org/ontology/formerName</v>
      </c>
      <c r="B2084" s="0" t="s">
        <v>196</v>
      </c>
      <c r="D2084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65" outlineLevel="0" r="2085">
      <c r="A2085" s="0" t="str">
        <f aca="false">HYPERLINK("http://dbpedia.org/property/shipFate")</f>
        <v>http://dbpedia.org/property/shipFate</v>
      </c>
      <c r="B2085" s="0" t="s">
        <v>86</v>
      </c>
      <c r="D2085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true" hidden="false" ht="12.65" outlineLevel="0" r="2086">
      <c r="A2086" s="0" t="str">
        <f aca="false">HYPERLINK("http://dbpedia.org/property/restingPlace")</f>
        <v>http://dbpedia.org/property/restingPlace</v>
      </c>
      <c r="B2086" s="0" t="s">
        <v>566</v>
      </c>
      <c r="D2086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true" hidden="false" ht="12.1" outlineLevel="0" r="2087">
      <c r="A2087" s="0" t="str">
        <f aca="false">HYPERLINK("http://dbpedia.org/property/address")</f>
        <v>http://dbpedia.org/property/address</v>
      </c>
      <c r="B2087" s="0" t="s">
        <v>233</v>
      </c>
      <c r="D2087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true" hidden="false" ht="12.1" outlineLevel="0" r="2088">
      <c r="A2088" s="0" t="str">
        <f aca="false">HYPERLINK("http://dbpedia.org/ontology/distributor")</f>
        <v>http://dbpedia.org/ontology/distributor</v>
      </c>
      <c r="B2088" s="0" t="s">
        <v>99</v>
      </c>
      <c r="D2088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2089">
      <c r="A2089" s="0" t="str">
        <f aca="false">HYPERLINK("http://dbpedia.org/property/operator")</f>
        <v>http://dbpedia.org/property/operator</v>
      </c>
      <c r="B2089" s="0" t="s">
        <v>1421</v>
      </c>
      <c r="D2089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true" hidden="false" ht="12.65" outlineLevel="0" r="2090">
      <c r="A2090" s="0" t="str">
        <f aca="false">HYPERLINK("http://dbpedia.org/property/knownFor")</f>
        <v>http://dbpedia.org/property/knownFor</v>
      </c>
      <c r="B2090" s="0" t="s">
        <v>60</v>
      </c>
      <c r="D2090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2091">
      <c r="A2091" s="0" t="str">
        <f aca="false">HYPERLINK("http://dbpedia.org/property/company")</f>
        <v>http://dbpedia.org/property/company</v>
      </c>
      <c r="B2091" s="0" t="s">
        <v>978</v>
      </c>
      <c r="D2091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true" hidden="false" ht="12.65" outlineLevel="0" r="2092">
      <c r="A2092" s="0" t="str">
        <f aca="false">HYPERLINK("http://dbpedia.org/property/companyName")</f>
        <v>http://dbpedia.org/property/companyName</v>
      </c>
      <c r="B2092" s="0" t="s">
        <v>33</v>
      </c>
      <c r="D2092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true" hidden="false" ht="12.1" outlineLevel="0" r="2093">
      <c r="A2093" s="0" t="str">
        <f aca="false">HYPERLINK("http://dbpedia.org/ontology/citizenship")</f>
        <v>http://dbpedia.org/ontology/citizenship</v>
      </c>
      <c r="B2093" s="0" t="s">
        <v>216</v>
      </c>
      <c r="D2093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2094">
      <c r="A2094" s="0" t="str">
        <f aca="false">HYPERLINK("http://dbpedia.org/property/registration")</f>
        <v>http://dbpedia.org/property/registration</v>
      </c>
      <c r="B2094" s="0" t="s">
        <v>1422</v>
      </c>
      <c r="D2094" s="0" t="str">
        <f aca="false">HYPERLINK("http://dbpedia.org/sparql?default-graph-uri=http%3A%2F%2Fdbpedia.org&amp;query=select+distinct+%3Fsubject+%3Fobject+where+{%3Fsubject+%3Chttp%3A%2F%2Fdbpedia.org%2Fproperty%2Fregistration%3E+%3Fobject}+LIMIT+100&amp;format=text%2Fhtml&amp;timeout=30000&amp;debug=on", "View on DBPedia")</f>
        <v>View on DBPedia</v>
      </c>
    </row>
    <row collapsed="false" customFormat="false" customHeight="true" hidden="false" ht="12.1" outlineLevel="0" r="2095">
      <c r="A2095" s="0" t="str">
        <f aca="false">HYPERLINK("http://dbpedia.org/property/education")</f>
        <v>http://dbpedia.org/property/education</v>
      </c>
      <c r="B2095" s="0" t="s">
        <v>361</v>
      </c>
      <c r="D2095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1" outlineLevel="0" r="2096">
      <c r="A2096" s="0" t="str">
        <f aca="false">HYPERLINK("http://dbpedia.org/property/related")</f>
        <v>http://dbpedia.org/property/related</v>
      </c>
      <c r="B2096" s="0" t="s">
        <v>1423</v>
      </c>
      <c r="D2096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true" hidden="false" ht="12.65" outlineLevel="0" r="2097">
      <c r="A2097" s="0" t="str">
        <f aca="false">HYPERLINK("http://dbpedia.org/ontology/orderInOffice")</f>
        <v>http://dbpedia.org/ontology/orderInOffice</v>
      </c>
      <c r="B2097" s="0" t="s">
        <v>132</v>
      </c>
      <c r="D2097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true" hidden="false" ht="12.65" outlineLevel="0" r="2098">
      <c r="A2098" s="0" t="str">
        <f aca="false">HYPERLINK("http://dbpedia.org/property/cableChan")</f>
        <v>http://dbpedia.org/property/cableChan</v>
      </c>
      <c r="B2098" s="0" t="s">
        <v>1424</v>
      </c>
      <c r="D2098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true" hidden="false" ht="12.1" outlineLevel="0" r="2099">
      <c r="A2099" s="0" t="str">
        <f aca="false">HYPERLINK("http://dbpedia.org/property/music")</f>
        <v>http://dbpedia.org/property/music</v>
      </c>
      <c r="B2099" s="0" t="s">
        <v>843</v>
      </c>
      <c r="D2099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1" outlineLevel="0" r="2100">
      <c r="A2100" s="0" t="str">
        <f aca="false">HYPERLINK("http://dbpedia.org/ontology/channel")</f>
        <v>http://dbpedia.org/ontology/channel</v>
      </c>
      <c r="B2100" s="0" t="s">
        <v>1425</v>
      </c>
      <c r="D2100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true" hidden="false" ht="12.65" outlineLevel="0" r="2101">
      <c r="A2101" s="0" t="str">
        <f aca="false">HYPERLINK("http://dbpedia.org/ontology/knownFor")</f>
        <v>http://dbpedia.org/ontology/knownFor</v>
      </c>
      <c r="B2101" s="0" t="s">
        <v>60</v>
      </c>
      <c r="D2101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2102">
      <c r="A2102" s="0" t="str">
        <f aca="false">HYPERLINK("http://dbpedia.org/property/popplace")</f>
        <v>http://dbpedia.org/property/popplace</v>
      </c>
      <c r="B2102" s="0" t="s">
        <v>1426</v>
      </c>
      <c r="D2102" s="0" t="str">
        <f aca="false">HYPERLINK("http://dbpedia.org/sparql?default-graph-uri=http%3A%2F%2Fdbpedia.org&amp;query=select+distinct+%3Fsubject+%3Fobject+where+{%3Fsubject+%3Chttp%3A%2F%2Fdbpedia.org%2Fproperty%2Fpopplace%3E+%3Fobject}+LIMIT+100&amp;format=text%2Fhtml&amp;timeout=30000&amp;debug=on", "View on DBPedia")</f>
        <v>View on DBPedia</v>
      </c>
    </row>
    <row collapsed="false" customFormat="false" customHeight="true" hidden="false" ht="12.1" outlineLevel="0" r="2103">
      <c r="A2103" s="0" t="str">
        <f aca="false">HYPERLINK("http://dbpedia.org/property/studio")</f>
        <v>http://dbpedia.org/property/studio</v>
      </c>
      <c r="B2103" s="0" t="s">
        <v>844</v>
      </c>
      <c r="D2103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1" outlineLevel="0" r="2104">
      <c r="A2104" s="0" t="str">
        <f aca="false">HYPERLINK("http://dbpedia.org/property/type")</f>
        <v>http://dbpedia.org/property/type</v>
      </c>
      <c r="B2104" s="0" t="s">
        <v>51</v>
      </c>
      <c r="D2104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true" hidden="false" ht="12.65" outlineLevel="0" r="2105">
      <c r="A2105" s="0" t="str">
        <f aca="false">HYPERLINK("http://dbpedia.org/property/formerNames")</f>
        <v>http://dbpedia.org/property/formerNames</v>
      </c>
      <c r="B2105" s="0" t="s">
        <v>219</v>
      </c>
      <c r="D2105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1" outlineLevel="0" r="2106">
      <c r="A2106" s="0" t="str">
        <f aca="false">HYPERLINK("http://dbpedia.org/property/award")</f>
        <v>http://dbpedia.org/property/award</v>
      </c>
      <c r="B2106" s="0" t="s">
        <v>218</v>
      </c>
      <c r="D2106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true" hidden="false" ht="12.1" outlineLevel="0" r="2107">
      <c r="A2107" s="0" t="str">
        <f aca="false">HYPERLINK("http://dbpedia.org/property/office")</f>
        <v>http://dbpedia.org/property/office</v>
      </c>
      <c r="B2107" s="0" t="s">
        <v>111</v>
      </c>
      <c r="D2107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65" outlineLevel="0" r="2108">
      <c r="A2108" s="0" t="str">
        <f aca="false">HYPERLINK("http://dbpedia.org/property/locationCity")</f>
        <v>http://dbpedia.org/property/locationCity</v>
      </c>
      <c r="B2108" s="0" t="s">
        <v>90</v>
      </c>
      <c r="D2108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true" hidden="false" ht="12.1" outlineLevel="0" r="2109">
      <c r="A2109" s="0" t="str">
        <f aca="false">HYPERLINK("http://dbpedia.org/property/ethnicity")</f>
        <v>http://dbpedia.org/property/ethnicity</v>
      </c>
      <c r="B2109" s="0" t="s">
        <v>1427</v>
      </c>
      <c r="D2109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true" hidden="false" ht="12.1" outlineLevel="0" r="2110">
      <c r="A2110" s="0" t="str">
        <f aca="false">HYPERLINK("http://dbpedia.org/property/awards")</f>
        <v>http://dbpedia.org/property/awards</v>
      </c>
      <c r="B2110" s="0" t="s">
        <v>184</v>
      </c>
      <c r="D211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65" outlineLevel="0" r="2111">
      <c r="A2111" s="0" t="str">
        <f aca="false">HYPERLINK("http://dbpedia.org/property/satChan")</f>
        <v>http://dbpedia.org/property/satChan</v>
      </c>
      <c r="B2111" s="0" t="s">
        <v>1428</v>
      </c>
      <c r="D2111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true" hidden="false" ht="12.1" outlineLevel="0" r="2112">
      <c r="A2112" s="0" t="str">
        <f aca="false">HYPERLINK("http://dbpedia.org/property/event")</f>
        <v>http://dbpedia.org/property/event</v>
      </c>
      <c r="B2112" s="0" t="s">
        <v>138</v>
      </c>
      <c r="D2112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true" hidden="false" ht="12.1" outlineLevel="0" r="2113">
      <c r="A2113" s="0" t="str">
        <f aca="false">HYPERLINK("http://dbpedia.org/property/employer")</f>
        <v>http://dbpedia.org/property/employer</v>
      </c>
      <c r="B2113" s="0" t="s">
        <v>522</v>
      </c>
      <c r="D2113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true" hidden="false" ht="12.1" outlineLevel="0" r="2114">
      <c r="A2114" s="0" t="str">
        <f aca="false">HYPERLINK("http://dbpedia.org/property/info")</f>
        <v>http://dbpedia.org/property/info</v>
      </c>
      <c r="B2114" s="0" t="s">
        <v>1429</v>
      </c>
      <c r="D2114" s="0" t="str">
        <f aca="false">HYPERLINK("http://dbpedia.org/sparql?default-graph-uri=http%3A%2F%2Fdbpedia.org&amp;query=select+distinct+%3Fsubject+%3Fobject+where+{%3Fsubject+%3Chttp%3A%2F%2Fdbpedia.org%2Fproperty%2Finfo%3E+%3Fobject}+LIMIT+100&amp;format=text%2Fhtml&amp;timeout=30000&amp;debug=on", "View on DBPedia")</f>
        <v>View on DBPedia</v>
      </c>
    </row>
    <row collapsed="false" customFormat="false" customHeight="true" hidden="false" ht="12.65" outlineLevel="0" r="2115">
      <c r="A2115" s="0" t="str">
        <f aca="false">HYPERLINK("http://dbpedia.org/property/winnerOrigin")</f>
        <v>http://dbpedia.org/property/winnerOrigin</v>
      </c>
      <c r="B2115" s="0" t="s">
        <v>1430</v>
      </c>
      <c r="D2115" s="0" t="str">
        <f aca="false">HYPERLINK("http://dbpedia.org/sparql?default-graph-uri=http%3A%2F%2Fdbpedia.org&amp;query=select+distinct+%3Fsubject+%3Fobject+where+{%3Fsubject+%3Chttp%3A%2F%2Fdbpedia.org%2Fproperty%2FwinnerOrigin%3E+%3Fobject}+LIMIT+100&amp;format=text%2Fhtml&amp;timeout=30000&amp;debug=on", "View on DBPedia")</f>
        <v>View on DBPedia</v>
      </c>
    </row>
    <row collapsed="false" customFormat="false" customHeight="true" hidden="false" ht="12.1" outlineLevel="0" r="2116">
      <c r="A2116" s="0" t="str">
        <f aca="false">HYPERLINK("http://dbpedia.org/ontology/type")</f>
        <v>http://dbpedia.org/ontology/type</v>
      </c>
      <c r="B2116" s="0" t="s">
        <v>51</v>
      </c>
      <c r="D2116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true" hidden="false" ht="12.1" outlineLevel="0" r="2117">
      <c r="A2117" s="0" t="str">
        <f aca="false">HYPERLINK("http://dbpedia.org/property/city")</f>
        <v>http://dbpedia.org/property/city</v>
      </c>
      <c r="B2117" s="0" t="s">
        <v>499</v>
      </c>
      <c r="D2117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true" hidden="false" ht="12.1" outlineLevel="0" r="2118">
      <c r="A2118" s="0" t="str">
        <f aca="false">HYPERLINK("http://dbpedia.org/ontology/education")</f>
        <v>http://dbpedia.org/ontology/education</v>
      </c>
      <c r="B2118" s="0" t="s">
        <v>361</v>
      </c>
      <c r="D2118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2119">
      <c r="A2119" s="0" t="str">
        <f aca="false">HYPERLINK("http://dbpedia.org/ontology/restingPlace")</f>
        <v>http://dbpedia.org/ontology/restingPlace</v>
      </c>
      <c r="B2119" s="0" t="s">
        <v>566</v>
      </c>
      <c r="D2119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true" hidden="false" ht="12.65" outlineLevel="0" r="2120">
      <c r="A2120" s="0" t="str">
        <f aca="false">HYPERLINK("http://dbpedia.org/property/subsid")</f>
        <v>http://dbpedia.org/property/subsid</v>
      </c>
      <c r="B2120" s="0" t="s">
        <v>35</v>
      </c>
      <c r="D2120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true" hidden="false" ht="12.1" outlineLevel="0" r="2121">
      <c r="A2121" s="0" t="str">
        <f aca="false">HYPERLINK("http://dbpedia.org/ontology/address")</f>
        <v>http://dbpedia.org/ontology/address</v>
      </c>
      <c r="B2121" s="0" t="s">
        <v>233</v>
      </c>
      <c r="D2121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true" hidden="false" ht="12.1" outlineLevel="0" r="2122">
      <c r="A2122" s="0" t="str">
        <f aca="false">HYPERLINK("http://dbpedia.org/property/countries")</f>
        <v>http://dbpedia.org/property/countries</v>
      </c>
      <c r="B2122" s="0" t="s">
        <v>1431</v>
      </c>
      <c r="D2122" s="0" t="str">
        <f aca="false">HYPERLINK("http://dbpedia.org/sparql?default-graph-uri=http%3A%2F%2Fdbpedia.org&amp;query=select+distinct+%3Fsubject+%3Fobject+where+{%3Fsubject+%3Chttp%3A%2F%2Fdbpedia.org%2Fproperty%2Fcountries%3E+%3Fobject}+LIMIT+100&amp;format=text%2Fhtml&amp;timeout=30000&amp;debug=on", "View on DBPedia")</f>
        <v>View on DBPedia</v>
      </c>
    </row>
    <row collapsed="false" customFormat="false" customHeight="true" hidden="false" ht="12.65" outlineLevel="0" r="2123">
      <c r="A2123" s="0" t="str">
        <f aca="false">HYPERLINK("http://dbpedia.org/property/currentLocation")</f>
        <v>http://dbpedia.org/property/currentLocation</v>
      </c>
      <c r="B2123" s="0" t="s">
        <v>1432</v>
      </c>
      <c r="D2123" s="0" t="str">
        <f aca="false">HYPERLINK("http://dbpedia.org/sparql?default-graph-uri=http%3A%2F%2Fdbpedia.org&amp;query=select+distinct+%3Fsubject+%3Fobject+where+{%3Fsubject+%3Chttp%3A%2F%2Fdbpedia.org%2Fproperty%2FcurrentLocation%3E+%3Fobject}+LIMIT+100&amp;format=text%2Fhtml&amp;timeout=30000&amp;debug=on", "View on DBPedia")</f>
        <v>View on DBPedia</v>
      </c>
    </row>
    <row collapsed="false" customFormat="false" customHeight="true" hidden="false" ht="12.65" outlineLevel="0" r="2124">
      <c r="A2124" s="0" t="str">
        <f aca="false">HYPERLINK("http://dbpedia.org/property/englishTitle")</f>
        <v>http://dbpedia.org/property/englishTitle</v>
      </c>
      <c r="B2124" s="0" t="s">
        <v>1433</v>
      </c>
      <c r="D2124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true" hidden="false" ht="12.1" outlineLevel="0" r="2125">
      <c r="A2125" s="0" t="str">
        <f aca="false">HYPERLINK("http://dbpedia.org/ontology/award")</f>
        <v>http://dbpedia.org/ontology/award</v>
      </c>
      <c r="B2125" s="0" t="s">
        <v>218</v>
      </c>
      <c r="D2125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65" outlineLevel="0" r="2126">
      <c r="A2126" s="0" t="str">
        <f aca="false">HYPERLINK("http://dbpedia.org/property/importPartners")</f>
        <v>http://dbpedia.org/property/importPartners</v>
      </c>
      <c r="B2126" s="0" t="s">
        <v>1434</v>
      </c>
      <c r="D2126" s="0" t="str">
        <f aca="false">HYPERLINK("http://dbpedia.org/sparql?default-graph-uri=http%3A%2F%2Fdbpedia.org&amp;query=select+distinct+%3Fsubject+%3Fobject+where+{%3Fsubject+%3Chttp%3A%2F%2Fdbpedia.org%2Fproperty%2FimportPartners%3E+%3Fobject}+LIMIT+100&amp;format=text%2Fhtml&amp;timeout=30000&amp;debug=on", "View on DBPedia")</f>
        <v>View on DBPedia</v>
      </c>
    </row>
    <row collapsed="false" customFormat="false" customHeight="true" hidden="false" ht="12.65" outlineLevel="0" r="2127">
      <c r="A2127" s="0" t="str">
        <f aca="false">HYPERLINK("http://dbpedia.org/property/concertTourName")</f>
        <v>http://dbpedia.org/property/concertTourName</v>
      </c>
      <c r="B2127" s="0" t="s">
        <v>1089</v>
      </c>
      <c r="D2127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true" hidden="false" ht="12.1" outlineLevel="0" r="2128">
      <c r="A2128" s="0" t="str">
        <f aca="false">HYPERLINK("http://dbpedia.org/property/publisher")</f>
        <v>http://dbpedia.org/property/publisher</v>
      </c>
      <c r="B2128" s="0" t="s">
        <v>88</v>
      </c>
      <c r="D2128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1" outlineLevel="0" r="2129">
      <c r="A2129" s="0" t="str">
        <f aca="false">HYPERLINK("http://dbpedia.org/ontology/licensee")</f>
        <v>http://dbpedia.org/ontology/licensee</v>
      </c>
      <c r="B2129" s="0" t="s">
        <v>1435</v>
      </c>
      <c r="D2129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true" hidden="false" ht="12.1" outlineLevel="0" r="2130">
      <c r="A2130" s="0" t="str">
        <f aca="false">HYPERLINK("http://dbpedia.org/property/destination")</f>
        <v>http://dbpedia.org/property/destination</v>
      </c>
      <c r="B2130" s="0" t="s">
        <v>1436</v>
      </c>
      <c r="D2130" s="0" t="str">
        <f aca="false">HYPERLINK("http://dbpedia.org/sparql?default-graph-uri=http%3A%2F%2Fdbpedia.org&amp;query=select+distinct+%3Fsubject+%3Fobject+where+{%3Fsubject+%3Chttp%3A%2F%2Fdbpedia.org%2Fproperty%2Fdestination%3E+%3Fobject}+LIMIT+100&amp;format=text%2Fhtml&amp;timeout=30000&amp;debug=on", "View on DBPedia")</f>
        <v>View on DBPedia</v>
      </c>
    </row>
    <row collapsed="false" customFormat="false" customHeight="true" hidden="false" ht="12.65" outlineLevel="0" r="2131">
      <c r="A2131" s="0" t="str">
        <f aca="false">HYPERLINK("http://dbpedia.org/property/imageCaption")</f>
        <v>http://dbpedia.org/property/imageCaption</v>
      </c>
      <c r="B2131" s="0" t="s">
        <v>75</v>
      </c>
      <c r="D2131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2132">
      <c r="A2132" s="0" t="str">
        <f aca="false">HYPERLINK("http://dbpedia.org/property/otherInfo")</f>
        <v>http://dbpedia.org/property/otherInfo</v>
      </c>
      <c r="B2132" s="0" t="s">
        <v>1253</v>
      </c>
      <c r="D2132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true" hidden="false" ht="12.1" outlineLevel="0" r="2133">
      <c r="A2133" s="0" t="str">
        <f aca="false">HYPERLINK("http://dbpedia.org/property/language")</f>
        <v>http://dbpedia.org/property/language</v>
      </c>
      <c r="B2133" s="0" t="s">
        <v>1244</v>
      </c>
      <c r="D2133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true" hidden="false" ht="12.1" outlineLevel="0" r="2134">
      <c r="A2134" s="0" t="str">
        <f aca="false">HYPERLINK("http://dbpedia.org/property/image")</f>
        <v>http://dbpedia.org/property/image</v>
      </c>
      <c r="B2134" s="0" t="s">
        <v>83</v>
      </c>
      <c r="D213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2135">
      <c r="A2135" s="0" t="str">
        <f aca="false">HYPERLINK("http://dbpedia.org/property/origins")</f>
        <v>http://dbpedia.org/property/origins</v>
      </c>
      <c r="B2135" s="0" t="s">
        <v>1437</v>
      </c>
      <c r="D2135" s="0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</row>
    <row collapsed="false" customFormat="false" customHeight="true" hidden="false" ht="12.65" outlineLevel="0" r="2136">
      <c r="A2136" s="0" t="str">
        <f aca="false">HYPERLINK("http://dbpedia.org/property/prev")</f>
        <v>http://dbpedia.org/property/prev</v>
      </c>
      <c r="B2136" s="0" t="s">
        <v>1095</v>
      </c>
      <c r="D2136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true" hidden="false" ht="12.1" outlineLevel="0" r="2137">
      <c r="A2137" s="0" t="str">
        <f aca="false">HYPERLINK("http://dbpedia.org/ontology/subsidiary")</f>
        <v>http://dbpedia.org/ontology/subsidiary</v>
      </c>
      <c r="B2137" s="0" t="s">
        <v>38</v>
      </c>
      <c r="D2137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true" hidden="false" ht="12.65" outlineLevel="0" r="2138">
      <c r="A2138" s="0" t="str">
        <f aca="false">HYPERLINK("http://dbpedia.org/property/shipHonours")</f>
        <v>http://dbpedia.org/property/shipHonours</v>
      </c>
      <c r="B2138" s="0" t="s">
        <v>1438</v>
      </c>
      <c r="D2138" s="0" t="str">
        <f aca="false">HYPERLINK("http://dbpedia.org/sparql?default-graph-uri=http%3A%2F%2Fdbpedia.org&amp;query=select+distinct+%3Fsubject+%3Fobject+where+{%3Fsubject+%3Chttp%3A%2F%2Fdbpedia.org%2Fproperty%2FshipHonours%3E+%3Fobject}+LIMIT+100&amp;format=text%2Fhtml&amp;timeout=30000&amp;debug=on", "View on DBPedia")</f>
        <v>View on DBPedia</v>
      </c>
    </row>
    <row collapsed="false" customFormat="false" customHeight="true" hidden="false" ht="12.65" outlineLevel="0" r="2139">
      <c r="A2139" s="0" t="str">
        <f aca="false">HYPERLINK("http://dbpedia.org/property/loc")</f>
        <v>http://dbpedia.org/property/loc</v>
      </c>
      <c r="B2139" s="0" t="s">
        <v>1439</v>
      </c>
      <c r="D2139" s="0" t="str">
        <f aca="false">HYPERLINK("http://dbpedia.org/sparql?default-graph-uri=http%3A%2F%2Fdbpedia.org&amp;query=select+distinct+%3Fsubject+%3Fobject+where+{%3Fsubject+%3Chttp%3A%2F%2Fdbpedia.org%2Fproperty%2Floc%3E+%3Fobject}+LIMIT+100&amp;format=text%2Fhtml&amp;timeout=30000&amp;debug=on", "View on DBPedia")</f>
        <v>View on DBPedia</v>
      </c>
    </row>
    <row collapsed="false" customFormat="false" customHeight="true" hidden="false" ht="12.1" outlineLevel="0" r="2140">
      <c r="A2140" s="0" t="str">
        <f aca="false">HYPERLINK("http://dbpedia.org/property/ribbon")</f>
        <v>http://dbpedia.org/property/ribbon</v>
      </c>
      <c r="B2140" s="0" t="s">
        <v>176</v>
      </c>
      <c r="D2140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true" hidden="false" ht="12.65" outlineLevel="0" r="2141">
      <c r="A2141" s="0" t="str">
        <f aca="false">HYPERLINK("http://dbpedia.org/property/subgenres")</f>
        <v>http://dbpedia.org/property/subgenres</v>
      </c>
      <c r="B2141" s="0" t="s">
        <v>1440</v>
      </c>
      <c r="D2141" s="0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</row>
    <row collapsed="false" customFormat="false" customHeight="true" hidden="false" ht="12.1" outlineLevel="0" r="2142">
      <c r="A2142" s="0" t="str">
        <f aca="false">HYPERLINK("http://dbpedia.org/property/basis")</f>
        <v>http://dbpedia.org/property/basis</v>
      </c>
      <c r="B2142" s="0" t="s">
        <v>1036</v>
      </c>
      <c r="D2142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true" hidden="false" ht="12.1" outlineLevel="0" r="2143">
      <c r="A2143" s="0" t="str">
        <f aca="false">HYPERLINK("http://dbpedia.org/property/slogan")</f>
        <v>http://dbpedia.org/property/slogan</v>
      </c>
      <c r="B2143" s="0" t="s">
        <v>63</v>
      </c>
      <c r="D2143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true" hidden="false" ht="12.65" outlineLevel="0" r="2144">
      <c r="A2144" s="0" t="str">
        <f aca="false">HYPERLINK("http://dbpedia.org/property/chartb")</f>
        <v>http://dbpedia.org/property/chartb</v>
      </c>
      <c r="B2144" s="0" t="s">
        <v>1441</v>
      </c>
      <c r="D2144" s="0" t="str">
        <f aca="false">HYPERLINK("http://dbpedia.org/sparql?default-graph-uri=http%3A%2F%2Fdbpedia.org&amp;query=select+distinct+%3Fsubject+%3Fobject+where+{%3Fsubject+%3Chttp%3A%2F%2Fdbpedia.org%2Fproperty%2Fchartb%3E+%3Fobject}+LIMIT+100&amp;format=text%2Fhtml&amp;timeout=30000&amp;debug=on", "View on DBPedia")</f>
        <v>View on DBPedia</v>
      </c>
    </row>
    <row collapsed="false" customFormat="false" customHeight="true" hidden="false" ht="12.65" outlineLevel="0" r="2145">
      <c r="A2145" s="0" t="str">
        <f aca="false">HYPERLINK("http://dbpedia.org/property/imgCapt")</f>
        <v>http://dbpedia.org/property/imgCapt</v>
      </c>
      <c r="B2145" s="0" t="s">
        <v>1182</v>
      </c>
      <c r="D2145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true" hidden="false" ht="12.1" outlineLevel="0" r="2146">
      <c r="A2146" s="0" t="str">
        <f aca="false">HYPERLINK("http://dbpedia.org/ontology/slogan")</f>
        <v>http://dbpedia.org/ontology/slogan</v>
      </c>
      <c r="B2146" s="0" t="s">
        <v>63</v>
      </c>
      <c r="D2146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true" hidden="false" ht="12.65" outlineLevel="0" r="2147">
      <c r="A2147" s="0" t="str">
        <f aca="false">HYPERLINK("http://dbpedia.org/property/shipBuilder")</f>
        <v>http://dbpedia.org/property/shipBuilder</v>
      </c>
      <c r="B2147" s="0" t="s">
        <v>1442</v>
      </c>
      <c r="D2147" s="0" t="str">
        <f aca="false">HYPERLINK("http://dbpedia.org/sparql?default-graph-uri=http%3A%2F%2Fdbpedia.org&amp;query=select+distinct+%3Fsubject+%3Fobject+where+{%3Fsubject+%3Chttp%3A%2F%2Fdbpedia.org%2Fproperty%2FshipBuilder%3E+%3Fobject}+LIMIT+100&amp;format=text%2Fhtml&amp;timeout=30000&amp;debug=on", "View on DBPedia")</f>
        <v>View on DBPedia</v>
      </c>
    </row>
    <row collapsed="false" customFormat="false" customHeight="true" hidden="false" ht="12.1" outlineLevel="0" r="2148">
      <c r="A2148" s="0" t="str">
        <f aca="false">HYPERLINK("http://dbpedia.org/property/styles")</f>
        <v>http://dbpedia.org/property/styles</v>
      </c>
      <c r="B2148" s="0" t="s">
        <v>1443</v>
      </c>
      <c r="D2148" s="0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</row>
    <row collapsed="false" customFormat="false" customHeight="true" hidden="false" ht="12.1" outlineLevel="0" r="2149">
      <c r="A2149" s="0" t="str">
        <f aca="false">HYPERLINK("http://dbpedia.org/property/resides")</f>
        <v>http://dbpedia.org/property/resides</v>
      </c>
      <c r="B2149" s="0" t="s">
        <v>1444</v>
      </c>
      <c r="D2149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true" hidden="false" ht="12.1" outlineLevel="0" r="2150">
      <c r="A2150" s="0" t="str">
        <f aca="false">HYPERLINK("http://dbpedia.org/property/series")</f>
        <v>http://dbpedia.org/property/series</v>
      </c>
      <c r="B2150" s="0" t="s">
        <v>1445</v>
      </c>
      <c r="D2150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65" outlineLevel="0" r="2151">
      <c r="A2151" s="0" t="str">
        <f aca="false">HYPERLINK("http://dbpedia.org/property/locationSigned")</f>
        <v>http://dbpedia.org/property/locationSigned</v>
      </c>
      <c r="B2151" s="0" t="s">
        <v>1446</v>
      </c>
      <c r="D2151" s="0" t="str">
        <f aca="false">HYPERLINK("http://dbpedia.org/sparql?default-graph-uri=http%3A%2F%2Fdbpedia.org&amp;query=select+distinct+%3Fsubject+%3Fobject+where+{%3Fsubject+%3Chttp%3A%2F%2Fdbpedia.org%2Fproperty%2FlocationSigned%3E+%3Fobject}+LIMIT+100&amp;format=text%2Fhtml&amp;timeout=30000&amp;debug=on", "View on DBPedia")</f>
        <v>View on DBPedia</v>
      </c>
    </row>
    <row collapsed="false" customFormat="false" customHeight="true" hidden="false" ht="12.1" outlineLevel="0" r="2152">
      <c r="A2152" s="0" t="str">
        <f aca="false">HYPERLINK("http://dbpedia.org/property/subject")</f>
        <v>http://dbpedia.org/property/subject</v>
      </c>
      <c r="B2152" s="0" t="s">
        <v>1447</v>
      </c>
      <c r="D2152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true" hidden="false" ht="12.1" outlineLevel="0" r="2153">
      <c r="A2153" s="0" t="str">
        <f aca="false">HYPERLINK("http://dbpedia.org/ontology/employer")</f>
        <v>http://dbpedia.org/ontology/employer</v>
      </c>
      <c r="B2153" s="0" t="s">
        <v>522</v>
      </c>
      <c r="D2153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true" hidden="false" ht="12.65" outlineLevel="0" r="2154">
      <c r="A2154" s="0" t="str">
        <f aca="false">HYPERLINK("http://dbpedia.org/ontology/nonFictionSubject")</f>
        <v>http://dbpedia.org/ontology/nonFictionSubject</v>
      </c>
      <c r="B2154" s="0" t="s">
        <v>1448</v>
      </c>
      <c r="D2154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true" hidden="false" ht="12.1" outlineLevel="0" r="2155">
      <c r="A2155" s="0" t="str">
        <f aca="false">HYPERLINK("http://dbpedia.org/property/locations")</f>
        <v>http://dbpedia.org/property/locations</v>
      </c>
      <c r="B2155" s="0" t="s">
        <v>1449</v>
      </c>
      <c r="D2155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true" hidden="false" ht="12.1" outlineLevel="0" r="2156">
      <c r="A2156" s="0" t="str">
        <f aca="false">HYPERLINK("http://dbpedia.org/property/years")</f>
        <v>http://dbpedia.org/property/years</v>
      </c>
      <c r="B2156" s="0" t="s">
        <v>249</v>
      </c>
      <c r="D2156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1" outlineLevel="0" r="2157">
      <c r="A2157" s="0" t="str">
        <f aca="false">HYPERLINK("http://dbpedia.org/property/affiliations")</f>
        <v>http://dbpedia.org/property/affiliations</v>
      </c>
      <c r="B2157" s="0" t="s">
        <v>67</v>
      </c>
      <c r="D2157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1" outlineLevel="0" r="2158">
      <c r="A2158" s="0" t="str">
        <f aca="false">HYPERLINK("http://dbpedia.org/property/parent")</f>
        <v>http://dbpedia.org/property/parent</v>
      </c>
      <c r="B2158" s="0" t="s">
        <v>39</v>
      </c>
      <c r="D2158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true" hidden="false" ht="12.1" outlineLevel="0" r="2159">
      <c r="A2159" s="0" t="str">
        <f aca="false">HYPERLINK("http://dbpedia.org/ontology/affiliation")</f>
        <v>http://dbpedia.org/ontology/affiliation</v>
      </c>
      <c r="B2159" s="0" t="s">
        <v>74</v>
      </c>
      <c r="D2159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true" hidden="false" ht="12.1" outlineLevel="0" r="2160">
      <c r="A2160" s="0" t="str">
        <f aca="false">HYPERLINK("http://dbpedia.org/property/regions")</f>
        <v>http://dbpedia.org/property/regions</v>
      </c>
      <c r="B2160" s="0" t="s">
        <v>1450</v>
      </c>
      <c r="D2160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true" hidden="false" ht="12.65" outlineLevel="0" r="2161">
      <c r="A2161" s="0" t="str">
        <f aca="false">HYPERLINK("http://dbpedia.org/property/firstodihome")</f>
        <v>http://dbpedia.org/property/firstodihome</v>
      </c>
      <c r="B2161" s="0" t="s">
        <v>1451</v>
      </c>
      <c r="D2161" s="0" t="str">
        <f aca="false">HYPERLINK("http://dbpedia.org/sparql?default-graph-uri=http%3A%2F%2Fdbpedia.org&amp;query=select+distinct+%3Fsubject+%3Fobject+where+{%3Fsubject+%3Chttp%3A%2F%2Fdbpedia.org%2Fproperty%2Ffirstodihome%3E+%3Fobject}+LIMIT+100&amp;format=text%2Fhtml&amp;timeout=30000&amp;debug=on", "View on DBPedia")</f>
        <v>View on DBPedia</v>
      </c>
    </row>
    <row collapsed="false" customFormat="false" customHeight="true" hidden="false" ht="12.65" outlineLevel="0" r="2162">
      <c r="A2162" s="0" t="str">
        <f aca="false">HYPERLINK("http://dbpedia.org/property/mapType")</f>
        <v>http://dbpedia.org/property/mapType</v>
      </c>
      <c r="B2162" s="0" t="s">
        <v>1452</v>
      </c>
      <c r="D2162" s="0" t="str">
        <f aca="false">HYPERLINK("http://dbpedia.org/sparql?default-graph-uri=http%3A%2F%2Fdbpedia.org&amp;query=select+distinct+%3Fsubject+%3Fobject+where+{%3Fsubject+%3Chttp%3A%2F%2Fdbpedia.org%2Fproperty%2FmapType%3E+%3Fobject}+LIMIT+100&amp;format=text%2Fhtml&amp;timeout=30000&amp;debug=on", "View on DBPedia")</f>
        <v>View on DBPedia</v>
      </c>
    </row>
    <row collapsed="false" customFormat="false" customHeight="true" hidden="false" ht="12.1" outlineLevel="0" r="2163">
      <c r="A2163" s="0" t="str">
        <f aca="false">HYPERLINK("http://dbpedia.org/property/channel")</f>
        <v>http://dbpedia.org/property/channel</v>
      </c>
      <c r="B2163" s="0" t="s">
        <v>1425</v>
      </c>
      <c r="D2163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true" hidden="false" ht="12.1" outlineLevel="0" r="2164">
      <c r="A2164" s="0" t="str">
        <f aca="false">HYPERLINK("http://dbpedia.org/property/opening")</f>
        <v>http://dbpedia.org/property/opening</v>
      </c>
      <c r="B2164" s="0" t="s">
        <v>372</v>
      </c>
      <c r="D2164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true" hidden="false" ht="12.1" outlineLevel="0" r="2165">
      <c r="A2165" s="0" t="str">
        <f aca="false">HYPERLINK("http://dbpedia.org/property/status")</f>
        <v>http://dbpedia.org/property/status</v>
      </c>
      <c r="B2165" s="0" t="s">
        <v>98</v>
      </c>
      <c r="D2165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2166">
      <c r="A2166" s="0" t="str">
        <f aca="false">HYPERLINK("http://dbpedia.org/property/longName")</f>
        <v>http://dbpedia.org/property/longName</v>
      </c>
      <c r="B2166" s="0" t="s">
        <v>220</v>
      </c>
      <c r="D2166" s="0" t="str">
        <f aca="false">HYPERLINK("http://dbpedia.org/sparql?default-graph-uri=http%3A%2F%2Fdbpedia.org&amp;query=select+distinct+%3Fsubject+%3Fobject+where+{%3Fsubject+%3Chttp%3A%2F%2Fdbpedia.org%2Fproperty%2FlongName%3E+%3Fobject}+LIMIT+100&amp;format=text%2Fhtml&amp;timeout=30000&amp;debug=on", "View on DBPedia")</f>
        <v>View on DBPedia</v>
      </c>
    </row>
    <row collapsed="false" customFormat="false" customHeight="true" hidden="false" ht="12.1" outlineLevel="0" r="2168">
      <c r="A2168" s="0" t="n">
        <v>1568257892</v>
      </c>
      <c r="B2168" s="0" t="s">
        <v>1453</v>
      </c>
      <c r="C2168" s="0" t="str">
        <f aca="false">HYPERLINK("http://en.wikipedia.org/wiki/List_of_Presidents_of_the_United_States", "View context")</f>
        <v>View context</v>
      </c>
    </row>
    <row collapsed="false" customFormat="false" customHeight="true" hidden="false" ht="12.1" outlineLevel="0" r="2169">
      <c r="A2169" s="0" t="s">
        <v>103</v>
      </c>
      <c r="B2169" s="0" t="s">
        <v>1454</v>
      </c>
      <c r="C2169" s="0" t="s">
        <v>104</v>
      </c>
      <c r="D2169" s="0" t="s">
        <v>105</v>
      </c>
      <c r="E2169" s="0" t="s">
        <v>1455</v>
      </c>
    </row>
    <row collapsed="false" customFormat="false" customHeight="true" hidden="false" ht="12.1" outlineLevel="0" r="2170">
      <c r="A2170" s="0" t="s">
        <v>106</v>
      </c>
      <c r="B2170" s="0" t="s">
        <v>107</v>
      </c>
    </row>
    <row collapsed="false" customFormat="false" customHeight="true" hidden="false" ht="12.1" outlineLevel="0" r="2171">
      <c r="A2171" s="0" t="str">
        <f aca="false">HYPERLINK("http://dbpedia.org/property/party")</f>
        <v>http://dbpedia.org/property/party</v>
      </c>
      <c r="B2171" s="0" t="s">
        <v>108</v>
      </c>
      <c r="D2171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true" hidden="false" ht="12.1" outlineLevel="0" r="2172">
      <c r="A2172" s="0" t="str">
        <f aca="false">HYPERLINK("http://dbpedia.org/ontology/party")</f>
        <v>http://dbpedia.org/ontology/party</v>
      </c>
      <c r="B2172" s="0" t="s">
        <v>108</v>
      </c>
      <c r="D2172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true" hidden="false" ht="12.1" outlineLevel="0" r="2173">
      <c r="A2173" s="0" t="str">
        <f aca="false">HYPERLINK("http://dbpedia.org/property/title")</f>
        <v>http://dbpedia.org/property/title</v>
      </c>
      <c r="B2173" s="0" t="s">
        <v>57</v>
      </c>
      <c r="D217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174">
      <c r="A2174" s="0" t="str">
        <f aca="false">HYPERLINK("http://dbpedia.org/ontology/otherParty")</f>
        <v>http://dbpedia.org/ontology/otherParty</v>
      </c>
      <c r="B2174" s="0" t="s">
        <v>112</v>
      </c>
      <c r="D2174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true" hidden="false" ht="12.65" outlineLevel="0" r="2175">
      <c r="A2175" s="0" t="str">
        <f aca="false">HYPERLINK("http://dbpedia.org/property/shortDescription")</f>
        <v>http://dbpedia.org/property/shortDescription</v>
      </c>
      <c r="B2175" s="0" t="s">
        <v>64</v>
      </c>
      <c r="D2175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2176">
      <c r="A2176" s="0" t="str">
        <f aca="false">HYPERLINK("http://dbpedia.org/property/otherparty")</f>
        <v>http://dbpedia.org/property/otherparty</v>
      </c>
      <c r="B2176" s="0" t="s">
        <v>117</v>
      </c>
      <c r="D2176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true" hidden="false" ht="12.1" outlineLevel="0" r="2177">
      <c r="A2177" s="0" t="str">
        <f aca="false">HYPERLINK("http://dbpedia.org/ontology/office")</f>
        <v>http://dbpedia.org/ontology/office</v>
      </c>
      <c r="B2177" s="0" t="s">
        <v>111</v>
      </c>
      <c r="D2177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true" hidden="false" ht="12.1" outlineLevel="0" r="2178">
      <c r="A2178" s="0" t="str">
        <f aca="false">HYPERLINK("http://dbpedia.org/property/office")</f>
        <v>http://dbpedia.org/property/office</v>
      </c>
      <c r="B2178" s="0" t="s">
        <v>111</v>
      </c>
      <c r="D2178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1" outlineLevel="0" r="2179">
      <c r="A2179" s="0" t="str">
        <f aca="false">HYPERLINK("http://dbpedia.org/property/after")</f>
        <v>http://dbpedia.org/property/after</v>
      </c>
      <c r="B2179" s="0" t="s">
        <v>156</v>
      </c>
      <c r="D2179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2180">
      <c r="A2180" s="0" t="str">
        <f aca="false">HYPERLINK("http://dbpedia.org/property/before")</f>
        <v>http://dbpedia.org/property/before</v>
      </c>
      <c r="B2180" s="0" t="s">
        <v>164</v>
      </c>
      <c r="D218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2181">
      <c r="A2181" s="0" t="str">
        <f aca="false">HYPERLINK("http://dbpedia.org/property/order")</f>
        <v>http://dbpedia.org/property/order</v>
      </c>
      <c r="B2181" s="0" t="s">
        <v>130</v>
      </c>
      <c r="D2181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true" hidden="false" ht="12.65" outlineLevel="0" r="2182">
      <c r="A2182" s="0" t="str">
        <f aca="false">HYPERLINK("http://dbpedia.org/ontology/orderInOffice")</f>
        <v>http://dbpedia.org/ontology/orderInOffice</v>
      </c>
      <c r="B2182" s="0" t="s">
        <v>132</v>
      </c>
      <c r="D2182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true" hidden="false" ht="12.1" outlineLevel="0" r="2183">
      <c r="A2183" s="0" t="str">
        <f aca="false">HYPERLINK("http://dbpedia.org/property/allegiance")</f>
        <v>http://dbpedia.org/property/allegiance</v>
      </c>
      <c r="B2183" s="0" t="s">
        <v>115</v>
      </c>
      <c r="D2183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true" hidden="false" ht="12.1" outlineLevel="0" r="2184">
      <c r="A2184" s="0" t="str">
        <f aca="false">HYPERLINK("http://dbpedia.org/property/footnotes")</f>
        <v>http://dbpedia.org/property/footnotes</v>
      </c>
      <c r="B2184" s="0" t="s">
        <v>62</v>
      </c>
      <c r="D2184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true" hidden="false" ht="12.1" outlineLevel="0" r="2185">
      <c r="A2185" s="0" t="str">
        <f aca="false">HYPERLINK("http://dbpedia.org/property/occupation")</f>
        <v>http://dbpedia.org/property/occupation</v>
      </c>
      <c r="B2185" s="0" t="s">
        <v>52</v>
      </c>
      <c r="D218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2186">
      <c r="A2186" s="0" t="str">
        <f aca="false">HYPERLINK("http://dbpedia.org/property/winner")</f>
        <v>http://dbpedia.org/property/winner</v>
      </c>
      <c r="B2186" s="0" t="s">
        <v>122</v>
      </c>
      <c r="D2186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true" hidden="false" ht="12.1" outlineLevel="0" r="2187">
      <c r="A2187" s="0" t="str">
        <f aca="false">HYPERLINK("http://dbpedia.org/ontology/occupation")</f>
        <v>http://dbpedia.org/ontology/occupation</v>
      </c>
      <c r="B2187" s="0" t="s">
        <v>52</v>
      </c>
      <c r="D218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2188">
      <c r="A2188" s="0" t="str">
        <f aca="false">HYPERLINK("http://dbpedia.org/property/knownFor")</f>
        <v>http://dbpedia.org/property/knownFor</v>
      </c>
      <c r="B2188" s="0" t="s">
        <v>60</v>
      </c>
      <c r="D218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2189">
      <c r="A2189" s="0" t="str">
        <f aca="false">HYPERLINK("http://dbpedia.org/ontology/militaryCommand")</f>
        <v>http://dbpedia.org/ontology/militaryCommand</v>
      </c>
      <c r="B2189" s="0" t="s">
        <v>161</v>
      </c>
      <c r="D2189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true" hidden="false" ht="12.1" outlineLevel="0" r="2190">
      <c r="A2190" s="0" t="str">
        <f aca="false">HYPERLINK("http://dbpedia.org/property/branch")</f>
        <v>http://dbpedia.org/property/branch</v>
      </c>
      <c r="B2190" s="0" t="s">
        <v>168</v>
      </c>
      <c r="D2190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true" hidden="false" ht="12.65" outlineLevel="0" r="2191">
      <c r="A2191" s="0" t="str">
        <f aca="false">HYPERLINK("http://dbpedia.org/ontology/knownFor")</f>
        <v>http://dbpedia.org/ontology/knownFor</v>
      </c>
      <c r="B2191" s="0" t="s">
        <v>60</v>
      </c>
      <c r="D2191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2192">
      <c r="A2192" s="0" t="str">
        <f aca="false">HYPERLINK("http://dbpedia.org/ontology/country")</f>
        <v>http://dbpedia.org/ontology/country</v>
      </c>
      <c r="B2192" s="0" t="s">
        <v>110</v>
      </c>
      <c r="D2192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true" hidden="false" ht="12.1" outlineLevel="0" r="2193">
      <c r="A2193" s="0" t="str">
        <f aca="false">HYPERLINK("http://dbpedia.org/property/successor")</f>
        <v>http://dbpedia.org/property/successor</v>
      </c>
      <c r="B2193" s="0" t="s">
        <v>50</v>
      </c>
      <c r="D2193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true" hidden="false" ht="12.65" outlineLevel="0" r="2194">
      <c r="A2194" s="0" t="str">
        <f aca="false">HYPERLINK("http://dbpedia.org/property/partyElection")</f>
        <v>http://dbpedia.org/property/partyElection</v>
      </c>
      <c r="B2194" s="0" t="s">
        <v>1456</v>
      </c>
      <c r="D2194" s="0" t="str">
        <f aca="false">HYPERLINK("http://dbpedia.org/sparql?default-graph-uri=http%3A%2F%2Fdbpedia.org&amp;query=select+distinct+%3Fsubject+%3Fobject+where+{%3Fsubject+%3Chttp%3A%2F%2Fdbpedia.org%2Fproperty%2FpartyElection%3E+%3Fobject}+LIMIT+100&amp;format=text%2Fhtml&amp;timeout=30000&amp;debug=on", "View on DBPedia")</f>
        <v>View on DBPedia</v>
      </c>
    </row>
    <row collapsed="false" customFormat="false" customHeight="true" hidden="false" ht="12.1" outlineLevel="0" r="2195">
      <c r="A2195" s="0" t="str">
        <f aca="false">HYPERLINK("http://dbpedia.org/property/quote")</f>
        <v>http://dbpedia.org/property/quote</v>
      </c>
      <c r="B2195" s="0" t="s">
        <v>80</v>
      </c>
      <c r="D219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2196">
      <c r="A2196" s="0" t="str">
        <f aca="false">HYPERLINK("http://dbpedia.org/property/awards")</f>
        <v>http://dbpedia.org/property/awards</v>
      </c>
      <c r="B2196" s="0" t="s">
        <v>184</v>
      </c>
      <c r="D2196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2197">
      <c r="A2197" s="0" t="str">
        <f aca="false">HYPERLINK("http://dbpedia.org/property/caption")</f>
        <v>http://dbpedia.org/property/caption</v>
      </c>
      <c r="B2197" s="0" t="s">
        <v>46</v>
      </c>
      <c r="D219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2198">
      <c r="A2198" s="0" t="str">
        <f aca="false">HYPERLINK("http://dbpedia.org/ontology/militaryBranch")</f>
        <v>http://dbpedia.org/ontology/militaryBranch</v>
      </c>
      <c r="B2198" s="0" t="s">
        <v>195</v>
      </c>
      <c r="D2198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true" hidden="false" ht="12.1" outlineLevel="0" r="2199">
      <c r="A2199" s="0" t="str">
        <f aca="false">HYPERLINK("http://dbpedia.org/ontology/opponent")</f>
        <v>http://dbpedia.org/ontology/opponent</v>
      </c>
      <c r="B2199" s="0" t="s">
        <v>1299</v>
      </c>
      <c r="D2199" s="0" t="str">
        <f aca="false">HYPERLINK("http://dbpedia.org/sparql?default-graph-uri=http%3A%2F%2Fdbpedia.org&amp;query=select+distinct+%3Fsubject+%3Fobject+where+{%3Fsubject+%3Chttp%3A%2F%2Fdbpedia.org%2Fontology%2Fopponent%3E+%3Fobject}+LIMIT+100&amp;format=text%2Fhtml&amp;timeout=30000&amp;debug=on", "View on DBPedia")</f>
        <v>View on DBPedia</v>
      </c>
    </row>
    <row collapsed="false" customFormat="false" customHeight="true" hidden="false" ht="12.1" outlineLevel="0" r="2200">
      <c r="A2200" s="0" t="str">
        <f aca="false">HYPERLINK("http://dbpedia.org/property/as")</f>
        <v>http://dbpedia.org/property/as</v>
      </c>
      <c r="B2200" s="0" t="s">
        <v>143</v>
      </c>
      <c r="D2200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true" hidden="false" ht="12.1" outlineLevel="0" r="2201">
      <c r="A2201" s="0" t="str">
        <f aca="false">HYPERLINK("http://dbpedia.org/ontology/ideology")</f>
        <v>http://dbpedia.org/ontology/ideology</v>
      </c>
      <c r="B2201" s="0" t="s">
        <v>148</v>
      </c>
      <c r="D2201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true" hidden="false" ht="12.1" outlineLevel="0" r="2202">
      <c r="A2202" s="0" t="str">
        <f aca="false">HYPERLINK("http://xmlns.com/foaf/0.1/name")</f>
        <v>http://xmlns.com/foaf/0.1/name</v>
      </c>
      <c r="B2202" s="0" t="s">
        <v>34</v>
      </c>
      <c r="D220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2203">
      <c r="A2203" s="0" t="str">
        <f aca="false">HYPERLINK("http://dbpedia.org/ontology/successor")</f>
        <v>http://dbpedia.org/ontology/successor</v>
      </c>
      <c r="B2203" s="0" t="s">
        <v>50</v>
      </c>
      <c r="D2203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1" outlineLevel="0" r="2204">
      <c r="A2204" s="0" t="str">
        <f aca="false">HYPERLINK("http://dbpedia.org/property/ideology")</f>
        <v>http://dbpedia.org/property/ideology</v>
      </c>
      <c r="B2204" s="0" t="s">
        <v>148</v>
      </c>
      <c r="D2204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true" hidden="false" ht="12.1" outlineLevel="0" r="2205">
      <c r="A2205" s="0" t="str">
        <f aca="false">HYPERLINK("http://dbpedia.org/property/profession")</f>
        <v>http://dbpedia.org/property/profession</v>
      </c>
      <c r="B2205" s="0" t="s">
        <v>1457</v>
      </c>
      <c r="D2205" s="0" t="str">
        <f aca="false">HYPERLINK("http://dbpedia.org/sparql?default-graph-uri=http%3A%2F%2Fdbpedia.org&amp;query=select+distinct+%3Fsubject+%3Fobject+where+{%3Fsubject+%3Chttp%3A%2F%2Fdbpedia.org%2Fproperty%2Fprofession%3E+%3Fobject}+LIMIT+100&amp;format=text%2Fhtml&amp;timeout=30000&amp;debug=on", "View on DBPedia")</f>
        <v>View on DBPedia</v>
      </c>
    </row>
    <row collapsed="false" customFormat="false" customHeight="true" hidden="false" ht="12.1" outlineLevel="0" r="2206">
      <c r="A2206" s="0" t="str">
        <f aca="false">HYPERLINK("http://dbpedia.org/ontology/region")</f>
        <v>http://dbpedia.org/ontology/region</v>
      </c>
      <c r="B2206" s="0" t="s">
        <v>380</v>
      </c>
      <c r="D2206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true" hidden="false" ht="12.1" outlineLevel="0" r="2207">
      <c r="A2207" s="0" t="str">
        <f aca="false">HYPERLINK("http://dbpedia.org/property/affiliation")</f>
        <v>http://dbpedia.org/property/affiliation</v>
      </c>
      <c r="B2207" s="0" t="s">
        <v>74</v>
      </c>
      <c r="D2207" s="0" t="str">
        <f aca="false">HYPERLINK("http://dbpedia.org/sparql?default-graph-uri=http%3A%2F%2Fdbpedia.org&amp;query=select+distinct+%3Fsubject+%3Fobject+where+{%3Fsubject+%3Chttp%3A%2F%2Fdbpedia.org%2Fproperty%2Faffiliation%3E+%3Fobject}+LIMIT+100&amp;format=text%2Fhtml&amp;timeout=30000&amp;debug=on", "View on DBPedia")</f>
        <v>View on DBPedia</v>
      </c>
    </row>
    <row collapsed="false" customFormat="false" customHeight="true" hidden="false" ht="12.1" outlineLevel="0" r="2208">
      <c r="A2208" s="0" t="str">
        <f aca="false">HYPERLINK("http://dbpedia.org/ontology/profession")</f>
        <v>http://dbpedia.org/ontology/profession</v>
      </c>
      <c r="B2208" s="0" t="s">
        <v>1457</v>
      </c>
      <c r="D2208" s="0" t="str">
        <f aca="false">HYPERLINK("http://dbpedia.org/sparql?default-graph-uri=http%3A%2F%2Fdbpedia.org&amp;query=select+distinct+%3Fsubject+%3Fobject+where+{%3Fsubject+%3Chttp%3A%2F%2Fdbpedia.org%2Fontology%2Fprofession%3E+%3Fobject}+LIMIT+100&amp;format=text%2Fhtml&amp;timeout=30000&amp;debug=on", "View on DBPedia")</f>
        <v>View on DBPedia</v>
      </c>
    </row>
    <row collapsed="false" customFormat="false" customHeight="true" hidden="false" ht="12.1" outlineLevel="0" r="2209">
      <c r="A2209" s="0" t="str">
        <f aca="false">HYPERLINK("http://dbpedia.org/property/loser")</f>
        <v>http://dbpedia.org/property/loser</v>
      </c>
      <c r="B2209" s="0" t="s">
        <v>119</v>
      </c>
      <c r="D2209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true" hidden="false" ht="12.1" outlineLevel="0" r="2210">
      <c r="A2210" s="0" t="str">
        <f aca="false">HYPERLINK("http://dbpedia.org/property/predecessor")</f>
        <v>http://dbpedia.org/property/predecessor</v>
      </c>
      <c r="B2210" s="0" t="s">
        <v>49</v>
      </c>
      <c r="D2210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2211">
      <c r="A2211" s="0" t="str">
        <f aca="false">HYPERLINK("http://dbpedia.org/property/name")</f>
        <v>http://dbpedia.org/property/name</v>
      </c>
      <c r="B2211" s="0" t="s">
        <v>34</v>
      </c>
      <c r="D221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2212">
      <c r="A2212" s="0" t="str">
        <f aca="false">HYPERLINK("http://dbpedia.org/ontology/allegiance")</f>
        <v>http://dbpedia.org/ontology/allegiance</v>
      </c>
      <c r="B2212" s="0" t="s">
        <v>115</v>
      </c>
      <c r="D2212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true" hidden="false" ht="12.65" outlineLevel="0" r="2213">
      <c r="A2213" s="0" t="str">
        <f aca="false">HYPERLINK("http://dbpedia.org/property/laterwork")</f>
        <v>http://dbpedia.org/property/laterwork</v>
      </c>
      <c r="B2213" s="0" t="s">
        <v>123</v>
      </c>
      <c r="D2213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true" hidden="false" ht="12.65" outlineLevel="0" r="2214">
      <c r="A2214" s="0" t="str">
        <f aca="false">HYPERLINK("http://dbpedia.org/property/birthPlace")</f>
        <v>http://dbpedia.org/property/birthPlace</v>
      </c>
      <c r="B2214" s="0" t="s">
        <v>125</v>
      </c>
      <c r="D221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2215">
      <c r="A2215" s="0" t="str">
        <f aca="false">HYPERLINK("http://dbpedia.org/property/opponent")</f>
        <v>http://dbpedia.org/property/opponent</v>
      </c>
      <c r="B2215" s="0" t="s">
        <v>1299</v>
      </c>
      <c r="D2215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true" hidden="false" ht="12.1" outlineLevel="0" r="2216">
      <c r="A2216" s="0" t="str">
        <f aca="false">HYPERLINK("http://dbpedia.org/property/candidate")</f>
        <v>http://dbpedia.org/property/candidate</v>
      </c>
      <c r="B2216" s="0" t="s">
        <v>384</v>
      </c>
      <c r="D2216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true" hidden="false" ht="12.65" outlineLevel="0" r="2217">
      <c r="A2217" s="0" t="str">
        <f aca="false">HYPERLINK("http://dbpedia.org/ontology/deathPlace")</f>
        <v>http://dbpedia.org/ontology/deathPlace</v>
      </c>
      <c r="B2217" s="0" t="s">
        <v>127</v>
      </c>
      <c r="D2217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2218">
      <c r="A2218" s="0" t="str">
        <f aca="false">HYPERLINK("http://dbpedia.org/property/unit")</f>
        <v>http://dbpedia.org/property/unit</v>
      </c>
      <c r="B2218" s="0" t="s">
        <v>1458</v>
      </c>
      <c r="D2218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true" hidden="false" ht="12.65" outlineLevel="0" r="2219">
      <c r="A2219" s="0" t="str">
        <f aca="false">HYPERLINK("http://dbpedia.org/property/otherpaty")</f>
        <v>http://dbpedia.org/property/otherpaty</v>
      </c>
      <c r="B2219" s="0" t="s">
        <v>1459</v>
      </c>
      <c r="D2219" s="0" t="str">
        <f aca="false">HYPERLINK("http://dbpedia.org/sparql?default-graph-uri=http%3A%2F%2Fdbpedia.org&amp;query=select+distinct+%3Fsubject+%3Fobject+where+{%3Fsubject+%3Chttp%3A%2F%2Fdbpedia.org%2Fproperty%2Fotherpaty%3E+%3Fobject}+LIMIT+100&amp;format=text%2Fhtml&amp;timeout=30000&amp;debug=on", "View on DBPedia")</f>
        <v>View on DBPedia</v>
      </c>
    </row>
    <row collapsed="false" customFormat="false" customHeight="true" hidden="false" ht="12.1" outlineLevel="0" r="2220">
      <c r="A2220" s="0" t="str">
        <f aca="false">HYPERLINK("http://dbpedia.org/property/change")</f>
        <v>http://dbpedia.org/property/change</v>
      </c>
      <c r="B2220" s="0" t="s">
        <v>1460</v>
      </c>
      <c r="D2220" s="0" t="str">
        <f aca="false">HYPERLINK("http://dbpedia.org/sparql?default-graph-uri=http%3A%2F%2Fdbpedia.org&amp;query=select+distinct+%3Fsubject+%3Fobject+where+{%3Fsubject+%3Chttp%3A%2F%2Fdbpedia.org%2Fproperty%2Fchange%3E+%3Fobject}+LIMIT+100&amp;format=text%2Fhtml&amp;timeout=30000&amp;debug=on", "View on DBPedia")</f>
        <v>View on DBPedia</v>
      </c>
    </row>
    <row collapsed="false" customFormat="false" customHeight="true" hidden="false" ht="12.65" outlineLevel="0" r="2221">
      <c r="A2221" s="0" t="str">
        <f aca="false">HYPERLINK("http://dbpedia.org/property/previousElection")</f>
        <v>http://dbpedia.org/property/previousElection</v>
      </c>
      <c r="B2221" s="0" t="s">
        <v>378</v>
      </c>
      <c r="D2221" s="0" t="str">
        <f aca="false">HYPERLINK("http://dbpedia.org/sparql?default-graph-uri=http%3A%2F%2Fdbpedia.org&amp;query=select+distinct+%3Fsubject+%3Fobject+where+{%3Fsubject+%3Chttp%3A%2F%2Fdbpedia.org%2Fproperty%2FpreviousElection%3E+%3Fobject}+LIMIT+100&amp;format=text%2Fhtml&amp;timeout=30000&amp;debug=on", "View on DBPedia")</f>
        <v>View on DBPedia</v>
      </c>
    </row>
    <row collapsed="false" customFormat="false" customHeight="true" hidden="false" ht="12.65" outlineLevel="0" r="2222">
      <c r="A2222" s="0" t="str">
        <f aca="false">HYPERLINK("http://dbpedia.org/ontology/militaryUnit")</f>
        <v>http://dbpedia.org/ontology/militaryUnit</v>
      </c>
      <c r="B2222" s="0" t="s">
        <v>555</v>
      </c>
      <c r="D2222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true" hidden="false" ht="12.65" outlineLevel="0" r="2223">
      <c r="A2223" s="0" t="str">
        <f aca="false">HYPERLINK("http://dbpedia.org/ontology/birthPlace")</f>
        <v>http://dbpedia.org/ontology/birthPlace</v>
      </c>
      <c r="B2223" s="0" t="s">
        <v>125</v>
      </c>
      <c r="D2223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2224">
      <c r="A2224" s="0" t="str">
        <f aca="false">HYPERLINK("http://dbpedia.org/property/commands")</f>
        <v>http://dbpedia.org/property/commands</v>
      </c>
      <c r="B2224" s="0" t="s">
        <v>186</v>
      </c>
      <c r="D2224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true" hidden="false" ht="12.1" outlineLevel="0" r="2225">
      <c r="A2225" s="0" t="str">
        <f aca="false">HYPERLINK("http://dbpedia.org/property/data")</f>
        <v>http://dbpedia.org/property/data</v>
      </c>
      <c r="B2225" s="0" t="s">
        <v>54</v>
      </c>
      <c r="D2225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2226">
      <c r="A2226" s="0" t="str">
        <f aca="false">HYPERLINK("http://dbpedia.org/property/partyName")</f>
        <v>http://dbpedia.org/property/partyName</v>
      </c>
      <c r="B2226" s="0" t="s">
        <v>657</v>
      </c>
      <c r="D2226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true" hidden="false" ht="12.1" outlineLevel="0" r="2227">
      <c r="A2227" s="0" t="str">
        <f aca="false">HYPERLINK("http://dbpedia.org/property/majority")</f>
        <v>http://dbpedia.org/property/majority</v>
      </c>
      <c r="B2227" s="0" t="s">
        <v>1461</v>
      </c>
      <c r="D2227" s="0" t="str">
        <f aca="false">HYPERLINK("http://dbpedia.org/sparql?default-graph-uri=http%3A%2F%2Fdbpedia.org&amp;query=select+distinct+%3Fsubject+%3Fobject+where+{%3Fsubject+%3Chttp%3A%2F%2Fdbpedia.org%2Fproperty%2Fmajority%3E+%3Fobject}+LIMIT+100&amp;format=text%2Fhtml&amp;timeout=30000&amp;debug=on", "View on DBPedia")</f>
        <v>View on DBPedia</v>
      </c>
    </row>
    <row collapsed="false" customFormat="false" customHeight="true" hidden="false" ht="12.65" outlineLevel="0" r="2228">
      <c r="A2228" s="0" t="str">
        <f aca="false">HYPERLINK("http://dbpedia.org/property/otherParty")</f>
        <v>http://dbpedia.org/property/otherParty</v>
      </c>
      <c r="B2228" s="0" t="s">
        <v>112</v>
      </c>
      <c r="D2228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true" hidden="false" ht="12.65" outlineLevel="0" r="2229">
      <c r="A2229" s="0" t="str">
        <f aca="false">HYPERLINK("http://dbpedia.org/property/nextElection")</f>
        <v>http://dbpedia.org/property/nextElection</v>
      </c>
      <c r="B2229" s="0" t="s">
        <v>1462</v>
      </c>
      <c r="D2229" s="0" t="str">
        <f aca="false">HYPERLINK("http://dbpedia.org/sparql?default-graph-uri=http%3A%2F%2Fdbpedia.org&amp;query=select+distinct+%3Fsubject+%3Fobject+where+{%3Fsubject+%3Chttp%3A%2F%2Fdbpedia.org%2Fproperty%2FnextElection%3E+%3Fobject}+LIMIT+100&amp;format=text%2Fhtml&amp;timeout=30000&amp;debug=on", "View on DBPedia")</f>
        <v>View on DBPedia</v>
      </c>
    </row>
    <row collapsed="false" customFormat="false" customHeight="true" hidden="false" ht="12.65" outlineLevel="0" r="2230">
      <c r="A2230" s="0" t="str">
        <f aca="false">HYPERLINK("http://dbpedia.org/property/placeOfBirth")</f>
        <v>http://dbpedia.org/property/placeOfBirth</v>
      </c>
      <c r="B2230" s="0" t="s">
        <v>133</v>
      </c>
      <c r="D2230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2231">
      <c r="A2231" s="0" t="str">
        <f aca="false">HYPERLINK("http://dbpedia.org/property/nationality")</f>
        <v>http://dbpedia.org/property/nationality</v>
      </c>
      <c r="B2231" s="0" t="s">
        <v>134</v>
      </c>
      <c r="D2231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true" hidden="false" ht="12.65" outlineLevel="0" r="2232">
      <c r="A2232" s="0" t="str">
        <f aca="false">HYPERLINK("http://dbpedia.org/property/placeOfDeath")</f>
        <v>http://dbpedia.org/property/placeOfDeath</v>
      </c>
      <c r="B2232" s="0" t="s">
        <v>137</v>
      </c>
      <c r="D223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1" outlineLevel="0" r="2233">
      <c r="A2233" s="0" t="str">
        <f aca="false">HYPERLINK("http://dbpedia.org/property/boards")</f>
        <v>http://dbpedia.org/property/boards</v>
      </c>
      <c r="B2233" s="0" t="s">
        <v>1463</v>
      </c>
      <c r="D2233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true" hidden="false" ht="12.65" outlineLevel="0" r="2234">
      <c r="A2234" s="0" t="str">
        <f aca="false">HYPERLINK("http://dbpedia.org/property/winnerParty")</f>
        <v>http://dbpedia.org/property/winnerParty</v>
      </c>
      <c r="B2234" s="0" t="s">
        <v>1464</v>
      </c>
      <c r="D2234" s="0" t="str">
        <f aca="false">HYPERLINK("http://dbpedia.org/sparql?default-graph-uri=http%3A%2F%2Fdbpedia.org&amp;query=select+distinct+%3Fsubject+%3Fobject+where+{%3Fsubject+%3Chttp%3A%2F%2Fdbpedia.org%2Fproperty%2FwinnerParty%3E+%3Fobject}+LIMIT+100&amp;format=text%2Fhtml&amp;timeout=30000&amp;debug=on", "View on DBPedia")</f>
        <v>View on DBPedia</v>
      </c>
    </row>
    <row collapsed="false" customFormat="false" customHeight="true" hidden="false" ht="12.65" outlineLevel="0" r="2235">
      <c r="A2235" s="0" t="str">
        <f aca="false">HYPERLINK("http://dbpedia.org/property/loserParty")</f>
        <v>http://dbpedia.org/property/loserParty</v>
      </c>
      <c r="B2235" s="0" t="s">
        <v>1465</v>
      </c>
      <c r="D2235" s="0" t="str">
        <f aca="false">HYPERLINK("http://dbpedia.org/sparql?default-graph-uri=http%3A%2F%2Fdbpedia.org&amp;query=select+distinct+%3Fsubject+%3Fobject+where+{%3Fsubject+%3Chttp%3A%2F%2Fdbpedia.org%2Fproperty%2FloserParty%3E+%3Fobject}+LIMIT+100&amp;format=text%2Fhtml&amp;timeout=30000&amp;debug=on", "View on DBPedia")</f>
        <v>View on DBPedia</v>
      </c>
    </row>
    <row collapsed="false" customFormat="false" customHeight="true" hidden="false" ht="12.1" outlineLevel="0" r="2236">
      <c r="A2236" s="0" t="str">
        <f aca="false">HYPERLINK("http://dbpedia.org/property/source")</f>
        <v>http://dbpedia.org/property/source</v>
      </c>
      <c r="B2236" s="0" t="s">
        <v>140</v>
      </c>
      <c r="D2236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2237">
      <c r="A2237" s="0" t="str">
        <f aca="false">HYPERLINK("http://dbpedia.org/property/organization")</f>
        <v>http://dbpedia.org/property/organization</v>
      </c>
      <c r="B2237" s="0" t="s">
        <v>570</v>
      </c>
      <c r="D2237" s="0" t="str">
        <f aca="false">HYPERLINK("http://dbpedia.org/sparql?default-graph-uri=http%3A%2F%2Fdbpedia.org&amp;query=select+distinct+%3Fsubject+%3Fobject+where+{%3Fsubject+%3Chttp%3A%2F%2Fdbpedia.org%2Fproperty%2Forganization%3E+%3Fobject}+LIMIT+100&amp;format=text%2Fhtml&amp;timeout=30000&amp;debug=on", "View on DBPedia")</f>
        <v>View on DBPedia</v>
      </c>
    </row>
    <row collapsed="false" customFormat="false" customHeight="true" hidden="false" ht="12.1" outlineLevel="0" r="2238">
      <c r="A2238" s="0" t="str">
        <f aca="false">HYPERLINK("http://dbpedia.org/property/candidate2Party")</f>
        <v>http://dbpedia.org/property/candidate2Party</v>
      </c>
      <c r="B2238" s="0" t="s">
        <v>1466</v>
      </c>
      <c r="D2238" s="0" t="str">
        <f aca="false">HYPERLINK("http://dbpedia.org/sparql?default-graph-uri=http%3A%2F%2Fdbpedia.org&amp;query=select+distinct+%3Fsubject+%3Fobject+where+{%3Fsubject+%3Chttp%3A%2F%2Fdbpedia.org%2Fproperty%2Fcandidate2Party%3E+%3Fobject}+LIMIT+100&amp;format=text%2Fhtml&amp;timeout=30000&amp;debug=on", "View on DBPedia")</f>
        <v>View on DBPedia</v>
      </c>
    </row>
    <row collapsed="false" customFormat="false" customHeight="true" hidden="false" ht="12.1" outlineLevel="0" r="2239">
      <c r="A2239" s="0" t="str">
        <f aca="false">HYPERLINK("http://dbpedia.org/property/text")</f>
        <v>http://dbpedia.org/property/text</v>
      </c>
      <c r="B2239" s="0" t="s">
        <v>146</v>
      </c>
      <c r="D2239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1" outlineLevel="0" r="2240">
      <c r="A2240" s="0" t="str">
        <f aca="false">HYPERLINK("http://dbpedia.org/ontology/title")</f>
        <v>http://dbpedia.org/ontology/title</v>
      </c>
      <c r="B2240" s="0" t="s">
        <v>57</v>
      </c>
      <c r="D2240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241">
      <c r="A2241" s="0" t="str">
        <f aca="false">HYPERLINK("http://dbpedia.org/property/partyColour")</f>
        <v>http://dbpedia.org/property/partyColour</v>
      </c>
      <c r="B2241" s="0" t="s">
        <v>459</v>
      </c>
      <c r="D2241" s="0" t="str">
        <f aca="false">HYPERLINK("http://dbpedia.org/sparql?default-graph-uri=http%3A%2F%2Fdbpedia.org&amp;query=select+distinct+%3Fsubject+%3Fobject+where+{%3Fsubject+%3Chttp%3A%2F%2Fdbpedia.org%2Fproperty%2FpartyColour%3E+%3Fobject}+LIMIT+100&amp;format=text%2Fhtml&amp;timeout=30000&amp;debug=on", "View on DBPedia")</f>
        <v>View on DBPedia</v>
      </c>
    </row>
    <row collapsed="false" customFormat="false" customHeight="true" hidden="false" ht="12.65" outlineLevel="0" r="2242">
      <c r="A2242" s="0" t="str">
        <f aca="false">HYPERLINK("http://dbpedia.org/property/electionName")</f>
        <v>http://dbpedia.org/property/electionName</v>
      </c>
      <c r="B2242" s="0" t="s">
        <v>368</v>
      </c>
      <c r="D2242" s="0" t="str">
        <f aca="false">HYPERLINK("http://dbpedia.org/sparql?default-graph-uri=http%3A%2F%2Fdbpedia.org&amp;query=select+distinct+%3Fsubject+%3Fobject+where+{%3Fsubject+%3Chttp%3A%2F%2Fdbpedia.org%2Fproperty%2FelectionName%3E+%3Fobject}+LIMIT+100&amp;format=text%2Fhtml&amp;timeout=30000&amp;debug=on", "View on DBPedia")</f>
        <v>View on DBPedia</v>
      </c>
    </row>
    <row collapsed="false" customFormat="false" customHeight="true" hidden="false" ht="12.65" outlineLevel="0" r="2243">
      <c r="A2243" s="0" t="str">
        <f aca="false">HYPERLINK("http://dbpedia.org/property/constituencyMp")</f>
        <v>http://dbpedia.org/property/constituencyMp</v>
      </c>
      <c r="B2243" s="0" t="s">
        <v>465</v>
      </c>
      <c r="D2243" s="0" t="str">
        <f aca="false">HYPERLINK("http://dbpedia.org/sparql?default-graph-uri=http%3A%2F%2Fdbpedia.org&amp;query=select+distinct+%3Fsubject+%3Fobject+where+{%3Fsubject+%3Chttp%3A%2F%2Fdbpedia.org%2Fproperty%2FconstituencyMp%3E+%3Fobject}+LIMIT+100&amp;format=text%2Fhtml&amp;timeout=30000&amp;debug=on", "View on DBPedia")</f>
        <v>View on DBPedia</v>
      </c>
    </row>
    <row collapsed="false" customFormat="false" customHeight="true" hidden="false" ht="12.65" outlineLevel="0" r="2244">
      <c r="A2244" s="0" t="str">
        <f aca="false">HYPERLINK("http://dbpedia.org/property/deathPlace")</f>
        <v>http://dbpedia.org/property/deathPlace</v>
      </c>
      <c r="B2244" s="0" t="s">
        <v>127</v>
      </c>
      <c r="D2244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2245">
      <c r="A2245" s="0" t="str">
        <f aca="false">HYPERLINK("http://dbpedia.org/property/constituency")</f>
        <v>http://dbpedia.org/property/constituency</v>
      </c>
      <c r="B2245" s="0" t="s">
        <v>467</v>
      </c>
      <c r="D2245" s="0" t="str">
        <f aca="false">HYPERLINK("http://dbpedia.org/sparql?default-graph-uri=http%3A%2F%2Fdbpedia.org&amp;query=select+distinct+%3Fsubject+%3Fobject+where+{%3Fsubject+%3Chttp%3A%2F%2Fdbpedia.org%2Fproperty%2Fconstituency%3E+%3Fobject}+LIMIT+100&amp;format=text%2Fhtml&amp;timeout=30000&amp;debug=on", "View on DBPedia")</f>
        <v>View on DBPedia</v>
      </c>
    </row>
    <row collapsed="false" customFormat="false" customHeight="true" hidden="false" ht="12.1" outlineLevel="0" r="2246">
      <c r="A2246" s="0" t="str">
        <f aca="false">HYPERLINK("http://dbpedia.org/property/movement")</f>
        <v>http://dbpedia.org/property/movement</v>
      </c>
      <c r="B2246" s="0" t="s">
        <v>246</v>
      </c>
      <c r="D2246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true" hidden="false" ht="12.1" outlineLevel="0" r="2247">
      <c r="A2247" s="0" t="str">
        <f aca="false">HYPERLINK("http://dbpedia.org/property/known")</f>
        <v>http://dbpedia.org/property/known</v>
      </c>
      <c r="B2247" s="0" t="s">
        <v>1315</v>
      </c>
      <c r="D2247" s="0" t="str">
        <f aca="false">HYPERLINK("http://dbpedia.org/sparql?default-graph-uri=http%3A%2F%2Fdbpedia.org&amp;query=select+distinct+%3Fsubject+%3Fobject+where+{%3Fsubject+%3Chttp%3A%2F%2Fdbpedia.org%2Fproperty%2Fknown%3E+%3Fobject}+LIMIT+100&amp;format=text%2Fhtml&amp;timeout=30000&amp;debug=on", "View on DBPedia")</f>
        <v>View on DBPedia</v>
      </c>
    </row>
    <row collapsed="false" customFormat="false" customHeight="true" hidden="false" ht="12.65" outlineLevel="0" r="2248">
      <c r="A2248" s="0" t="str">
        <f aca="false">HYPERLINK("http://dbpedia.org/property/politicalParty")</f>
        <v>http://dbpedia.org/property/politicalParty</v>
      </c>
      <c r="B2248" s="0" t="s">
        <v>121</v>
      </c>
      <c r="D2248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true" hidden="false" ht="12.65" outlineLevel="0" r="2249">
      <c r="A2249" s="0" t="str">
        <f aca="false">HYPERLINK("http://dbpedia.org/ontology/europeanAffiliation")</f>
        <v>http://dbpedia.org/ontology/europeanAffiliation</v>
      </c>
      <c r="B2249" s="0" t="s">
        <v>1467</v>
      </c>
      <c r="D2249" s="0" t="str">
        <f aca="false">HYPERLINK("http://dbpedia.org/sparql?default-graph-uri=http%3A%2F%2Fdbpedia.org&amp;query=select+distinct+%3Fsubject+%3Fobject+where+{%3Fsubject+%3Chttp%3A%2F%2Fdbpedia.org%2Fontology%2FeuropeanAffiliation%3E+%3Fobject}+LIMIT+100&amp;format=text%2Fhtml&amp;timeout=30000&amp;debug=on", "View on DBPedia")</f>
        <v>View on DBPedia</v>
      </c>
    </row>
    <row collapsed="false" customFormat="false" customHeight="true" hidden="false" ht="12.1" outlineLevel="0" r="2250">
      <c r="A2250" s="0" t="str">
        <f aca="false">HYPERLINK("http://dbpedia.org/property/president")</f>
        <v>http://dbpedia.org/property/president</v>
      </c>
      <c r="B2250" s="0" t="s">
        <v>442</v>
      </c>
      <c r="D2250" s="0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</row>
    <row collapsed="false" customFormat="false" customHeight="true" hidden="false" ht="12.1" outlineLevel="0" r="2251">
      <c r="A2251" s="0" t="str">
        <f aca="false">HYPERLINK("http://dbpedia.org/property/portfolio")</f>
        <v>http://dbpedia.org/property/portfolio</v>
      </c>
      <c r="B2251" s="0" t="s">
        <v>1468</v>
      </c>
      <c r="D2251" s="0" t="str">
        <f aca="false">HYPERLINK("http://dbpedia.org/sparql?default-graph-uri=http%3A%2F%2Fdbpedia.org&amp;query=select+distinct+%3Fsubject+%3Fobject+where+{%3Fsubject+%3Chttp%3A%2F%2Fdbpedia.org%2Fproperty%2Fportfolio%3E+%3Fobject}+LIMIT+100&amp;format=text%2Fhtml&amp;timeout=30000&amp;debug=on", "View on DBPedia")</f>
        <v>View on DBPedia</v>
      </c>
    </row>
    <row collapsed="false" customFormat="false" customHeight="true" hidden="false" ht="12.65" outlineLevel="0" r="2252">
      <c r="A2252" s="0" t="str">
        <f aca="false">HYPERLINK("http://dbpedia.org/property/gen.Secretary")</f>
        <v>http://dbpedia.org/property/gen.Secretary</v>
      </c>
      <c r="B2252" s="0" t="s">
        <v>1469</v>
      </c>
      <c r="D2252" s="0" t="str">
        <f aca="false">HYPERLINK("http://dbpedia.org/sparql?default-graph-uri=http%3A%2F%2Fdbpedia.org&amp;query=select+distinct+%3Fsubject+%3Fobject+where+{%3Fsubject+%3Chttp%3A%2F%2Fdbpedia.org%2Fproperty%2Fgen.Secretary%3E+%3Fobject}+LIMIT+100&amp;format=text%2Fhtml&amp;timeout=30000&amp;debug=on", "View on DBPedia")</f>
        <v>View on DBPedia</v>
      </c>
    </row>
    <row collapsed="false" customFormat="false" customHeight="true" hidden="false" ht="12.1" outlineLevel="0" r="2253">
      <c r="A2253" s="0" t="str">
        <f aca="false">HYPERLINK("http://dbpedia.org/ontology/portfolio")</f>
        <v>http://dbpedia.org/ontology/portfolio</v>
      </c>
      <c r="B2253" s="0" t="s">
        <v>1468</v>
      </c>
      <c r="D2253" s="0" t="str">
        <f aca="false">HYPERLINK("http://dbpedia.org/sparql?default-graph-uri=http%3A%2F%2Fdbpedia.org&amp;query=select+distinct+%3Fsubject+%3Fobject+where+{%3Fsubject+%3Chttp%3A%2F%2Fdbpedia.org%2Fontology%2Fportfolio%3E+%3Fobject}+LIMIT+100&amp;format=text%2Fhtml&amp;timeout=30000&amp;debug=on", "View on DBPedia")</f>
        <v>View on DBPedia</v>
      </c>
    </row>
    <row collapsed="false" customFormat="false" customHeight="true" hidden="false" ht="12.1" outlineLevel="0" r="2254">
      <c r="A2254" s="0" t="str">
        <f aca="false">HYPERLINK("http://dbpedia.org/ontology/residence")</f>
        <v>http://dbpedia.org/ontology/residence</v>
      </c>
      <c r="B2254" s="0" t="s">
        <v>205</v>
      </c>
      <c r="D2254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true" hidden="false" ht="12.65" outlineLevel="0" r="2255">
      <c r="A2255" s="0" t="str">
        <f aca="false">HYPERLINK("http://dbpedia.org/ontology/europeanParliamentGroup")</f>
        <v>http://dbpedia.org/ontology/europeanParliamentGroup</v>
      </c>
      <c r="B2255" s="0" t="s">
        <v>1470</v>
      </c>
      <c r="D2255" s="0" t="str">
        <f aca="false">HYPERLINK("http://dbpedia.org/sparql?default-graph-uri=http%3A%2F%2Fdbpedia.org&amp;query=select+distinct+%3Fsubject+%3Fobject+where+{%3Fsubject+%3Chttp%3A%2F%2Fdbpedia.org%2Fontology%2FeuropeanParliamentGroup%3E+%3Fobject}+LIMIT+100&amp;format=text%2Fhtml&amp;timeout=30000&amp;debug=on", "View on DBPedia")</f>
        <v>View on DBPedia</v>
      </c>
    </row>
    <row collapsed="false" customFormat="false" customHeight="true" hidden="false" ht="12.65" outlineLevel="0" r="2256">
      <c r="A2256" s="0" t="str">
        <f aca="false">HYPERLINK("http://dbpedia.org/property/mapCaption")</f>
        <v>http://dbpedia.org/property/mapCaption</v>
      </c>
      <c r="B2256" s="0" t="s">
        <v>464</v>
      </c>
      <c r="D2256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true" hidden="false" ht="12.1" outlineLevel="0" r="2257">
      <c r="A2257" s="0" t="str">
        <f aca="false">HYPERLINK("http://dbpedia.org/property/committees")</f>
        <v>http://dbpedia.org/property/committees</v>
      </c>
      <c r="B2257" s="0" t="s">
        <v>1471</v>
      </c>
      <c r="D2257" s="0" t="str">
        <f aca="false">HYPERLINK("http://dbpedia.org/sparql?default-graph-uri=http%3A%2F%2Fdbpedia.org&amp;query=select+distinct+%3Fsubject+%3Fobject+where+{%3Fsubject+%3Chttp%3A%2F%2Fdbpedia.org%2Fproperty%2Fcommittees%3E+%3Fobject}+LIMIT+100&amp;format=text%2Fhtml&amp;timeout=30000&amp;debug=on", "View on DBPedia")</f>
        <v>View on DBPedia</v>
      </c>
    </row>
    <row collapsed="false" customFormat="false" customHeight="true" hidden="false" ht="12.1" outlineLevel="0" r="2258">
      <c r="A2258" s="0" t="str">
        <f aca="false">HYPERLINK("http://dbpedia.org/property/row")</f>
        <v>http://dbpedia.org/property/row</v>
      </c>
      <c r="B2258" s="0" t="s">
        <v>1301</v>
      </c>
      <c r="D2258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true" hidden="false" ht="12.1" outlineLevel="0" r="2259">
      <c r="A2259" s="0" t="str">
        <f aca="false">HYPERLINK("http://dbpedia.org/property/international")</f>
        <v>http://dbpedia.org/property/international</v>
      </c>
      <c r="B2259" s="0" t="s">
        <v>656</v>
      </c>
      <c r="D2259" s="0" t="str">
        <f aca="false">HYPERLINK("http://dbpedia.org/sparql?default-graph-uri=http%3A%2F%2Fdbpedia.org&amp;query=select+distinct+%3Fsubject+%3Fobject+where+{%3Fsubject+%3Chttp%3A%2F%2Fdbpedia.org%2Fproperty%2Finternational%3E+%3Fobject}+LIMIT+100&amp;format=text%2Fhtml&amp;timeout=30000&amp;debug=on", "View on DBPedia")</f>
        <v>View on DBPedia</v>
      </c>
    </row>
    <row collapsed="false" customFormat="false" customHeight="true" hidden="false" ht="12.1" outlineLevel="0" r="2260">
      <c r="A2260" s="0" t="str">
        <f aca="false">HYPERLINK("http://dbpedia.org/ontology/nationality")</f>
        <v>http://dbpedia.org/ontology/nationality</v>
      </c>
      <c r="B2260" s="0" t="s">
        <v>134</v>
      </c>
      <c r="D2260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true" hidden="false" ht="12.1" outlineLevel="0" r="2261">
      <c r="A2261" s="0" t="str">
        <f aca="false">HYPERLINK("http://dbpedia.org/property/group")</f>
        <v>http://dbpedia.org/property/group</v>
      </c>
      <c r="B2261" s="0" t="s">
        <v>562</v>
      </c>
      <c r="D2261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true" hidden="false" ht="12.1" outlineLevel="0" r="2262">
      <c r="A2262" s="0" t="str">
        <f aca="false">HYPERLINK("http://dbpedia.org/property/affiliations")</f>
        <v>http://dbpedia.org/property/affiliations</v>
      </c>
      <c r="B2262" s="0" t="s">
        <v>67</v>
      </c>
      <c r="D2262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65" outlineLevel="0" r="2263">
      <c r="A2263" s="0" t="str">
        <f aca="false">HYPERLINK("http://dbpedia.org/property/partyAffiliation")</f>
        <v>http://dbpedia.org/property/partyAffiliation</v>
      </c>
      <c r="B2263" s="0" t="s">
        <v>1472</v>
      </c>
      <c r="D2263" s="0" t="str">
        <f aca="false">HYPERLINK("http://dbpedia.org/sparql?default-graph-uri=http%3A%2F%2Fdbpedia.org&amp;query=select+distinct+%3Fsubject+%3Fobject+where+{%3Fsubject+%3Chttp%3A%2F%2Fdbpedia.org%2Fproperty%2FpartyAffiliation%3E+%3Fobject}+LIMIT+100&amp;format=text%2Fhtml&amp;timeout=30000&amp;debug=on", "View on DBPedia")</f>
        <v>View on DBPedia</v>
      </c>
    </row>
    <row collapsed="false" customFormat="false" customHeight="true" hidden="false" ht="12.1" outlineLevel="0" r="2264">
      <c r="A2264" s="0" t="str">
        <f aca="false">HYPERLINK("http://dbpedia.org/property/succeeded")</f>
        <v>http://dbpedia.org/property/succeeded</v>
      </c>
      <c r="B2264" s="0" t="s">
        <v>1473</v>
      </c>
      <c r="D2264" s="0" t="str">
        <f aca="false">HYPERLINK("http://dbpedia.org/sparql?default-graph-uri=http%3A%2F%2Fdbpedia.org&amp;query=select+distinct+%3Fsubject+%3Fobject+where+{%3Fsubject+%3Chttp%3A%2F%2Fdbpedia.org%2Fproperty%2Fsucceeded%3E+%3Fobject}+LIMIT+100&amp;format=text%2Fhtml&amp;timeout=30000&amp;debug=on", "View on DBPedia")</f>
        <v>View on DBPedia</v>
      </c>
    </row>
    <row collapsed="false" customFormat="false" customHeight="true" hidden="false" ht="12.1" outlineLevel="0" r="2265">
      <c r="A2265" s="0" t="str">
        <f aca="false">HYPERLINK("http://dbpedia.org/property/period")</f>
        <v>http://dbpedia.org/property/period</v>
      </c>
      <c r="B2265" s="0" t="s">
        <v>867</v>
      </c>
      <c r="D2265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true" hidden="false" ht="12.1" outlineLevel="0" r="2266">
      <c r="A2266" s="0" t="str">
        <f aca="false">HYPERLINK("http://dbpedia.org/ontology/committee")</f>
        <v>http://dbpedia.org/ontology/committee</v>
      </c>
      <c r="B2266" s="0" t="s">
        <v>1474</v>
      </c>
      <c r="D2266" s="0" t="str">
        <f aca="false">HYPERLINK("http://dbpedia.org/sparql?default-graph-uri=http%3A%2F%2Fdbpedia.org&amp;query=select+distinct+%3Fsubject+%3Fobject+where+{%3Fsubject+%3Chttp%3A%2F%2Fdbpedia.org%2Fontology%2Fcommittee%3E+%3Fobject}+LIMIT+100&amp;format=text%2Fhtml&amp;timeout=30000&amp;debug=on", "View on DBPedia")</f>
        <v>View on DBPedia</v>
      </c>
    </row>
    <row collapsed="false" customFormat="false" customHeight="true" hidden="false" ht="12.1" outlineLevel="0" r="2267">
      <c r="A2267" s="0" t="str">
        <f aca="false">HYPERLINK("http://dbpedia.org/property/image")</f>
        <v>http://dbpedia.org/property/image</v>
      </c>
      <c r="B2267" s="0" t="s">
        <v>83</v>
      </c>
      <c r="D2267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2268">
      <c r="A2268" s="0" t="str">
        <f aca="false">HYPERLINK("http://dbpedia.org/property/website")</f>
        <v>http://dbpedia.org/property/website</v>
      </c>
      <c r="B2268" s="0" t="s">
        <v>1176</v>
      </c>
      <c r="D2268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true" hidden="false" ht="12.65" outlineLevel="0" r="2269">
      <c r="A2269" s="0" t="str">
        <f aca="false">HYPERLINK("http://dbpedia.org/property/schoolTradition")</f>
        <v>http://dbpedia.org/property/schoolTradition</v>
      </c>
      <c r="B2269" s="0" t="s">
        <v>1475</v>
      </c>
      <c r="D2269" s="0" t="str">
        <f aca="false">HYPERLINK("http://dbpedia.org/sparql?default-graph-uri=http%3A%2F%2Fdbpedia.org&amp;query=select+distinct+%3Fsubject+%3Fobject+where+{%3Fsubject+%3Chttp%3A%2F%2Fdbpedia.org%2Fproperty%2FschoolTradition%3E+%3Fobject}+LIMIT+100&amp;format=text%2Fhtml&amp;timeout=30000&amp;debug=on", "View on DBPedia")</f>
        <v>View on DBPedia</v>
      </c>
    </row>
    <row collapsed="false" customFormat="false" customHeight="true" hidden="false" ht="12.1" outlineLevel="0" r="2270">
      <c r="A2270" s="0" t="str">
        <f aca="false">HYPERLINK("http://dbpedia.org/ontology/affiliation")</f>
        <v>http://dbpedia.org/ontology/affiliation</v>
      </c>
      <c r="B2270" s="0" t="s">
        <v>74</v>
      </c>
      <c r="D2270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true" hidden="false" ht="12.1" outlineLevel="0" r="2271">
      <c r="A2271" s="0" t="str">
        <f aca="false">HYPERLINK("http://dbpedia.org/ontology/board")</f>
        <v>http://dbpedia.org/ontology/board</v>
      </c>
      <c r="B2271" s="0" t="s">
        <v>1476</v>
      </c>
      <c r="D2271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true" hidden="false" ht="12.1" outlineLevel="0" r="2272">
      <c r="A2272" s="0" t="str">
        <f aca="false">HYPERLINK("http://dbpedia.org/property/residence")</f>
        <v>http://dbpedia.org/property/residence</v>
      </c>
      <c r="B2272" s="0" t="s">
        <v>205</v>
      </c>
      <c r="D2272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65" outlineLevel="0" r="2273">
      <c r="A2273" s="0" t="str">
        <f aca="false">HYPERLINK("http://dbpedia.org/ontology/philosophicalSchool")</f>
        <v>http://dbpedia.org/ontology/philosophicalSchool</v>
      </c>
      <c r="B2273" s="0" t="s">
        <v>1477</v>
      </c>
      <c r="D2273" s="0" t="str">
        <f aca="false">HYPERLINK("http://dbpedia.org/sparql?default-graph-uri=http%3A%2F%2Fdbpedia.org&amp;query=select+distinct+%3Fsubject+%3Fobject+where+{%3Fsubject+%3Chttp%3A%2F%2Fdbpedia.org%2Fontology%2FphilosophicalSchool%3E+%3Fobject}+LIMIT+100&amp;format=text%2Fhtml&amp;timeout=30000&amp;debug=on", "View on DBPedia")</f>
        <v>View on DBPedia</v>
      </c>
    </row>
    <row collapsed="false" customFormat="false" customHeight="true" hidden="false" ht="12.65" outlineLevel="0" r="2274">
      <c r="A2274" s="0" t="str">
        <f aca="false">HYPERLINK("http://dbpedia.org/property/briefDescription")</f>
        <v>http://dbpedia.org/property/briefDescription</v>
      </c>
      <c r="B2274" s="0" t="s">
        <v>209</v>
      </c>
      <c r="D2274" s="0" t="str">
        <f aca="false">HYPERLINK("http://dbpedia.org/sparql?default-graph-uri=http%3A%2F%2Fdbpedia.org&amp;query=select+distinct+%3Fsubject+%3Fobject+where+{%3Fsubject+%3Chttp%3A%2F%2Fdbpedia.org%2Fproperty%2Fbrief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2275">
      <c r="A2275" s="0" t="str">
        <f aca="false">HYPERLINK("http://dbpedia.org/property/citizenship")</f>
        <v>http://dbpedia.org/property/citizenship</v>
      </c>
      <c r="B2275" s="0" t="s">
        <v>216</v>
      </c>
      <c r="D2275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true" hidden="false" ht="12.1" outlineLevel="0" r="2276">
      <c r="A2276" s="0" t="str">
        <f aca="false">HYPERLINK("http://dbpedia.org/ontology/award")</f>
        <v>http://dbpedia.org/ontology/award</v>
      </c>
      <c r="B2276" s="0" t="s">
        <v>218</v>
      </c>
      <c r="D2276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1" outlineLevel="0" r="2277">
      <c r="A2277" s="0" t="str">
        <f aca="false">HYPERLINK("http://dbpedia.org/ontology/relation")</f>
        <v>http://dbpedia.org/ontology/relation</v>
      </c>
      <c r="B2277" s="0" t="s">
        <v>1478</v>
      </c>
      <c r="D2277" s="0" t="str">
        <f aca="false">HYPERLINK("http://dbpedia.org/sparql?default-graph-uri=http%3A%2F%2Fdbpedia.org&amp;query=select+distinct+%3Fsubject+%3Fobject+where+{%3Fsubject+%3Chttp%3A%2F%2Fdbpedia.org%2Fontology%2Frelation%3E+%3Fobject}+LIMIT+100&amp;format=text%2Fhtml&amp;timeout=30000&amp;debug=on", "View on DBPedia")</f>
        <v>View on DBPedia</v>
      </c>
    </row>
    <row collapsed="false" customFormat="false" customHeight="true" hidden="false" ht="12.65" outlineLevel="0" r="2278">
      <c r="A2278" s="0" t="str">
        <f aca="false">HYPERLINK("http://dbpedia.org/property/europarl")</f>
        <v>http://dbpedia.org/property/europarl</v>
      </c>
      <c r="B2278" s="0" t="s">
        <v>1479</v>
      </c>
      <c r="D2278" s="0" t="str">
        <f aca="false">HYPERLINK("http://dbpedia.org/sparql?default-graph-uri=http%3A%2F%2Fdbpedia.org&amp;query=select+distinct+%3Fsubject+%3Fobject+where+{%3Fsubject+%3Chttp%3A%2F%2Fdbpedia.org%2Fproperty%2Feuroparl%3E+%3Fobject}+LIMIT+100&amp;format=text%2Fhtml&amp;timeout=30000&amp;debug=on", "View on DBPedia")</f>
        <v>View on DBPedia</v>
      </c>
    </row>
    <row collapsed="false" customFormat="false" customHeight="true" hidden="false" ht="12.65" outlineLevel="0" r="2279">
      <c r="A2279" s="0" t="str">
        <f aca="false">HYPERLINK("http://dbpedia.org/property/ambassadorFrom")</f>
        <v>http://dbpedia.org/property/ambassadorFrom</v>
      </c>
      <c r="B2279" s="0" t="s">
        <v>1480</v>
      </c>
      <c r="D2279" s="0" t="str">
        <f aca="false">HYPERLINK("http://dbpedia.org/sparql?default-graph-uri=http%3A%2F%2Fdbpedia.org&amp;query=select+distinct+%3Fsubject+%3Fobject+where+{%3Fsubject+%3Chttp%3A%2F%2Fdbpedia.org%2Fproperty%2FambassadorFrom%3E+%3Fobject}+LIMIT+100&amp;format=text%2Fhtml&amp;timeout=30000&amp;debug=on", "View on DBPedia")</f>
        <v>View on DBPedia</v>
      </c>
    </row>
    <row collapsed="false" customFormat="false" customHeight="true" hidden="false" ht="12.65" outlineLevel="0" r="2280">
      <c r="A2280" s="0" t="str">
        <f aca="false">HYPERLINK("http://dbpedia.org/ontology/stateOfOrigin")</f>
        <v>http://dbpedia.org/ontology/stateOfOrigin</v>
      </c>
      <c r="B2280" s="0" t="s">
        <v>226</v>
      </c>
      <c r="D2280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true" hidden="false" ht="12.1" outlineLevel="0" r="2281">
      <c r="A2281" s="0" t="str">
        <f aca="false">HYPERLINK("http://dbpedia.org/property/preceded")</f>
        <v>http://dbpedia.org/property/preceded</v>
      </c>
      <c r="B2281" s="0" t="s">
        <v>1481</v>
      </c>
      <c r="D2281" s="0" t="str">
        <f aca="false">HYPERLINK("http://dbpedia.org/sparql?default-graph-uri=http%3A%2F%2Fdbpedia.org&amp;query=select+distinct+%3Fsubject+%3Fobject+where+{%3Fsubject+%3Chttp%3A%2F%2Fdbpedia.org%2Fproperty%2Fpreceded%3E+%3Fobject}+LIMIT+100&amp;format=text%2Fhtml&amp;timeout=30000&amp;debug=on", "View on DBPedia")</f>
        <v>View on DBPedia</v>
      </c>
    </row>
    <row collapsed="false" customFormat="false" customHeight="true" hidden="false" ht="12.1" outlineLevel="0" r="2282">
      <c r="A2282" s="0" t="str">
        <f aca="false">HYPERLINK("http://dbpedia.org/property/header")</f>
        <v>http://dbpedia.org/property/header</v>
      </c>
      <c r="B2282" s="0" t="s">
        <v>229</v>
      </c>
      <c r="D2282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65" outlineLevel="0" r="2283">
      <c r="A2283" s="0" t="str">
        <f aca="false">HYPERLINK("http://dbpedia.org/property/organisations")</f>
        <v>http://dbpedia.org/property/organisations</v>
      </c>
      <c r="B2283" s="0" t="s">
        <v>1482</v>
      </c>
      <c r="D2283" s="0" t="str">
        <f aca="false">HYPERLINK("http://dbpedia.org/sparql?default-graph-uri=http%3A%2F%2Fdbpedia.org&amp;query=select+distinct+%3Fsubject+%3Fobject+where+{%3Fsubject+%3Chttp%3A%2F%2Fdbpedia.org%2Fproperty%2Forganisations%3E+%3Fobject}+LIMIT+100&amp;format=text%2Fhtml&amp;timeout=30000&amp;debug=on", "View on DBPedia")</f>
        <v>View on DBPedia</v>
      </c>
    </row>
    <row collapsed="false" customFormat="false" customHeight="true" hidden="false" ht="12.65" outlineLevel="0" r="2284">
      <c r="A2284" s="0" t="str">
        <f aca="false">HYPERLINK("http://dbpedia.org/property/european")</f>
        <v>http://dbpedia.org/property/european</v>
      </c>
      <c r="B2284" s="0" t="s">
        <v>1483</v>
      </c>
      <c r="D2284" s="0" t="str">
        <f aca="false">HYPERLINK("http://dbpedia.org/sparql?default-graph-uri=http%3A%2F%2Fdbpedia.org&amp;query=select+distinct+%3Fsubject+%3Fobject+where+{%3Fsubject+%3Chttp%3A%2F%2Fdbpedia.org%2Fproperty%2Feuropean%3E+%3Fobject}+LIMIT+100&amp;format=text%2Fhtml&amp;timeout=30000&amp;debug=on", "View on DBPedia")</f>
        <v>View on DBPedia</v>
      </c>
    </row>
    <row collapsed="false" customFormat="false" customHeight="true" hidden="false" ht="12.65" outlineLevel="0" r="2285">
      <c r="A2285" s="0" t="str">
        <f aca="false">HYPERLINK("http://dbpedia.org/property/constituencyAm")</f>
        <v>http://dbpedia.org/property/constituencyAm</v>
      </c>
      <c r="B2285" s="0" t="s">
        <v>681</v>
      </c>
      <c r="D2285" s="0" t="str">
        <f aca="false">HYPERLINK("http://dbpedia.org/sparql?default-graph-uri=http%3A%2F%2Fdbpedia.org&amp;query=select+distinct+%3Fsubject+%3Fobject+where+{%3Fsubject+%3Chttp%3A%2F%2Fdbpedia.org%2Fproperty%2FconstituencyAm%3E+%3Fobject}+LIMIT+100&amp;format=text%2Fhtml&amp;timeout=30000&amp;debug=on", "View on DBPedia")</f>
        <v>View on DBPedia</v>
      </c>
    </row>
    <row collapsed="false" customFormat="false" customHeight="true" hidden="false" ht="12.65" outlineLevel="0" r="2286">
      <c r="A2286" s="0" t="str">
        <f aca="false">HYPERLINK("http://dbpedia.org/property/nameEnglish")</f>
        <v>http://dbpedia.org/property/nameEnglish</v>
      </c>
      <c r="B2286" s="0" t="s">
        <v>149</v>
      </c>
      <c r="D2286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true" hidden="false" ht="12.65" outlineLevel="0" r="2287">
      <c r="A2287" s="0" t="str">
        <f aca="false">HYPERLINK("http://dbpedia.org/property/educationalBackground")</f>
        <v>http://dbpedia.org/property/educationalBackground</v>
      </c>
      <c r="B2287" s="0" t="s">
        <v>1484</v>
      </c>
      <c r="D2287" s="0" t="str">
        <f aca="false">HYPERLINK("http://dbpedia.org/sparql?default-graph-uri=http%3A%2F%2Fdbpedia.org&amp;query=select+distinct+%3Fsubject+%3Fobject+where+{%3Fsubject+%3Chttp%3A%2F%2Fdbpedia.org%2Fproperty%2FeducationalBackground%3E+%3Fobject}+LIMIT+100&amp;format=text%2Fhtml&amp;timeout=30000&amp;debug=on", "View on DBPedia")</f>
        <v>View on DBPedia</v>
      </c>
    </row>
    <row collapsed="false" customFormat="false" customHeight="true" hidden="false" ht="12.1" outlineLevel="0" r="2288">
      <c r="A2288" s="0" t="str">
        <f aca="false">HYPERLINK("http://dbpedia.org/property/nominator")</f>
        <v>http://dbpedia.org/property/nominator</v>
      </c>
      <c r="B2288" s="0" t="s">
        <v>444</v>
      </c>
      <c r="D2288" s="0" t="str">
        <f aca="false">HYPERLINK("http://dbpedia.org/sparql?default-graph-uri=http%3A%2F%2Fdbpedia.org&amp;query=select+distinct+%3Fsubject+%3Fobject+where+{%3Fsubject+%3Chttp%3A%2F%2Fdbpedia.org%2Fproperty%2Fnominator%3E+%3Fobject}+LIMIT+100&amp;format=text%2Fhtml&amp;timeout=30000&amp;debug=on", "View on DBPedia")</f>
        <v>View on DBPedia</v>
      </c>
    </row>
    <row collapsed="false" customFormat="false" customHeight="true" hidden="false" ht="12.1" outlineLevel="0" r="2289">
      <c r="A2289" s="0" t="str">
        <f aca="false">HYPERLINK("http://dbpedia.org/ontology/president")</f>
        <v>http://dbpedia.org/ontology/president</v>
      </c>
      <c r="B2289" s="0" t="s">
        <v>442</v>
      </c>
      <c r="D2289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true" hidden="false" ht="12.1" outlineLevel="0" r="2290">
      <c r="A2290" s="0" t="str">
        <f aca="false">HYPERLINK("http://dbpedia.org/property/political")</f>
        <v>http://dbpedia.org/property/political</v>
      </c>
      <c r="B2290" s="0" t="s">
        <v>539</v>
      </c>
      <c r="D2290" s="0" t="str">
        <f aca="false">HYPERLINK("http://dbpedia.org/sparql?default-graph-uri=http%3A%2F%2Fdbpedia.org&amp;query=select+distinct+%3Fsubject+%3Fobject+where+{%3Fsubject+%3Chttp%3A%2F%2Fdbpedia.org%2Fproperty%2Fpolitical%3E+%3Fobject}+LIMIT+100&amp;format=text%2Fhtml&amp;timeout=30000&amp;debug=on", "View on DBPedia")</f>
        <v>View on DBPedia</v>
      </c>
    </row>
    <row collapsed="false" customFormat="false" customHeight="true" hidden="false" ht="12.1" outlineLevel="0" r="2291">
      <c r="A2291" s="0" t="str">
        <f aca="false">HYPERLINK("http://dbpedia.org/property/post1preceded")</f>
        <v>http://dbpedia.org/property/post1preceded</v>
      </c>
      <c r="B2291" s="0" t="s">
        <v>1485</v>
      </c>
      <c r="D2291" s="0" t="str">
        <f aca="false">HYPERLINK("http://dbpedia.org/sparql?default-graph-uri=http%3A%2F%2Fdbpedia.org&amp;query=select+distinct+%3Fsubject+%3Fobject+where+{%3Fsubject+%3Chttp%3A%2F%2Fdbpedia.org%2Fproperty%2Fpost1preceded%3E+%3Fobject}+LIMIT+100&amp;format=text%2Fhtml&amp;timeout=30000&amp;debug=on", "View on DBPedia")</f>
        <v>View on DBPedia</v>
      </c>
    </row>
    <row collapsed="false" customFormat="false" customHeight="true" hidden="false" ht="12.65" outlineLevel="0" r="2292">
      <c r="A2292" s="0" t="str">
        <f aca="false">HYPERLINK("http://dbpedia.org/property/posttitle")</f>
        <v>http://dbpedia.org/property/posttitle</v>
      </c>
      <c r="B2292" s="0" t="s">
        <v>1486</v>
      </c>
      <c r="D2292" s="0" t="str">
        <f aca="false">HYPERLINK("http://dbpedia.org/sparql?default-graph-uri=http%3A%2F%2Fdbpedia.org&amp;query=select+distinct+%3Fsubject+%3Fobject+where+{%3Fsubject+%3Chttp%3A%2F%2Fdbpedia.org%2Fproperty%2Fposttitle%3E+%3Fobject}+LIMIT+100&amp;format=text%2Fhtml&amp;timeout=30000&amp;debug=on", "View on DBPedia")</f>
        <v>View on DBPedia</v>
      </c>
    </row>
    <row collapsed="false" customFormat="false" customHeight="true" hidden="false" ht="12.65" outlineLevel="0" r="2293">
      <c r="A2293" s="0" t="str">
        <f aca="false">HYPERLINK("http://dbpedia.org/property/french")</f>
        <v>http://dbpedia.org/property/french</v>
      </c>
      <c r="B2293" s="0" t="s">
        <v>1487</v>
      </c>
      <c r="D2293" s="0" t="str">
        <f aca="false">HYPERLINK("http://dbpedia.org/sparql?default-graph-uri=http%3A%2F%2Fdbpedia.org&amp;query=select+distinct+%3Fsubject+%3Fobject+where+{%3Fsubject+%3Chttp%3A%2F%2Fdbpedia.org%2Fproperty%2Ffrench%3E+%3Fobject}+LIMIT+100&amp;format=text%2Fhtml&amp;timeout=30000&amp;debug=on", "View on DBPedia")</f>
        <v>View on DBPedia</v>
      </c>
    </row>
    <row collapsed="false" customFormat="false" customHeight="true" hidden="false" ht="12.1" outlineLevel="0" r="2294">
      <c r="A2294" s="0" t="str">
        <f aca="false">HYPERLINK("http://dbpedia.org/property/post")</f>
        <v>http://dbpedia.org/property/post</v>
      </c>
      <c r="B2294" s="0" t="s">
        <v>468</v>
      </c>
      <c r="D2294" s="0" t="str">
        <f aca="false">HYPERLINK("http://dbpedia.org/sparql?default-graph-uri=http%3A%2F%2Fdbpedia.org&amp;query=select+distinct+%3Fsubject+%3Fobject+where+{%3Fsubject+%3Chttp%3A%2F%2Fdbpedia.org%2Fproperty%2Fpost%3E+%3Fobject}+LIMIT+100&amp;format=text%2Fhtml&amp;timeout=30000&amp;debug=on", "View on DBPedia")</f>
        <v>View on DBPedia</v>
      </c>
    </row>
    <row collapsed="false" customFormat="false" customHeight="true" hidden="false" ht="12.65" outlineLevel="0" r="2295">
      <c r="A2295" s="0" t="str">
        <f aca="false">HYPERLINK("http://dbpedia.org/ontology/internationalAffiliation")</f>
        <v>http://dbpedia.org/ontology/internationalAffiliation</v>
      </c>
      <c r="B2295" s="0" t="s">
        <v>632</v>
      </c>
      <c r="D2295" s="0" t="str">
        <f aca="false">HYPERLINK("http://dbpedia.org/sparql?default-graph-uri=http%3A%2F%2Fdbpedia.org&amp;query=select+distinct+%3Fsubject+%3Fobject+where+{%3Fsubject+%3Chttp%3A%2F%2Fdbpedia.org%2Fontology%2FinternationalAffiliation%3E+%3Fobject}+LIMIT+100&amp;format=text%2Fhtml&amp;timeout=30000&amp;debug=on", "View on DBPedia")</f>
        <v>View on DBPedia</v>
      </c>
    </row>
    <row collapsed="false" customFormat="false" customHeight="true" hidden="false" ht="12.1" outlineLevel="0" r="2296">
      <c r="A2296" s="0" t="str">
        <f aca="false">HYPERLINK("http://dbpedia.org/ontology/religion")</f>
        <v>http://dbpedia.org/ontology/religion</v>
      </c>
      <c r="B2296" s="0" t="s">
        <v>154</v>
      </c>
      <c r="D2296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true" hidden="false" ht="12.1" outlineLevel="0" r="2297">
      <c r="A2297" s="0" t="str">
        <f aca="false">HYPERLINK("http://dbpedia.org/property/battles")</f>
        <v>http://dbpedia.org/property/battles</v>
      </c>
      <c r="B2297" s="0" t="s">
        <v>163</v>
      </c>
      <c r="D2297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true" hidden="false" ht="12.1" outlineLevel="0" r="2298">
      <c r="A2298" s="0" t="str">
        <f aca="false">HYPERLINK("http://dbpedia.org/property/position")</f>
        <v>http://dbpedia.org/property/position</v>
      </c>
      <c r="B2298" s="0" t="s">
        <v>1488</v>
      </c>
      <c r="D2298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true" hidden="false" ht="12.1" outlineLevel="0" r="2299">
      <c r="A2299" s="0" t="str">
        <f aca="false">HYPERLINK("http://dbpedia.org/property/highlights")</f>
        <v>http://dbpedia.org/property/highlights</v>
      </c>
      <c r="B2299" s="0" t="s">
        <v>1168</v>
      </c>
      <c r="D2299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2300">
      <c r="A2300" s="0" t="str">
        <f aca="false">HYPERLINK("http://dbpedia.org/ontology/team")</f>
        <v>http://dbpedia.org/ontology/team</v>
      </c>
      <c r="B2300" s="0" t="s">
        <v>488</v>
      </c>
      <c r="D230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true" hidden="false" ht="12.1" outlineLevel="0" r="2301">
      <c r="A2301" s="0" t="str">
        <f aca="false">HYPERLINK("http://dbpedia.org/ontology/education")</f>
        <v>http://dbpedia.org/ontology/education</v>
      </c>
      <c r="B2301" s="0" t="s">
        <v>361</v>
      </c>
      <c r="D2301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2302">
      <c r="A2302" s="0" t="str">
        <f aca="false">HYPERLINK("http://dbpedia.org/property/officialStatus")</f>
        <v>http://dbpedia.org/property/officialStatus</v>
      </c>
      <c r="B2302" s="0" t="s">
        <v>1489</v>
      </c>
      <c r="D2302" s="0" t="str">
        <f aca="false">HYPERLINK("http://dbpedia.org/sparql?default-graph-uri=http%3A%2F%2Fdbpedia.org&amp;query=select+distinct+%3Fsubject+%3Fobject+where+{%3Fsubject+%3Chttp%3A%2F%2Fdbpedia.org%2Fproperty%2FofficialStatus%3E+%3Fobject}+LIMIT+100&amp;format=text%2Fhtml&amp;timeout=30000&amp;debug=on", "View on DBPedia")</f>
        <v>View on DBPedia</v>
      </c>
    </row>
    <row collapsed="false" customFormat="false" customHeight="true" hidden="false" ht="12.1" outlineLevel="0" r="2303">
      <c r="A2303" s="0" t="str">
        <f aca="false">HYPERLINK("http://dbpedia.org/property/medalsCampaign/war")</f>
        <v>http://dbpedia.org/property/medalsCampaign/war</v>
      </c>
      <c r="B2303" s="0" t="s">
        <v>167</v>
      </c>
      <c r="D2303" s="0" t="str">
        <f aca="false">HYPERLINK("http://dbpedia.org/sparql?default-graph-uri=http%3A%2F%2Fdbpedia.org&amp;query=select+distinct+%3Fsubject+%3Fobject+where+{%3Fsubject+%3Chttp%3A%2F%2Fdbpedia.org%2Fproperty%2FmedalsCampaign%2Fwar%3E+%3Fobject}+LIMIT+100&amp;format=text%2Fhtml&amp;timeout=30000&amp;debug=on", "View on DBPedia")</f>
        <v>View on DBPedia</v>
      </c>
    </row>
    <row collapsed="false" customFormat="false" customHeight="true" hidden="false" ht="12.1" outlineLevel="0" r="2304">
      <c r="A2304" s="0" t="str">
        <f aca="false">HYPERLINK("http://dbpedia.org/ontology/battle")</f>
        <v>http://dbpedia.org/ontology/battle</v>
      </c>
      <c r="B2304" s="0" t="s">
        <v>179</v>
      </c>
      <c r="D2304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true" hidden="false" ht="12.65" outlineLevel="0" r="2305">
      <c r="A2305" s="0" t="str">
        <f aca="false">HYPERLINK("http://dbpedia.org/property/ruTeama")</f>
        <v>http://dbpedia.org/property/ruTeama</v>
      </c>
      <c r="B2305" s="0" t="s">
        <v>1490</v>
      </c>
      <c r="D2305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true" hidden="false" ht="12.65" outlineLevel="0" r="2306">
      <c r="A2306" s="0" t="str">
        <f aca="false">HYPERLINK("http://dbpedia.org/property/honorificSuffix")</f>
        <v>http://dbpedia.org/property/honorificSuffix</v>
      </c>
      <c r="B2306" s="0" t="s">
        <v>648</v>
      </c>
      <c r="D2306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true" hidden="false" ht="12.1" outlineLevel="0" r="2307">
      <c r="A2307" s="0" t="str">
        <f aca="false">HYPERLINK("http://dbpedia.org/property/focus")</f>
        <v>http://dbpedia.org/property/focus</v>
      </c>
      <c r="B2307" s="0" t="s">
        <v>651</v>
      </c>
      <c r="D2307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true" hidden="false" ht="12.65" outlineLevel="0" r="2308">
      <c r="A2308" s="0" t="str">
        <f aca="false">HYPERLINK("http://dbpedia.org/property/documentName")</f>
        <v>http://dbpedia.org/property/documentName</v>
      </c>
      <c r="B2308" s="0" t="s">
        <v>182</v>
      </c>
      <c r="D2308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true" hidden="false" ht="12.1" outlineLevel="0" r="2309">
      <c r="A2309" s="0" t="str">
        <f aca="false">HYPERLINK("http://dbpedia.org/property/education")</f>
        <v>http://dbpedia.org/property/education</v>
      </c>
      <c r="B2309" s="0" t="s">
        <v>361</v>
      </c>
      <c r="D2309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2310">
      <c r="A2310" s="0" t="str">
        <f aca="false">HYPERLINK("http://dbpedia.org/property/notableworks")</f>
        <v>http://dbpedia.org/property/notableworks</v>
      </c>
      <c r="B2310" s="0" t="s">
        <v>1491</v>
      </c>
      <c r="D2310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65" outlineLevel="0" r="2311">
      <c r="A2311" s="0" t="str">
        <f aca="false">HYPERLINK("http://dbpedia.org/property/ruNationalteam")</f>
        <v>http://dbpedia.org/property/ruNationalteam</v>
      </c>
      <c r="B2311" s="0" t="s">
        <v>507</v>
      </c>
      <c r="D2311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true" hidden="false" ht="12.65" outlineLevel="0" r="2312">
      <c r="A2312" s="0" t="str">
        <f aca="false">HYPERLINK("http://dbpedia.org/property/conf")</f>
        <v>http://dbpedia.org/property/conf</v>
      </c>
      <c r="B2312" s="0" t="s">
        <v>1492</v>
      </c>
      <c r="D2312" s="0" t="str">
        <f aca="false">HYPERLINK("http://dbpedia.org/sparql?default-graph-uri=http%3A%2F%2Fdbpedia.org&amp;query=select+distinct+%3Fsubject+%3Fobject+where+{%3Fsubject+%3Chttp%3A%2F%2Fdbpedia.org%2Fproperty%2Fconf%3E+%3Fobject}+LIMIT+100&amp;format=text%2Fhtml&amp;timeout=30000&amp;debug=on", "View on DBPedia")</f>
        <v>View on DBPedia</v>
      </c>
    </row>
    <row collapsed="false" customFormat="false" customHeight="true" hidden="false" ht="12.65" outlineLevel="0" r="2313">
      <c r="A2313" s="0" t="str">
        <f aca="false">HYPERLINK("http://dbpedia.org/property/nonProfitSlogan")</f>
        <v>http://dbpedia.org/property/nonProfitSlogan</v>
      </c>
      <c r="B2313" s="0" t="s">
        <v>600</v>
      </c>
      <c r="D2313" s="0" t="str">
        <f aca="false">HYPERLINK("http://dbpedia.org/sparql?default-graph-uri=http%3A%2F%2Fdbpedia.org&amp;query=select+distinct+%3Fsubject+%3Fobject+where+{%3Fsubject+%3Chttp%3A%2F%2Fdbpedia.org%2Fproperty%2FnonProfitSlogan%3E+%3Fobject}+LIMIT+100&amp;format=text%2Fhtml&amp;timeout=30000&amp;debug=on", "View on DBPedia")</f>
        <v>View on DBPedia</v>
      </c>
    </row>
    <row collapsed="false" customFormat="false" customHeight="true" hidden="false" ht="12.1" outlineLevel="0" r="2314">
      <c r="A2314" s="0" t="str">
        <f aca="false">HYPERLINK("http://dbpedia.org/property/comp")</f>
        <v>http://dbpedia.org/property/comp</v>
      </c>
      <c r="B2314" s="0" t="s">
        <v>208</v>
      </c>
      <c r="D2314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true" hidden="false" ht="12.65" outlineLevel="0" r="2315">
      <c r="A2315" s="0" t="str">
        <f aca="false">HYPERLINK("http://dbpedia.org/property/billTitle")</f>
        <v>http://dbpedia.org/property/billTitle</v>
      </c>
      <c r="B2315" s="0" t="s">
        <v>1493</v>
      </c>
      <c r="D2315" s="0" t="str">
        <f aca="false">HYPERLINK("http://dbpedia.org/sparql?default-graph-uri=http%3A%2F%2Fdbpedia.org&amp;query=select+distinct+%3Fsubject+%3Fobject+where+{%3Fsubject+%3Chttp%3A%2F%2Fdbpedia.org%2Fproperty%2FbillTitle%3E+%3Fobject}+LIMIT+100&amp;format=text%2Fhtml&amp;timeout=30000&amp;debug=on", "View on DBPedia")</f>
        <v>View on DBPedia</v>
      </c>
    </row>
    <row collapsed="false" customFormat="false" customHeight="true" hidden="false" ht="12.1" outlineLevel="0" r="2316">
      <c r="A2316" s="0" t="str">
        <f aca="false">HYPERLINK("http://dbpedia.org/property/reason")</f>
        <v>http://dbpedia.org/property/reason</v>
      </c>
      <c r="B2316" s="0" t="s">
        <v>217</v>
      </c>
      <c r="D2316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1" outlineLevel="0" r="2317">
      <c r="A2317" s="0" t="str">
        <f aca="false">HYPERLINK("http://dbpedia.org/property/religion")</f>
        <v>http://dbpedia.org/property/religion</v>
      </c>
      <c r="B2317" s="0" t="s">
        <v>154</v>
      </c>
      <c r="D2317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true" hidden="false" ht="12.65" outlineLevel="0" r="2318">
      <c r="A2318" s="0" t="str">
        <f aca="false">HYPERLINK("http://dbpedia.org/property/repteam")</f>
        <v>http://dbpedia.org/property/repteam</v>
      </c>
      <c r="B2318" s="0" t="s">
        <v>1494</v>
      </c>
      <c r="D2318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true" hidden="false" ht="12.1" outlineLevel="0" r="2319">
      <c r="A2319" s="0" t="str">
        <f aca="false">HYPERLINK("http://dbpedia.org/property/)()()()()()()()Before")</f>
        <v>http://dbpedia.org/property/)()()()()()()()Before</v>
      </c>
      <c r="B2319" s="0" t="s">
        <v>1495</v>
      </c>
      <c r="D2319" s="0" t="str">
        <f aca="false">HYPERLINK("http://dbpedia.org/sparql?default-graph-uri=http%3A%2F%2Fdbpedia.org&amp;query=select+distinct+%3Fsubject+%3Fobject+where+{%3Fsubject+%3Chttp%3A%2F%2Fdbpedia.org%2Fproperty%2F%29%28%29%28%29%28%29%28%29%28%29%28%29%28%29Before%3E+%3Fobject}+LIMIT+100&amp;format=text%2Fhtml&amp;timeout=30000&amp;debug=on", "View on DBPedia")</f>
        <v>View on DBPedia</v>
      </c>
    </row>
    <row collapsed="false" customFormat="false" customHeight="true" hidden="false" ht="12.65" outlineLevel="0" r="2320">
      <c r="A2320" s="0" t="str">
        <f aca="false">HYPERLINK("http://dbpedia.org/property/nationalteam")</f>
        <v>http://dbpedia.org/property/nationalteam</v>
      </c>
      <c r="B2320" s="0" t="s">
        <v>621</v>
      </c>
      <c r="D2320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true" hidden="false" ht="12.1" outlineLevel="0" r="2321">
      <c r="A2321" s="0" t="str">
        <f aca="false">HYPERLINK("http://dbpedia.org/property/succession")</f>
        <v>http://dbpedia.org/property/succession</v>
      </c>
      <c r="B2321" s="0" t="s">
        <v>582</v>
      </c>
      <c r="D2321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true" hidden="false" ht="12.65" outlineLevel="0" r="2322">
      <c r="A2322" s="0" t="str">
        <f aca="false">HYPERLINK("http://dbpedia.org/property/nonProfitName")</f>
        <v>http://dbpedia.org/property/nonProfitName</v>
      </c>
      <c r="B2322" s="0" t="s">
        <v>474</v>
      </c>
      <c r="D2322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true" hidden="false" ht="12.1" outlineLevel="0" r="2323">
      <c r="A2323" s="0" t="str">
        <f aca="false">HYPERLINK("http://dbpedia.org/property/sign")</f>
        <v>http://dbpedia.org/property/sign</v>
      </c>
      <c r="B2323" s="0" t="s">
        <v>351</v>
      </c>
      <c r="D2323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true" hidden="false" ht="12.65" outlineLevel="0" r="2324">
      <c r="A2324" s="0" t="str">
        <f aca="false">HYPERLINK("http://dbpedia.org/property/warsAndBattles")</f>
        <v>http://dbpedia.org/property/warsAndBattles</v>
      </c>
      <c r="B2324" s="0" t="s">
        <v>1496</v>
      </c>
      <c r="D2324" s="0" t="str">
        <f aca="false">HYPERLINK("http://dbpedia.org/sparql?default-graph-uri=http%3A%2F%2Fdbpedia.org&amp;query=select+distinct+%3Fsubject+%3Fobject+where+{%3Fsubject+%3Chttp%3A%2F%2Fdbpedia.org%2Fproperty%2FwarsAndBattles%3E+%3Fobject}+LIMIT+100&amp;format=text%2Fhtml&amp;timeout=30000&amp;debug=on", "View on DBPedia")</f>
        <v>View on DBPedia</v>
      </c>
    </row>
    <row collapsed="false" customFormat="false" customHeight="true" hidden="false" ht="12.1" outlineLevel="0" r="2325">
      <c r="A2325" s="0" t="str">
        <f aca="false">HYPERLINK("http://dbpedia.org/property/parents")</f>
        <v>http://dbpedia.org/property/parents</v>
      </c>
      <c r="B2325" s="0" t="s">
        <v>1313</v>
      </c>
      <c r="D2325" s="0" t="str">
        <f aca="false">HYPERLINK("http://dbpedia.org/sparql?default-graph-uri=http%3A%2F%2Fdbpedia.org&amp;query=select+distinct+%3Fsubject+%3Fobject+where+{%3Fsubject+%3Chttp%3A%2F%2Fdbpedia.org%2Fproperty%2Fparents%3E+%3Fobject}+LIMIT+100&amp;format=text%2Fhtml&amp;timeout=30000&amp;debug=on", "View on DBPedia")</f>
        <v>View on DBPedia</v>
      </c>
    </row>
    <row collapsed="false" customFormat="false" customHeight="true" hidden="false" ht="12.65" outlineLevel="0" r="2326">
      <c r="A2326" s="0" t="str">
        <f aca="false">HYPERLINK("http://dbpedia.org/ontology/almaMater")</f>
        <v>http://dbpedia.org/ontology/almaMater</v>
      </c>
      <c r="B2326" s="0" t="s">
        <v>370</v>
      </c>
      <c r="D2326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true" hidden="false" ht="12.65" outlineLevel="0" r="2327">
      <c r="A2327" s="0" t="str">
        <f aca="false">HYPERLINK("http://dbpedia.org/property/almaMater")</f>
        <v>http://dbpedia.org/property/almaMater</v>
      </c>
      <c r="B2327" s="0" t="s">
        <v>370</v>
      </c>
      <c r="D2327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true" hidden="false" ht="12.1" outlineLevel="0" r="2329">
      <c r="A2329" s="0" t="n">
        <v>766188396</v>
      </c>
      <c r="B2329" s="0" t="s">
        <v>1497</v>
      </c>
      <c r="C2329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65" outlineLevel="0" r="2330">
      <c r="A2330" s="0" t="s">
        <v>1498</v>
      </c>
      <c r="B2330" s="0" t="s">
        <v>1499</v>
      </c>
      <c r="C2330" s="0" t="s">
        <v>1500</v>
      </c>
      <c r="D2330" s="0" t="s">
        <v>1501</v>
      </c>
      <c r="E2330" s="0" t="s">
        <v>1502</v>
      </c>
    </row>
    <row collapsed="false" customFormat="false" customHeight="true" hidden="false" ht="12.65" outlineLevel="0" r="2331">
      <c r="A2331" s="0" t="s">
        <v>1503</v>
      </c>
      <c r="B2331" s="0" t="s">
        <v>1504</v>
      </c>
      <c r="C2331" s="0" t="s">
        <v>1505</v>
      </c>
      <c r="D2331" s="0" t="s">
        <v>1506</v>
      </c>
      <c r="E2331" s="0" t="s">
        <v>1507</v>
      </c>
    </row>
    <row collapsed="false" customFormat="false" customHeight="true" hidden="false" ht="12.65" outlineLevel="0" r="2332">
      <c r="A2332" s="0" t="s">
        <v>1508</v>
      </c>
      <c r="B2332" s="0" t="s">
        <v>1509</v>
      </c>
      <c r="C2332" s="0" t="s">
        <v>1510</v>
      </c>
      <c r="D2332" s="0" t="s">
        <v>1511</v>
      </c>
      <c r="E2332" s="0" t="s">
        <v>1512</v>
      </c>
    </row>
    <row collapsed="false" customFormat="false" customHeight="true" hidden="false" ht="12.65" outlineLevel="0" r="2333">
      <c r="A2333" s="0" t="s">
        <v>1513</v>
      </c>
      <c r="B2333" s="0" t="s">
        <v>1514</v>
      </c>
      <c r="C2333" s="0" t="s">
        <v>1515</v>
      </c>
      <c r="D2333" s="0" t="s">
        <v>1516</v>
      </c>
      <c r="E2333" s="0" t="s">
        <v>1517</v>
      </c>
    </row>
    <row collapsed="false" customFormat="false" customHeight="true" hidden="false" ht="12.65" outlineLevel="0" r="2334">
      <c r="A2334" s="0" t="s">
        <v>1518</v>
      </c>
      <c r="B2334" s="0" t="s">
        <v>1519</v>
      </c>
      <c r="C2334" s="0" t="s">
        <v>1520</v>
      </c>
      <c r="D2334" s="0" t="s">
        <v>1521</v>
      </c>
      <c r="E2334" s="0" t="s">
        <v>1522</v>
      </c>
    </row>
    <row collapsed="false" customFormat="false" customHeight="true" hidden="false" ht="12.65" outlineLevel="0" r="2335">
      <c r="A2335" s="0" t="s">
        <v>1523</v>
      </c>
      <c r="B2335" s="0" t="s">
        <v>1524</v>
      </c>
      <c r="C2335" s="0" t="s">
        <v>1525</v>
      </c>
      <c r="D2335" s="0" t="s">
        <v>1526</v>
      </c>
      <c r="E2335" s="0" t="s">
        <v>1527</v>
      </c>
    </row>
    <row collapsed="false" customFormat="false" customHeight="true" hidden="false" ht="12.65" outlineLevel="0" r="2336">
      <c r="A2336" s="0" t="s">
        <v>1528</v>
      </c>
      <c r="B2336" s="0" t="s">
        <v>1529</v>
      </c>
      <c r="C2336" s="0" t="s">
        <v>1530</v>
      </c>
      <c r="D2336" s="0" t="s">
        <v>1531</v>
      </c>
      <c r="E2336" s="0" t="s">
        <v>1532</v>
      </c>
    </row>
    <row collapsed="false" customFormat="false" customHeight="true" hidden="false" ht="12.1" outlineLevel="0" r="2337">
      <c r="A2337" s="0" t="s">
        <v>1533</v>
      </c>
      <c r="B2337" s="0" t="s">
        <v>1534</v>
      </c>
    </row>
    <row collapsed="false" customFormat="false" customHeight="true" hidden="false" ht="12.65" outlineLevel="0" r="2338">
      <c r="A2338" s="0" t="str">
        <f aca="false">HYPERLINK("http://dbpedia.org/property/writtenby")</f>
        <v>http://dbpedia.org/property/writtenby</v>
      </c>
      <c r="B2338" s="0" t="s">
        <v>1535</v>
      </c>
      <c r="D2338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true" hidden="false" ht="12.1" outlineLevel="0" r="2339">
      <c r="A2339" s="0" t="str">
        <f aca="false">HYPERLINK("http://dbpedia.org/property/writer")</f>
        <v>http://dbpedia.org/property/writer</v>
      </c>
      <c r="B2339" s="0" t="s">
        <v>838</v>
      </c>
      <c r="D2339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2340">
      <c r="A2340" s="0" t="str">
        <f aca="false">HYPERLINK("http://dbpedia.org/property/guests")</f>
        <v>http://dbpedia.org/property/guests</v>
      </c>
      <c r="B2340" s="0" t="s">
        <v>1536</v>
      </c>
      <c r="D2340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true" hidden="false" ht="12.65" outlineLevel="0" r="2341">
      <c r="A2341" s="0" t="str">
        <f aca="false">HYPERLINK("http://dbpedia.org/property/shortsummary")</f>
        <v>http://dbpedia.org/property/shortsummary</v>
      </c>
      <c r="B2341" s="0" t="s">
        <v>42</v>
      </c>
      <c r="D234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2342">
      <c r="A2342" s="0" t="str">
        <f aca="false">HYPERLINK("http://dbpedia.org/property/executiveProducer")</f>
        <v>http://dbpedia.org/property/executiveProducer</v>
      </c>
      <c r="B2342" s="0" t="s">
        <v>1537</v>
      </c>
      <c r="D2342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true" hidden="false" ht="12.1" outlineLevel="0" r="2343">
      <c r="A2343" s="0" t="str">
        <f aca="false">HYPERLINK("http://dbpedia.org/property/name")</f>
        <v>http://dbpedia.org/property/name</v>
      </c>
      <c r="B2343" s="0" t="s">
        <v>34</v>
      </c>
      <c r="D234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2344">
      <c r="A2344" s="0" t="str">
        <f aca="false">HYPERLINK("http://dbpedia.org/property/creator")</f>
        <v>http://dbpedia.org/property/creator</v>
      </c>
      <c r="B2344" s="0" t="s">
        <v>980</v>
      </c>
      <c r="D2344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true" hidden="false" ht="12.1" outlineLevel="0" r="2345">
      <c r="A2345" s="0" t="str">
        <f aca="false">HYPERLINK("http://dbpedia.org/property/aux")</f>
        <v>http://dbpedia.org/property/aux</v>
      </c>
      <c r="B2345" s="0" t="s">
        <v>981</v>
      </c>
      <c r="D2345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true" hidden="false" ht="12.1" outlineLevel="0" r="2346">
      <c r="A2346" s="0" t="str">
        <f aca="false">HYPERLINK("http://dbpedia.org/ontology/writer")</f>
        <v>http://dbpedia.org/ontology/writer</v>
      </c>
      <c r="B2346" s="0" t="s">
        <v>838</v>
      </c>
      <c r="D2346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2347">
      <c r="A2347" s="0" t="str">
        <f aca="false">HYPERLINK("http://xmlns.com/foaf/0.1/name")</f>
        <v>http://xmlns.com/foaf/0.1/name</v>
      </c>
      <c r="B2347" s="0" t="s">
        <v>34</v>
      </c>
      <c r="D234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2348">
      <c r="A2348" s="0" t="str">
        <f aca="false">HYPERLINK("http://dbpedia.org/ontology/executiveProducer")</f>
        <v>http://dbpedia.org/ontology/executiveProducer</v>
      </c>
      <c r="B2348" s="0" t="s">
        <v>1537</v>
      </c>
      <c r="D2348" s="0" t="str">
        <f aca="false">HYPERLINK("http://dbpedia.org/sparql?default-graph-uri=http%3A%2F%2Fdbpedia.org&amp;query=select+distinct+%3Fsubject+%3Fobject+where+{%3Fsubject+%3Chttp%3A%2F%2Fdbpedia.org%2Fontology%2FexecutiveProducer%3E+%3Fobject}+LIMIT+100&amp;format=text%2Fhtml&amp;timeout=30000&amp;debug=on", "View on DBPedia")</f>
        <v>View on DBPedia</v>
      </c>
    </row>
    <row collapsed="false" customFormat="false" customHeight="true" hidden="false" ht="12.1" outlineLevel="0" r="2349">
      <c r="A2349" s="0" t="str">
        <f aca="false">HYPERLINK("http://dbpedia.org/ontology/creator")</f>
        <v>http://dbpedia.org/ontology/creator</v>
      </c>
      <c r="B2349" s="0" t="s">
        <v>980</v>
      </c>
      <c r="D2349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true" hidden="false" ht="12.1" outlineLevel="0" r="2350">
      <c r="A2350" s="0" t="str">
        <f aca="false">HYPERLINK("http://dbpedia.org/property/producer")</f>
        <v>http://dbpedia.org/property/producer</v>
      </c>
      <c r="B2350" s="0" t="s">
        <v>837</v>
      </c>
      <c r="D2350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2351">
      <c r="A2351" s="0" t="str">
        <f aca="false">HYPERLINK("http://dbpedia.org/ontology/guest")</f>
        <v>http://dbpedia.org/ontology/guest</v>
      </c>
      <c r="B2351" s="0" t="s">
        <v>1538</v>
      </c>
      <c r="D2351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true" hidden="false" ht="12.65" outlineLevel="0" r="2352">
      <c r="A2352" s="0" t="str">
        <f aca="false">HYPERLINK("http://dbpedia.org/property/consProducer")</f>
        <v>http://dbpedia.org/property/consProducer</v>
      </c>
      <c r="B2352" s="0" t="s">
        <v>1539</v>
      </c>
      <c r="D2352" s="0" t="str">
        <f aca="false">HYPERLINK("http://dbpedia.org/sparql?default-graph-uri=http%3A%2F%2Fdbpedia.org&amp;query=select+distinct+%3Fsubject+%3Fobject+where+{%3Fsubject+%3Chttp%3A%2F%2Fdbpedia.org%2Fproperty%2FconsProducer%3E+%3Fobject}+LIMIT+100&amp;format=text%2Fhtml&amp;timeout=30000&amp;debug=on", "View on DBPedia")</f>
        <v>View on DBPedia</v>
      </c>
    </row>
    <row collapsed="false" customFormat="false" customHeight="true" hidden="false" ht="12.1" outlineLevel="0" r="2353">
      <c r="A2353" s="0" t="str">
        <f aca="false">HYPERLINK("http://dbpedia.org/property/starring")</f>
        <v>http://dbpedia.org/property/starring</v>
      </c>
      <c r="B2353" s="0" t="s">
        <v>93</v>
      </c>
      <c r="D2353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2354">
      <c r="A2354" s="0" t="str">
        <f aca="false">HYPERLINK("http://dbpedia.org/property/company")</f>
        <v>http://dbpedia.org/property/company</v>
      </c>
      <c r="B2354" s="0" t="s">
        <v>978</v>
      </c>
      <c r="D2354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true" hidden="false" ht="12.1" outlineLevel="0" r="2355">
      <c r="A2355" s="0" t="str">
        <f aca="false">HYPERLINK("http://dbpedia.org/ontology/starring")</f>
        <v>http://dbpedia.org/ontology/starring</v>
      </c>
      <c r="B2355" s="0" t="s">
        <v>93</v>
      </c>
      <c r="D2355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2356">
      <c r="A2356" s="0" t="str">
        <f aca="false">HYPERLINK("http://dbpedia.org/property/director")</f>
        <v>http://dbpedia.org/property/director</v>
      </c>
      <c r="B2356" s="0" t="s">
        <v>519</v>
      </c>
      <c r="D2356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2357">
      <c r="A2357" s="0" t="str">
        <f aca="false">HYPERLINK("http://dbpedia.org/property/caption")</f>
        <v>http://dbpedia.org/property/caption</v>
      </c>
      <c r="B2357" s="0" t="s">
        <v>46</v>
      </c>
      <c r="D235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2358">
      <c r="A2358" s="0" t="str">
        <f aca="false">HYPERLINK("http://dbpedia.org/ontology/voice")</f>
        <v>http://dbpedia.org/ontology/voice</v>
      </c>
      <c r="B2358" s="0" t="s">
        <v>1248</v>
      </c>
      <c r="D2358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true" hidden="false" ht="12.1" outlineLevel="0" r="2359">
      <c r="A2359" s="0" t="str">
        <f aca="false">HYPERLINK("http://dbpedia.org/ontology/director")</f>
        <v>http://dbpedia.org/ontology/director</v>
      </c>
      <c r="B2359" s="0" t="s">
        <v>519</v>
      </c>
      <c r="D2359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2360">
      <c r="A2360" s="0" t="str">
        <f aca="false">HYPERLINK("http://dbpedia.org/property/studio")</f>
        <v>http://dbpedia.org/property/studio</v>
      </c>
      <c r="B2360" s="0" t="s">
        <v>844</v>
      </c>
      <c r="D2360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65" outlineLevel="0" r="2361">
      <c r="A2361" s="0" t="str">
        <f aca="false">HYPERLINK("http://dbpedia.org/ontology/birthName")</f>
        <v>http://dbpedia.org/ontology/birthName</v>
      </c>
      <c r="B2361" s="0" t="s">
        <v>1171</v>
      </c>
      <c r="D2361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true" hidden="false" ht="12.1" outlineLevel="0" r="2362">
      <c r="A2362" s="0" t="str">
        <f aca="false">HYPERLINK("http://dbpedia.org/ontology/company")</f>
        <v>http://dbpedia.org/ontology/company</v>
      </c>
      <c r="B2362" s="0" t="s">
        <v>978</v>
      </c>
      <c r="D2362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true" hidden="false" ht="12.65" outlineLevel="0" r="2363">
      <c r="A2363" s="0" t="str">
        <f aca="false">HYPERLINK("http://dbpedia.org/property/directedby")</f>
        <v>http://dbpedia.org/property/directedby</v>
      </c>
      <c r="B2363" s="0" t="s">
        <v>1540</v>
      </c>
      <c r="D2363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true" hidden="false" ht="12.1" outlineLevel="0" r="2365">
      <c r="A2365" s="0" t="n">
        <v>2043956000</v>
      </c>
      <c r="B2365" s="0" t="s">
        <v>1497</v>
      </c>
      <c r="C2365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1" outlineLevel="0" r="2366">
      <c r="A2366" s="0" t="n">
        <v>1</v>
      </c>
      <c r="B2366" s="0" t="n">
        <v>10</v>
      </c>
      <c r="C2366" s="0" t="n">
        <v>11</v>
      </c>
      <c r="D2366" s="0" t="n">
        <v>12</v>
      </c>
      <c r="E2366" s="0" t="n">
        <v>13</v>
      </c>
    </row>
    <row collapsed="false" customFormat="false" customHeight="true" hidden="false" ht="12.1" outlineLevel="0" r="2367">
      <c r="A2367" s="0" t="n">
        <v>14</v>
      </c>
      <c r="B2367" s="0" t="n">
        <v>15</v>
      </c>
      <c r="C2367" s="0" t="n">
        <v>16</v>
      </c>
      <c r="D2367" s="0" t="n">
        <v>17</v>
      </c>
      <c r="E2367" s="0" t="n">
        <v>18</v>
      </c>
    </row>
    <row collapsed="false" customFormat="false" customHeight="true" hidden="false" ht="12.1" outlineLevel="0" r="2368">
      <c r="A2368" s="0" t="n">
        <v>19</v>
      </c>
      <c r="B2368" s="0" t="n">
        <v>2</v>
      </c>
      <c r="C2368" s="0" t="n">
        <v>20</v>
      </c>
      <c r="D2368" s="0" t="n">
        <v>21</v>
      </c>
      <c r="E2368" s="0" t="n">
        <v>22</v>
      </c>
    </row>
    <row collapsed="false" customFormat="false" customHeight="true" hidden="false" ht="12.1" outlineLevel="0" r="2369">
      <c r="A2369" s="0" t="n">
        <v>23</v>
      </c>
      <c r="B2369" s="0" t="n">
        <v>24</v>
      </c>
      <c r="C2369" s="0" t="n">
        <v>3</v>
      </c>
      <c r="D2369" s="0" t="n">
        <v>4</v>
      </c>
      <c r="E2369" s="0" t="n">
        <v>5</v>
      </c>
    </row>
    <row collapsed="false" customFormat="false" customHeight="true" hidden="false" ht="12.1" outlineLevel="0" r="2370">
      <c r="A2370" s="0" t="n">
        <v>6</v>
      </c>
      <c r="B2370" s="0" t="n">
        <v>7</v>
      </c>
      <c r="C2370" s="0" t="n">
        <v>8</v>
      </c>
      <c r="D2370" s="0" t="n">
        <v>9</v>
      </c>
    </row>
    <row collapsed="false" customFormat="false" customHeight="true" hidden="false" ht="12.65" outlineLevel="0" r="2371">
      <c r="A2371" s="0" t="str">
        <f aca="false">HYPERLINK("http://dbpedia.org/property/showName")</f>
        <v>http://dbpedia.org/property/showName</v>
      </c>
      <c r="B2371" s="0" t="s">
        <v>1134</v>
      </c>
      <c r="D2371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65" outlineLevel="0" r="2372">
      <c r="A2372" s="0" t="str">
        <f aca="false">HYPERLINK("http://dbpedia.org/property/satChan")</f>
        <v>http://dbpedia.org/property/satChan</v>
      </c>
      <c r="B2372" s="0" t="s">
        <v>1428</v>
      </c>
      <c r="D2372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true" hidden="false" ht="12.65" outlineLevel="0" r="2373">
      <c r="A2373" s="0" t="str">
        <f aca="false">HYPERLINK("http://dbpedia.org/property/stationBranding")</f>
        <v>http://dbpedia.org/property/stationBranding</v>
      </c>
      <c r="B2373" s="0" t="s">
        <v>1541</v>
      </c>
      <c r="D2373" s="0" t="str">
        <f aca="false">HYPERLINK("http://dbpedia.org/sparql?default-graph-uri=http%3A%2F%2Fdbpedia.org&amp;query=select+distinct+%3Fsubject+%3Fobject+where+{%3Fsubject+%3Chttp%3A%2F%2Fdbpedia.org%2Fproperty%2FstationBranding%3E+%3Fobject}+LIMIT+100&amp;format=text%2Fhtml&amp;timeout=30000&amp;debug=on", "View on DBPedia")</f>
        <v>View on DBPedia</v>
      </c>
    </row>
    <row collapsed="false" customFormat="false" customHeight="true" hidden="false" ht="12.65" outlineLevel="0" r="2374">
      <c r="A2374" s="0" t="str">
        <f aca="false">HYPERLINK("http://dbpedia.org/property/seriesep")</f>
        <v>http://dbpedia.org/property/seriesep</v>
      </c>
      <c r="B2374" s="0" t="s">
        <v>1542</v>
      </c>
      <c r="D2374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true" hidden="false" ht="12.65" outlineLevel="0" r="2375">
      <c r="A2375" s="0" t="str">
        <f aca="false">HYPERLINK("http://dbpedia.org/property/chapterlist")</f>
        <v>http://dbpedia.org/property/chapterlist</v>
      </c>
      <c r="B2375" s="0" t="s">
        <v>1543</v>
      </c>
      <c r="D2375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true" hidden="false" ht="12.1" outlineLevel="0" r="2376">
      <c r="A2376" s="0" t="str">
        <f aca="false">HYPERLINK("http://dbpedia.org/property/number")</f>
        <v>http://dbpedia.org/property/number</v>
      </c>
      <c r="B2376" s="0" t="s">
        <v>1544</v>
      </c>
      <c r="D2376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true" hidden="false" ht="12.65" outlineLevel="0" r="2377">
      <c r="A2377" s="0" t="str">
        <f aca="false">HYPERLINK("http://dbpedia.org/property/dateOfBirth")</f>
        <v>http://dbpedia.org/property/dateOfBirth</v>
      </c>
      <c r="B2377" s="0" t="s">
        <v>251</v>
      </c>
      <c r="D2377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2378">
      <c r="A2378" s="0" t="str">
        <f aca="false">HYPERLINK("http://dbpedia.org/property/adslChan")</f>
        <v>http://dbpedia.org/property/adslChan</v>
      </c>
      <c r="B2378" s="0" t="s">
        <v>1545</v>
      </c>
      <c r="D2378" s="0" t="str">
        <f aca="false">HYPERLINK("http://dbpedia.org/sparql?default-graph-uri=http%3A%2F%2Fdbpedia.org&amp;query=select+distinct+%3Fsubject+%3Fobject+where+{%3Fsubject+%3Chttp%3A%2F%2Fdbpedia.org%2Fproperty%2FadslChan%3E+%3Fobject}+LIMIT+100&amp;format=text%2Fhtml&amp;timeout=30000&amp;debug=on", "View on DBPedia")</f>
        <v>View on DBPedia</v>
      </c>
    </row>
    <row collapsed="false" customFormat="false" customHeight="true" hidden="false" ht="12.65" outlineLevel="0" r="2379">
      <c r="A2379" s="0" t="str">
        <f aca="false">HYPERLINK("http://dbpedia.org/ontology/numberOfEpisodes")</f>
        <v>http://dbpedia.org/ontology/numberOfEpisodes</v>
      </c>
      <c r="B2379" s="0" t="s">
        <v>1232</v>
      </c>
      <c r="D2379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true" hidden="false" ht="12.1" outlineLevel="0" r="2380">
      <c r="A2380" s="0" t="str">
        <f aca="false">HYPERLINK("http://dbpedia.org/property/years")</f>
        <v>http://dbpedia.org/property/years</v>
      </c>
      <c r="B2380" s="0" t="s">
        <v>249</v>
      </c>
      <c r="D2380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1" outlineLevel="0" r="2381">
      <c r="A2381" s="0" t="str">
        <f aca="false">HYPERLINK("http://dbpedia.org/property/name")</f>
        <v>http://dbpedia.org/property/name</v>
      </c>
      <c r="B2381" s="0" t="s">
        <v>34</v>
      </c>
      <c r="D238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2382">
      <c r="A2382" s="0" t="str">
        <f aca="false">HYPERLINK("http://dbpedia.org/property/production")</f>
        <v>http://dbpedia.org/property/production</v>
      </c>
      <c r="B2382" s="0" t="s">
        <v>1546</v>
      </c>
      <c r="D2382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true" hidden="false" ht="12.65" outlineLevel="0" r="2383">
      <c r="A2383" s="0" t="str">
        <f aca="false">HYPERLINK("http://dbpedia.org/ontology/numberOfVolumes")</f>
        <v>http://dbpedia.org/ontology/numberOfVolumes</v>
      </c>
      <c r="B2383" s="0" t="s">
        <v>1547</v>
      </c>
      <c r="D2383" s="0" t="str">
        <f aca="false">HYPERLINK("http://dbpedia.org/sparql?default-graph-uri=http%3A%2F%2Fdbpedia.org&amp;query=select+distinct+%3Fsubject+%3Fobject+where+{%3Fsubject+%3Chttp%3A%2F%2Fdbpedia.org%2Fontology%2FnumberOfVolumes%3E+%3Fobject}+LIMIT+100&amp;format=text%2Fhtml&amp;timeout=30000&amp;debug=on", "View on DBPedia")</f>
        <v>View on DBPedia</v>
      </c>
    </row>
    <row collapsed="false" customFormat="false" customHeight="true" hidden="false" ht="12.65" outlineLevel="0" r="2384">
      <c r="A2384" s="0" t="str">
        <f aca="false">HYPERLINK("http://dbpedia.org/property/prevSeason")</f>
        <v>http://dbpedia.org/property/prevSeason</v>
      </c>
      <c r="B2384" s="0" t="s">
        <v>1548</v>
      </c>
      <c r="D2384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true" hidden="false" ht="12.65" outlineLevel="0" r="2385">
      <c r="A2385" s="0" t="str">
        <f aca="false">HYPERLINK("http://dbpedia.org/ontology/formerChannel")</f>
        <v>http://dbpedia.org/ontology/formerChannel</v>
      </c>
      <c r="B2385" s="0" t="s">
        <v>1076</v>
      </c>
      <c r="D2385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true" hidden="false" ht="12.65" outlineLevel="0" r="2386">
      <c r="A2386" s="0" t="str">
        <f aca="false">HYPERLINK("http://dbpedia.org/ontology/analogChannel")</f>
        <v>http://dbpedia.org/ontology/analogChannel</v>
      </c>
      <c r="B2386" s="0" t="s">
        <v>1549</v>
      </c>
      <c r="D2386" s="0" t="str">
        <f aca="false">HYPERLINK("http://dbpedia.org/sparql?default-graph-uri=http%3A%2F%2Fdbpedia.org&amp;query=select+distinct+%3Fsubject+%3Fobject+where+{%3Fsubject+%3Chttp%3A%2F%2Fdbpedia.org%2Fontology%2FanalogChannel%3E+%3Fobject}+LIMIT+100&amp;format=text%2Fhtml&amp;timeout=30000&amp;debug=on", "View on DBPedia")</f>
        <v>View on DBPedia</v>
      </c>
    </row>
    <row collapsed="false" customFormat="false" customHeight="true" hidden="false" ht="12.65" outlineLevel="0" r="2387">
      <c r="A2387" s="0" t="str">
        <f aca="false">HYPERLINK("http://dbpedia.org/property/cableChan")</f>
        <v>http://dbpedia.org/property/cableChan</v>
      </c>
      <c r="B2387" s="0" t="s">
        <v>1424</v>
      </c>
      <c r="D2387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true" hidden="false" ht="12.1" outlineLevel="0" r="2388">
      <c r="A2388" s="0" t="str">
        <f aca="false">HYPERLINK("http://dbpedia.org/ontology/alias")</f>
        <v>http://dbpedia.org/ontology/alias</v>
      </c>
      <c r="B2388" s="0" t="s">
        <v>1006</v>
      </c>
      <c r="D2388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true" hidden="false" ht="12.65" outlineLevel="0" r="2389">
      <c r="A2389" s="0" t="str">
        <f aca="false">HYPERLINK("http://dbpedia.org/property/launchDate")</f>
        <v>http://dbpedia.org/property/launchDate</v>
      </c>
      <c r="B2389" s="0" t="s">
        <v>320</v>
      </c>
      <c r="D2389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true" hidden="false" ht="12.65" outlineLevel="0" r="2390">
      <c r="A2390" s="0" t="str">
        <f aca="false">HYPERLINK("http://dbpedia.org/property/closedDate")</f>
        <v>http://dbpedia.org/property/closedDate</v>
      </c>
      <c r="B2390" s="0" t="s">
        <v>1085</v>
      </c>
      <c r="D2390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true" hidden="false" ht="12.65" outlineLevel="0" r="2391">
      <c r="A2391" s="0" t="str">
        <f aca="false">HYPERLINK("http://dbpedia.org/ontology/formerName")</f>
        <v>http://dbpedia.org/ontology/formerName</v>
      </c>
      <c r="B2391" s="0" t="s">
        <v>196</v>
      </c>
      <c r="D2391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1" outlineLevel="0" r="2392">
      <c r="A2392" s="0" t="str">
        <f aca="false">HYPERLINK("http://dbpedia.org/property/released")</f>
        <v>http://dbpedia.org/property/released</v>
      </c>
      <c r="B2392" s="0" t="s">
        <v>354</v>
      </c>
      <c r="D2392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1" outlineLevel="0" r="2393">
      <c r="A2393" s="0" t="str">
        <f aca="false">HYPERLINK("http://dbpedia.org/property/last")</f>
        <v>http://dbpedia.org/property/last</v>
      </c>
      <c r="B2393" s="0" t="s">
        <v>615</v>
      </c>
      <c r="D2393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true" hidden="false" ht="12.65" outlineLevel="0" r="2394">
      <c r="A2394" s="0" t="str">
        <f aca="false">HYPERLINK("http://dbpedia.org/property/shortsummary")</f>
        <v>http://dbpedia.org/property/shortsummary</v>
      </c>
      <c r="B2394" s="0" t="s">
        <v>42</v>
      </c>
      <c r="D2394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2395">
      <c r="A2395" s="0" t="str">
        <f aca="false">HYPERLINK("http://dbpedia.org/property/nextSeason")</f>
        <v>http://dbpedia.org/property/nextSeason</v>
      </c>
      <c r="B2395" s="0" t="s">
        <v>1550</v>
      </c>
      <c r="D2395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true" hidden="false" ht="12.1" outlineLevel="0" r="2396">
      <c r="A2396" s="0" t="str">
        <f aca="false">HYPERLINK("http://dbpedia.org/ontology/status")</f>
        <v>http://dbpedia.org/ontology/status</v>
      </c>
      <c r="B2396" s="0" t="s">
        <v>98</v>
      </c>
      <c r="D2396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2397">
      <c r="A2397" s="0" t="str">
        <f aca="false">HYPERLINK("http://dbpedia.org/property/terrChan")</f>
        <v>http://dbpedia.org/property/terrChan</v>
      </c>
      <c r="B2397" s="0" t="s">
        <v>1551</v>
      </c>
      <c r="D2397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true" hidden="false" ht="12.65" outlineLevel="0" r="2398">
      <c r="A2398" s="0" t="str">
        <f aca="false">HYPERLINK("http://dbpedia.org/property/otherChs")</f>
        <v>http://dbpedia.org/property/otherChs</v>
      </c>
      <c r="B2398" s="0" t="s">
        <v>1552</v>
      </c>
      <c r="D2398" s="0" t="str">
        <f aca="false">HYPERLINK("http://dbpedia.org/sparql?default-graph-uri=http%3A%2F%2Fdbpedia.org&amp;query=select+distinct+%3Fsubject+%3Fobject+where+{%3Fsubject+%3Chttp%3A%2F%2Fdbpedia.org%2Fproperty%2FotherChs%3E+%3Fobject}+LIMIT+100&amp;format=text%2Fhtml&amp;timeout=30000&amp;debug=on", "View on DBPedia")</f>
        <v>View on DBPedia</v>
      </c>
    </row>
    <row collapsed="false" customFormat="false" customHeight="true" hidden="false" ht="12.65" outlineLevel="0" r="2399">
      <c r="A2399" s="0" t="str">
        <f aca="false">HYPERLINK("http://dbpedia.org/ontology/digitalChannel")</f>
        <v>http://dbpedia.org/ontology/digitalChannel</v>
      </c>
      <c r="B2399" s="0" t="s">
        <v>1553</v>
      </c>
      <c r="D2399" s="0" t="str">
        <f aca="false">HYPERLINK("http://dbpedia.org/sparql?default-graph-uri=http%3A%2F%2Fdbpedia.org&amp;query=select+distinct+%3Fsubject+%3Fobject+where+{%3Fsubject+%3Chttp%3A%2F%2Fdbpedia.org%2Fontology%2FdigitalChannel%3E+%3Fobject}+LIMIT+100&amp;format=text%2Fhtml&amp;timeout=30000&amp;debug=on", "View on DBPedia")</f>
        <v>View on DBPedia</v>
      </c>
    </row>
    <row collapsed="false" customFormat="false" customHeight="true" hidden="false" ht="12.1" outlineLevel="0" r="2400">
      <c r="A2400" s="0" t="str">
        <f aca="false">HYPERLINK("http://dbpedia.org/property/launch")</f>
        <v>http://dbpedia.org/property/launch</v>
      </c>
      <c r="B2400" s="0" t="s">
        <v>373</v>
      </c>
      <c r="D2400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true" hidden="false" ht="12.1" outlineLevel="0" r="2401">
      <c r="A2401" s="0" t="str">
        <f aca="false">HYPERLINK("http://dbpedia.org/property/title")</f>
        <v>http://dbpedia.org/property/title</v>
      </c>
      <c r="B2401" s="0" t="s">
        <v>57</v>
      </c>
      <c r="D240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402">
      <c r="A2402" s="0" t="str">
        <f aca="false">HYPERLINK("http://dbpedia.org/property/dateOfDeath")</f>
        <v>http://dbpedia.org/property/dateOfDeath</v>
      </c>
      <c r="B2402" s="0" t="s">
        <v>252</v>
      </c>
      <c r="D2402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1" outlineLevel="0" r="2403">
      <c r="A2403" s="0" t="str">
        <f aca="false">HYPERLINK("http://dbpedia.org/property/digital")</f>
        <v>http://dbpedia.org/property/digital</v>
      </c>
      <c r="B2403" s="0" t="s">
        <v>1554</v>
      </c>
      <c r="D2403" s="0" t="str">
        <f aca="false">HYPERLINK("http://dbpedia.org/sparql?default-graph-uri=http%3A%2F%2Fdbpedia.org&amp;query=select+distinct+%3Fsubject+%3Fobject+where+{%3Fsubject+%3Chttp%3A%2F%2Fdbpedia.org%2Fproperty%2Fdigital%3E+%3Fobject}+LIMIT+100&amp;format=text%2Fhtml&amp;timeout=30000&amp;debug=on", "View on DBPedia")</f>
        <v>View on DBPedia</v>
      </c>
    </row>
    <row collapsed="false" customFormat="false" customHeight="true" hidden="false" ht="12.65" outlineLevel="0" r="2404">
      <c r="A2404" s="0" t="str">
        <f aca="false">HYPERLINK("http://dbpedia.org/property/deathDate")</f>
        <v>http://dbpedia.org/property/deathDate</v>
      </c>
      <c r="B2404" s="0" t="s">
        <v>257</v>
      </c>
      <c r="D2404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2405">
      <c r="A2405" s="0" t="str">
        <f aca="false">HYPERLINK("http://dbpedia.org/property/seasonName")</f>
        <v>http://dbpedia.org/property/seasonName</v>
      </c>
      <c r="B2405" s="0" t="s">
        <v>1555</v>
      </c>
      <c r="D2405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true" hidden="false" ht="12.1" outlineLevel="0" r="2406">
      <c r="A2406" s="0" t="str">
        <f aca="false">HYPERLINK("http://dbpedia.org/property/aux")</f>
        <v>http://dbpedia.org/property/aux</v>
      </c>
      <c r="B2406" s="0" t="s">
        <v>981</v>
      </c>
      <c r="D2406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true" hidden="false" ht="12.65" outlineLevel="0" r="2407">
      <c r="A2407" s="0" t="str">
        <f aca="false">HYPERLINK("http://dbpedia.org/property/chapterlistcol")</f>
        <v>http://dbpedia.org/property/chapterlistcol</v>
      </c>
      <c r="B2407" s="0" t="s">
        <v>1556</v>
      </c>
      <c r="D2407" s="0" t="str">
        <f aca="false">HYPERLINK("http://dbpedia.org/sparql?default-graph-uri=http%3A%2F%2Fdbpedia.org&amp;query=select+distinct+%3Fsubject+%3Fobject+where+{%3Fsubject+%3Chttp%3A%2F%2Fdbpedia.org%2Fproperty%2Fchapterlistcol%3E+%3Fobject}+LIMIT+100&amp;format=text%2Fhtml&amp;timeout=30000&amp;debug=on", "View on DBPedia")</f>
        <v>View on DBPedia</v>
      </c>
    </row>
    <row collapsed="false" customFormat="false" customHeight="true" hidden="false" ht="12.1" outlineLevel="0" r="2408">
      <c r="A2408" s="0" t="str">
        <f aca="false">HYPERLINK("http://dbpedia.org/property/season")</f>
        <v>http://dbpedia.org/property/season</v>
      </c>
      <c r="B2408" s="0" t="s">
        <v>1557</v>
      </c>
      <c r="D2408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true" hidden="false" ht="12.65" outlineLevel="0" r="2409">
      <c r="A2409" s="0" t="str">
        <f aca="false">HYPERLINK("http://dbpedia.org/property/numEpisodes")</f>
        <v>http://dbpedia.org/property/numEpisodes</v>
      </c>
      <c r="B2409" s="0" t="s">
        <v>1190</v>
      </c>
      <c r="D2409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true" hidden="false" ht="12.65" outlineLevel="0" r="2410">
      <c r="A2410" s="0" t="str">
        <f aca="false">HYPERLINK("http://dbpedia.org/property/dvdReleaseDate")</f>
        <v>http://dbpedia.org/property/dvdReleaseDate</v>
      </c>
      <c r="B2410" s="0" t="s">
        <v>1558</v>
      </c>
      <c r="D2410" s="0" t="str">
        <f aca="false">HYPERLINK("http://dbpedia.org/sparql?default-graph-uri=http%3A%2F%2Fdbpedia.org&amp;query=select+distinct+%3Fsubject+%3Fobject+where+{%3Fsubject+%3Chttp%3A%2F%2Fdbpedia.org%2Fproperty%2Fdvd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2411">
      <c r="A2411" s="0" t="str">
        <f aca="false">HYPERLINK("http://dbpedia.org/property/lastAired")</f>
        <v>http://dbpedia.org/property/lastAired</v>
      </c>
      <c r="B2411" s="0" t="s">
        <v>848</v>
      </c>
      <c r="D2411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true" hidden="false" ht="12.1" outlineLevel="0" r="2412">
      <c r="A2412" s="0" t="str">
        <f aca="false">HYPERLINK("http://dbpedia.org/property/region")</f>
        <v>http://dbpedia.org/property/region</v>
      </c>
      <c r="B2412" s="0" t="s">
        <v>380</v>
      </c>
      <c r="D2412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true" hidden="false" ht="12.65" outlineLevel="0" r="2413">
      <c r="A2413" s="0" t="str">
        <f aca="false">HYPERLINK("http://dbpedia.org/property/airdate")</f>
        <v>http://dbpedia.org/property/airdate</v>
      </c>
      <c r="B2413" s="0" t="s">
        <v>390</v>
      </c>
      <c r="D2413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true" hidden="false" ht="12.65" outlineLevel="0" r="2414">
      <c r="A2414" s="0" t="str">
        <f aca="false">HYPERLINK("http://dbpedia.org/ontology/numberOfSeasons")</f>
        <v>http://dbpedia.org/ontology/numberOfSeasons</v>
      </c>
      <c r="B2414" s="0" t="s">
        <v>1559</v>
      </c>
      <c r="D2414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true" hidden="false" ht="12.65" outlineLevel="0" r="2415">
      <c r="A2415" s="0" t="str">
        <f aca="false">HYPERLINK("http://dbpedia.org/property/termStart")</f>
        <v>http://dbpedia.org/property/termStart</v>
      </c>
      <c r="B2415" s="0" t="s">
        <v>256</v>
      </c>
      <c r="D2415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true" hidden="false" ht="12.1" outlineLevel="0" r="2416">
      <c r="A2416" s="0" t="str">
        <f aca="false">HYPERLINK("http://dbpedia.org/property/caption")</f>
        <v>http://dbpedia.org/property/caption</v>
      </c>
      <c r="B2416" s="0" t="s">
        <v>46</v>
      </c>
      <c r="D241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65" outlineLevel="0" r="2417">
      <c r="A2417" s="0" t="str">
        <f aca="false">HYPERLINK("http://dbpedia.org/property/firstAired")</f>
        <v>http://dbpedia.org/property/firstAired</v>
      </c>
      <c r="B2417" s="0" t="s">
        <v>846</v>
      </c>
      <c r="D2417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true" hidden="false" ht="12.1" outlineLevel="0" r="2418">
      <c r="A2418" s="0" t="str">
        <f aca="false">HYPERLINK("http://dbpedia.org/property/analog")</f>
        <v>http://dbpedia.org/property/analog</v>
      </c>
      <c r="B2418" s="0" t="s">
        <v>1560</v>
      </c>
      <c r="D2418" s="0" t="str">
        <f aca="false">HYPERLINK("http://dbpedia.org/sparql?default-graph-uri=http%3A%2F%2Fdbpedia.org&amp;query=select+distinct+%3Fsubject+%3Fobject+where+{%3Fsubject+%3Chttp%3A%2F%2Fdbpedia.org%2Fproperty%2Fanalog%3E+%3Fobject}+LIMIT+100&amp;format=text%2Fhtml&amp;timeout=30000&amp;debug=on", "View on DBPedia")</f>
        <v>View on DBPedia</v>
      </c>
    </row>
    <row collapsed="false" customFormat="false" customHeight="true" hidden="false" ht="12.65" outlineLevel="0" r="2419">
      <c r="A2419" s="0" t="str">
        <f aca="false">HYPERLINK("http://dbpedia.org/property/episodenumber")</f>
        <v>http://dbpedia.org/property/episodenumber</v>
      </c>
      <c r="B2419" s="0" t="s">
        <v>1561</v>
      </c>
      <c r="D2419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true" hidden="false" ht="12.1" outlineLevel="0" r="2420">
      <c r="A2420" s="0" t="str">
        <f aca="false">HYPERLINK("http://dbpedia.org/property/born")</f>
        <v>http://dbpedia.org/property/born</v>
      </c>
      <c r="B2420" s="0" t="s">
        <v>293</v>
      </c>
      <c r="D2420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true" hidden="false" ht="12.1" outlineLevel="0" r="2421">
      <c r="A2421" s="0" t="str">
        <f aca="false">HYPERLINK("http://dbpedia.org/property/first")</f>
        <v>http://dbpedia.org/property/first</v>
      </c>
      <c r="B2421" s="0" t="s">
        <v>1025</v>
      </c>
      <c r="D2421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true" hidden="false" ht="12.65" outlineLevel="0" r="2422">
      <c r="A2422" s="0" t="str">
        <f aca="false">HYPERLINK("http://dbpedia.org/property/formerChannelNumbers")</f>
        <v>http://dbpedia.org/property/formerChannelNumbers</v>
      </c>
      <c r="B2422" s="0" t="s">
        <v>1562</v>
      </c>
      <c r="D2422" s="0" t="str">
        <f aca="false">HYPERLINK("http://dbpedia.org/sparql?default-graph-uri=http%3A%2F%2Fdbpedia.org&amp;query=select+distinct+%3Fsubject+%3Fobject+where+{%3Fsubject+%3Chttp%3A%2F%2Fdbpedia.org%2Fproperty%2FformerChannelNumbers%3E+%3Fobject}+LIMIT+100&amp;format=text%2Fhtml&amp;timeout=30000&amp;debug=on", "View on DBPedia")</f>
        <v>View on DBPedia</v>
      </c>
    </row>
    <row collapsed="false" customFormat="false" customHeight="true" hidden="false" ht="12.65" outlineLevel="0" r="2423">
      <c r="A2423" s="0" t="str">
        <f aca="false">HYPERLINK("http://dbpedia.org/property/numSeries")</f>
        <v>http://dbpedia.org/property/numSeries</v>
      </c>
      <c r="B2423" s="0" t="s">
        <v>1563</v>
      </c>
      <c r="D2423" s="0" t="str">
        <f aca="false">HYPERLINK("http://dbpedia.org/sparql?default-graph-uri=http%3A%2F%2Fdbpedia.org&amp;query=select+distinct+%3Fsubject+%3Fobject+where+{%3Fsubject+%3Chttp%3A%2F%2Fdbpedia.org%2Fproperty%2FnumSeries%3E+%3Fobject}+LIMIT+100&amp;format=text%2Fhtml&amp;timeout=30000&amp;debug=on", "View on DBPedia")</f>
        <v>View on DBPedia</v>
      </c>
    </row>
    <row collapsed="false" customFormat="false" customHeight="true" hidden="false" ht="12.1" outlineLevel="0" r="2424">
      <c r="A2424" s="0" t="str">
        <f aca="false">HYPERLINK("http://dbpedia.org/property/next")</f>
        <v>http://dbpedia.org/property/next</v>
      </c>
      <c r="B2424" s="0" t="s">
        <v>859</v>
      </c>
      <c r="D2424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65" outlineLevel="0" r="2425">
      <c r="A2425" s="0" t="str">
        <f aca="false">HYPERLINK("http://dbpedia.org/property/originalairdate")</f>
        <v>http://dbpedia.org/property/originalairdate</v>
      </c>
      <c r="B2425" s="0" t="s">
        <v>849</v>
      </c>
      <c r="D2425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true" hidden="false" ht="12.1" outlineLevel="0" r="2426">
      <c r="A2426" s="0" t="str">
        <f aca="false">HYPERLINK("http://dbpedia.org/property/date")</f>
        <v>http://dbpedia.org/property/date</v>
      </c>
      <c r="B2426" s="0" t="s">
        <v>289</v>
      </c>
      <c r="D2426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true" hidden="false" ht="12.1" outlineLevel="0" r="2427">
      <c r="A2427" s="0" t="str">
        <f aca="false">HYPERLINK("http://dbpedia.org/property/data")</f>
        <v>http://dbpedia.org/property/data</v>
      </c>
      <c r="B2427" s="0" t="s">
        <v>54</v>
      </c>
      <c r="D242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1" outlineLevel="0" r="2428">
      <c r="A2428" s="0" t="str">
        <f aca="false">HYPERLINK("http://dbpedia.org/property/episode")</f>
        <v>http://dbpedia.org/property/episode</v>
      </c>
      <c r="B2428" s="0" t="s">
        <v>1564</v>
      </c>
      <c r="D2428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true" hidden="false" ht="12.1" outlineLevel="0" r="2429">
      <c r="A2429" s="0" t="str">
        <f aca="false">HYPERLINK("http://dbpedia.org/property/volumes")</f>
        <v>http://dbpedia.org/property/volumes</v>
      </c>
      <c r="B2429" s="0" t="s">
        <v>1565</v>
      </c>
      <c r="D2429" s="0" t="str">
        <f aca="false">HYPERLINK("http://dbpedia.org/sparql?default-graph-uri=http%3A%2F%2Fdbpedia.org&amp;query=select+distinct+%3Fsubject+%3Fobject+where+{%3Fsubject+%3Chttp%3A%2F%2Fdbpedia.org%2Fproperty%2Fvolumes%3E+%3Fobject}+LIMIT+100&amp;format=text%2Fhtml&amp;timeout=30000&amp;debug=on", "View on DBPedia")</f>
        <v>View on DBPedia</v>
      </c>
    </row>
    <row collapsed="false" customFormat="false" customHeight="true" hidden="false" ht="12.65" outlineLevel="0" r="2430">
      <c r="A2430" s="0" t="str">
        <f aca="false">HYPERLINK("http://dbpedia.org/property/prodcode")</f>
        <v>http://dbpedia.org/property/prodcode</v>
      </c>
      <c r="B2430" s="0" t="s">
        <v>1566</v>
      </c>
      <c r="D2430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true" hidden="false" ht="12.1" outlineLevel="0" r="2431">
      <c r="A2431" s="0" t="str">
        <f aca="false">HYPERLINK("http://dbpedia.org/property/episodes")</f>
        <v>http://dbpedia.org/property/episodes</v>
      </c>
      <c r="B2431" s="0" t="s">
        <v>1567</v>
      </c>
      <c r="D2431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true" hidden="false" ht="12.65" outlineLevel="0" r="2432">
      <c r="A2432" s="0" t="str">
        <f aca="false">HYPERLINK("http://dbpedia.org/property/prevSeries")</f>
        <v>http://dbpedia.org/property/prevSeries</v>
      </c>
      <c r="B2432" s="0" t="s">
        <v>1568</v>
      </c>
      <c r="D2432" s="0" t="str">
        <f aca="false">HYPERLINK("http://dbpedia.org/sparql?default-graph-uri=http%3A%2F%2Fdbpedia.org&amp;query=select+distinct+%3Fsubject+%3Fobject+where+{%3Fsubject+%3Chttp%3A%2F%2Fdbpedia.org%2Fproperty%2FprevSeries%3E+%3Fobject}+LIMIT+100&amp;format=text%2Fhtml&amp;timeout=30000&amp;debug=on", "View on DBPedia")</f>
        <v>View on DBPedia</v>
      </c>
    </row>
    <row collapsed="false" customFormat="false" customHeight="true" hidden="false" ht="12.65" outlineLevel="0" r="2433">
      <c r="A2433" s="0" t="str">
        <f aca="false">HYPERLINK("http://dbpedia.org/ontology/episodeNumber")</f>
        <v>http://dbpedia.org/ontology/episodeNumber</v>
      </c>
      <c r="B2433" s="0" t="s">
        <v>1569</v>
      </c>
      <c r="D2433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true" hidden="false" ht="12.65" outlineLevel="0" r="2434">
      <c r="A2434" s="0" t="str">
        <f aca="false">HYPERLINK("http://dbpedia.org/property/birthDate")</f>
        <v>http://dbpedia.org/property/birthDate</v>
      </c>
      <c r="B2434" s="0" t="s">
        <v>254</v>
      </c>
      <c r="D243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2435">
      <c r="A2435" s="0" t="str">
        <f aca="false">HYPERLINK("http://dbpedia.org/property/firstengairdate")</f>
        <v>http://dbpedia.org/property/firstengairdate</v>
      </c>
      <c r="B2435" s="0" t="s">
        <v>1570</v>
      </c>
      <c r="D2435" s="0" t="str">
        <f aca="false">HYPERLINK("http://dbpedia.org/sparql?default-graph-uri=http%3A%2F%2Fdbpedia.org&amp;query=select+distinct+%3Fsubject+%3Fobject+where+{%3Fsubject+%3Chttp%3A%2F%2Fdbpedia.org%2Fproperty%2Ffirstengairdate%3E+%3Fobject}+LIMIT+100&amp;format=text%2Fhtml&amp;timeout=30000&amp;debug=on", "View on DBPedia")</f>
        <v>View on DBPedia</v>
      </c>
    </row>
    <row collapsed="false" customFormat="false" customHeight="true" hidden="false" ht="12.65" outlineLevel="0" r="2436">
      <c r="A2436" s="0" t="str">
        <f aca="false">HYPERLINK("http://dbpedia.org/property/volumenumber")</f>
        <v>http://dbpedia.org/property/volumenumber</v>
      </c>
      <c r="B2436" s="0" t="s">
        <v>1571</v>
      </c>
      <c r="D2436" s="0" t="str">
        <f aca="false">HYPERLINK("http://dbpedia.org/sparql?default-graph-uri=http%3A%2F%2Fdbpedia.org&amp;query=select+distinct+%3Fsubject+%3Fobject+where+{%3Fsubject+%3Chttp%3A%2F%2Fdbpedia.org%2Fproperty%2Fvolumenumber%3E+%3Fobject}+LIMIT+100&amp;format=text%2Fhtml&amp;timeout=30000&amp;debug=on", "View on DBPedia")</f>
        <v>View on DBPedia</v>
      </c>
    </row>
    <row collapsed="false" customFormat="false" customHeight="true" hidden="false" ht="12.65" outlineLevel="0" r="2437">
      <c r="A2437" s="0" t="str">
        <f aca="false">HYPERLINK("http://dbpedia.org/property/firstRun")</f>
        <v>http://dbpedia.org/property/firstRun</v>
      </c>
      <c r="B2437" s="0" t="s">
        <v>1017</v>
      </c>
      <c r="D2437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true" hidden="false" ht="12.1" outlineLevel="0" r="2438">
      <c r="A2438" s="0" t="str">
        <f aca="false">HYPERLINK("http://xmlns.com/foaf/0.1/name")</f>
        <v>http://xmlns.com/foaf/0.1/name</v>
      </c>
      <c r="B2438" s="0" t="s">
        <v>34</v>
      </c>
      <c r="D243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2439">
      <c r="A2439" s="0" t="str">
        <f aca="false">HYPERLINK("http://dbpedia.org/property/day")</f>
        <v>http://dbpedia.org/property/day</v>
      </c>
      <c r="B2439" s="0" t="s">
        <v>1572</v>
      </c>
      <c r="D2439" s="0" t="str">
        <f aca="false">HYPERLINK("http://dbpedia.org/sparql?default-graph-uri=http%3A%2F%2Fdbpedia.org&amp;query=select+distinct+%3Fsubject+%3Fobject+where+{%3Fsubject+%3Chttp%3A%2F%2Fdbpedia.org%2Fproperty%2Fday%3E+%3Fobject}+LIMIT+100&amp;format=text%2Fhtml&amp;timeout=30000&amp;debug=on", "View on DBPedia")</f>
        <v>View on DBPedia</v>
      </c>
    </row>
    <row collapsed="false" customFormat="false" customHeight="true" hidden="false" ht="12.65" outlineLevel="0" r="2440">
      <c r="A2440" s="0" t="str">
        <f aca="false">HYPERLINK("http://dbpedia.org/property/numSeasons")</f>
        <v>http://dbpedia.org/property/numSeasons</v>
      </c>
      <c r="B2440" s="0" t="s">
        <v>1573</v>
      </c>
      <c r="D2440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true" hidden="false" ht="12.65" outlineLevel="0" r="2441">
      <c r="A2441" s="0" t="str">
        <f aca="false">HYPERLINK("http://dbpedia.org/property/termEnd")</f>
        <v>http://dbpedia.org/property/termEnd</v>
      </c>
      <c r="B2441" s="0" t="s">
        <v>261</v>
      </c>
      <c r="D2441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true" hidden="false" ht="12.65" outlineLevel="0" r="2442">
      <c r="A2442" s="0" t="str">
        <f aca="false">HYPERLINK("http://dbpedia.org/ontology/otherChannel")</f>
        <v>http://dbpedia.org/ontology/otherChannel</v>
      </c>
      <c r="B2442" s="0" t="s">
        <v>1574</v>
      </c>
      <c r="D2442" s="0" t="str">
        <f aca="false">HYPERLINK("http://dbpedia.org/sparql?default-graph-uri=http%3A%2F%2Fdbpedia.org&amp;query=select+distinct+%3Fsubject+%3Fobject+where+{%3Fsubject+%3Chttp%3A%2F%2Fdbpedia.org%2Fontology%2FotherChannel%3E+%3Fobject}+LIMIT+100&amp;format=text%2Fhtml&amp;timeout=30000&amp;debug=on", "View on DBPedia")</f>
        <v>View on DBPedia</v>
      </c>
    </row>
    <row collapsed="false" customFormat="false" customHeight="true" hidden="false" ht="12.65" outlineLevel="0" r="2443">
      <c r="A2443" s="0" t="str">
        <f aca="false">HYPERLINK("http://dbpedia.org/property/altdate")</f>
        <v>http://dbpedia.org/property/altdate</v>
      </c>
      <c r="B2443" s="0" t="s">
        <v>1575</v>
      </c>
      <c r="D2443" s="0" t="str">
        <f aca="false">HYPERLINK("http://dbpedia.org/sparql?default-graph-uri=http%3A%2F%2Fdbpedia.org&amp;query=select+distinct+%3Fsubject+%3Fobject+where+{%3Fsubject+%3Chttp%3A%2F%2Fdbpedia.org%2Fproperty%2Faltdate%3E+%3Fobject}+LIMIT+100&amp;format=text%2Fhtml&amp;timeout=30000&amp;debug=on", "View on DBPedia")</f>
        <v>View on DBPedia</v>
      </c>
    </row>
    <row collapsed="false" customFormat="false" customHeight="true" hidden="false" ht="12.65" outlineLevel="0" r="2444">
      <c r="A2444" s="0" t="str">
        <f aca="false">HYPERLINK("http://dbpedia.org/property/episodeNo")</f>
        <v>http://dbpedia.org/property/episodeNo</v>
      </c>
      <c r="B2444" s="0" t="s">
        <v>1576</v>
      </c>
      <c r="D2444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true" hidden="false" ht="12.65" outlineLevel="0" r="2445">
      <c r="A2445" s="0" t="str">
        <f aca="false">HYPERLINK("http://dbpedia.org/property/iptvChan")</f>
        <v>http://dbpedia.org/property/iptvChan</v>
      </c>
      <c r="B2445" s="0" t="s">
        <v>1577</v>
      </c>
      <c r="D2445" s="0" t="str">
        <f aca="false">HYPERLINK("http://dbpedia.org/sparql?default-graph-uri=http%3A%2F%2Fdbpedia.org&amp;query=select+distinct+%3Fsubject+%3Fobject+where+{%3Fsubject+%3Chttp%3A%2F%2Fdbpedia.org%2Fproperty%2FiptvChan%3E+%3Fobject}+LIMIT+100&amp;format=text%2Fhtml&amp;timeout=30000&amp;debug=on", "View on DBPedia")</f>
        <v>View on DBPedia</v>
      </c>
    </row>
    <row collapsed="false" customFormat="false" customHeight="true" hidden="false" ht="12.1" outlineLevel="0" r="2446">
      <c r="A2446" s="0" t="str">
        <f aca="false">HYPERLINK("http://dbpedia.org/property/goals")</f>
        <v>http://dbpedia.org/property/goals</v>
      </c>
      <c r="B2446" s="0" t="s">
        <v>1578</v>
      </c>
      <c r="D2446" s="0" t="str">
        <f aca="false">HYPERLINK("http://dbpedia.org/sparql?default-graph-uri=http%3A%2F%2Fdbpedia.org&amp;query=select+distinct+%3Fsubject+%3Fobject+where+{%3Fsubject+%3Chttp%3A%2F%2Fdbpedia.org%2Fproperty%2Fgoals%3E+%3Fobject}+LIMIT+100&amp;format=text%2Fhtml&amp;timeout=30000&amp;debug=on", "View on DBPedia")</f>
        <v>View on DBPedia</v>
      </c>
    </row>
    <row collapsed="false" customFormat="false" customHeight="true" hidden="false" ht="12.1" outlineLevel="0" r="2447">
      <c r="A2447" s="0" t="str">
        <f aca="false">HYPERLINK("http://dbpedia.org/property/spouse")</f>
        <v>http://dbpedia.org/property/spouse</v>
      </c>
      <c r="B2447" s="0" t="s">
        <v>1039</v>
      </c>
      <c r="D2447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true" hidden="false" ht="12.1" outlineLevel="0" r="2448">
      <c r="A2448" s="0" t="str">
        <f aca="false">HYPERLINK("http://dbpedia.org/property/caps")</f>
        <v>http://dbpedia.org/property/caps</v>
      </c>
      <c r="B2448" s="0" t="s">
        <v>1579</v>
      </c>
      <c r="D2448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true" hidden="false" ht="12.65" outlineLevel="0" r="2449">
      <c r="A2449" s="0" t="str">
        <f aca="false">HYPERLINK("http://dbpedia.org/property/rtitle")</f>
        <v>http://dbpedia.org/property/rtitle</v>
      </c>
      <c r="B2449" s="0" t="s">
        <v>1580</v>
      </c>
      <c r="D2449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true" hidden="false" ht="12.65" outlineLevel="0" r="2450">
      <c r="A2450" s="0" t="str">
        <f aca="false">HYPERLINK("http://dbpedia.org/property/prev")</f>
        <v>http://dbpedia.org/property/prev</v>
      </c>
      <c r="B2450" s="0" t="s">
        <v>1095</v>
      </c>
      <c r="D2450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true" hidden="false" ht="12.1" outlineLevel="0" r="2451">
      <c r="A2451" s="0" t="str">
        <f aca="false">HYPERLINK("http://dbpedia.org/property/founded")</f>
        <v>http://dbpedia.org/property/founded</v>
      </c>
      <c r="B2451" s="0" t="s">
        <v>268</v>
      </c>
      <c r="D2451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true" hidden="false" ht="12.1" outlineLevel="0" r="2452">
      <c r="A2452" s="0" t="str">
        <f aca="false">HYPERLINK("http://dbpedia.org/property/no")</f>
        <v>http://dbpedia.org/property/no</v>
      </c>
      <c r="B2452" s="0" t="s">
        <v>1581</v>
      </c>
      <c r="D2452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true" hidden="false" ht="12.65" outlineLevel="0" r="2453">
      <c r="A2453" s="0" t="str">
        <f aca="false">HYPERLINK("http://dbpedia.org/property/nextSeries")</f>
        <v>http://dbpedia.org/property/nextSeries</v>
      </c>
      <c r="B2453" s="0" t="s">
        <v>1582</v>
      </c>
      <c r="D2453" s="0" t="str">
        <f aca="false">HYPERLINK("http://dbpedia.org/sparql?default-graph-uri=http%3A%2F%2Fdbpedia.org&amp;query=select+distinct+%3Fsubject+%3Fobject+where+{%3Fsubject+%3Chttp%3A%2F%2Fdbpedia.org%2Fproperty%2FnextSeries%3E+%3Fobject}+LIMIT+100&amp;format=text%2Fhtml&amp;timeout=30000&amp;debug=on", "View on DBPedia")</f>
        <v>View on DBPedia</v>
      </c>
    </row>
    <row collapsed="false" customFormat="false" customHeight="true" hidden="false" ht="12.1" outlineLevel="0" r="2454">
      <c r="A2454" s="0" t="str">
        <f aca="false">HYPERLINK("http://dbpedia.org/property/start")</f>
        <v>http://dbpedia.org/property/start</v>
      </c>
      <c r="B2454" s="0" t="s">
        <v>282</v>
      </c>
      <c r="D2454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true" hidden="false" ht="12.65" outlineLevel="0" r="2455">
      <c r="A2455" s="0" t="str">
        <f aca="false">HYPERLINK("http://dbpedia.org/property/licensedreldate")</f>
        <v>http://dbpedia.org/property/licensedreldate</v>
      </c>
      <c r="B2455" s="0" t="s">
        <v>1583</v>
      </c>
      <c r="D2455" s="0" t="str">
        <f aca="false">HYPERLINK("http://dbpedia.org/sparql?default-graph-uri=http%3A%2F%2Fdbpedia.org&amp;query=select+distinct+%3Fsubject+%3Fobject+where+{%3Fsubject+%3Chttp%3A%2F%2Fdbpedia.org%2Fproperty%2Flicensedreldate%3E+%3Fobject}+LIMIT+100&amp;format=text%2Fhtml&amp;timeout=30000&amp;debug=on", "View on DBPedia")</f>
        <v>View on DBPedia</v>
      </c>
    </row>
    <row collapsed="false" customFormat="false" customHeight="true" hidden="false" ht="12.1" outlineLevel="0" r="2456">
      <c r="A2456" s="0" t="str">
        <f aca="false">HYPERLINK("http://dbpedia.org/property/runtime")</f>
        <v>http://dbpedia.org/property/runtime</v>
      </c>
      <c r="B2456" s="0" t="s">
        <v>869</v>
      </c>
      <c r="D2456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true" hidden="false" ht="12.1" outlineLevel="0" r="2457">
      <c r="A2457" s="0" t="str">
        <f aca="false">HYPERLINK("http://dbpedia.org/property/row")</f>
        <v>http://dbpedia.org/property/row</v>
      </c>
      <c r="B2457" s="0" t="s">
        <v>1301</v>
      </c>
      <c r="D2457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true" hidden="false" ht="12.65" outlineLevel="0" r="2458">
      <c r="A2458" s="0" t="str">
        <f aca="false">HYPERLINK("http://dbpedia.org/ontology/subsequentWork")</f>
        <v>http://dbpedia.org/ontology/subsequentWork</v>
      </c>
      <c r="B2458" s="0" t="s">
        <v>1007</v>
      </c>
      <c r="D2458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1" outlineLevel="0" r="2459">
      <c r="A2459" s="0" t="str">
        <f aca="false">HYPERLINK("http://dbpedia.org/property/series")</f>
        <v>http://dbpedia.org/property/series</v>
      </c>
      <c r="B2459" s="0" t="s">
        <v>1445</v>
      </c>
      <c r="D245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1" outlineLevel="0" r="2460">
      <c r="A2460" s="0" t="str">
        <f aca="false">HYPERLINK("http://dbpedia.org/property/children")</f>
        <v>http://dbpedia.org/property/children</v>
      </c>
      <c r="B2460" s="0" t="s">
        <v>1127</v>
      </c>
      <c r="D2460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true" hidden="false" ht="12.1" outlineLevel="0" r="2461">
      <c r="A2461" s="0" t="str">
        <f aca="false">HYPERLINK("http://dbpedia.org/property/company")</f>
        <v>http://dbpedia.org/property/company</v>
      </c>
      <c r="B2461" s="0" t="s">
        <v>978</v>
      </c>
      <c r="D2461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true" hidden="false" ht="12.65" outlineLevel="0" r="2462">
      <c r="A2462" s="0" t="str">
        <f aca="false">HYPERLINK("http://dbpedia.org/ontology/formerCallsign")</f>
        <v>http://dbpedia.org/ontology/formerCallsign</v>
      </c>
      <c r="B2462" s="0" t="s">
        <v>339</v>
      </c>
      <c r="D2462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true" hidden="false" ht="12.1" outlineLevel="0" r="2463">
      <c r="A2463" s="0" t="str">
        <f aca="false">HYPERLINK("http://dbpedia.org/property/hm16Exit")</f>
        <v>http://dbpedia.org/property/hm16Exit</v>
      </c>
      <c r="B2463" s="0" t="s">
        <v>1584</v>
      </c>
      <c r="D2463" s="0" t="str">
        <f aca="false">HYPERLINK("http://dbpedia.org/sparql?default-graph-uri=http%3A%2F%2Fdbpedia.org&amp;query=select+distinct+%3Fsubject+%3Fobject+where+{%3Fsubject+%3Chttp%3A%2F%2Fdbpedia.org%2Fproperty%2Fhm16Exit%3E+%3Fobject}+LIMIT+100&amp;format=text%2Fhtml&amp;timeout=30000&amp;debug=on", "View on DBPedia")</f>
        <v>View on DBPedia</v>
      </c>
    </row>
    <row collapsed="false" customFormat="false" customHeight="true" hidden="false" ht="12.1" outlineLevel="0" r="2464">
      <c r="A2464" s="0" t="str">
        <f aca="false">HYPERLINK("http://dbpedia.org/property/image")</f>
        <v>http://dbpedia.org/property/image</v>
      </c>
      <c r="B2464" s="0" t="s">
        <v>83</v>
      </c>
      <c r="D246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2465">
      <c r="A2465" s="0" t="str">
        <f aca="false">HYPERLINK("http://dbpedia.org/property/death")</f>
        <v>http://dbpedia.org/property/death</v>
      </c>
      <c r="B2465" s="0" t="s">
        <v>1080</v>
      </c>
      <c r="D2465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true" hidden="false" ht="12.1" outlineLevel="0" r="2466">
      <c r="A2466" s="0" t="str">
        <f aca="false">HYPERLINK("http://dbpedia.org/property/hm15Exit")</f>
        <v>http://dbpedia.org/property/hm15Exit</v>
      </c>
      <c r="B2466" s="0" t="s">
        <v>1585</v>
      </c>
      <c r="D2466" s="0" t="str">
        <f aca="false">HYPERLINK("http://dbpedia.org/sparql?default-graph-uri=http%3A%2F%2Fdbpedia.org&amp;query=select+distinct+%3Fsubject+%3Fobject+where+{%3Fsubject+%3Chttp%3A%2F%2Fdbpedia.org%2Fproperty%2Fhm15Exit%3E+%3Fobject}+LIMIT+100&amp;format=text%2Fhtml&amp;timeout=30000&amp;debug=on", "View on DBPedia")</f>
        <v>View on DBPedia</v>
      </c>
    </row>
    <row collapsed="false" customFormat="false" customHeight="true" hidden="false" ht="12.1" outlineLevel="0" r="2467">
      <c r="A2467" s="0" t="str">
        <f aca="false">HYPERLINK("http://dbpedia.org/property/quote")</f>
        <v>http://dbpedia.org/property/quote</v>
      </c>
      <c r="B2467" s="0" t="s">
        <v>80</v>
      </c>
      <c r="D246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2468">
      <c r="A2468" s="0" t="str">
        <f aca="false">HYPERLINK("http://dbpedia.org/property/previous")</f>
        <v>http://dbpedia.org/property/previous</v>
      </c>
      <c r="B2468" s="0" t="s">
        <v>142</v>
      </c>
      <c r="D2468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true" hidden="false" ht="12.1" outlineLevel="0" r="2469">
      <c r="A2469" s="0" t="str">
        <f aca="false">HYPERLINK("http://dbpedia.org/property/hm13Exit")</f>
        <v>http://dbpedia.org/property/hm13Exit</v>
      </c>
      <c r="B2469" s="0" t="s">
        <v>1586</v>
      </c>
      <c r="D2469" s="0" t="str">
        <f aca="false">HYPERLINK("http://dbpedia.org/sparql?default-graph-uri=http%3A%2F%2Fdbpedia.org&amp;query=select+distinct+%3Fsubject+%3Fobject+where+{%3Fsubject+%3Chttp%3A%2F%2Fdbpedia.org%2Fproperty%2Fhm13Exit%3E+%3Fobject}+LIMIT+100&amp;format=text%2Fhtml&amp;timeout=30000&amp;debug=on", "View on DBPedia")</f>
        <v>View on DBPedia</v>
      </c>
    </row>
    <row collapsed="false" customFormat="false" customHeight="true" hidden="false" ht="12.1" outlineLevel="0" r="2470">
      <c r="A2470" s="0" t="str">
        <f aca="false">HYPERLINK("http://dbpedia.org/property/hm14Exit")</f>
        <v>http://dbpedia.org/property/hm14Exit</v>
      </c>
      <c r="B2470" s="0" t="s">
        <v>1587</v>
      </c>
      <c r="D2470" s="0" t="str">
        <f aca="false">HYPERLINK("http://dbpedia.org/sparql?default-graph-uri=http%3A%2F%2Fdbpedia.org&amp;query=select+distinct+%3Fsubject+%3Fobject+where+{%3Fsubject+%3Chttp%3A%2F%2Fdbpedia.org%2Fproperty%2Fhm14Exit%3E+%3Fobject}+LIMIT+100&amp;format=text%2Fhtml&amp;timeout=30000&amp;debug=on", "View on DBPedia")</f>
        <v>View on DBPedia</v>
      </c>
    </row>
    <row collapsed="false" customFormat="false" customHeight="true" hidden="false" ht="12.1" outlineLevel="0" r="2471">
      <c r="A2471" s="0" t="str">
        <f aca="false">HYPERLINK("http://dbpedia.org/property/overall")</f>
        <v>http://dbpedia.org/property/overall</v>
      </c>
      <c r="B2471" s="0" t="s">
        <v>1588</v>
      </c>
      <c r="D2471" s="0" t="str">
        <f aca="false">HYPERLINK("http://dbpedia.org/sparql?default-graph-uri=http%3A%2F%2Fdbpedia.org&amp;query=select+distinct+%3Fsubject+%3Fobject+where+{%3Fsubject+%3Chttp%3A%2F%2Fdbpedia.org%2Fproperty%2Foverall%3E+%3Fobject}+LIMIT+100&amp;format=text%2Fhtml&amp;timeout=30000&amp;debug=on", "View on DBPedia")</f>
        <v>View on DBPedia</v>
      </c>
    </row>
    <row collapsed="false" customFormat="false" customHeight="true" hidden="false" ht="12.65" outlineLevel="0" r="2472">
      <c r="A2472" s="0" t="str">
        <f aca="false">HYPERLINK("http://dbpedia.org/property/effectiveRadiatedPower")</f>
        <v>http://dbpedia.org/property/effectiveRadiatedPower</v>
      </c>
      <c r="B2472" s="0" t="s">
        <v>1589</v>
      </c>
      <c r="D2472" s="0" t="str">
        <f aca="false">HYPERLINK("http://dbpedia.org/sparql?default-graph-uri=http%3A%2F%2Fdbpedia.org&amp;query=select+distinct+%3Fsubject+%3Fobject+where+{%3Fsubject+%3Chttp%3A%2F%2Fdbpedia.org%2Fproperty%2FeffectiveRadiatedPower%3E+%3Fobject}+LIMIT+100&amp;format=text%2Fhtml&amp;timeout=30000&amp;debug=on", "View on DBPedia")</f>
        <v>View on DBPedia</v>
      </c>
    </row>
    <row collapsed="false" customFormat="false" customHeight="true" hidden="false" ht="12.1" outlineLevel="0" r="2473">
      <c r="A2473" s="0" t="str">
        <f aca="false">HYPERLINK("http://dbpedia.org/property/hm19Exit")</f>
        <v>http://dbpedia.org/property/hm19Exit</v>
      </c>
      <c r="B2473" s="0" t="s">
        <v>1590</v>
      </c>
      <c r="D2473" s="0" t="str">
        <f aca="false">HYPERLINK("http://dbpedia.org/sparql?default-graph-uri=http%3A%2F%2Fdbpedia.org&amp;query=select+distinct+%3Fsubject+%3Fobject+where+{%3Fsubject+%3Chttp%3A%2F%2Fdbpedia.org%2Fproperty%2Fhm19Exit%3E+%3Fobject}+LIMIT+100&amp;format=text%2Fhtml&amp;timeout=30000&amp;debug=on", "View on DBPedia")</f>
        <v>View on DBPedia</v>
      </c>
    </row>
    <row collapsed="false" customFormat="false" customHeight="true" hidden="false" ht="12.65" outlineLevel="0" r="2474">
      <c r="A2474" s="0" t="str">
        <f aca="false">HYPERLINK("http://dbpedia.org/property/kanjititle")</f>
        <v>http://dbpedia.org/property/kanjititle</v>
      </c>
      <c r="B2474" s="0" t="s">
        <v>1591</v>
      </c>
      <c r="D2474" s="0" t="str">
        <f aca="false">HYPERLINK("http://dbpedia.org/sparql?default-graph-uri=http%3A%2F%2Fdbpedia.org&amp;query=select+distinct+%3Fsubject+%3Fobject+where+{%3Fsubject+%3Chttp%3A%2F%2Fdbpedia.org%2Fproperty%2Fkanjititle%3E+%3Fobject}+LIMIT+100&amp;format=text%2Fhtml&amp;timeout=30000&amp;debug=on", "View on DBPedia")</f>
        <v>View on DBPedia</v>
      </c>
    </row>
    <row collapsed="false" customFormat="false" customHeight="true" hidden="false" ht="12.1" outlineLevel="0" r="2475">
      <c r="A2475" s="0" t="str">
        <f aca="false">HYPERLINK("http://dbpedia.org/property/hm8Exit")</f>
        <v>http://dbpedia.org/property/hm8Exit</v>
      </c>
      <c r="B2475" s="0" t="s">
        <v>1592</v>
      </c>
      <c r="D2475" s="0" t="str">
        <f aca="false">HYPERLINK("http://dbpedia.org/sparql?default-graph-uri=http%3A%2F%2Fdbpedia.org&amp;query=select+distinct+%3Fsubject+%3Fobject+where+{%3Fsubject+%3Chttp%3A%2F%2Fdbpedia.org%2Fproperty%2Fhm8Exit%3E+%3Fobject}+LIMIT+100&amp;format=text%2Fhtml&amp;timeout=30000&amp;debug=on", "View on DBPedia")</f>
        <v>View on DBPedia</v>
      </c>
    </row>
    <row collapsed="false" customFormat="false" customHeight="true" hidden="false" ht="12.65" outlineLevel="0" r="2476">
      <c r="A2476" s="0" t="str">
        <f aca="false">HYPERLINK("http://dbpedia.org/property/episodeList")</f>
        <v>http://dbpedia.org/property/episodeList</v>
      </c>
      <c r="B2476" s="0" t="s">
        <v>85</v>
      </c>
      <c r="D2476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true" hidden="false" ht="12.65" outlineLevel="0" r="2477">
      <c r="A2477" s="0" t="str">
        <f aca="false">HYPERLINK("http://dbpedia.org/ontology/seasonNumber")</f>
        <v>http://dbpedia.org/ontology/seasonNumber</v>
      </c>
      <c r="B2477" s="0" t="s">
        <v>1593</v>
      </c>
      <c r="D2477" s="0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</row>
    <row collapsed="false" customFormat="false" customHeight="true" hidden="false" ht="12.1" outlineLevel="0" r="2478">
      <c r="A2478" s="0" t="str">
        <f aca="false">HYPERLINK("http://dbpedia.org/ontology/slogan")</f>
        <v>http://dbpedia.org/ontology/slogan</v>
      </c>
      <c r="B2478" s="0" t="s">
        <v>63</v>
      </c>
      <c r="D2478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true" hidden="false" ht="12.1" outlineLevel="0" r="2479">
      <c r="A2479" s="0" t="str">
        <f aca="false">HYPERLINK("http://dbpedia.org/property/hm17Exit")</f>
        <v>http://dbpedia.org/property/hm17Exit</v>
      </c>
      <c r="B2479" s="0" t="s">
        <v>1594</v>
      </c>
      <c r="D2479" s="0" t="str">
        <f aca="false">HYPERLINK("http://dbpedia.org/sparql?default-graph-uri=http%3A%2F%2Fdbpedia.org&amp;query=select+distinct+%3Fsubject+%3Fobject+where+{%3Fsubject+%3Chttp%3A%2F%2Fdbpedia.org%2Fproperty%2Fhm17Exit%3E+%3Fobject}+LIMIT+100&amp;format=text%2Fhtml&amp;timeout=30000&amp;debug=on", "View on DBPedia")</f>
        <v>View on DBPedia</v>
      </c>
    </row>
    <row collapsed="false" customFormat="false" customHeight="true" hidden="false" ht="12.1" outlineLevel="0" r="2480">
      <c r="A2480" s="0" t="str">
        <f aca="false">HYPERLINK("http://dbpedia.org/property/viewers")</f>
        <v>http://dbpedia.org/property/viewers</v>
      </c>
      <c r="B2480" s="0" t="s">
        <v>1595</v>
      </c>
      <c r="D2480" s="0" t="str">
        <f aca="false">HYPERLINK("http://dbpedia.org/sparql?default-graph-uri=http%3A%2F%2Fdbpedia.org&amp;query=select+distinct+%3Fsubject+%3Fobject+where+{%3Fsubject+%3Chttp%3A%2F%2Fdbpedia.org%2Fproperty%2Fviewers%3E+%3Fobject}+LIMIT+100&amp;format=text%2Fhtml&amp;timeout=30000&amp;debug=on", "View on DBPedia")</f>
        <v>View on DBPedia</v>
      </c>
    </row>
    <row collapsed="false" customFormat="false" customHeight="true" hidden="false" ht="12.1" outlineLevel="0" r="2481">
      <c r="A2481" s="0" t="str">
        <f aca="false">HYPERLINK("http://dbpedia.org/property/hm11Exit")</f>
        <v>http://dbpedia.org/property/hm11Exit</v>
      </c>
      <c r="B2481" s="0" t="s">
        <v>1596</v>
      </c>
      <c r="D2481" s="0" t="str">
        <f aca="false">HYPERLINK("http://dbpedia.org/sparql?default-graph-uri=http%3A%2F%2Fdbpedia.org&amp;query=select+distinct+%3Fsubject+%3Fobject+where+{%3Fsubject+%3Chttp%3A%2F%2Fdbpedia.org%2Fproperty%2Fhm11Exit%3E+%3Fobject}+LIMIT+100&amp;format=text%2Fhtml&amp;timeout=30000&amp;debug=on", "View on DBPedia")</f>
        <v>View on DBPedia</v>
      </c>
    </row>
    <row collapsed="false" customFormat="false" customHeight="true" hidden="false" ht="12.65" outlineLevel="0" r="2482">
      <c r="A2482" s="0" t="str">
        <f aca="false">HYPERLINK("http://dbpedia.org/ontology/previousWork")</f>
        <v>http://dbpedia.org/ontology/previousWork</v>
      </c>
      <c r="B2482" s="0" t="s">
        <v>1008</v>
      </c>
      <c r="D2482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65" outlineLevel="0" r="2483">
      <c r="A2483" s="0" t="str">
        <f aca="false">HYPERLINK("http://dbpedia.org/property/englishtitle")</f>
        <v>http://dbpedia.org/property/englishtitle</v>
      </c>
      <c r="B2483" s="0" t="s">
        <v>101</v>
      </c>
      <c r="D2483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true" hidden="false" ht="12.1" outlineLevel="0" r="2484">
      <c r="A2484" s="0" t="str">
        <f aca="false">HYPERLINK("http://dbpedia.org/property/end")</f>
        <v>http://dbpedia.org/property/end</v>
      </c>
      <c r="B2484" s="0" t="s">
        <v>309</v>
      </c>
      <c r="D2484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true" hidden="false" ht="12.1" outlineLevel="0" r="2485">
      <c r="A2485" s="0" t="str">
        <f aca="false">HYPERLINK("http://dbpedia.org/property/hm12Exit")</f>
        <v>http://dbpedia.org/property/hm12Exit</v>
      </c>
      <c r="B2485" s="0" t="s">
        <v>1597</v>
      </c>
      <c r="D2485" s="0" t="str">
        <f aca="false">HYPERLINK("http://dbpedia.org/sparql?default-graph-uri=http%3A%2F%2Fdbpedia.org&amp;query=select+distinct+%3Fsubject+%3Fobject+where+{%3Fsubject+%3Chttp%3A%2F%2Fdbpedia.org%2Fproperty%2Fhm12Exit%3E+%3Fobject}+LIMIT+100&amp;format=text%2Fhtml&amp;timeout=30000&amp;debug=on", "View on DBPedia")</f>
        <v>View on DBPedia</v>
      </c>
    </row>
    <row collapsed="false" customFormat="false" customHeight="true" hidden="false" ht="12.65" outlineLevel="0" r="2486">
      <c r="A2486" s="0" t="str">
        <f aca="false">HYPERLINK("http://dbpedia.org/property/satServ")</f>
        <v>http://dbpedia.org/property/satServ</v>
      </c>
      <c r="B2486" s="0" t="s">
        <v>1410</v>
      </c>
      <c r="D2486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true" hidden="false" ht="12.1" outlineLevel="0" r="2487">
      <c r="A2487" s="0" t="str">
        <f aca="false">HYPERLINK("http://dbpedia.org/property/location")</f>
        <v>http://dbpedia.org/property/location</v>
      </c>
      <c r="B2487" s="0" t="s">
        <v>70</v>
      </c>
      <c r="D248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2488">
      <c r="A2488" s="0" t="str">
        <f aca="false">HYPERLINK("http://dbpedia.org/property/ratings")</f>
        <v>http://dbpedia.org/property/ratings</v>
      </c>
      <c r="B2488" s="0" t="s">
        <v>1598</v>
      </c>
      <c r="D2488" s="0" t="str">
        <f aca="false">HYPERLINK("http://dbpedia.org/sparql?default-graph-uri=http%3A%2F%2Fdbpedia.org&amp;query=select+distinct+%3Fsubject+%3Fobject+where+{%3Fsubject+%3Chttp%3A%2F%2Fdbpedia.org%2Fproperty%2Fratings%3E+%3Fobject}+LIMIT+100&amp;format=text%2Fhtml&amp;timeout=30000&amp;debug=on", "View on DBPedia")</f>
        <v>View on DBPedia</v>
      </c>
    </row>
    <row collapsed="false" customFormat="false" customHeight="true" hidden="false" ht="12.1" outlineLevel="0" r="2489">
      <c r="A2489" s="0" t="str">
        <f aca="false">HYPERLINK("http://dbpedia.org/property/hm6Exit")</f>
        <v>http://dbpedia.org/property/hm6Exit</v>
      </c>
      <c r="B2489" s="0" t="s">
        <v>1599</v>
      </c>
      <c r="D2489" s="0" t="str">
        <f aca="false">HYPERLINK("http://dbpedia.org/sparql?default-graph-uri=http%3A%2F%2Fdbpedia.org&amp;query=select+distinct+%3Fsubject+%3Fobject+where+{%3Fsubject+%3Chttp%3A%2F%2Fdbpedia.org%2Fproperty%2Fhm6Exit%3E+%3Fobject}+LIMIT+100&amp;format=text%2Fhtml&amp;timeout=30000&amp;debug=on", "View on DBPedia")</f>
        <v>View on DBPedia</v>
      </c>
    </row>
    <row collapsed="false" customFormat="false" customHeight="true" hidden="false" ht="12.1" outlineLevel="0" r="2490">
      <c r="A2490" s="0" t="str">
        <f aca="false">HYPERLINK("http://dbpedia.org/property/rd")</f>
        <v>http://dbpedia.org/property/rd</v>
      </c>
      <c r="B2490" s="0" t="s">
        <v>1600</v>
      </c>
      <c r="D2490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true" hidden="false" ht="12.1" outlineLevel="0" r="2491">
      <c r="A2491" s="0" t="str">
        <f aca="false">HYPERLINK("http://dbpedia.org/property/network")</f>
        <v>http://dbpedia.org/property/network</v>
      </c>
      <c r="B2491" s="0" t="s">
        <v>977</v>
      </c>
      <c r="D2491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true" hidden="false" ht="12.65" outlineLevel="0" r="2492">
      <c r="A2492" s="0" t="str">
        <f aca="false">HYPERLINK("http://dbpedia.org/property/pubDate")</f>
        <v>http://dbpedia.org/property/pubDate</v>
      </c>
      <c r="B2492" s="0" t="s">
        <v>864</v>
      </c>
      <c r="D2492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true" hidden="false" ht="12.1" outlineLevel="0" r="2493">
      <c r="A2493" s="0" t="str">
        <f aca="false">HYPERLINK("http://dbpedia.org/property/hm7Exit")</f>
        <v>http://dbpedia.org/property/hm7Exit</v>
      </c>
      <c r="B2493" s="0" t="s">
        <v>1601</v>
      </c>
      <c r="D2493" s="0" t="str">
        <f aca="false">HYPERLINK("http://dbpedia.org/sparql?default-graph-uri=http%3A%2F%2Fdbpedia.org&amp;query=select+distinct+%3Fsubject+%3Fobject+where+{%3Fsubject+%3Chttp%3A%2F%2Fdbpedia.org%2Fproperty%2Fhm7Exit%3E+%3Fobject}+LIMIT+100&amp;format=text%2Fhtml&amp;timeout=30000&amp;debug=on", "View on DBPedia")</f>
        <v>View on DBPedia</v>
      </c>
    </row>
    <row collapsed="false" customFormat="false" customHeight="true" hidden="false" ht="12.65" outlineLevel="0" r="2494">
      <c r="A2494" s="0" t="str">
        <f aca="false">HYPERLINK("http://dbpedia.org/property/nationalcaps")</f>
        <v>http://dbpedia.org/property/nationalcaps</v>
      </c>
      <c r="B2494" s="0" t="s">
        <v>1602</v>
      </c>
      <c r="D2494" s="0" t="str">
        <f aca="false">HYPERLINK("http://dbpedia.org/sparql?default-graph-uri=http%3A%2F%2Fdbpedia.org&amp;query=select+distinct+%3Fsubject+%3Fobject+where+{%3Fsubject+%3Chttp%3A%2F%2Fdbpedia.org%2Fproperty%2Fnationalcaps%3E+%3Fobject}+LIMIT+100&amp;format=text%2Fhtml&amp;timeout=30000&amp;debug=on", "View on DBPedia")</f>
        <v>View on DBPedia</v>
      </c>
    </row>
    <row collapsed="false" customFormat="false" customHeight="true" hidden="false" ht="12.65" outlineLevel="0" r="2495">
      <c r="A2495" s="0" t="str">
        <f aca="false">HYPERLINK("http://dbpedia.org/property/listEpisodes")</f>
        <v>http://dbpedia.org/property/listEpisodes</v>
      </c>
      <c r="B2495" s="0" t="s">
        <v>1603</v>
      </c>
      <c r="D2495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true" hidden="false" ht="12.1" outlineLevel="0" r="2496">
      <c r="A2496" s="0" t="str">
        <f aca="false">HYPERLINK("http://dbpedia.org/property/awards")</f>
        <v>http://dbpedia.org/property/awards</v>
      </c>
      <c r="B2496" s="0" t="s">
        <v>184</v>
      </c>
      <c r="D2496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2497">
      <c r="A2497" s="0" t="str">
        <f aca="false">HYPERLINK("http://dbpedia.org/property/rd1Score")</f>
        <v>http://dbpedia.org/property/rd1Score</v>
      </c>
      <c r="B2497" s="0" t="s">
        <v>1604</v>
      </c>
      <c r="D2497" s="0" t="str">
        <f aca="false">HYPERLINK("http://dbpedia.org/sparql?default-graph-uri=http%3A%2F%2Fdbpedia.org&amp;query=select+distinct+%3Fsubject+%3Fobject+where+{%3Fsubject+%3Chttp%3A%2F%2Fdbpedia.org%2Fproperty%2Frd1Score%3E+%3Fobject}+LIMIT+100&amp;format=text%2Fhtml&amp;timeout=30000&amp;debug=on", "View on DBPedia")</f>
        <v>View on DBPedia</v>
      </c>
    </row>
    <row collapsed="false" customFormat="false" customHeight="true" hidden="false" ht="12.1" outlineLevel="0" r="2498">
      <c r="A2498" s="0" t="str">
        <f aca="false">HYPERLINK("http://dbpedia.org/property/home")</f>
        <v>http://dbpedia.org/property/home</v>
      </c>
      <c r="B2498" s="0" t="s">
        <v>1605</v>
      </c>
      <c r="D2498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true" hidden="false" ht="12.65" outlineLevel="0" r="2499">
      <c r="A2499" s="0" t="str">
        <f aca="false">HYPERLINK("http://dbpedia.org/property/nextevent")</f>
        <v>http://dbpedia.org/property/nextevent</v>
      </c>
      <c r="B2499" s="0" t="s">
        <v>1606</v>
      </c>
      <c r="D2499" s="0" t="str">
        <f aca="false">HYPERLINK("http://dbpedia.org/sparql?default-graph-uri=http%3A%2F%2Fdbpedia.org&amp;query=select+distinct+%3Fsubject+%3Fobject+where+{%3Fsubject+%3Chttp%3A%2F%2Fdbpedia.org%2Fproperty%2Fnextevent%3E+%3Fobject}+LIMIT+100&amp;format=text%2Fhtml&amp;timeout=30000&amp;debug=on", "View on DBPedia")</f>
        <v>View on DBPedia</v>
      </c>
    </row>
    <row collapsed="false" customFormat="false" customHeight="true" hidden="false" ht="12.65" outlineLevel="0" r="2500">
      <c r="A2500" s="0" t="str">
        <f aca="false">HYPERLINK("http://dbpedia.org/property/reldate")</f>
        <v>http://dbpedia.org/property/reldate</v>
      </c>
      <c r="B2500" s="0" t="s">
        <v>1607</v>
      </c>
      <c r="D2500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true" hidden="false" ht="12.65" outlineLevel="0" r="2501">
      <c r="A2501" s="0" t="str">
        <f aca="false">HYPERLINK("http://dbpedia.org/property/logofile")</f>
        <v>http://dbpedia.org/property/logofile</v>
      </c>
      <c r="B2501" s="0" t="s">
        <v>1608</v>
      </c>
      <c r="D2501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true" hidden="false" ht="12.1" outlineLevel="0" r="2502">
      <c r="A2502" s="0" t="str">
        <f aca="false">HYPERLINK("http://dbpedia.org/property/hm20Exit")</f>
        <v>http://dbpedia.org/property/hm20Exit</v>
      </c>
      <c r="B2502" s="0" t="s">
        <v>1609</v>
      </c>
      <c r="D2502" s="0" t="str">
        <f aca="false">HYPERLINK("http://dbpedia.org/sparql?default-graph-uri=http%3A%2F%2Fdbpedia.org&amp;query=select+distinct+%3Fsubject+%3Fobject+where+{%3Fsubject+%3Chttp%3A%2F%2Fdbpedia.org%2Fproperty%2Fhm20Exit%3E+%3Fobject}+LIMIT+100&amp;format=text%2Fhtml&amp;timeout=30000&amp;debug=on", "View on DBPedia")</f>
        <v>View on DBPedia</v>
      </c>
    </row>
    <row collapsed="false" customFormat="false" customHeight="true" hidden="false" ht="12.65" outlineLevel="0" r="2503">
      <c r="A2503" s="0" t="str">
        <f aca="false">HYPERLINK("http://dbpedia.org/property/originalreldate")</f>
        <v>http://dbpedia.org/property/originalreldate</v>
      </c>
      <c r="B2503" s="0" t="s">
        <v>1066</v>
      </c>
      <c r="D2503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true" hidden="false" ht="12.65" outlineLevel="0" r="2504">
      <c r="A2504" s="0" t="str">
        <f aca="false">HYPERLINK("http://dbpedia.org/property/romajititle")</f>
        <v>http://dbpedia.org/property/romajititle</v>
      </c>
      <c r="B2504" s="0" t="s">
        <v>1610</v>
      </c>
      <c r="D2504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true" hidden="false" ht="12.1" outlineLevel="0" r="2505">
      <c r="A2505" s="0" t="str">
        <f aca="false">HYPERLINK("http://dbpedia.org/property/tracks")</f>
        <v>http://dbpedia.org/property/tracks</v>
      </c>
      <c r="B2505" s="0" t="s">
        <v>1243</v>
      </c>
      <c r="D2505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true" hidden="false" ht="12.65" outlineLevel="0" r="2506">
      <c r="A2506" s="0" t="str">
        <f aca="false">HYPERLINK("http://dbpedia.org/property/statvalue")</f>
        <v>http://dbpedia.org/property/statvalue</v>
      </c>
      <c r="B2506" s="0" t="s">
        <v>1611</v>
      </c>
      <c r="D2506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true" hidden="false" ht="12.65" outlineLevel="0" r="2507">
      <c r="A2507" s="0" t="str">
        <f aca="false">HYPERLINK("http://dbpedia.org/property/stationSlogan")</f>
        <v>http://dbpedia.org/property/stationSlogan</v>
      </c>
      <c r="B2507" s="0" t="s">
        <v>1612</v>
      </c>
      <c r="D2507" s="0" t="str">
        <f aca="false">HYPERLINK("http://dbpedia.org/sparql?default-graph-uri=http%3A%2F%2Fdbpedia.org&amp;query=select+distinct+%3Fsubject+%3Fobject+where+{%3Fsubject+%3Chttp%3A%2F%2Fdbpedia.org%2Fproperty%2FstationSlogan%3E+%3Fobject}+LIMIT+100&amp;format=text%2Fhtml&amp;timeout=30000&amp;debug=on", "View on DBPedia")</f>
        <v>View on DBPedia</v>
      </c>
    </row>
    <row collapsed="false" customFormat="false" customHeight="true" hidden="false" ht="12.65" outlineLevel="0" r="2508">
      <c r="A2508" s="0" t="str">
        <f aca="false">HYPERLINK("http://dbpedia.org/property/linecolor")</f>
        <v>http://dbpedia.org/property/linecolor</v>
      </c>
      <c r="B2508" s="0" t="s">
        <v>1613</v>
      </c>
      <c r="D2508" s="0" t="str">
        <f aca="false">HYPERLINK("http://dbpedia.org/sparql?default-graph-uri=http%3A%2F%2Fdbpedia.org&amp;query=select+distinct+%3Fsubject+%3Fobject+where+{%3Fsubject+%3Chttp%3A%2F%2Fdbpedia.org%2Fproperty%2Flinecolor%3E+%3Fobject}+LIMIT+100&amp;format=text%2Fhtml&amp;timeout=30000&amp;debug=on", "View on DBPedia")</f>
        <v>View on DBPedia</v>
      </c>
    </row>
    <row collapsed="false" customFormat="false" customHeight="true" hidden="false" ht="12.1" outlineLevel="0" r="2509">
      <c r="A2509" s="0" t="str">
        <f aca="false">HYPERLINK("http://dbpedia.org/property/television")</f>
        <v>http://dbpedia.org/property/television</v>
      </c>
      <c r="B2509" s="0" t="s">
        <v>1614</v>
      </c>
      <c r="D2509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true" hidden="false" ht="12.1" outlineLevel="0" r="2510">
      <c r="A2510" s="0" t="str">
        <f aca="false">HYPERLINK("http://dbpedia.org/property/hm4Exit")</f>
        <v>http://dbpedia.org/property/hm4Exit</v>
      </c>
      <c r="B2510" s="0" t="s">
        <v>1615</v>
      </c>
      <c r="D2510" s="0" t="str">
        <f aca="false">HYPERLINK("http://dbpedia.org/sparql?default-graph-uri=http%3A%2F%2Fdbpedia.org&amp;query=select+distinct+%3Fsubject+%3Fobject+where+{%3Fsubject+%3Chttp%3A%2F%2Fdbpedia.org%2Fproperty%2Fhm4Exit%3E+%3Fobject}+LIMIT+100&amp;format=text%2Fhtml&amp;timeout=30000&amp;debug=on", "View on DBPedia")</f>
        <v>View on DBPedia</v>
      </c>
    </row>
    <row collapsed="false" customFormat="false" customHeight="true" hidden="false" ht="12.1" outlineLevel="0" r="2511">
      <c r="A2511" s="0" t="str">
        <f aca="false">HYPERLINK("http://dbpedia.org/property/ended")</f>
        <v>http://dbpedia.org/property/ended</v>
      </c>
      <c r="B2511" s="0" t="s">
        <v>1616</v>
      </c>
      <c r="D2511" s="0" t="str">
        <f aca="false">HYPERLINK("http://dbpedia.org/sparql?default-graph-uri=http%3A%2F%2Fdbpedia.org&amp;query=select+distinct+%3Fsubject+%3Fobject+where+{%3Fsubject+%3Chttp%3A%2F%2Fdbpedia.org%2Fproperty%2Fended%3E+%3Fobject}+LIMIT+100&amp;format=text%2Fhtml&amp;timeout=30000&amp;debug=on", "View on DBPedia")</f>
        <v>View on DBPedia</v>
      </c>
    </row>
    <row collapsed="false" customFormat="false" customHeight="true" hidden="false" ht="12.1" outlineLevel="0" r="2512">
      <c r="A2512" s="0" t="str">
        <f aca="false">HYPERLINK("http://dbpedia.org/property/foundation")</f>
        <v>http://dbpedia.org/property/foundation</v>
      </c>
      <c r="B2512" s="0" t="s">
        <v>94</v>
      </c>
      <c r="D2512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1" outlineLevel="0" r="2513">
      <c r="A2513" s="0" t="str">
        <f aca="false">HYPERLINK("http://dbpedia.org/property/hm9Exit")</f>
        <v>http://dbpedia.org/property/hm9Exit</v>
      </c>
      <c r="B2513" s="0" t="s">
        <v>1617</v>
      </c>
      <c r="D2513" s="0" t="str">
        <f aca="false">HYPERLINK("http://dbpedia.org/sparql?default-graph-uri=http%3A%2F%2Fdbpedia.org&amp;query=select+distinct+%3Fsubject+%3Fobject+where+{%3Fsubject+%3Chttp%3A%2F%2Fdbpedia.org%2Fproperty%2Fhm9Exit%3E+%3Fobject}+LIMIT+100&amp;format=text%2Fhtml&amp;timeout=30000&amp;debug=on", "View on DBPedia")</f>
        <v>View on DBPedia</v>
      </c>
    </row>
    <row collapsed="false" customFormat="false" customHeight="true" hidden="false" ht="12.1" outlineLevel="0" r="2514">
      <c r="A2514" s="0" t="str">
        <f aca="false">HYPERLINK("http://dbpedia.org/property/headquarters")</f>
        <v>http://dbpedia.org/property/headquarters</v>
      </c>
      <c r="B2514" s="0" t="s">
        <v>234</v>
      </c>
      <c r="D2514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65" outlineLevel="0" r="2515">
      <c r="A2515" s="0" t="str">
        <f aca="false">HYPERLINK("http://dbpedia.org/property/finalResult")</f>
        <v>http://dbpedia.org/property/finalResult</v>
      </c>
      <c r="B2515" s="0" t="s">
        <v>1618</v>
      </c>
      <c r="D2515" s="0" t="str">
        <f aca="false">HYPERLINK("http://dbpedia.org/sparql?default-graph-uri=http%3A%2F%2Fdbpedia.org&amp;query=select+distinct+%3Fsubject+%3Fobject+where+{%3Fsubject+%3Chttp%3A%2F%2Fdbpedia.org%2Fproperty%2FfinalResult%3E+%3Fobject}+LIMIT+100&amp;format=text%2Fhtml&amp;timeout=30000&amp;debug=on", "View on DBPedia")</f>
        <v>View on DBPedia</v>
      </c>
    </row>
    <row collapsed="false" customFormat="false" customHeight="true" hidden="false" ht="12.1" outlineLevel="0" r="2516">
      <c r="A2516" s="0" t="str">
        <f aca="false">HYPERLINK("http://dbpedia.org/property/guests")</f>
        <v>http://dbpedia.org/property/guests</v>
      </c>
      <c r="B2516" s="0" t="s">
        <v>1536</v>
      </c>
      <c r="D2516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true" hidden="false" ht="12.1" outlineLevel="0" r="2517">
      <c r="A2517" s="0" t="str">
        <f aca="false">HYPERLINK("http://dbpedia.org/property/description")</f>
        <v>http://dbpedia.org/property/description</v>
      </c>
      <c r="B2517" s="0" t="s">
        <v>388</v>
      </c>
      <c r="D2517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2518">
      <c r="A2518" s="0" t="str">
        <f aca="false">HYPERLINK("http://dbpedia.org/property/lastevent")</f>
        <v>http://dbpedia.org/property/lastevent</v>
      </c>
      <c r="B2518" s="0" t="s">
        <v>1619</v>
      </c>
      <c r="D2518" s="0" t="str">
        <f aca="false">HYPERLINK("http://dbpedia.org/sparql?default-graph-uri=http%3A%2F%2Fdbpedia.org&amp;query=select+distinct+%3Fsubject+%3Fobject+where+{%3Fsubject+%3Chttp%3A%2F%2Fdbpedia.org%2Fproperty%2Flastevent%3E+%3Fobject}+LIMIT+100&amp;format=text%2Fhtml&amp;timeout=30000&amp;debug=on", "View on DBPedia")</f>
        <v>View on DBPedia</v>
      </c>
    </row>
    <row collapsed="false" customFormat="false" customHeight="true" hidden="false" ht="12.1" outlineLevel="0" r="2519">
      <c r="A2519" s="0" t="str">
        <f aca="false">HYPERLINK("http://dbpedia.org/property/hm5Exit")</f>
        <v>http://dbpedia.org/property/hm5Exit</v>
      </c>
      <c r="B2519" s="0" t="s">
        <v>1620</v>
      </c>
      <c r="D2519" s="0" t="str">
        <f aca="false">HYPERLINK("http://dbpedia.org/sparql?default-graph-uri=http%3A%2F%2Fdbpedia.org&amp;query=select+distinct+%3Fsubject+%3Fobject+where+{%3Fsubject+%3Chttp%3A%2F%2Fdbpedia.org%2Fproperty%2Fhm5Exit%3E+%3Fobject}+LIMIT+100&amp;format=text%2Fhtml&amp;timeout=30000&amp;debug=on", "View on DBPedia")</f>
        <v>View on DBPedia</v>
      </c>
    </row>
    <row collapsed="false" customFormat="false" customHeight="true" hidden="false" ht="12.1" outlineLevel="0" r="2520">
      <c r="A2520" s="0" t="str">
        <f aca="false">HYPERLINK("http://dbpedia.org/property/sketches")</f>
        <v>http://dbpedia.org/property/sketches</v>
      </c>
      <c r="B2520" s="0" t="s">
        <v>1621</v>
      </c>
      <c r="D2520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true" hidden="false" ht="12.1" outlineLevel="0" r="2521">
      <c r="A2521" s="0" t="str">
        <f aca="false">HYPERLINK("http://dbpedia.org/property/hm1Exit")</f>
        <v>http://dbpedia.org/property/hm1Exit</v>
      </c>
      <c r="B2521" s="0" t="s">
        <v>1622</v>
      </c>
      <c r="D2521" s="0" t="str">
        <f aca="false">HYPERLINK("http://dbpedia.org/sparql?default-graph-uri=http%3A%2F%2Fdbpedia.org&amp;query=select+distinct+%3Fsubject+%3Fobject+where+{%3Fsubject+%3Chttp%3A%2F%2Fdbpedia.org%2Fproperty%2Fhm1Exit%3E+%3Fobject}+LIMIT+100&amp;format=text%2Fhtml&amp;timeout=30000&amp;debug=on", "View on DBPedia")</f>
        <v>View on DBPedia</v>
      </c>
    </row>
    <row collapsed="false" customFormat="false" customHeight="true" hidden="false" ht="12.1" outlineLevel="0" r="2522">
      <c r="A2522" s="0" t="str">
        <f aca="false">HYPERLINK("http://dbpedia.org/property/scoring")</f>
        <v>http://dbpedia.org/property/scoring</v>
      </c>
      <c r="B2522" s="0" t="s">
        <v>1623</v>
      </c>
      <c r="D2522" s="0" t="str">
        <f aca="false">HYPERLINK("http://dbpedia.org/sparql?default-graph-uri=http%3A%2F%2Fdbpedia.org&amp;query=select+distinct+%3Fsubject+%3Fobject+where+{%3Fsubject+%3Chttp%3A%2F%2Fdbpedia.org%2Fproperty%2Fscoring%3E+%3Fobject}+LIMIT+100&amp;format=text%2Fhtml&amp;timeout=30000&amp;debug=on", "View on DBPedia")</f>
        <v>View on DBPedia</v>
      </c>
    </row>
    <row collapsed="false" customFormat="false" customHeight="true" hidden="false" ht="12.1" outlineLevel="0" r="2523">
      <c r="A2523" s="0" t="str">
        <f aca="false">HYPERLINK("http://dbpedia.org/property/hm10Exit")</f>
        <v>http://dbpedia.org/property/hm10Exit</v>
      </c>
      <c r="B2523" s="0" t="s">
        <v>1624</v>
      </c>
      <c r="D2523" s="0" t="str">
        <f aca="false">HYPERLINK("http://dbpedia.org/sparql?default-graph-uri=http%3A%2F%2Fdbpedia.org&amp;query=select+distinct+%3Fsubject+%3Fobject+where+{%3Fsubject+%3Chttp%3A%2F%2Fdbpedia.org%2Fproperty%2Fhm10Exit%3E+%3Fobject}+LIMIT+100&amp;format=text%2Fhtml&amp;timeout=30000&amp;debug=on", "View on DBPedia")</f>
        <v>View on DBPedia</v>
      </c>
    </row>
    <row collapsed="false" customFormat="false" customHeight="true" hidden="false" ht="12.1" outlineLevel="0" r="2524">
      <c r="A2524" s="0" t="str">
        <f aca="false">HYPERLINK("http://dbpedia.org/property/after")</f>
        <v>http://dbpedia.org/property/after</v>
      </c>
      <c r="B2524" s="0" t="s">
        <v>156</v>
      </c>
      <c r="D252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2525">
      <c r="A2525" s="0" t="str">
        <f aca="false">HYPERLINK("http://dbpedia.org/property/hm1Enter")</f>
        <v>http://dbpedia.org/property/hm1Enter</v>
      </c>
      <c r="B2525" s="0" t="s">
        <v>1625</v>
      </c>
      <c r="D2525" s="0" t="str">
        <f aca="false">HYPERLINK("http://dbpedia.org/sparql?default-graph-uri=http%3A%2F%2Fdbpedia.org&amp;query=select+distinct+%3Fsubject+%3Fobject+where+{%3Fsubject+%3Chttp%3A%2F%2Fdbpedia.org%2Fproperty%2Fhm1Enter%3E+%3Fobject}+LIMIT+100&amp;format=text%2Fhtml&amp;timeout=30000&amp;debug=on", "View on DBPedia")</f>
        <v>View on DBPedia</v>
      </c>
    </row>
    <row collapsed="false" customFormat="false" customHeight="true" hidden="false" ht="12.1" outlineLevel="0" r="2526">
      <c r="A2526" s="0" t="str">
        <f aca="false">HYPERLINK("http://dbpedia.org/ontology/number")</f>
        <v>http://dbpedia.org/ontology/number</v>
      </c>
      <c r="B2526" s="0" t="s">
        <v>1544</v>
      </c>
      <c r="D2526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true" hidden="false" ht="12.65" outlineLevel="0" r="2527">
      <c r="A2527" s="0" t="str">
        <f aca="false">HYPERLINK("http://dbpedia.org/property/preselectionDate")</f>
        <v>http://dbpedia.org/property/preselectionDate</v>
      </c>
      <c r="B2527" s="0" t="s">
        <v>1197</v>
      </c>
      <c r="D2527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true" hidden="false" ht="12.1" outlineLevel="0" r="2528">
      <c r="A2528" s="0" t="str">
        <f aca="false">HYPERLINK("http://dbpedia.org/property/finish")</f>
        <v>http://dbpedia.org/property/finish</v>
      </c>
      <c r="B2528" s="0" t="s">
        <v>1626</v>
      </c>
      <c r="D2528" s="0" t="str">
        <f aca="false">HYPERLINK("http://dbpedia.org/sparql?default-graph-uri=http%3A%2F%2Fdbpedia.org&amp;query=select+distinct+%3Fsubject+%3Fobject+where+{%3Fsubject+%3Chttp%3A%2F%2Fdbpedia.org%2Fproperty%2Ffinish%3E+%3Fobject}+LIMIT+100&amp;format=text%2Fhtml&amp;timeout=30000&amp;debug=on", "View on DBPedia")</f>
        <v>View on DBPedia</v>
      </c>
    </row>
    <row collapsed="false" customFormat="false" customHeight="true" hidden="false" ht="12.1" outlineLevel="0" r="2529">
      <c r="A2529" s="0" t="str">
        <f aca="false">HYPERLINK("http://dbpedia.org/property/hm21Exit")</f>
        <v>http://dbpedia.org/property/hm21Exit</v>
      </c>
      <c r="B2529" s="0" t="s">
        <v>1627</v>
      </c>
      <c r="D2529" s="0" t="str">
        <f aca="false">HYPERLINK("http://dbpedia.org/sparql?default-graph-uri=http%3A%2F%2Fdbpedia.org&amp;query=select+distinct+%3Fsubject+%3Fobject+where+{%3Fsubject+%3Chttp%3A%2F%2Fdbpedia.org%2Fproperty%2Fhm21Exit%3E+%3Fobject}+LIMIT+100&amp;format=text%2Fhtml&amp;timeout=30000&amp;debug=on", "View on DBPedia")</f>
        <v>View on DBPedia</v>
      </c>
    </row>
    <row collapsed="false" customFormat="false" customHeight="true" hidden="false" ht="12.1" outlineLevel="0" r="2530">
      <c r="A2530" s="0" t="str">
        <f aca="false">HYPERLINK("http://dbpedia.org/property/year")</f>
        <v>http://dbpedia.org/property/year</v>
      </c>
      <c r="B2530" s="0" t="s">
        <v>278</v>
      </c>
      <c r="D2530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true" hidden="false" ht="12.65" outlineLevel="0" r="2531">
      <c r="A2531" s="0" t="str">
        <f aca="false">HYPERLINK("http://dbpedia.org/property/bookNumber")</f>
        <v>http://dbpedia.org/property/bookNumber</v>
      </c>
      <c r="B2531" s="0" t="s">
        <v>1628</v>
      </c>
      <c r="D2531" s="0" t="str">
        <f aca="false">HYPERLINK("http://dbpedia.org/sparql?default-graph-uri=http%3A%2F%2Fdbpedia.org&amp;query=select+distinct+%3Fsubject+%3Fobject+where+{%3Fsubject+%3Chttp%3A%2F%2Fdbpedia.org%2Fproperty%2FbookNumber%3E+%3Fobject}+LIMIT+100&amp;format=text%2Fhtml&amp;timeout=30000&amp;debug=on", "View on DBPedia")</f>
        <v>View on DBPedia</v>
      </c>
    </row>
    <row collapsed="false" customFormat="false" customHeight="true" hidden="false" ht="12.1" outlineLevel="0" r="2532">
      <c r="A2532" s="0" t="str">
        <f aca="false">HYPERLINK("http://dbpedia.org/property/issues")</f>
        <v>http://dbpedia.org/property/issues</v>
      </c>
      <c r="B2532" s="0" t="s">
        <v>1629</v>
      </c>
      <c r="D2532" s="0" t="str">
        <f aca="false">HYPERLINK("http://dbpedia.org/sparql?default-graph-uri=http%3A%2F%2Fdbpedia.org&amp;query=select+distinct+%3Fsubject+%3Fobject+where+{%3Fsubject+%3Chttp%3A%2F%2Fdbpedia.org%2Fproperty%2Fissues%3E+%3Fobject}+LIMIT+100&amp;format=text%2Fhtml&amp;timeout=30000&amp;debug=on", "View on DBPedia")</f>
        <v>View on DBPedia</v>
      </c>
    </row>
    <row collapsed="false" customFormat="false" customHeight="true" hidden="false" ht="12.1" outlineLevel="0" r="2533">
      <c r="A2533" s="0" t="str">
        <f aca="false">HYPERLINK("http://dbpedia.org/property/age")</f>
        <v>http://dbpedia.org/property/age</v>
      </c>
      <c r="B2533" s="0" t="s">
        <v>1630</v>
      </c>
      <c r="D2533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true" hidden="false" ht="12.1" outlineLevel="0" r="2534">
      <c r="A2534" s="0" t="str">
        <f aca="false">HYPERLINK("http://dbpedia.org/property/hm6Enter")</f>
        <v>http://dbpedia.org/property/hm6Enter</v>
      </c>
      <c r="B2534" s="0" t="s">
        <v>1631</v>
      </c>
      <c r="D2534" s="0" t="str">
        <f aca="false">HYPERLINK("http://dbpedia.org/sparql?default-graph-uri=http%3A%2F%2Fdbpedia.org&amp;query=select+distinct+%3Fsubject+%3Fobject+where+{%3Fsubject+%3Chttp%3A%2F%2Fdbpedia.org%2Fproperty%2Fhm6Enter%3E+%3Fobject}+LIMIT+100&amp;format=text%2Fhtml&amp;timeout=30000&amp;debug=on", "View on DBPedia")</f>
        <v>View on DBPedia</v>
      </c>
    </row>
    <row collapsed="false" customFormat="false" customHeight="true" hidden="false" ht="12.1" outlineLevel="0" r="2535">
      <c r="A2535" s="0" t="str">
        <f aca="false">HYPERLINK("http://dbpedia.org/property/hm11Enter")</f>
        <v>http://dbpedia.org/property/hm11Enter</v>
      </c>
      <c r="B2535" s="0" t="s">
        <v>1632</v>
      </c>
      <c r="D2535" s="0" t="str">
        <f aca="false">HYPERLINK("http://dbpedia.org/sparql?default-graph-uri=http%3A%2F%2Fdbpedia.org&amp;query=select+distinct+%3Fsubject+%3Fobject+where+{%3Fsubject+%3Chttp%3A%2F%2Fdbpedia.org%2Fproperty%2Fhm11Enter%3E+%3Fobject}+LIMIT+100&amp;format=text%2Fhtml&amp;timeout=30000&amp;debug=on", "View on DBPedia")</f>
        <v>View on DBPedia</v>
      </c>
    </row>
    <row collapsed="false" customFormat="false" customHeight="true" hidden="false" ht="12.65" outlineLevel="0" r="2536">
      <c r="A2536" s="0" t="str">
        <f aca="false">HYPERLINK("http://dbpedia.org/property/draftpick")</f>
        <v>http://dbpedia.org/property/draftpick</v>
      </c>
      <c r="B2536" s="0" t="s">
        <v>1633</v>
      </c>
      <c r="D2536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true" hidden="false" ht="12.1" outlineLevel="0" r="2537">
      <c r="A2537" s="0" t="str">
        <f aca="false">HYPERLINK("http://dbpedia.org/property/ranking")</f>
        <v>http://dbpedia.org/property/ranking</v>
      </c>
      <c r="B2537" s="0" t="s">
        <v>1634</v>
      </c>
      <c r="D2537" s="0" t="str">
        <f aca="false">HYPERLINK("http://dbpedia.org/sparql?default-graph-uri=http%3A%2F%2Fdbpedia.org&amp;query=select+distinct+%3Fsubject+%3Fobject+where+{%3Fsubject+%3Chttp%3A%2F%2Fdbpedia.org%2Fproperty%2Franking%3E+%3Fobject}+LIMIT+100&amp;format=text%2Fhtml&amp;timeout=30000&amp;debug=on", "View on DBPedia")</f>
        <v>View on DBPedia</v>
      </c>
    </row>
    <row collapsed="false" customFormat="false" customHeight="true" hidden="false" ht="12.1" outlineLevel="0" r="2538">
      <c r="A2538" s="0" t="str">
        <f aca="false">HYPERLINK("http://dbpedia.org/property/hm2Exit")</f>
        <v>http://dbpedia.org/property/hm2Exit</v>
      </c>
      <c r="B2538" s="0" t="s">
        <v>1635</v>
      </c>
      <c r="D2538" s="0" t="str">
        <f aca="false">HYPERLINK("http://dbpedia.org/sparql?default-graph-uri=http%3A%2F%2Fdbpedia.org&amp;query=select+distinct+%3Fsubject+%3Fobject+where+{%3Fsubject+%3Chttp%3A%2F%2Fdbpedia.org%2Fproperty%2Fhm2Exit%3E+%3Fobject}+LIMIT+100&amp;format=text%2Fhtml&amp;timeout=30000&amp;debug=on", "View on DBPedia")</f>
        <v>View on DBPedia</v>
      </c>
    </row>
    <row collapsed="false" customFormat="false" customHeight="true" hidden="false" ht="12.65" outlineLevel="0" r="2539">
      <c r="A2539" s="0" t="str">
        <f aca="false">HYPERLINK("http://dbpedia.org/property/filmingStarted")</f>
        <v>http://dbpedia.org/property/filmingStarted</v>
      </c>
      <c r="B2539" s="0" t="s">
        <v>1636</v>
      </c>
      <c r="D2539" s="0" t="str">
        <f aca="false">HYPERLINK("http://dbpedia.org/sparql?default-graph-uri=http%3A%2F%2Fdbpedia.org&amp;query=select+distinct+%3Fsubject+%3Fobject+where+{%3Fsubject+%3Chttp%3A%2F%2Fdbpedia.org%2Fproperty%2FfilmingStarted%3E+%3Fobject}+LIMIT+100&amp;format=text%2Fhtml&amp;timeout=30000&amp;debug=on", "View on DBPedia")</f>
        <v>View on DBPedia</v>
      </c>
    </row>
    <row collapsed="false" customFormat="false" customHeight="true" hidden="false" ht="12.1" outlineLevel="0" r="2540">
      <c r="A2540" s="0" t="str">
        <f aca="false">HYPERLINK("http://dbpedia.org/ontology/related")</f>
        <v>http://dbpedia.org/ontology/related</v>
      </c>
      <c r="B2540" s="0" t="s">
        <v>1423</v>
      </c>
      <c r="D2540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true" hidden="false" ht="12.1" outlineLevel="0" r="2541">
      <c r="A2541" s="0" t="str">
        <f aca="false">HYPERLINK("http://dbpedia.org/property/yards")</f>
        <v>http://dbpedia.org/property/yards</v>
      </c>
      <c r="B2541" s="0" t="s">
        <v>1637</v>
      </c>
      <c r="D2541" s="0" t="str">
        <f aca="false">HYPERLINK("http://dbpedia.org/sparql?default-graph-uri=http%3A%2F%2Fdbpedia.org&amp;query=select+distinct+%3Fsubject+%3Fobject+where+{%3Fsubject+%3Chttp%3A%2F%2Fdbpedia.org%2Fproperty%2Fyards%3E+%3Fobject}+LIMIT+100&amp;format=text%2Fhtml&amp;timeout=30000&amp;debug=on", "View on DBPedia")</f>
        <v>View on DBPedia</v>
      </c>
    </row>
    <row collapsed="false" customFormat="false" customHeight="true" hidden="false" ht="12.1" outlineLevel="0" r="2542">
      <c r="A2542" s="0" t="str">
        <f aca="false">HYPERLINK("http://dbpedia.org/property/hm18Exit")</f>
        <v>http://dbpedia.org/property/hm18Exit</v>
      </c>
      <c r="B2542" s="0" t="s">
        <v>1638</v>
      </c>
      <c r="D2542" s="0" t="str">
        <f aca="false">HYPERLINK("http://dbpedia.org/sparql?default-graph-uri=http%3A%2F%2Fdbpedia.org&amp;query=select+distinct+%3Fsubject+%3Fobject+where+{%3Fsubject+%3Chttp%3A%2F%2Fdbpedia.org%2Fproperty%2Fhm18Exit%3E+%3Fobject}+LIMIT+100&amp;format=text%2Fhtml&amp;timeout=30000&amp;debug=on", "View on DBPedia")</f>
        <v>View on DBPedia</v>
      </c>
    </row>
    <row collapsed="false" customFormat="false" customHeight="true" hidden="false" ht="12.1" outlineLevel="0" r="2543">
      <c r="A2543" s="0" t="str">
        <f aca="false">HYPERLINK("http://dbpedia.org/property/hm9Enter")</f>
        <v>http://dbpedia.org/property/hm9Enter</v>
      </c>
      <c r="B2543" s="0" t="s">
        <v>1639</v>
      </c>
      <c r="D2543" s="0" t="str">
        <f aca="false">HYPERLINK("http://dbpedia.org/sparql?default-graph-uri=http%3A%2F%2Fdbpedia.org&amp;query=select+distinct+%3Fsubject+%3Fobject+where+{%3Fsubject+%3Chttp%3A%2F%2Fdbpedia.org%2Fproperty%2Fhm9Enter%3E+%3Fobject}+LIMIT+100&amp;format=text%2Fhtml&amp;timeout=30000&amp;debug=on", "View on DBPedia")</f>
        <v>View on DBPedia</v>
      </c>
    </row>
    <row collapsed="false" customFormat="false" customHeight="true" hidden="false" ht="12.1" outlineLevel="0" r="2544">
      <c r="A2544" s="0" t="str">
        <f aca="false">HYPERLINK("http://dbpedia.org/property/hm3Exit")</f>
        <v>http://dbpedia.org/property/hm3Exit</v>
      </c>
      <c r="B2544" s="0" t="s">
        <v>1640</v>
      </c>
      <c r="D2544" s="0" t="str">
        <f aca="false">HYPERLINK("http://dbpedia.org/sparql?default-graph-uri=http%3A%2F%2Fdbpedia.org&amp;query=select+distinct+%3Fsubject+%3Fobject+where+{%3Fsubject+%3Chttp%3A%2F%2Fdbpedia.org%2Fproperty%2Fhm3Exit%3E+%3Fobject}+LIMIT+100&amp;format=text%2Fhtml&amp;timeout=30000&amp;debug=on", "View on DBPedia")</f>
        <v>View on DBPedia</v>
      </c>
    </row>
    <row collapsed="false" customFormat="false" customHeight="true" hidden="false" ht="12.1" outlineLevel="0" r="2545">
      <c r="A2545" s="0" t="str">
        <f aca="false">HYPERLINK("http://dbpedia.org/property/channel")</f>
        <v>http://dbpedia.org/property/channel</v>
      </c>
      <c r="B2545" s="0" t="s">
        <v>1425</v>
      </c>
      <c r="D2545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true" hidden="false" ht="12.1" outlineLevel="0" r="2546">
      <c r="A2546" s="0" t="str">
        <f aca="false">HYPERLINK("http://dbpedia.org/property/related")</f>
        <v>http://dbpedia.org/property/related</v>
      </c>
      <c r="B2546" s="0" t="s">
        <v>1423</v>
      </c>
      <c r="D2546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true" hidden="false" ht="12.65" outlineLevel="0" r="2547">
      <c r="A2547" s="0" t="str">
        <f aca="false">HYPERLINK("http://dbpedia.org/ontology/callsignMeaning")</f>
        <v>http://dbpedia.org/ontology/callsignMeaning</v>
      </c>
      <c r="B2547" s="0" t="s">
        <v>1297</v>
      </c>
      <c r="D2547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true" hidden="false" ht="12.1" outlineLevel="0" r="2548">
      <c r="A2548" s="0" t="str">
        <f aca="false">HYPERLINK("http://dbpedia.org/property/hm5Enter")</f>
        <v>http://dbpedia.org/property/hm5Enter</v>
      </c>
      <c r="B2548" s="0" t="s">
        <v>1641</v>
      </c>
      <c r="D2548" s="0" t="str">
        <f aca="false">HYPERLINK("http://dbpedia.org/sparql?default-graph-uri=http%3A%2F%2Fdbpedia.org&amp;query=select+distinct+%3Fsubject+%3Fobject+where+{%3Fsubject+%3Chttp%3A%2F%2Fdbpedia.org%2Fproperty%2Fhm5Enter%3E+%3Fobject}+LIMIT+100&amp;format=text%2Fhtml&amp;timeout=30000&amp;debug=on", "View on DBPedia")</f>
        <v>View on DBPedia</v>
      </c>
    </row>
    <row collapsed="false" customFormat="false" customHeight="true" hidden="false" ht="12.65" outlineLevel="0" r="2549">
      <c r="A2549" s="0" t="str">
        <f aca="false">HYPERLINK("http://dbpedia.org/ontology/callSign")</f>
        <v>http://dbpedia.org/ontology/callSign</v>
      </c>
      <c r="B2549" s="0" t="s">
        <v>1642</v>
      </c>
      <c r="D2549" s="0" t="str">
        <f aca="false">HYPERLINK("http://dbpedia.org/sparql?default-graph-uri=http%3A%2F%2Fdbpedia.org&amp;query=select+distinct+%3Fsubject+%3Fobject+where+{%3Fsubject+%3Chttp%3A%2F%2Fdbpedia.org%2Fontology%2FcallSign%3E+%3Fobject}+LIMIT+100&amp;format=text%2Fhtml&amp;timeout=30000&amp;debug=on", "View on DBPedia")</f>
        <v>View on DBPedia</v>
      </c>
    </row>
    <row collapsed="false" customFormat="false" customHeight="true" hidden="false" ht="12.1" outlineLevel="0" r="2550">
      <c r="A2550" s="0" t="str">
        <f aca="false">HYPERLINK("http://dbpedia.org/property/hm18Enter")</f>
        <v>http://dbpedia.org/property/hm18Enter</v>
      </c>
      <c r="B2550" s="0" t="s">
        <v>1643</v>
      </c>
      <c r="D2550" s="0" t="str">
        <f aca="false">HYPERLINK("http://dbpedia.org/sparql?default-graph-uri=http%3A%2F%2Fdbpedia.org&amp;query=select+distinct+%3Fsubject+%3Fobject+where+{%3Fsubject+%3Chttp%3A%2F%2Fdbpedia.org%2Fproperty%2Fhm18Enter%3E+%3Fobject}+LIMIT+100&amp;format=text%2Fhtml&amp;timeout=30000&amp;debug=on", "View on DBPedia")</f>
        <v>View on DBPedia</v>
      </c>
    </row>
    <row collapsed="false" customFormat="false" customHeight="true" hidden="false" ht="12.65" outlineLevel="0" r="2551">
      <c r="A2551" s="0" t="str">
        <f aca="false">HYPERLINK("http://dbpedia.org/ontology/draftPick")</f>
        <v>http://dbpedia.org/ontology/draftPick</v>
      </c>
      <c r="B2551" s="0" t="s">
        <v>1644</v>
      </c>
      <c r="D2551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true" hidden="false" ht="12.1" outlineLevel="0" r="2552">
      <c r="A2552" s="0" t="str">
        <f aca="false">HYPERLINK("http://dbpedia.org/property/started")</f>
        <v>http://dbpedia.org/property/started</v>
      </c>
      <c r="B2552" s="0" t="s">
        <v>1256</v>
      </c>
      <c r="D2552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true" hidden="false" ht="12.1" outlineLevel="0" r="2553">
      <c r="A2553" s="0" t="str">
        <f aca="false">HYPERLINK("http://dbpedia.org/property/producer")</f>
        <v>http://dbpedia.org/property/producer</v>
      </c>
      <c r="B2553" s="0" t="s">
        <v>837</v>
      </c>
      <c r="D255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2554">
      <c r="A2554" s="0" t="str">
        <f aca="false">HYPERLINK("http://dbpedia.org/property/source")</f>
        <v>http://dbpedia.org/property/source</v>
      </c>
      <c r="B2554" s="0" t="s">
        <v>140</v>
      </c>
      <c r="D2554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65" outlineLevel="0" r="2555">
      <c r="A2555" s="0" t="str">
        <f aca="false">HYPERLINK("http://dbpedia.org/property/seasonep")</f>
        <v>http://dbpedia.org/property/seasonep</v>
      </c>
      <c r="B2555" s="0" t="s">
        <v>1645</v>
      </c>
      <c r="D2555" s="0" t="str">
        <f aca="false">HYPERLINK("http://dbpedia.org/sparql?default-graph-uri=http%3A%2F%2Fdbpedia.org&amp;query=select+distinct+%3Fsubject+%3Fobject+where+{%3Fsubject+%3Chttp%3A%2F%2Fdbpedia.org%2Fproperty%2Fseasonep%3E+%3Fobject}+LIMIT+100&amp;format=text%2Fhtml&amp;timeout=30000&amp;debug=on", "View on DBPedia")</f>
        <v>View on DBPedia</v>
      </c>
    </row>
    <row collapsed="false" customFormat="false" customHeight="true" hidden="false" ht="12.1" outlineLevel="0" r="2556">
      <c r="A2556" s="0" t="str">
        <f aca="false">HYPERLINK("http://dbpedia.org/property/hm7Enter")</f>
        <v>http://dbpedia.org/property/hm7Enter</v>
      </c>
      <c r="B2556" s="0" t="s">
        <v>1646</v>
      </c>
      <c r="D2556" s="0" t="str">
        <f aca="false">HYPERLINK("http://dbpedia.org/sparql?default-graph-uri=http%3A%2F%2Fdbpedia.org&amp;query=select+distinct+%3Fsubject+%3Fobject+where+{%3Fsubject+%3Chttp%3A%2F%2Fdbpedia.org%2Fproperty%2Fhm7Enter%3E+%3Fobject}+LIMIT+100&amp;format=text%2Fhtml&amp;timeout=30000&amp;debug=on", "View on DBPedia")</f>
        <v>View on DBPedia</v>
      </c>
    </row>
    <row collapsed="false" customFormat="false" customHeight="true" hidden="false" ht="12.1" outlineLevel="0" r="2557">
      <c r="A2557" s="0" t="str">
        <f aca="false">HYPERLINK("http://dbpedia.org/property/hm2Enter")</f>
        <v>http://dbpedia.org/property/hm2Enter</v>
      </c>
      <c r="B2557" s="0" t="s">
        <v>1647</v>
      </c>
      <c r="D2557" s="0" t="str">
        <f aca="false">HYPERLINK("http://dbpedia.org/sparql?default-graph-uri=http%3A%2F%2Fdbpedia.org&amp;query=select+distinct+%3Fsubject+%3Fobject+where+{%3Fsubject+%3Chttp%3A%2F%2Fdbpedia.org%2Fproperty%2Fhm2Enter%3E+%3Fobject}+LIMIT+100&amp;format=text%2Fhtml&amp;timeout=30000&amp;debug=on", "View on DBPedia")</f>
        <v>View on DBPedia</v>
      </c>
    </row>
    <row collapsed="false" customFormat="false" customHeight="true" hidden="false" ht="12.1" outlineLevel="0" r="2558">
      <c r="A2558" s="0" t="str">
        <f aca="false">HYPERLINK("http://dbpedia.org/property/recorded")</f>
        <v>http://dbpedia.org/property/recorded</v>
      </c>
      <c r="B2558" s="0" t="s">
        <v>845</v>
      </c>
      <c r="D2558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1" outlineLevel="0" r="2559">
      <c r="A2559" s="0" t="str">
        <f aca="false">HYPERLINK("http://dbpedia.org/property/hm10Enter")</f>
        <v>http://dbpedia.org/property/hm10Enter</v>
      </c>
      <c r="B2559" s="0" t="s">
        <v>1648</v>
      </c>
      <c r="D2559" s="0" t="str">
        <f aca="false">HYPERLINK("http://dbpedia.org/sparql?default-graph-uri=http%3A%2F%2Fdbpedia.org&amp;query=select+distinct+%3Fsubject+%3Fobject+where+{%3Fsubject+%3Chttp%3A%2F%2Fdbpedia.org%2Fproperty%2Fhm10Enter%3E+%3Fobject}+LIMIT+100&amp;format=text%2Fhtml&amp;timeout=30000&amp;debug=on", "View on DBPedia")</f>
        <v>View on DBPedia</v>
      </c>
    </row>
    <row collapsed="false" customFormat="false" customHeight="true" hidden="false" ht="12.1" outlineLevel="0" r="2560">
      <c r="A2560" s="0" t="str">
        <f aca="false">HYPERLINK("http://dbpedia.org/property/highlights")</f>
        <v>http://dbpedia.org/property/highlights</v>
      </c>
      <c r="B2560" s="0" t="s">
        <v>1168</v>
      </c>
      <c r="D2560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2561">
      <c r="A2561" s="0" t="str">
        <f aca="false">HYPERLINK("http://dbpedia.org/property/rd1Seed")</f>
        <v>http://dbpedia.org/property/rd1Seed</v>
      </c>
      <c r="B2561" s="0" t="s">
        <v>1649</v>
      </c>
      <c r="D2561" s="0" t="str">
        <f aca="false">HYPERLINK("http://dbpedia.org/sparql?default-graph-uri=http%3A%2F%2Fdbpedia.org&amp;query=select+distinct+%3Fsubject+%3Fobject+where+{%3Fsubject+%3Chttp%3A%2F%2Fdbpedia.org%2Fproperty%2Frd1Seed%3E+%3Fobject}+LIMIT+100&amp;format=text%2Fhtml&amp;timeout=30000&amp;debug=on", "View on DBPedia")</f>
        <v>View on DBPedia</v>
      </c>
    </row>
    <row collapsed="false" customFormat="false" customHeight="true" hidden="false" ht="12.1" outlineLevel="0" r="2562">
      <c r="A2562" s="0" t="str">
        <f aca="false">HYPERLINK("http://dbpedia.org/property/rebounds")</f>
        <v>http://dbpedia.org/property/rebounds</v>
      </c>
      <c r="B2562" s="0" t="s">
        <v>1650</v>
      </c>
      <c r="D2562" s="0" t="str">
        <f aca="false">HYPERLINK("http://dbpedia.org/sparql?default-graph-uri=http%3A%2F%2Fdbpedia.org&amp;query=select+distinct+%3Fsubject+%3Fobject+where+{%3Fsubject+%3Chttp%3A%2F%2Fdbpedia.org%2Fproperty%2Frebounds%3E+%3Fobject}+LIMIT+100&amp;format=text%2Fhtml&amp;timeout=30000&amp;debug=on", "View on DBPedia")</f>
        <v>View on DBPedia</v>
      </c>
    </row>
    <row collapsed="false" customFormat="false" customHeight="true" hidden="false" ht="12.1" outlineLevel="0" r="2563">
      <c r="A2563" s="0" t="str">
        <f aca="false">HYPERLINK("http://dbpedia.org/property/before")</f>
        <v>http://dbpedia.org/property/before</v>
      </c>
      <c r="B2563" s="0" t="s">
        <v>164</v>
      </c>
      <c r="D256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2564">
      <c r="A2564" s="0" t="str">
        <f aca="false">HYPERLINK("http://dbpedia.org/property/id")</f>
        <v>http://dbpedia.org/property/id</v>
      </c>
      <c r="B2564" s="0" t="s">
        <v>96</v>
      </c>
      <c r="D2564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1" outlineLevel="0" r="2565">
      <c r="A2565" s="0" t="str">
        <f aca="false">HYPERLINK("http://dbpedia.org/property/hm22Exit")</f>
        <v>http://dbpedia.org/property/hm22Exit</v>
      </c>
      <c r="B2565" s="0" t="s">
        <v>1651</v>
      </c>
      <c r="D2565" s="0" t="str">
        <f aca="false">HYPERLINK("http://dbpedia.org/sparql?default-graph-uri=http%3A%2F%2Fdbpedia.org&amp;query=select+distinct+%3Fsubject+%3Fobject+where+{%3Fsubject+%3Chttp%3A%2F%2Fdbpedia.org%2Fproperty%2Fhm22Exit%3E+%3Fobject}+LIMIT+100&amp;format=text%2Fhtml&amp;timeout=30000&amp;debug=on", "View on DBPedia")</f>
        <v>View on DBPedia</v>
      </c>
    </row>
    <row collapsed="false" customFormat="false" customHeight="true" hidden="false" ht="12.1" outlineLevel="0" r="2566">
      <c r="A2566" s="0" t="str">
        <f aca="false">HYPERLINK("http://dbpedia.org/property/hm3Enter")</f>
        <v>http://dbpedia.org/property/hm3Enter</v>
      </c>
      <c r="B2566" s="0" t="s">
        <v>1652</v>
      </c>
      <c r="D2566" s="0" t="str">
        <f aca="false">HYPERLINK("http://dbpedia.org/sparql?default-graph-uri=http%3A%2F%2Fdbpedia.org&amp;query=select+distinct+%3Fsubject+%3Fobject+where+{%3Fsubject+%3Chttp%3A%2F%2Fdbpedia.org%2Fproperty%2Fhm3Enter%3E+%3Fobject}+LIMIT+100&amp;format=text%2Fhtml&amp;timeout=30000&amp;debug=on", "View on DBPedia")</f>
        <v>View on DBPedia</v>
      </c>
    </row>
    <row collapsed="false" customFormat="false" customHeight="true" hidden="false" ht="12.1" outlineLevel="0" r="2567">
      <c r="A2567" s="0" t="str">
        <f aca="false">HYPERLINK("http://dbpedia.org/property/cover")</f>
        <v>http://dbpedia.org/property/cover</v>
      </c>
      <c r="B2567" s="0" t="s">
        <v>851</v>
      </c>
      <c r="D2567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true" hidden="false" ht="12.1" outlineLevel="0" r="2568">
      <c r="A2568" s="0" t="str">
        <f aca="false">HYPERLINK("http://dbpedia.org/property/share")</f>
        <v>http://dbpedia.org/property/share</v>
      </c>
      <c r="B2568" s="0" t="s">
        <v>1653</v>
      </c>
      <c r="D2568" s="0" t="str">
        <f aca="false">HYPERLINK("http://dbpedia.org/sparql?default-graph-uri=http%3A%2F%2Fdbpedia.org&amp;query=select+distinct+%3Fsubject+%3Fobject+where+{%3Fsubject+%3Chttp%3A%2F%2Fdbpedia.org%2Fproperty%2Fshare%3E+%3Fobject}+LIMIT+100&amp;format=text%2Fhtml&amp;timeout=30000&amp;debug=on", "View on DBPedia")</f>
        <v>View on DBPedia</v>
      </c>
    </row>
    <row collapsed="false" customFormat="false" customHeight="true" hidden="false" ht="12.1" outlineLevel="0" r="2569">
      <c r="A2569" s="0" t="str">
        <f aca="false">HYPERLINK("http://dbpedia.org/ontology/network")</f>
        <v>http://dbpedia.org/ontology/network</v>
      </c>
      <c r="B2569" s="0" t="s">
        <v>977</v>
      </c>
      <c r="D2569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true" hidden="false" ht="12.1" outlineLevel="0" r="2570">
      <c r="A2570" s="0" t="str">
        <f aca="false">HYPERLINK("http://dbpedia.org/property/visitor")</f>
        <v>http://dbpedia.org/property/visitor</v>
      </c>
      <c r="B2570" s="0" t="s">
        <v>1654</v>
      </c>
      <c r="D2570" s="0" t="str">
        <f aca="false">HYPERLINK("http://dbpedia.org/sparql?default-graph-uri=http%3A%2F%2Fdbpedia.org&amp;query=select+distinct+%3Fsubject+%3Fobject+where+{%3Fsubject+%3Chttp%3A%2F%2Fdbpedia.org%2Fproperty%2Fvisitor%3E+%3Fobject}+LIMIT+100&amp;format=text%2Fhtml&amp;timeout=30000&amp;debug=on", "View on DBPedia")</f>
        <v>View on DBPedia</v>
      </c>
    </row>
    <row collapsed="false" customFormat="false" customHeight="true" hidden="false" ht="12.65" outlineLevel="0" r="2571">
      <c r="A2571" s="0" t="str">
        <f aca="false">HYPERLINK("http://dbpedia.org/property/opentheme")</f>
        <v>http://dbpedia.org/property/opentheme</v>
      </c>
      <c r="B2571" s="0" t="s">
        <v>1326</v>
      </c>
      <c r="D2571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true" hidden="false" ht="12.65" outlineLevel="0" r="2572">
      <c r="A2572" s="0" t="str">
        <f aca="false">HYPERLINK("http://dbpedia.org/property/precededBy")</f>
        <v>http://dbpedia.org/property/precededBy</v>
      </c>
      <c r="B2572" s="0" t="s">
        <v>517</v>
      </c>
      <c r="D2572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true" hidden="false" ht="12.65" outlineLevel="0" r="2573">
      <c r="A2573" s="0" t="str">
        <f aca="false">HYPERLINK("http://dbpedia.org/ontology/releaseDate")</f>
        <v>http://dbpedia.org/ontology/releaseDate</v>
      </c>
      <c r="B2573" s="0" t="s">
        <v>346</v>
      </c>
      <c r="D2573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2574">
      <c r="A2574" s="0" t="str">
        <f aca="false">HYPERLINK("http://dbpedia.org/property/owner")</f>
        <v>http://dbpedia.org/property/owner</v>
      </c>
      <c r="B2574" s="0" t="s">
        <v>41</v>
      </c>
      <c r="D2574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2575">
      <c r="A2575" s="0" t="str">
        <f aca="false">HYPERLINK("http://dbpedia.org/ontology/activeYearsEndDate")</f>
        <v>http://dbpedia.org/ontology/activeYearsEndDate</v>
      </c>
      <c r="B2575" s="0" t="s">
        <v>253</v>
      </c>
      <c r="D2575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true" hidden="false" ht="12.65" outlineLevel="0" r="2576">
      <c r="A2576" s="0" t="str">
        <f aca="false">HYPERLINK("http://dbpedia.org/ontology/birthDate")</f>
        <v>http://dbpedia.org/ontology/birthDate</v>
      </c>
      <c r="B2576" s="0" t="s">
        <v>254</v>
      </c>
      <c r="D2576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2577">
      <c r="A2577" s="0" t="str">
        <f aca="false">HYPERLINK("http://dbpedia.org/ontology/formationDate")</f>
        <v>http://dbpedia.org/ontology/formationDate</v>
      </c>
      <c r="B2577" s="0" t="s">
        <v>266</v>
      </c>
      <c r="D2577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true" hidden="false" ht="12.1" outlineLevel="0" r="2578">
      <c r="A2578" s="0" t="str">
        <f aca="false">HYPERLINK("http://dbpedia.org/property/hm8Enter")</f>
        <v>http://dbpedia.org/property/hm8Enter</v>
      </c>
      <c r="B2578" s="0" t="s">
        <v>1655</v>
      </c>
      <c r="D2578" s="0" t="str">
        <f aca="false">HYPERLINK("http://dbpedia.org/sparql?default-graph-uri=http%3A%2F%2Fdbpedia.org&amp;query=select+distinct+%3Fsubject+%3Fobject+where+{%3Fsubject+%3Chttp%3A%2F%2Fdbpedia.org%2Fproperty%2Fhm8Enter%3E+%3Fobject}+LIMIT+100&amp;format=text%2Fhtml&amp;timeout=30000&amp;debug=on", "View on DBPedia")</f>
        <v>View on DBPedia</v>
      </c>
    </row>
    <row collapsed="false" customFormat="false" customHeight="true" hidden="false" ht="12.65" outlineLevel="0" r="2579">
      <c r="A2579" s="0" t="str">
        <f aca="false">HYPERLINK("http://dbpedia.org/property/followedBy")</f>
        <v>http://dbpedia.org/property/followedBy</v>
      </c>
      <c r="B2579" s="0" t="s">
        <v>865</v>
      </c>
      <c r="D2579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65" outlineLevel="0" r="2580">
      <c r="A2580" s="0" t="str">
        <f aca="false">HYPERLINK("http://dbpedia.org/ontology/lastAirDate")</f>
        <v>http://dbpedia.org/ontology/lastAirDate</v>
      </c>
      <c r="B2580" s="0" t="s">
        <v>1114</v>
      </c>
      <c r="D2580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2581">
      <c r="A2581" s="0" t="str">
        <f aca="false">HYPERLINK("http://dbpedia.org/ontology/activeYearsStartDate")</f>
        <v>http://dbpedia.org/ontology/activeYearsStartDate</v>
      </c>
      <c r="B2581" s="0" t="s">
        <v>259</v>
      </c>
      <c r="D2581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2582">
      <c r="A2582" s="0" t="str">
        <f aca="false">HYPERLINK("http://dbpedia.org/ontology/firstPublicationDate")</f>
        <v>http://dbpedia.org/ontology/firstPublicationDate</v>
      </c>
      <c r="B2582" s="0" t="s">
        <v>1656</v>
      </c>
      <c r="D2582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true" hidden="false" ht="12.1" outlineLevel="0" r="2583">
      <c r="A2583" s="0" t="str">
        <f aca="false">HYPERLINK("http://dbpedia.org/property/assist")</f>
        <v>http://dbpedia.org/property/assist</v>
      </c>
      <c r="B2583" s="0" t="s">
        <v>1657</v>
      </c>
      <c r="D2583" s="0" t="str">
        <f aca="false">HYPERLINK("http://dbpedia.org/sparql?default-graph-uri=http%3A%2F%2Fdbpedia.org&amp;query=select+distinct+%3Fsubject+%3Fobject+where+{%3Fsubject+%3Chttp%3A%2F%2Fdbpedia.org%2Fproperty%2Fassist%3E+%3Fobject}+LIMIT+100&amp;format=text%2Fhtml&amp;timeout=30000&amp;debug=on", "View on DBPedia")</f>
        <v>View on DBPedia</v>
      </c>
    </row>
    <row collapsed="false" customFormat="false" customHeight="true" hidden="false" ht="12.1" outlineLevel="0" r="2584">
      <c r="A2584" s="0" t="str">
        <f aca="false">HYPERLINK("http://dbpedia.org/property/established")</f>
        <v>http://dbpedia.org/property/established</v>
      </c>
      <c r="B2584" s="0" t="s">
        <v>269</v>
      </c>
      <c r="D2584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true" hidden="false" ht="12.65" outlineLevel="0" r="2585">
      <c r="A2585" s="0" t="str">
        <f aca="false">HYPERLINK("http://dbpedia.org/property/formerNames")</f>
        <v>http://dbpedia.org/property/formerNames</v>
      </c>
      <c r="B2585" s="0" t="s">
        <v>219</v>
      </c>
      <c r="D2585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1" outlineLevel="0" r="2586">
      <c r="A2586" s="0" t="str">
        <f aca="false">HYPERLINK("http://dbpedia.org/property/published")</f>
        <v>http://dbpedia.org/property/published</v>
      </c>
      <c r="B2586" s="0" t="s">
        <v>1022</v>
      </c>
      <c r="D2586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true" hidden="false" ht="12.1" outlineLevel="0" r="2587">
      <c r="A2587" s="0" t="str">
        <f aca="false">HYPERLINK("http://dbpedia.org/property/creator")</f>
        <v>http://dbpedia.org/property/creator</v>
      </c>
      <c r="B2587" s="0" t="s">
        <v>980</v>
      </c>
      <c r="D2587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true" hidden="false" ht="12.1" outlineLevel="0" r="2588">
      <c r="A2588" s="0" t="str">
        <f aca="false">HYPERLINK("http://dbpedia.org/property/credits")</f>
        <v>http://dbpedia.org/property/credits</v>
      </c>
      <c r="B2588" s="0" t="s">
        <v>491</v>
      </c>
      <c r="D2588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true" hidden="false" ht="12.1" outlineLevel="0" r="2589">
      <c r="A2589" s="0" t="str">
        <f aca="false">HYPERLINK("http://dbpedia.org/property/hm12Enter")</f>
        <v>http://dbpedia.org/property/hm12Enter</v>
      </c>
      <c r="B2589" s="0" t="s">
        <v>1658</v>
      </c>
      <c r="D2589" s="0" t="str">
        <f aca="false">HYPERLINK("http://dbpedia.org/sparql?default-graph-uri=http%3A%2F%2Fdbpedia.org&amp;query=select+distinct+%3Fsubject+%3Fobject+where+{%3Fsubject+%3Chttp%3A%2F%2Fdbpedia.org%2Fproperty%2Fhm12Enter%3E+%3Fobject}+LIMIT+100&amp;format=text%2Fhtml&amp;timeout=30000&amp;debug=on", "View on DBPedia")</f>
        <v>View on DBPedia</v>
      </c>
    </row>
    <row collapsed="false" customFormat="false" customHeight="true" hidden="false" ht="12.65" outlineLevel="0" r="2590">
      <c r="A2590" s="0" t="str">
        <f aca="false">HYPERLINK("http://dbpedia.org/ontology/firstAirDate")</f>
        <v>http://dbpedia.org/ontology/firstAirDate</v>
      </c>
      <c r="B2590" s="0" t="s">
        <v>311</v>
      </c>
      <c r="D2590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2591">
      <c r="A2591" s="0" t="str">
        <f aca="false">HYPERLINK("http://dbpedia.org/ontology/completionDate")</f>
        <v>http://dbpedia.org/ontology/completionDate</v>
      </c>
      <c r="B2591" s="0" t="s">
        <v>262</v>
      </c>
      <c r="D2591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true" hidden="false" ht="12.65" outlineLevel="0" r="2592">
      <c r="A2592" s="0" t="str">
        <f aca="false">HYPERLINK("http://dbpedia.org/ontology/deathDate")</f>
        <v>http://dbpedia.org/ontology/deathDate</v>
      </c>
      <c r="B2592" s="0" t="s">
        <v>257</v>
      </c>
      <c r="D2592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true" hidden="false" ht="12.1" outlineLevel="0" r="2593">
      <c r="A2593" s="0" t="str">
        <f aca="false">HYPERLINK("http://dbpedia.org/property/updated")</f>
        <v>http://dbpedia.org/property/updated</v>
      </c>
      <c r="B2593" s="0" t="s">
        <v>1659</v>
      </c>
      <c r="D2593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true" hidden="false" ht="12.65" outlineLevel="0" r="2594">
      <c r="A2594" s="0" t="str">
        <f aca="false">HYPERLINK("http://dbpedia.org/property/filmingEnded")</f>
        <v>http://dbpedia.org/property/filmingEnded</v>
      </c>
      <c r="B2594" s="0" t="s">
        <v>1660</v>
      </c>
      <c r="D2594" s="0" t="str">
        <f aca="false">HYPERLINK("http://dbpedia.org/sparql?default-graph-uri=http%3A%2F%2Fdbpedia.org&amp;query=select+distinct+%3Fsubject+%3Fobject+where+{%3Fsubject+%3Chttp%3A%2F%2Fdbpedia.org%2Fproperty%2FfilmingEnded%3E+%3Fobject}+LIMIT+100&amp;format=text%2Fhtml&amp;timeout=30000&amp;debug=on", "View on DBPedia")</f>
        <v>View on DBPedia</v>
      </c>
    </row>
    <row collapsed="false" customFormat="false" customHeight="true" hidden="false" ht="12.65" outlineLevel="0" r="2595">
      <c r="A2595" s="0" t="str">
        <f aca="false">HYPERLINK("http://dbpedia.org/property/regionA")</f>
        <v>http://dbpedia.org/property/regionA</v>
      </c>
      <c r="B2595" s="0" t="s">
        <v>1661</v>
      </c>
      <c r="D2595" s="0" t="str">
        <f aca="false">HYPERLINK("http://dbpedia.org/sparql?default-graph-uri=http%3A%2F%2Fdbpedia.org&amp;query=select+distinct+%3Fsubject+%3Fobject+where+{%3Fsubject+%3Chttp%3A%2F%2Fdbpedia.org%2Fproperty%2FregionA%3E+%3Fobject}+LIMIT+100&amp;format=text%2Fhtml&amp;timeout=30000&amp;debug=on", "View on DBPedia")</f>
        <v>View on DBPedia</v>
      </c>
    </row>
    <row collapsed="false" customFormat="false" customHeight="true" hidden="false" ht="12.65" outlineLevel="0" r="2596">
      <c r="A2596" s="0" t="str">
        <f aca="false">HYPERLINK("http://dbpedia.org/property/regionB")</f>
        <v>http://dbpedia.org/property/regionB</v>
      </c>
      <c r="B2596" s="0" t="s">
        <v>1662</v>
      </c>
      <c r="D2596" s="0" t="str">
        <f aca="false">HYPERLINK("http://dbpedia.org/sparql?default-graph-uri=http%3A%2F%2Fdbpedia.org&amp;query=select+distinct+%3Fsubject+%3Fobject+where+{%3Fsubject+%3Chttp%3A%2F%2Fdbpedia.org%2Fproperty%2FregionB%3E+%3Fobject}+LIMIT+100&amp;format=text%2Fhtml&amp;timeout=30000&amp;debug=on", "View on DBPedia")</f>
        <v>View on DBPedia</v>
      </c>
    </row>
    <row collapsed="false" customFormat="false" customHeight="true" hidden="false" ht="12.1" outlineLevel="0" r="2597">
      <c r="A2597" s="0" t="str">
        <f aca="false">HYPERLINK("http://dbpedia.org/property/hm4Enter")</f>
        <v>http://dbpedia.org/property/hm4Enter</v>
      </c>
      <c r="B2597" s="0" t="s">
        <v>1663</v>
      </c>
      <c r="D2597" s="0" t="str">
        <f aca="false">HYPERLINK("http://dbpedia.org/sparql?default-graph-uri=http%3A%2F%2Fdbpedia.org&amp;query=select+distinct+%3Fsubject+%3Fobject+where+{%3Fsubject+%3Chttp%3A%2F%2Fdbpedia.org%2Fproperty%2Fhm4Enter%3E+%3Fobject}+LIMIT+100&amp;format=text%2Fhtml&amp;timeout=30000&amp;debug=on", "View on DBPedia")</f>
        <v>View on DBPedia</v>
      </c>
    </row>
    <row collapsed="false" customFormat="false" customHeight="true" hidden="false" ht="12.65" outlineLevel="0" r="2598">
      <c r="A2598" s="0" t="str">
        <f aca="false">HYPERLINK("http://dbpedia.org/property/knownFor")</f>
        <v>http://dbpedia.org/property/knownFor</v>
      </c>
      <c r="B2598" s="0" t="s">
        <v>60</v>
      </c>
      <c r="D259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2599">
      <c r="A2599" s="0" t="str">
        <f aca="false">HYPERLINK("http://dbpedia.org/ontology/date")</f>
        <v>http://dbpedia.org/ontology/date</v>
      </c>
      <c r="B2599" s="0" t="s">
        <v>289</v>
      </c>
      <c r="D2599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true" hidden="false" ht="12.1" outlineLevel="0" r="2600">
      <c r="A2600" s="0" t="str">
        <f aca="false">HYPERLINK("http://dbpedia.org/property/starring")</f>
        <v>http://dbpedia.org/property/starring</v>
      </c>
      <c r="B2600" s="0" t="s">
        <v>93</v>
      </c>
      <c r="D2600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2601">
      <c r="A2601" s="0" t="str">
        <f aca="false">HYPERLINK("http://dbpedia.org/property/district")</f>
        <v>http://dbpedia.org/property/district</v>
      </c>
      <c r="B2601" s="0" t="s">
        <v>1664</v>
      </c>
      <c r="D2601" s="0" t="str">
        <f aca="false">HYPERLINK("http://dbpedia.org/sparql?default-graph-uri=http%3A%2F%2Fdbpedia.org&amp;query=select+distinct+%3Fsubject+%3Fobject+where+{%3Fsubject+%3Chttp%3A%2F%2Fdbpedia.org%2Fproperty%2Fdistrict%3E+%3Fobject}+LIMIT+100&amp;format=text%2Fhtml&amp;timeout=30000&amp;debug=on", "View on DBPedia")</f>
        <v>View on DBPedia</v>
      </c>
    </row>
    <row collapsed="false" customFormat="false" customHeight="true" hidden="false" ht="12.65" outlineLevel="0" r="2602">
      <c r="A2602" s="0" t="str">
        <f aca="false">HYPERLINK("http://dbpedia.org/ontology/lastPublicationDate")</f>
        <v>http://dbpedia.org/ontology/lastPublicationDate</v>
      </c>
      <c r="B2602" s="0" t="s">
        <v>1665</v>
      </c>
      <c r="D2602" s="0" t="str">
        <f aca="false">HYPERLINK("http://dbpedia.org/sparql?default-graph-uri=http%3A%2F%2Fdbpedia.org&amp;query=select+distinct+%3Fsubject+%3Fobject+where+{%3Fsubject+%3Chttp%3A%2F%2Fdbpedia.org%2Fontology%2FlastPublic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2603">
      <c r="A2603" s="0" t="str">
        <f aca="false">HYPERLINK("http://dbpedia.org/property/custData")</f>
        <v>http://dbpedia.org/property/custData</v>
      </c>
      <c r="B2603" s="0" t="s">
        <v>1666</v>
      </c>
      <c r="D2603" s="0" t="str">
        <f aca="false">HYPERLINK("http://dbpedia.org/sparql?default-graph-uri=http%3A%2F%2Fdbpedia.org&amp;query=select+distinct+%3Fsubject+%3Fobject+where+{%3Fsubject+%3Chttp%3A%2F%2Fdbpedia.org%2Fproperty%2FcustData%3E+%3Fobject}+LIMIT+100&amp;format=text%2Fhtml&amp;timeout=30000&amp;debug=on", "View on DBPedia")</f>
        <v>View on DBPedia</v>
      </c>
    </row>
    <row collapsed="false" customFormat="false" customHeight="true" hidden="false" ht="12.1" outlineLevel="0" r="2604">
      <c r="A2604" s="0" t="str">
        <f aca="false">HYPERLINK("http://dbpedia.org/property/service")</f>
        <v>http://dbpedia.org/property/service</v>
      </c>
      <c r="B2604" s="0" t="s">
        <v>40</v>
      </c>
      <c r="D2604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true" hidden="false" ht="12.65" outlineLevel="0" r="2605">
      <c r="A2605" s="0" t="str">
        <f aca="false">HYPERLINK("http://dbpedia.org/ontology/publicationDate")</f>
        <v>http://dbpedia.org/ontology/publicationDate</v>
      </c>
      <c r="B2605" s="0" t="s">
        <v>1070</v>
      </c>
      <c r="D2605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2606">
      <c r="A2606" s="0" t="str">
        <f aca="false">HYPERLINK("http://dbpedia.org/property/citiesVisited")</f>
        <v>http://dbpedia.org/property/citiesVisited</v>
      </c>
      <c r="B2606" s="0" t="s">
        <v>1667</v>
      </c>
      <c r="D2606" s="0" t="str">
        <f aca="false">HYPERLINK("http://dbpedia.org/sparql?default-graph-uri=http%3A%2F%2Fdbpedia.org&amp;query=select+distinct+%3Fsubject+%3Fobject+where+{%3Fsubject+%3Chttp%3A%2F%2Fdbpedia.org%2Fproperty%2FcitiesVisited%3E+%3Fobject}+LIMIT+100&amp;format=text%2Fhtml&amp;timeout=30000&amp;debug=on", "View on DBPedia")</f>
        <v>View on DBPedia</v>
      </c>
    </row>
    <row collapsed="false" customFormat="false" customHeight="true" hidden="false" ht="12.1" outlineLevel="0" r="2607">
      <c r="A2607" s="0" t="str">
        <f aca="false">HYPERLINK("http://dbpedia.org/property/hm17Enter")</f>
        <v>http://dbpedia.org/property/hm17Enter</v>
      </c>
      <c r="B2607" s="0" t="s">
        <v>1668</v>
      </c>
      <c r="D2607" s="0" t="str">
        <f aca="false">HYPERLINK("http://dbpedia.org/sparql?default-graph-uri=http%3A%2F%2Fdbpedia.org&amp;query=select+distinct+%3Fsubject+%3Fobject+where+{%3Fsubject+%3Chttp%3A%2F%2Fdbpedia.org%2Fproperty%2Fhm17Enter%3E+%3Fobject}+LIMIT+100&amp;format=text%2Fhtml&amp;timeout=30000&amp;debug=on", "View on DBPedia")</f>
        <v>View on DBPedia</v>
      </c>
    </row>
    <row collapsed="false" customFormat="false" customHeight="true" hidden="false" ht="12.1" outlineLevel="0" r="2608">
      <c r="A2608" s="0" t="str">
        <f aca="false">HYPERLINK("http://dbpedia.org/ontology/starring")</f>
        <v>http://dbpedia.org/ontology/starring</v>
      </c>
      <c r="B2608" s="0" t="s">
        <v>93</v>
      </c>
      <c r="D2608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2609">
      <c r="A2609" s="0" t="str">
        <f aca="false">HYPERLINK("http://dbpedia.org/property/reason")</f>
        <v>http://dbpedia.org/property/reason</v>
      </c>
      <c r="B2609" s="0" t="s">
        <v>217</v>
      </c>
      <c r="D2609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1" outlineLevel="0" r="2610">
      <c r="A2610" s="0" t="str">
        <f aca="false">HYPERLINK("http://dbpedia.org/property/note")</f>
        <v>http://dbpedia.org/property/note</v>
      </c>
      <c r="B2610" s="0" t="s">
        <v>498</v>
      </c>
      <c r="D2610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2611">
      <c r="A2611" s="0" t="str">
        <f aca="false">HYPERLINK("http://dbpedia.org/property/hm13Enter")</f>
        <v>http://dbpedia.org/property/hm13Enter</v>
      </c>
      <c r="B2611" s="0" t="s">
        <v>1669</v>
      </c>
      <c r="D2611" s="0" t="str">
        <f aca="false">HYPERLINK("http://dbpedia.org/sparql?default-graph-uri=http%3A%2F%2Fdbpedia.org&amp;query=select+distinct+%3Fsubject+%3Fobject+where+{%3Fsubject+%3Chttp%3A%2F%2Fdbpedia.org%2Fproperty%2Fhm13Enter%3E+%3Fobject}+LIMIT+100&amp;format=text%2Fhtml&amp;timeout=30000&amp;debug=on", "View on DBPedia")</f>
        <v>View on DBPedia</v>
      </c>
    </row>
    <row collapsed="false" customFormat="false" customHeight="true" hidden="false" ht="12.65" outlineLevel="0" r="2612">
      <c r="A2612" s="0" t="str">
        <f aca="false">HYPERLINK("http://dbpedia.org/ontology/recordDate")</f>
        <v>http://dbpedia.org/ontology/recordDate</v>
      </c>
      <c r="B2612" s="0" t="s">
        <v>1002</v>
      </c>
      <c r="D2612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true" hidden="false" ht="12.65" outlineLevel="0" r="2613">
      <c r="A2613" s="0" t="str">
        <f aca="false">HYPERLINK("http://dbpedia.org/property/sisterNames")</f>
        <v>http://dbpedia.org/property/sisterNames</v>
      </c>
      <c r="B2613" s="0" t="s">
        <v>1405</v>
      </c>
      <c r="D2613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true" hidden="false" ht="12.1" outlineLevel="0" r="2614">
      <c r="A2614" s="0" t="str">
        <f aca="false">HYPERLINK("http://dbpedia.org/property/list")</f>
        <v>http://dbpedia.org/property/list</v>
      </c>
      <c r="B2614" s="0" t="s">
        <v>321</v>
      </c>
      <c r="D2614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65" outlineLevel="0" r="2615">
      <c r="A2615" s="0" t="str">
        <f aca="false">HYPERLINK("http://dbpedia.org/property/networkOther")</f>
        <v>http://dbpedia.org/property/networkOther</v>
      </c>
      <c r="B2615" s="0" t="s">
        <v>1670</v>
      </c>
      <c r="D2615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true" hidden="false" ht="12.1" outlineLevel="0" r="2616">
      <c r="A2616" s="0" t="str">
        <f aca="false">HYPERLINK("http://dbpedia.org/property/q")</f>
        <v>http://dbpedia.org/property/q</v>
      </c>
      <c r="B2616" s="0" t="s">
        <v>1295</v>
      </c>
      <c r="D2616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true" hidden="false" ht="12.65" outlineLevel="0" r="2617">
      <c r="A2617" s="0" t="str">
        <f aca="false">HYPERLINK("http://dbpedia.org/property/callsignMeaning")</f>
        <v>http://dbpedia.org/property/callsignMeaning</v>
      </c>
      <c r="B2617" s="0" t="s">
        <v>1297</v>
      </c>
      <c r="D2617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true" hidden="false" ht="12.65" outlineLevel="0" r="2618">
      <c r="A2618" s="0" t="str">
        <f aca="false">HYPERLINK("http://dbpedia.org/property/numEmployees")</f>
        <v>http://dbpedia.org/property/numEmployees</v>
      </c>
      <c r="B2618" s="0" t="s">
        <v>1671</v>
      </c>
      <c r="D2618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true" hidden="false" ht="12.65" outlineLevel="0" r="2619">
      <c r="A2619" s="0" t="str">
        <f aca="false">HYPERLINK("http://dbpedia.org/property/driveplays")</f>
        <v>http://dbpedia.org/property/driveplays</v>
      </c>
      <c r="B2619" s="0" t="s">
        <v>1672</v>
      </c>
      <c r="D2619" s="0" t="str">
        <f aca="false">HYPERLINK("http://dbpedia.org/sparql?default-graph-uri=http%3A%2F%2Fdbpedia.org&amp;query=select+distinct+%3Fsubject+%3Fobject+where+{%3Fsubject+%3Chttp%3A%2F%2Fdbpedia.org%2Fproperty%2Fdriveplays%3E+%3Fobject}+LIMIT+100&amp;format=text%2Fhtml&amp;timeout=30000&amp;debug=on", "View on DBPedia")</f>
        <v>View on DBPedia</v>
      </c>
    </row>
    <row collapsed="false" customFormat="false" customHeight="true" hidden="false" ht="12.1" outlineLevel="0" r="2620">
      <c r="A2620" s="0" t="str">
        <f aca="false">HYPERLINK("http://dbpedia.org/property/expiry")</f>
        <v>http://dbpedia.org/property/expiry</v>
      </c>
      <c r="B2620" s="0" t="s">
        <v>1673</v>
      </c>
      <c r="D2620" s="0" t="str">
        <f aca="false">HYPERLINK("http://dbpedia.org/sparql?default-graph-uri=http%3A%2F%2Fdbpedia.org&amp;query=select+distinct+%3Fsubject+%3Fobject+where+{%3Fsubject+%3Chttp%3A%2F%2Fdbpedia.org%2Fproperty%2Fexpiry%3E+%3Fobject}+LIMIT+100&amp;format=text%2Fhtml&amp;timeout=30000&amp;debug=on", "View on DBPedia")</f>
        <v>View on DBPedia</v>
      </c>
    </row>
    <row collapsed="false" customFormat="false" customHeight="true" hidden="false" ht="12.65" outlineLevel="0" r="2621">
      <c r="A2621" s="0" t="str">
        <f aca="false">HYPERLINK("http://dbpedia.org/property/licensedtitle")</f>
        <v>http://dbpedia.org/property/licensedtitle</v>
      </c>
      <c r="B2621" s="0" t="s">
        <v>1674</v>
      </c>
      <c r="D2621" s="0" t="str">
        <f aca="false">HYPERLINK("http://dbpedia.org/sparql?default-graph-uri=http%3A%2F%2Fdbpedia.org&amp;query=select+distinct+%3Fsubject+%3Fobject+where+{%3Fsubject+%3Chttp%3A%2F%2Fdbpedia.org%2Fproperty%2Flicensedtitle%3E+%3Fobject}+LIMIT+100&amp;format=text%2Fhtml&amp;timeout=30000&amp;debug=on", "View on DBPedia")</f>
        <v>View on DBPedia</v>
      </c>
    </row>
    <row collapsed="false" customFormat="false" customHeight="true" hidden="false" ht="12.1" outlineLevel="0" r="2622">
      <c r="A2622" s="0" t="str">
        <f aca="false">HYPERLINK("http://dbpedia.org/property/studio")</f>
        <v>http://dbpedia.org/property/studio</v>
      </c>
      <c r="B2622" s="0" t="s">
        <v>844</v>
      </c>
      <c r="D2622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65" outlineLevel="0" r="2623">
      <c r="A2623" s="0" t="str">
        <f aca="false">HYPERLINK("http://dbpedia.org/ontology/numberOfEmployees")</f>
        <v>http://dbpedia.org/ontology/numberOfEmployees</v>
      </c>
      <c r="B2623" s="0" t="s">
        <v>316</v>
      </c>
      <c r="D2623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true" hidden="false" ht="12.65" outlineLevel="0" r="2624">
      <c r="A2624" s="0" t="str">
        <f aca="false">HYPERLINK("http://dbpedia.org/property/associatedActs")</f>
        <v>http://dbpedia.org/property/associatedActs</v>
      </c>
      <c r="B2624" s="0" t="s">
        <v>1027</v>
      </c>
      <c r="D2624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true" hidden="false" ht="12.65" outlineLevel="0" r="2625">
      <c r="A2625" s="0" t="str">
        <f aca="false">HYPERLINK("http://dbpedia.org/property/replacedNames")</f>
        <v>http://dbpedia.org/property/replacedNames</v>
      </c>
      <c r="B2625" s="0" t="s">
        <v>1675</v>
      </c>
      <c r="D2625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true" hidden="false" ht="12.1" outlineLevel="0" r="2626">
      <c r="A2626" s="0" t="str">
        <f aca="false">HYPERLINK("http://dbpedia.org/property/rd2Score")</f>
        <v>http://dbpedia.org/property/rd2Score</v>
      </c>
      <c r="B2626" s="0" t="s">
        <v>1676</v>
      </c>
      <c r="D2626" s="0" t="str">
        <f aca="false">HYPERLINK("http://dbpedia.org/sparql?default-graph-uri=http%3A%2F%2Fdbpedia.org&amp;query=select+distinct+%3Fsubject+%3Fobject+where+{%3Fsubject+%3Chttp%3A%2F%2Fdbpedia.org%2Fproperty%2Frd2Score%3E+%3Fobject}+LIMIT+100&amp;format=text%2Fhtml&amp;timeout=30000&amp;debug=on", "View on DBPedia")</f>
        <v>View on DBPedia</v>
      </c>
    </row>
    <row collapsed="false" customFormat="false" customHeight="true" hidden="false" ht="12.65" outlineLevel="0" r="2627">
      <c r="A2627" s="0" t="str">
        <f aca="false">HYPERLINK("http://dbpedia.org/ontology/sisterStation")</f>
        <v>http://dbpedia.org/ontology/sisterStation</v>
      </c>
      <c r="B2627" s="0" t="s">
        <v>1403</v>
      </c>
      <c r="D2627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true" hidden="false" ht="12.65" outlineLevel="0" r="2628">
      <c r="A2628" s="0" t="str">
        <f aca="false">HYPERLINK("http://dbpedia.org/property/releaseDate")</f>
        <v>http://dbpedia.org/property/releaseDate</v>
      </c>
      <c r="B2628" s="0" t="s">
        <v>346</v>
      </c>
      <c r="D2628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2629">
      <c r="A2629" s="0" t="str">
        <f aca="false">HYPERLINK("http://dbpedia.org/property/numberinseries")</f>
        <v>http://dbpedia.org/property/numberinseries</v>
      </c>
      <c r="B2629" s="0" t="s">
        <v>1677</v>
      </c>
      <c r="D2629" s="0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</row>
    <row collapsed="false" customFormat="false" customHeight="true" hidden="false" ht="12.65" outlineLevel="0" r="2630">
      <c r="A2630" s="0" t="str">
        <f aca="false">HYPERLINK("http://dbpedia.org/property/seriesNo")</f>
        <v>http://dbpedia.org/property/seriesNo</v>
      </c>
      <c r="B2630" s="0" t="s">
        <v>1678</v>
      </c>
      <c r="D2630" s="0" t="str">
        <f aca="false">HYPERLINK("http://dbpedia.org/sparql?default-graph-uri=http%3A%2F%2Fdbpedia.org&amp;query=select+distinct+%3Fsubject+%3Fobject+where+{%3Fsubject+%3Chttp%3A%2F%2Fdbpedia.org%2Fproperty%2FseriesNo%3E+%3Fobject}+LIMIT+100&amp;format=text%2Fhtml&amp;timeout=30000&amp;debug=on", "View on DBPedia")</f>
        <v>View on DBPedia</v>
      </c>
    </row>
    <row collapsed="false" customFormat="false" customHeight="true" hidden="false" ht="12.1" outlineLevel="0" r="2631">
      <c r="A2631" s="0" t="str">
        <f aca="false">HYPERLINK("http://dbpedia.org/property/rd2Seed")</f>
        <v>http://dbpedia.org/property/rd2Seed</v>
      </c>
      <c r="B2631" s="0" t="s">
        <v>1679</v>
      </c>
      <c r="D2631" s="0" t="str">
        <f aca="false">HYPERLINK("http://dbpedia.org/sparql?default-graph-uri=http%3A%2F%2Fdbpedia.org&amp;query=select+distinct+%3Fsubject+%3Fobject+where+{%3Fsubject+%3Chttp%3A%2F%2Fdbpedia.org%2Fproperty%2Frd2Seed%3E+%3Fobject}+LIMIT+100&amp;format=text%2Fhtml&amp;timeout=30000&amp;debug=on", "View on DBPedia")</f>
        <v>View on DBPedia</v>
      </c>
    </row>
    <row collapsed="false" customFormat="false" customHeight="true" hidden="false" ht="12.65" outlineLevel="0" r="2632">
      <c r="A2632" s="0" t="str">
        <f aca="false">HYPERLINK("http://dbpedia.org/ontology/foundingDate")</f>
        <v>http://dbpedia.org/ontology/foundingDate</v>
      </c>
      <c r="B2632" s="0" t="s">
        <v>275</v>
      </c>
      <c r="D2632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true" hidden="false" ht="12.65" outlineLevel="0" r="2633">
      <c r="A2633" s="0" t="str">
        <f aca="false">HYPERLINK("http://dbpedia.org/ontology/isbn")</f>
        <v>http://dbpedia.org/ontology/isbn</v>
      </c>
      <c r="B2633" s="0" t="s">
        <v>1680</v>
      </c>
      <c r="D2633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true" hidden="false" ht="12.1" outlineLevel="0" r="2634">
      <c r="A2634" s="0" t="str">
        <f aca="false">HYPERLINK("http://dbpedia.org/property/misc")</f>
        <v>http://dbpedia.org/property/misc</v>
      </c>
      <c r="B2634" s="0" t="s">
        <v>1681</v>
      </c>
      <c r="D2634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true" hidden="false" ht="12.65" outlineLevel="0" r="2635">
      <c r="A2635" s="0" t="str">
        <f aca="false">HYPERLINK("http://dbpedia.org/ontology/digitalSubChannel")</f>
        <v>http://dbpedia.org/ontology/digitalSubChannel</v>
      </c>
      <c r="B2635" s="0" t="s">
        <v>1682</v>
      </c>
      <c r="D2635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true" hidden="false" ht="12.65" outlineLevel="0" r="2636">
      <c r="A2636" s="0" t="str">
        <f aca="false">HYPERLINK("http://dbpedia.org/property/num")</f>
        <v>http://dbpedia.org/property/num</v>
      </c>
      <c r="B2636" s="0" t="s">
        <v>1683</v>
      </c>
      <c r="D2636" s="0" t="str">
        <f aca="false">HYPERLINK("http://dbpedia.org/sparql?default-graph-uri=http%3A%2F%2Fdbpedia.org&amp;query=select+distinct+%3Fsubject+%3Fobject+where+{%3Fsubject+%3Chttp%3A%2F%2Fdbpedia.org%2Fproperty%2Fnum%3E+%3Fobject}+LIMIT+100&amp;format=text%2Fhtml&amp;timeout=30000&amp;debug=on", "View on DBPedia")</f>
        <v>View on DBPedia</v>
      </c>
    </row>
    <row collapsed="false" customFormat="false" customHeight="true" hidden="false" ht="12.65" outlineLevel="0" r="2637">
      <c r="A2637" s="0" t="str">
        <f aca="false">HYPERLINK("http://dbpedia.org/property/nationalgoals")</f>
        <v>http://dbpedia.org/property/nationalgoals</v>
      </c>
      <c r="B2637" s="0" t="s">
        <v>1684</v>
      </c>
      <c r="D2637" s="0" t="str">
        <f aca="false">HYPERLINK("http://dbpedia.org/sparql?default-graph-uri=http%3A%2F%2Fdbpedia.org&amp;query=select+distinct+%3Fsubject+%3Fobject+where+{%3Fsubject+%3Chttp%3A%2F%2Fdbpedia.org%2Fproperty%2Fnationalgoals%3E+%3Fobject}+LIMIT+100&amp;format=text%2Fhtml&amp;timeout=30000&amp;debug=on", "View on DBPedia")</f>
        <v>View on DBPedia</v>
      </c>
    </row>
    <row collapsed="false" customFormat="false" customHeight="true" hidden="false" ht="12.1" outlineLevel="0" r="2638">
      <c r="A2638" s="0" t="str">
        <f aca="false">HYPERLINK("http://dbpedia.org/property/points")</f>
        <v>http://dbpedia.org/property/points</v>
      </c>
      <c r="B2638" s="0" t="s">
        <v>1685</v>
      </c>
      <c r="D2638" s="0" t="str">
        <f aca="false">HYPERLINK("http://dbpedia.org/sparql?default-graph-uri=http%3A%2F%2Fdbpedia.org&amp;query=select+distinct+%3Fsubject+%3Fobject+where+{%3Fsubject+%3Chttp%3A%2F%2Fdbpedia.org%2Fproperty%2Fpoints%3E+%3Fobject}+LIMIT+100&amp;format=text%2Fhtml&amp;timeout=30000&amp;debug=on", "View on DBPedia")</f>
        <v>View on DBPedia</v>
      </c>
    </row>
    <row collapsed="false" customFormat="false" customHeight="true" hidden="false" ht="12.1" outlineLevel="0" r="2639">
      <c r="A2639" s="0" t="str">
        <f aca="false">HYPERLINK("http://dbpedia.org/property/order")</f>
        <v>http://dbpedia.org/property/order</v>
      </c>
      <c r="B2639" s="0" t="s">
        <v>130</v>
      </c>
      <c r="D2639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true" hidden="false" ht="12.65" outlineLevel="0" r="2640">
      <c r="A2640" s="0" t="str">
        <f aca="false">HYPERLINK("http://dbpedia.org/property/airDate")</f>
        <v>http://dbpedia.org/property/airDate</v>
      </c>
      <c r="B2640" s="0" t="s">
        <v>1686</v>
      </c>
      <c r="D2640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true" hidden="false" ht="12.65" outlineLevel="0" r="2641">
      <c r="A2641" s="0" t="str">
        <f aca="false">HYPERLINK("http://dbpedia.org/property/notableRole")</f>
        <v>http://dbpedia.org/property/notableRole</v>
      </c>
      <c r="B2641" s="0" t="s">
        <v>1687</v>
      </c>
      <c r="D2641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true" hidden="false" ht="12.1" outlineLevel="0" r="2642">
      <c r="A2642" s="0" t="str">
        <f aca="false">HYPERLINK("http://dbpedia.org/property/dissolved")</f>
        <v>http://dbpedia.org/property/dissolved</v>
      </c>
      <c r="B2642" s="0" t="s">
        <v>288</v>
      </c>
      <c r="D2642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true" hidden="false" ht="12.1" outlineLevel="0" r="2643">
      <c r="A2643" s="0" t="str">
        <f aca="false">HYPERLINK("http://dbpedia.org/property/slogan")</f>
        <v>http://dbpedia.org/property/slogan</v>
      </c>
      <c r="B2643" s="0" t="s">
        <v>63</v>
      </c>
      <c r="D2643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true" hidden="false" ht="12.1" outlineLevel="0" r="2644">
      <c r="A2644" s="0" t="str">
        <f aca="false">HYPERLINK("http://dbpedia.org/property/hm15Enter")</f>
        <v>http://dbpedia.org/property/hm15Enter</v>
      </c>
      <c r="B2644" s="0" t="s">
        <v>1688</v>
      </c>
      <c r="D2644" s="0" t="str">
        <f aca="false">HYPERLINK("http://dbpedia.org/sparql?default-graph-uri=http%3A%2F%2Fdbpedia.org&amp;query=select+distinct+%3Fsubject+%3Fobject+where+{%3Fsubject+%3Chttp%3A%2F%2Fdbpedia.org%2Fproperty%2Fhm15Enter%3E+%3Fobject}+LIMIT+100&amp;format=text%2Fhtml&amp;timeout=30000&amp;debug=on", "View on DBPedia")</f>
        <v>View on DBPedia</v>
      </c>
    </row>
    <row collapsed="false" customFormat="false" customHeight="true" hidden="false" ht="12.65" outlineLevel="0" r="2645">
      <c r="A2645" s="0" t="str">
        <f aca="false">HYPERLINK("http://dbpedia.org/property/timeslot")</f>
        <v>http://dbpedia.org/property/timeslot</v>
      </c>
      <c r="B2645" s="0" t="s">
        <v>1689</v>
      </c>
      <c r="D2645" s="0" t="str">
        <f aca="false">HYPERLINK("http://dbpedia.org/sparql?default-graph-uri=http%3A%2F%2Fdbpedia.org&amp;query=select+distinct+%3Fsubject+%3Fobject+where+{%3Fsubject+%3Chttp%3A%2F%2Fdbpedia.org%2Fproperty%2Ftimeslot%3E+%3Fobject}+LIMIT+100&amp;format=text%2Fhtml&amp;timeout=30000&amp;debug=on", "View on DBPedia")</f>
        <v>View on DBPedia</v>
      </c>
    </row>
    <row collapsed="false" customFormat="false" customHeight="true" hidden="false" ht="12.1" outlineLevel="0" r="2646">
      <c r="A2646" s="0" t="str">
        <f aca="false">HYPERLINK("http://dbpedia.org/property/hm14Enter")</f>
        <v>http://dbpedia.org/property/hm14Enter</v>
      </c>
      <c r="B2646" s="0" t="s">
        <v>1690</v>
      </c>
      <c r="D2646" s="0" t="str">
        <f aca="false">HYPERLINK("http://dbpedia.org/sparql?default-graph-uri=http%3A%2F%2Fdbpedia.org&amp;query=select+distinct+%3Fsubject+%3Fobject+where+{%3Fsubject+%3Chttp%3A%2F%2Fdbpedia.org%2Fproperty%2Fhm14Enter%3E+%3Fobject}+LIMIT+100&amp;format=text%2Fhtml&amp;timeout=30000&amp;debug=on", "View on DBPedia")</f>
        <v>View on DBPedia</v>
      </c>
    </row>
    <row collapsed="false" customFormat="false" customHeight="true" hidden="false" ht="12.65" outlineLevel="0" r="2647">
      <c r="A2647" s="0" t="str">
        <f aca="false">HYPERLINK("http://dbpedia.org/property/countriesVisited")</f>
        <v>http://dbpedia.org/property/countriesVisited</v>
      </c>
      <c r="B2647" s="0" t="s">
        <v>1691</v>
      </c>
      <c r="D2647" s="0" t="str">
        <f aca="false">HYPERLINK("http://dbpedia.org/sparql?default-graph-uri=http%3A%2F%2Fdbpedia.org&amp;query=select+distinct+%3Fsubject+%3Fobject+where+{%3Fsubject+%3Chttp%3A%2F%2Fdbpedia.org%2Fproperty%2FcountriesVisited%3E+%3Fobject}+LIMIT+100&amp;format=text%2Fhtml&amp;timeout=30000&amp;debug=on", "View on DBPedia")</f>
        <v>View on DBPedia</v>
      </c>
    </row>
    <row collapsed="false" customFormat="false" customHeight="true" hidden="false" ht="12.1" outlineLevel="0" r="2648">
      <c r="A2648" s="0" t="str">
        <f aca="false">HYPERLINK("http://dbpedia.org/property/seasons")</f>
        <v>http://dbpedia.org/property/seasons</v>
      </c>
      <c r="B2648" s="0" t="s">
        <v>1692</v>
      </c>
      <c r="D2648" s="0" t="str">
        <f aca="false">HYPERLINK("http://dbpedia.org/sparql?default-graph-uri=http%3A%2F%2Fdbpedia.org&amp;query=select+distinct+%3Fsubject+%3Fobject+where+{%3Fsubject+%3Chttp%3A%2F%2Fdbpedia.org%2Fproperty%2Fseasons%3E+%3Fobject}+LIMIT+100&amp;format=text%2Fhtml&amp;timeout=30000&amp;debug=on", "View on DBPedia")</f>
        <v>View on DBPedia</v>
      </c>
    </row>
    <row collapsed="false" customFormat="false" customHeight="true" hidden="false" ht="12.65" outlineLevel="0" r="2649">
      <c r="A2649" s="0" t="str">
        <f aca="false">HYPERLINK("http://dbpedia.org/property/draftPick")</f>
        <v>http://dbpedia.org/property/draftPick</v>
      </c>
      <c r="B2649" s="0" t="s">
        <v>1644</v>
      </c>
      <c r="D2649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true" hidden="false" ht="12.65" outlineLevel="0" r="2650">
      <c r="A2650" s="0" t="str">
        <f aca="false">HYPERLINK("http://dbpedia.org/property/logocaption")</f>
        <v>http://dbpedia.org/property/logocaption</v>
      </c>
      <c r="B2650" s="0" t="s">
        <v>692</v>
      </c>
      <c r="D2650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true" hidden="false" ht="12.65" outlineLevel="0" r="2651">
      <c r="A2651" s="0" t="str">
        <f aca="false">HYPERLINK("http://dbpedia.org/property/timeshiftNames")</f>
        <v>http://dbpedia.org/property/timeshiftNames</v>
      </c>
      <c r="B2651" s="0" t="s">
        <v>1693</v>
      </c>
      <c r="D2651" s="0" t="str">
        <f aca="false">HYPERLINK("http://dbpedia.org/sparql?default-graph-uri=http%3A%2F%2Fdbpedia.org&amp;query=select+distinct+%3Fsubject+%3Fobject+where+{%3Fsubject+%3Chttp%3A%2F%2Fdbpedia.org%2Fproperty%2FtimeshiftNames%3E+%3Fobject}+LIMIT+100&amp;format=text%2Fhtml&amp;timeout=30000&amp;debug=on", "View on DBPedia")</f>
        <v>View on DBPedia</v>
      </c>
    </row>
    <row collapsed="false" customFormat="false" customHeight="true" hidden="false" ht="12.65" outlineLevel="0" r="2652">
      <c r="A2652" s="0" t="str">
        <f aca="false">HYPERLINK("http://dbpedia.org/ontology/timeshiftChannel")</f>
        <v>http://dbpedia.org/ontology/timeshiftChannel</v>
      </c>
      <c r="B2652" s="0" t="s">
        <v>1694</v>
      </c>
      <c r="D2652" s="0" t="str">
        <f aca="false">HYPERLINK("http://dbpedia.org/sparql?default-graph-uri=http%3A%2F%2Fdbpedia.org&amp;query=select+distinct+%3Fsubject+%3Fobject+where+{%3Fsubject+%3Chttp%3A%2F%2Fdbpedia.org%2Fontology%2FtimeshiftChannel%3E+%3Fobject}+LIMIT+100&amp;format=text%2Fhtml&amp;timeout=30000&amp;debug=on", "View on DBPedia")</f>
        <v>View on DBPedia</v>
      </c>
    </row>
    <row collapsed="false" customFormat="false" customHeight="true" hidden="false" ht="12.65" outlineLevel="0" r="2653">
      <c r="A2653" s="0" t="str">
        <f aca="false">HYPERLINK("http://dbpedia.org/property/formerAffiliations")</f>
        <v>http://dbpedia.org/property/formerAffiliations</v>
      </c>
      <c r="B2653" s="0" t="s">
        <v>245</v>
      </c>
      <c r="D2653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true" hidden="false" ht="12.65" outlineLevel="0" r="2654">
      <c r="A2654" s="0" t="str">
        <f aca="false">HYPERLINK("http://dbpedia.org/property/accessdate")</f>
        <v>http://dbpedia.org/property/accessdate</v>
      </c>
      <c r="B2654" s="0" t="s">
        <v>1695</v>
      </c>
      <c r="D2654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true" hidden="false" ht="12.1" outlineLevel="0" r="2655">
      <c r="A2655" s="0" t="str">
        <f aca="false">HYPERLINK("http://dbpedia.org/property/conference")</f>
        <v>http://dbpedia.org/property/conference</v>
      </c>
      <c r="B2655" s="0" t="s">
        <v>1696</v>
      </c>
      <c r="D2655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true" hidden="false" ht="12.1" outlineLevel="0" r="2656">
      <c r="A2656" s="0" t="str">
        <f aca="false">HYPERLINK("http://dbpedia.org/property/hm16Enter")</f>
        <v>http://dbpedia.org/property/hm16Enter</v>
      </c>
      <c r="B2656" s="0" t="s">
        <v>1697</v>
      </c>
      <c r="D2656" s="0" t="str">
        <f aca="false">HYPERLINK("http://dbpedia.org/sparql?default-graph-uri=http%3A%2F%2Fdbpedia.org&amp;query=select+distinct+%3Fsubject+%3Fobject+where+{%3Fsubject+%3Chttp%3A%2F%2Fdbpedia.org%2Fproperty%2Fhm16Enter%3E+%3Fobject}+LIMIT+100&amp;format=text%2Fhtml&amp;timeout=30000&amp;debug=on", "View on DBPedia")</f>
        <v>View on DBPedia</v>
      </c>
    </row>
    <row collapsed="false" customFormat="false" customHeight="true" hidden="false" ht="12.1" outlineLevel="0" r="2657">
      <c r="A2657" s="0" t="str">
        <f aca="false">HYPERLINK("http://dbpedia.org/ontology/channel")</f>
        <v>http://dbpedia.org/ontology/channel</v>
      </c>
      <c r="B2657" s="0" t="s">
        <v>1425</v>
      </c>
      <c r="D2657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true" hidden="false" ht="12.65" outlineLevel="0" r="2658">
      <c r="A2658" s="0" t="str">
        <f aca="false">HYPERLINK("http://dbpedia.org/property/originaltitle")</f>
        <v>http://dbpedia.org/property/originaltitle</v>
      </c>
      <c r="B2658" s="0" t="s">
        <v>1698</v>
      </c>
      <c r="D2658" s="0" t="str">
        <f aca="false">HYPERLINK("http://dbpedia.org/sparql?default-graph-uri=http%3A%2F%2Fdbpedia.org&amp;query=select+distinct+%3Fsubject+%3Fobject+where+{%3Fsubject+%3Chttp%3A%2F%2Fdbpedia.org%2Fproperty%2Foriginaltitle%3E+%3Fobject}+LIMIT+100&amp;format=text%2Fhtml&amp;timeout=30000&amp;debug=on", "View on DBPedia")</f>
        <v>View on DBPedia</v>
      </c>
    </row>
    <row collapsed="false" customFormat="false" customHeight="true" hidden="false" ht="12.65" outlineLevel="0" r="2659">
      <c r="A2659" s="0" t="str">
        <f aca="false">HYPERLINK("http://dbpedia.org/property/draftround")</f>
        <v>http://dbpedia.org/property/draftround</v>
      </c>
      <c r="B2659" s="0" t="s">
        <v>1699</v>
      </c>
      <c r="D2659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true" hidden="false" ht="12.65" outlineLevel="0" r="2660">
      <c r="A2660" s="0" t="str">
        <f aca="false">HYPERLINK("http://dbpedia.org/property/isbn")</f>
        <v>http://dbpedia.org/property/isbn</v>
      </c>
      <c r="B2660" s="0" t="s">
        <v>1680</v>
      </c>
      <c r="D2660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true" hidden="false" ht="12.1" outlineLevel="0" r="2661">
      <c r="A2661" s="0" t="str">
        <f aca="false">HYPERLINK("http://dbpedia.org/property/month")</f>
        <v>http://dbpedia.org/property/month</v>
      </c>
      <c r="B2661" s="0" t="s">
        <v>1700</v>
      </c>
      <c r="D2661" s="0" t="str">
        <f aca="false">HYPERLINK("http://dbpedia.org/sparql?default-graph-uri=http%3A%2F%2Fdbpedia.org&amp;query=select+distinct+%3Fsubject+%3Fobject+where+{%3Fsubject+%3Chttp%3A%2F%2Fdbpedia.org%2Fproperty%2Fmonth%3E+%3Fobject}+LIMIT+100&amp;format=text%2Fhtml&amp;timeout=30000&amp;debug=on", "View on DBPedia")</f>
        <v>View on DBPedia</v>
      </c>
    </row>
    <row collapsed="false" customFormat="false" customHeight="true" hidden="false" ht="12.65" outlineLevel="0" r="2662">
      <c r="A2662" s="0" t="str">
        <f aca="false">HYPERLINK("http://dbpedia.org/property/callLetters")</f>
        <v>http://dbpedia.org/property/callLetters</v>
      </c>
      <c r="B2662" s="0" t="s">
        <v>1701</v>
      </c>
      <c r="D2662" s="0" t="str">
        <f aca="false">HYPERLINK("http://dbpedia.org/sparql?default-graph-uri=http%3A%2F%2Fdbpedia.org&amp;query=select+distinct+%3Fsubject+%3Fobject+where+{%3Fsubject+%3Chttp%3A%2F%2Fdbpedia.org%2Fproperty%2FcallLetters%3E+%3Fobject}+LIMIT+100&amp;format=text%2Fhtml&amp;timeout=30000&amp;debug=on", "View on DBPedia")</f>
        <v>View on DBPedia</v>
      </c>
    </row>
    <row collapsed="false" customFormat="false" customHeight="true" hidden="false" ht="12.1" outlineLevel="0" r="2663">
      <c r="A2663" s="0" t="str">
        <f aca="false">HYPERLINK("http://dbpedia.org/property/office")</f>
        <v>http://dbpedia.org/property/office</v>
      </c>
      <c r="B2663" s="0" t="s">
        <v>111</v>
      </c>
      <c r="D2663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1" outlineLevel="0" r="2664">
      <c r="A2664" s="0" t="str">
        <f aca="false">HYPERLINK("http://dbpedia.org/property/label")</f>
        <v>http://dbpedia.org/property/label</v>
      </c>
      <c r="B2664" s="0" t="s">
        <v>141</v>
      </c>
      <c r="D2664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1" outlineLevel="0" r="2665">
      <c r="A2665" s="0" t="str">
        <f aca="false">HYPERLINK("http://dbpedia.org/property/budget")</f>
        <v>http://dbpedia.org/property/budget</v>
      </c>
      <c r="B2665" s="0" t="s">
        <v>536</v>
      </c>
      <c r="D2665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true" hidden="false" ht="12.1" outlineLevel="0" r="2666">
      <c r="A2666" s="0" t="str">
        <f aca="false">HYPERLINK("http://dbpedia.org/property/debut")</f>
        <v>http://dbpedia.org/property/debut</v>
      </c>
      <c r="B2666" s="0" t="s">
        <v>1102</v>
      </c>
      <c r="D2666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true" hidden="false" ht="12.65" outlineLevel="0" r="2667">
      <c r="A2667" s="0" t="str">
        <f aca="false">HYPERLINK("http://dbpedia.org/ontology/associatedMusicalArtist")</f>
        <v>http://dbpedia.org/ontology/associatedMusicalArtist</v>
      </c>
      <c r="B2667" s="0" t="s">
        <v>1082</v>
      </c>
      <c r="D2667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true" hidden="false" ht="12.1" outlineLevel="0" r="2668">
      <c r="A2668" s="0" t="str">
        <f aca="false">HYPERLINK("http://dbpedia.org/ontology/company")</f>
        <v>http://dbpedia.org/ontology/company</v>
      </c>
      <c r="B2668" s="0" t="s">
        <v>978</v>
      </c>
      <c r="D2668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true" hidden="false" ht="12.65" outlineLevel="0" r="2669">
      <c r="A2669" s="0" t="str">
        <f aca="false">HYPERLINK("http://dbpedia.org/property/previousSeason")</f>
        <v>http://dbpedia.org/property/previousSeason</v>
      </c>
      <c r="B2669" s="0" t="s">
        <v>1702</v>
      </c>
      <c r="D2669" s="0" t="str">
        <f aca="false">HYPERLINK("http://dbpedia.org/sparql?default-graph-uri=http%3A%2F%2Fdbpedia.org&amp;query=select+distinct+%3Fsubject+%3Fobject+where+{%3Fsubject+%3Chttp%3A%2F%2Fdbpedia.org%2Fproperty%2FpreviousSeason%3E+%3Fobject}+LIMIT+100&amp;format=text%2Fhtml&amp;timeout=30000&amp;debug=on", "View on DBPedia")</f>
        <v>View on DBPedia</v>
      </c>
    </row>
    <row collapsed="false" customFormat="false" customHeight="true" hidden="false" ht="12.65" outlineLevel="0" r="2670">
      <c r="A2670" s="0" t="str">
        <f aca="false">HYPERLINK("http://dbpedia.org/property/playingteams")</f>
        <v>http://dbpedia.org/property/playingteams</v>
      </c>
      <c r="B2670" s="0" t="s">
        <v>1703</v>
      </c>
      <c r="D2670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true" hidden="false" ht="12.65" outlineLevel="0" r="2671">
      <c r="A2671" s="0" t="str">
        <f aca="false">HYPERLINK("http://dbpedia.org/property/translittitle")</f>
        <v>http://dbpedia.org/property/translittitle</v>
      </c>
      <c r="B2671" s="0" t="s">
        <v>1704</v>
      </c>
      <c r="D2671" s="0" t="str">
        <f aca="false">HYPERLINK("http://dbpedia.org/sparql?default-graph-uri=http%3A%2F%2Fdbpedia.org&amp;query=select+distinct+%3Fsubject+%3Fobject+where+{%3Fsubject+%3Chttp%3A%2F%2Fdbpedia.org%2Fproperty%2Ftranslittitle%3E+%3Fobject}+LIMIT+100&amp;format=text%2Fhtml&amp;timeout=30000&amp;debug=on", "View on DBPedia")</f>
        <v>View on DBPedia</v>
      </c>
    </row>
    <row collapsed="false" customFormat="false" customHeight="true" hidden="false" ht="12.65" outlineLevel="0" r="2672">
      <c r="A2672" s="0" t="str">
        <f aca="false">HYPERLINK("http://dbpedia.org/property/ko")</f>
        <v>http://dbpedia.org/property/ko</v>
      </c>
      <c r="B2672" s="0" t="s">
        <v>1705</v>
      </c>
      <c r="D2672" s="0" t="str">
        <f aca="false">HYPERLINK("http://dbpedia.org/sparql?default-graph-uri=http%3A%2F%2Fdbpedia.org&amp;query=select+distinct+%3Fsubject+%3Fobject+where+{%3Fsubject+%3Chttp%3A%2F%2Fdbpedia.org%2Fproperty%2Fko%3E+%3Fobject}+LIMIT+100&amp;format=text%2Fhtml&amp;timeout=30000&amp;debug=on", "View on DBPedia")</f>
        <v>View on DBPedia</v>
      </c>
    </row>
    <row collapsed="false" customFormat="false" customHeight="true" hidden="false" ht="12.1" outlineLevel="0" r="2673">
      <c r="A2673" s="0" t="str">
        <f aca="false">HYPERLINK("http://dbpedia.org/property/occupation")</f>
        <v>http://dbpedia.org/property/occupation</v>
      </c>
      <c r="B2673" s="0" t="s">
        <v>52</v>
      </c>
      <c r="D267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2674">
      <c r="A2674" s="0" t="str">
        <f aca="false">HYPERLINK("http://dbpedia.org/ontology/associatedBand")</f>
        <v>http://dbpedia.org/ontology/associatedBand</v>
      </c>
      <c r="B2674" s="0" t="s">
        <v>1073</v>
      </c>
      <c r="D2674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true" hidden="false" ht="12.65" outlineLevel="0" r="2675">
      <c r="A2675" s="0" t="str">
        <f aca="false">HYPERLINK("http://dbpedia.org/property/networkName")</f>
        <v>http://dbpedia.org/property/networkName</v>
      </c>
      <c r="B2675" s="0" t="s">
        <v>1706</v>
      </c>
      <c r="D2675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true" hidden="false" ht="12.65" outlineLevel="0" r="2676">
      <c r="A2676" s="0" t="str">
        <f aca="false">HYPERLINK("http://dbpedia.org/property/ukairdate")</f>
        <v>http://dbpedia.org/property/ukairdate</v>
      </c>
      <c r="B2676" s="0" t="s">
        <v>1707</v>
      </c>
      <c r="D2676" s="0" t="str">
        <f aca="false">HYPERLINK("http://dbpedia.org/sparql?default-graph-uri=http%3A%2F%2Fdbpedia.org&amp;query=select+distinct+%3Fsubject+%3Fobject+where+{%3Fsubject+%3Chttp%3A%2F%2Fdbpedia.org%2Fproperty%2Fukairdate%3E+%3Fobject}+LIMIT+100&amp;format=text%2Fhtml&amp;timeout=30000&amp;debug=on", "View on DBPedia")</f>
        <v>View on DBPedia</v>
      </c>
    </row>
    <row collapsed="false" customFormat="false" customHeight="true" hidden="false" ht="12.65" outlineLevel="0" r="2677">
      <c r="A2677" s="0" t="str">
        <f aca="false">HYPERLINK("http://dbpedia.org/property/nextAlbum")</f>
        <v>http://dbpedia.org/property/nextAlbum</v>
      </c>
      <c r="B2677" s="0" t="s">
        <v>855</v>
      </c>
      <c r="D2677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65" outlineLevel="0" r="2678">
      <c r="A2678" s="0" t="str">
        <f aca="false">HYPERLINK("http://dbpedia.org/property/directedby")</f>
        <v>http://dbpedia.org/property/directedby</v>
      </c>
      <c r="B2678" s="0" t="s">
        <v>1540</v>
      </c>
      <c r="D2678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true" hidden="false" ht="12.1" outlineLevel="0" r="2679">
      <c r="A2679" s="0" t="str">
        <f aca="false">HYPERLINK("http://dbpedia.org/property/rd1Team")</f>
        <v>http://dbpedia.org/property/rd1Team</v>
      </c>
      <c r="B2679" s="0" t="s">
        <v>1708</v>
      </c>
      <c r="D2679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true" hidden="false" ht="12.1" outlineLevel="0" r="2680">
      <c r="A2680" s="0" t="str">
        <f aca="false">HYPERLINK("http://dbpedia.org/property/content")</f>
        <v>http://dbpedia.org/property/content</v>
      </c>
      <c r="B2680" s="0" t="s">
        <v>1090</v>
      </c>
      <c r="D2680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true" hidden="false" ht="12.1" outlineLevel="0" r="2681">
      <c r="A2681" s="0" t="str">
        <f aca="false">HYPERLINK("http://dbpedia.org/property/defunct")</f>
        <v>http://dbpedia.org/property/defunct</v>
      </c>
      <c r="B2681" s="0" t="s">
        <v>360</v>
      </c>
      <c r="D2681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true" hidden="false" ht="12.65" outlineLevel="0" r="2682">
      <c r="A2682" s="0" t="str">
        <f aca="false">HYPERLINK("http://dbpedia.org/property/enddate")</f>
        <v>http://dbpedia.org/property/enddate</v>
      </c>
      <c r="B2682" s="0" t="s">
        <v>1709</v>
      </c>
      <c r="D2682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true" hidden="false" ht="12.1" outlineLevel="0" r="2683">
      <c r="A2683" s="0" t="str">
        <f aca="false">HYPERLINK("http://dbpedia.org/ontology/producer")</f>
        <v>http://dbpedia.org/ontology/producer</v>
      </c>
      <c r="B2683" s="0" t="s">
        <v>837</v>
      </c>
      <c r="D2683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65" outlineLevel="0" r="2684">
      <c r="A2684" s="0" t="str">
        <f aca="false">HYPERLINK("http://dbpedia.org/property/shortDescription")</f>
        <v>http://dbpedia.org/property/shortDescription</v>
      </c>
      <c r="B2684" s="0" t="s">
        <v>64</v>
      </c>
      <c r="D2684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2685">
      <c r="A2685" s="0" t="str">
        <f aca="false">HYPERLINK("http://dbpedia.org/property/hm25Exit")</f>
        <v>http://dbpedia.org/property/hm25Exit</v>
      </c>
      <c r="B2685" s="0" t="s">
        <v>1710</v>
      </c>
      <c r="D2685" s="0" t="str">
        <f aca="false">HYPERLINK("http://dbpedia.org/sparql?default-graph-uri=http%3A%2F%2Fdbpedia.org&amp;query=select+distinct+%3Fsubject+%3Fobject+where+{%3Fsubject+%3Chttp%3A%2F%2Fdbpedia.org%2Fproperty%2Fhm25Exit%3E+%3Fobject}+LIMIT+100&amp;format=text%2Fhtml&amp;timeout=30000&amp;debug=on", "View on DBPedia")</f>
        <v>View on DBPedia</v>
      </c>
    </row>
    <row collapsed="false" customFormat="false" customHeight="true" hidden="false" ht="12.65" outlineLevel="0" r="2686">
      <c r="A2686" s="0" t="str">
        <f aca="false">HYPERLINK("http://dbpedia.org/property/sisterStations")</f>
        <v>http://dbpedia.org/property/sisterStations</v>
      </c>
      <c r="B2686" s="0" t="s">
        <v>1711</v>
      </c>
      <c r="D2686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true" hidden="false" ht="12.1" outlineLevel="0" r="2687">
      <c r="A2687" s="0" t="str">
        <f aca="false">HYPERLINK("http://dbpedia.org/property/width")</f>
        <v>http://dbpedia.org/property/width</v>
      </c>
      <c r="B2687" s="0" t="s">
        <v>1712</v>
      </c>
      <c r="D2687" s="0" t="str">
        <f aca="false">HYPERLINK("http://dbpedia.org/sparql?default-graph-uri=http%3A%2F%2Fdbpedia.org&amp;query=select+distinct+%3Fsubject+%3Fobject+where+{%3Fsubject+%3Chttp%3A%2F%2Fdbpedia.org%2Fproperty%2Fwidth%3E+%3Fobject}+LIMIT+100&amp;format=text%2Fhtml&amp;timeout=30000&amp;debug=on", "View on DBPedia")</f>
        <v>View on DBPedia</v>
      </c>
    </row>
    <row collapsed="false" customFormat="false" customHeight="true" hidden="false" ht="12.65" outlineLevel="0" r="2688">
      <c r="A2688" s="0" t="str">
        <f aca="false">HYPERLINK("http://dbpedia.org/ontology/knownFor")</f>
        <v>http://dbpedia.org/ontology/knownFor</v>
      </c>
      <c r="B2688" s="0" t="s">
        <v>60</v>
      </c>
      <c r="D2688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2689">
      <c r="A2689" s="0" t="str">
        <f aca="false">HYPERLINK("http://dbpedia.org/property/endtheme")</f>
        <v>http://dbpedia.org/property/endtheme</v>
      </c>
      <c r="B2689" s="0" t="s">
        <v>1713</v>
      </c>
      <c r="D2689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true" hidden="false" ht="12.65" outlineLevel="0" r="2690">
      <c r="A2690" s="0" t="str">
        <f aca="false">HYPERLINK("http://dbpedia.org/ontology/draftRound")</f>
        <v>http://dbpedia.org/ontology/draftRound</v>
      </c>
      <c r="B2690" s="0" t="s">
        <v>1714</v>
      </c>
      <c r="D2690" s="0" t="str">
        <f aca="false">HYPERLINK("http://dbpedia.org/sparql?default-graph-uri=http%3A%2F%2Fdbpedia.org&amp;query=select+distinct+%3Fsubject+%3Fobject+where+{%3Fsubject+%3Chttp%3A%2F%2Fdbpedia.org%2Fontology%2FdraftRound%3E+%3Fobject}+LIMIT+100&amp;format=text%2Fhtml&amp;timeout=30000&amp;debug=on", "View on DBPedia")</f>
        <v>View on DBPedia</v>
      </c>
    </row>
    <row collapsed="false" customFormat="false" customHeight="true" hidden="false" ht="12.65" outlineLevel="0" r="2691">
      <c r="A2691" s="0" t="str">
        <f aca="false">HYPERLINK("http://dbpedia.org/property/filmingCompleted")</f>
        <v>http://dbpedia.org/property/filmingCompleted</v>
      </c>
      <c r="B2691" s="0" t="s">
        <v>1715</v>
      </c>
      <c r="D2691" s="0" t="str">
        <f aca="false">HYPERLINK("http://dbpedia.org/sparql?default-graph-uri=http%3A%2F%2Fdbpedia.org&amp;query=select+distinct+%3Fsubject+%3Fobject+where+{%3Fsubject+%3Chttp%3A%2F%2Fdbpedia.org%2Fproperty%2FfilmingCompleted%3E+%3Fobject}+LIMIT+100&amp;format=text%2Fhtml&amp;timeout=30000&amp;debug=on", "View on DBPedia")</f>
        <v>View on DBPedia</v>
      </c>
    </row>
    <row collapsed="false" customFormat="false" customHeight="true" hidden="false" ht="12.1" outlineLevel="0" r="2692">
      <c r="A2692" s="0" t="str">
        <f aca="false">HYPERLINK("http://dbpedia.org/property/hm23Exit")</f>
        <v>http://dbpedia.org/property/hm23Exit</v>
      </c>
      <c r="B2692" s="0" t="s">
        <v>1716</v>
      </c>
      <c r="D2692" s="0" t="str">
        <f aca="false">HYPERLINK("http://dbpedia.org/sparql?default-graph-uri=http%3A%2F%2Fdbpedia.org&amp;query=select+distinct+%3Fsubject+%3Fobject+where+{%3Fsubject+%3Chttp%3A%2F%2Fdbpedia.org%2Fproperty%2Fhm23Exit%3E+%3Fobject}+LIMIT+100&amp;format=text%2Fhtml&amp;timeout=30000&amp;debug=on", "View on DBPedia")</f>
        <v>View on DBPedia</v>
      </c>
    </row>
    <row collapsed="false" customFormat="false" customHeight="true" hidden="false" ht="12.1" outlineLevel="0" r="2693">
      <c r="A2693" s="0" t="str">
        <f aca="false">HYPERLINK("http://dbpedia.org/property/headline")</f>
        <v>http://dbpedia.org/property/headline</v>
      </c>
      <c r="B2693" s="0" t="s">
        <v>863</v>
      </c>
      <c r="D2693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true" hidden="false" ht="12.65" outlineLevel="0" r="2694">
      <c r="A2694" s="0" t="str">
        <f aca="false">HYPERLINK("http://dbpedia.org/property/heightIn")</f>
        <v>http://dbpedia.org/property/heightIn</v>
      </c>
      <c r="B2694" s="0" t="s">
        <v>1717</v>
      </c>
      <c r="D2694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true" hidden="false" ht="12.1" outlineLevel="0" r="2695">
      <c r="A2695" s="0" t="str">
        <f aca="false">HYPERLINK("http://dbpedia.org/property/in")</f>
        <v>http://dbpedia.org/property/in</v>
      </c>
      <c r="B2695" s="0" t="s">
        <v>1718</v>
      </c>
      <c r="D2695" s="0" t="str">
        <f aca="false">HYPERLINK("http://dbpedia.org/sparql?default-graph-uri=http%3A%2F%2Fdbpedia.org&amp;query=select+distinct+%3Fsubject+%3Fobject+where+{%3Fsubject+%3Chttp%3A%2F%2Fdbpedia.org%2Fproperty%2Fin%3E+%3Fobject}+LIMIT+100&amp;format=text%2Fhtml&amp;timeout=30000&amp;debug=on", "View on DBPedia")</f>
        <v>View on DBPedia</v>
      </c>
    </row>
    <row collapsed="false" customFormat="false" customHeight="true" hidden="false" ht="12.65" outlineLevel="0" r="2696">
      <c r="A2696" s="0" t="str">
        <f aca="false">HYPERLINK("http://dbpedia.org/ontology/extinctionDate")</f>
        <v>http://dbpedia.org/ontology/extinctionDate</v>
      </c>
      <c r="B2696" s="0" t="s">
        <v>350</v>
      </c>
      <c r="D2696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true" hidden="false" ht="12.1" outlineLevel="0" r="2697">
      <c r="A2697" s="0" t="str">
        <f aca="false">HYPERLINK("http://dbpedia.org/property/created")</f>
        <v>http://dbpedia.org/property/created</v>
      </c>
      <c r="B2697" s="0" t="s">
        <v>314</v>
      </c>
      <c r="D2697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true" hidden="false" ht="12.65" outlineLevel="0" r="2698">
      <c r="A2698" s="0" t="str">
        <f aca="false">HYPERLINK("http://dbpedia.org/property/hmpage")</f>
        <v>http://dbpedia.org/property/hmpage</v>
      </c>
      <c r="B2698" s="0" t="s">
        <v>1719</v>
      </c>
      <c r="D2698" s="0" t="str">
        <f aca="false">HYPERLINK("http://dbpedia.org/sparql?default-graph-uri=http%3A%2F%2Fdbpedia.org&amp;query=select+distinct+%3Fsubject+%3Fobject+where+{%3Fsubject+%3Chttp%3A%2F%2Fdbpedia.org%2Fproperty%2Fhmpage%3E+%3Fobject}+LIMIT+100&amp;format=text%2Fhtml&amp;timeout=30000&amp;debug=on", "View on DBPedia")</f>
        <v>View on DBPedia</v>
      </c>
    </row>
    <row collapsed="false" customFormat="false" customHeight="true" hidden="false" ht="12.65" outlineLevel="0" r="2699">
      <c r="A2699" s="0" t="str">
        <f aca="false">HYPERLINK("http://dbpedia.org/property/formerCallsigns")</f>
        <v>http://dbpedia.org/property/formerCallsigns</v>
      </c>
      <c r="B2699" s="0" t="s">
        <v>1194</v>
      </c>
      <c r="D2699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true" hidden="false" ht="12.65" outlineLevel="0" r="2700">
      <c r="A2700" s="0" t="str">
        <f aca="false">HYPERLINK("http://dbpedia.org/property/jaKanji")</f>
        <v>http://dbpedia.org/property/jaKanji</v>
      </c>
      <c r="B2700" s="0" t="s">
        <v>1720</v>
      </c>
      <c r="D2700" s="0" t="str">
        <f aca="false">HYPERLINK("http://dbpedia.org/sparql?default-graph-uri=http%3A%2F%2Fdbpedia.org&amp;query=select+distinct+%3Fsubject+%3Fobject+where+{%3Fsubject+%3Chttp%3A%2F%2Fdbpedia.org%2Fproperty%2FjaKanji%3E+%3Fobject}+LIMIT+100&amp;format=text%2Fhtml&amp;timeout=30000&amp;debug=on", "View on DBPedia")</f>
        <v>View on DBPedia</v>
      </c>
    </row>
    <row collapsed="false" customFormat="false" customHeight="true" hidden="false" ht="12.1" outlineLevel="0" r="2701">
      <c r="A2701" s="0" t="str">
        <f aca="false">HYPERLINK("http://dbpedia.org/property/presenter")</f>
        <v>http://dbpedia.org/property/presenter</v>
      </c>
      <c r="B2701" s="0" t="s">
        <v>1108</v>
      </c>
      <c r="D2701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true" hidden="false" ht="12.1" outlineLevel="0" r="2702">
      <c r="A2702" s="0" t="str">
        <f aca="false">HYPERLINK("http://dbpedia.org/property/premiere")</f>
        <v>http://dbpedia.org/property/premiere</v>
      </c>
      <c r="B2702" s="0" t="s">
        <v>857</v>
      </c>
      <c r="D2702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true" hidden="false" ht="12.65" outlineLevel="0" r="2703">
      <c r="A2703" s="0" t="str">
        <f aca="false">HYPERLINK("http://dbpedia.org/ontology/dcc")</f>
        <v>http://dbpedia.org/ontology/dcc</v>
      </c>
      <c r="B2703" s="0" t="s">
        <v>1721</v>
      </c>
      <c r="D2703" s="0" t="str">
        <f aca="false">HYPERLINK("http://dbpedia.org/sparql?default-graph-uri=http%3A%2F%2Fdbpedia.org&amp;query=select+distinct+%3Fsubject+%3Fobject+where+{%3Fsubject+%3Chttp%3A%2F%2Fdbpedia.org%2Fontology%2Fdcc%3E+%3Fobject}+LIMIT+100&amp;format=text%2Fhtml&amp;timeout=30000&amp;debug=on", "View on DBPedia")</f>
        <v>View on DBPedia</v>
      </c>
    </row>
    <row collapsed="false" customFormat="false" customHeight="true" hidden="false" ht="12.1" outlineLevel="0" r="2704">
      <c r="A2704" s="0" t="str">
        <f aca="false">HYPERLINK("http://dbpedia.org/property/status")</f>
        <v>http://dbpedia.org/property/status</v>
      </c>
      <c r="B2704" s="0" t="s">
        <v>98</v>
      </c>
      <c r="D2704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2705">
      <c r="A2705" s="0" t="str">
        <f aca="false">HYPERLINK("http://dbpedia.org/property/episodetitle")</f>
        <v>http://dbpedia.org/property/episodetitle</v>
      </c>
      <c r="B2705" s="0" t="s">
        <v>1722</v>
      </c>
      <c r="D2705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true" hidden="false" ht="12.1" outlineLevel="0" r="2706">
      <c r="A2706" s="0" t="str">
        <f aca="false">HYPERLINK("http://dbpedia.org/property/wickets")</f>
        <v>http://dbpedia.org/property/wickets</v>
      </c>
      <c r="B2706" s="0" t="s">
        <v>1723</v>
      </c>
      <c r="D2706" s="0" t="str">
        <f aca="false">HYPERLINK("http://dbpedia.org/sparql?default-graph-uri=http%3A%2F%2Fdbpedia.org&amp;query=select+distinct+%3Fsubject+%3Fobject+where+{%3Fsubject+%3Chttp%3A%2F%2Fdbpedia.org%2Fproperty%2Fwickets%3E+%3Fobject}+LIMIT+100&amp;format=text%2Fhtml&amp;timeout=30000&amp;debug=on", "View on DBPedia")</f>
        <v>View on DBPedia</v>
      </c>
    </row>
    <row collapsed="false" customFormat="false" customHeight="true" hidden="false" ht="12.1" outlineLevel="0" r="2707">
      <c r="A2707" s="0" t="str">
        <f aca="false">HYPERLINK("http://dbpedia.org/property/hm19Enter")</f>
        <v>http://dbpedia.org/property/hm19Enter</v>
      </c>
      <c r="B2707" s="0" t="s">
        <v>1724</v>
      </c>
      <c r="D2707" s="0" t="str">
        <f aca="false">HYPERLINK("http://dbpedia.org/sparql?default-graph-uri=http%3A%2F%2Fdbpedia.org&amp;query=select+distinct+%3Fsubject+%3Fobject+where+{%3Fsubject+%3Chttp%3A%2F%2Fdbpedia.org%2Fproperty%2Fhm19Enter%3E+%3Fobject}+LIMIT+100&amp;format=text%2Fhtml&amp;timeout=30000&amp;debug=on", "View on DBPedia")</f>
        <v>View on DBPedia</v>
      </c>
    </row>
    <row collapsed="false" customFormat="false" customHeight="true" hidden="false" ht="12.1" outlineLevel="0" r="2708">
      <c r="A2708" s="0" t="str">
        <f aca="false">HYPERLINK("http://dbpedia.org/property/singles")</f>
        <v>http://dbpedia.org/property/singles</v>
      </c>
      <c r="B2708" s="0" t="s">
        <v>1725</v>
      </c>
      <c r="D2708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true" hidden="false" ht="12.65" outlineLevel="0" r="2709">
      <c r="A2709" s="0" t="str">
        <f aca="false">HYPERLINK("http://dbpedia.org/property/logoalt")</f>
        <v>http://dbpedia.org/property/logoalt</v>
      </c>
      <c r="B2709" s="0" t="s">
        <v>1726</v>
      </c>
      <c r="D2709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true" hidden="false" ht="12.1" outlineLevel="0" r="2710">
      <c r="A2710" s="0" t="str">
        <f aca="false">HYPERLINK("http://dbpedia.org/property/referee")</f>
        <v>http://dbpedia.org/property/referee</v>
      </c>
      <c r="B2710" s="0" t="s">
        <v>1727</v>
      </c>
      <c r="D2710" s="0" t="str">
        <f aca="false">HYPERLINK("http://dbpedia.org/sparql?default-graph-uri=http%3A%2F%2Fdbpedia.org&amp;query=select+distinct+%3Fsubject+%3Fobject+where+{%3Fsubject+%3Chttp%3A%2F%2Fdbpedia.org%2Fproperty%2Freferee%3E+%3Fobject}+LIMIT+100&amp;format=text%2Fhtml&amp;timeout=30000&amp;debug=on", "View on DBPedia")</f>
        <v>View on DBPedia</v>
      </c>
    </row>
    <row collapsed="false" customFormat="false" customHeight="true" hidden="false" ht="12.65" outlineLevel="0" r="2711">
      <c r="A2711" s="0" t="str">
        <f aca="false">HYPERLINK("http://dbpedia.org/property/notableWork")</f>
        <v>http://dbpedia.org/property/notableWork</v>
      </c>
      <c r="B2711" s="0" t="s">
        <v>1728</v>
      </c>
      <c r="D2711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true" hidden="false" ht="12.65" outlineLevel="0" r="2712">
      <c r="A2712" s="0" t="str">
        <f aca="false">HYPERLINK("http://dbpedia.org/property/catches/stumpings")</f>
        <v>http://dbpedia.org/property/catches/stumpings</v>
      </c>
      <c r="B2712" s="0" t="s">
        <v>1729</v>
      </c>
      <c r="D2712" s="0" t="str">
        <f aca="false">HYPERLINK("http://dbpedia.org/sparql?default-graph-uri=http%3A%2F%2Fdbpedia.org&amp;query=select+distinct+%3Fsubject+%3Fobject+where+{%3Fsubject+%3Chttp%3A%2F%2Fdbpedia.org%2Fproperty%2Fcatches%2Fstumpings%3E+%3Fobject}+LIMIT+100&amp;format=text%2Fhtml&amp;timeout=30000&amp;debug=on", "View on DBPedia")</f>
        <v>View on DBPedia</v>
      </c>
    </row>
    <row collapsed="false" customFormat="false" customHeight="true" hidden="false" ht="12.1" outlineLevel="0" r="2713">
      <c r="A2713" s="0" t="str">
        <f aca="false">HYPERLINK("http://dbpedia.org/property/employer")</f>
        <v>http://dbpedia.org/property/employer</v>
      </c>
      <c r="B2713" s="0" t="s">
        <v>522</v>
      </c>
      <c r="D2713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true" hidden="false" ht="12.65" outlineLevel="0" r="2714">
      <c r="A2714" s="0" t="str">
        <f aca="false">HYPERLINK("http://dbpedia.org/property/shareAsOf")</f>
        <v>http://dbpedia.org/property/shareAsOf</v>
      </c>
      <c r="B2714" s="0" t="s">
        <v>1730</v>
      </c>
      <c r="D2714" s="0" t="str">
        <f aca="false">HYPERLINK("http://dbpedia.org/sparql?default-graph-uri=http%3A%2F%2Fdbpedia.org&amp;query=select+distinct+%3Fsubject+%3Fobject+where+{%3Fsubject+%3Chttp%3A%2F%2Fdbpedia.org%2Fproperty%2FshareAsOf%3E+%3Fobject}+LIMIT+100&amp;format=text%2Fhtml&amp;timeout=30000&amp;debug=on", "View on DBPedia")</f>
        <v>View on DBPedia</v>
      </c>
    </row>
    <row collapsed="false" customFormat="false" customHeight="true" hidden="false" ht="12.65" outlineLevel="0" r="2715">
      <c r="A2715" s="0" t="str">
        <f aca="false">HYPERLINK("http://dbpedia.org/property/haat")</f>
        <v>http://dbpedia.org/property/haat</v>
      </c>
      <c r="B2715" s="0" t="s">
        <v>1731</v>
      </c>
      <c r="D2715" s="0" t="str">
        <f aca="false">HYPERLINK("http://dbpedia.org/sparql?default-graph-uri=http%3A%2F%2Fdbpedia.org&amp;query=select+distinct+%3Fsubject+%3Fobject+where+{%3Fsubject+%3Chttp%3A%2F%2Fdbpedia.org%2Fproperty%2Fhaat%3E+%3Fobject}+LIMIT+100&amp;format=text%2Fhtml&amp;timeout=30000&amp;debug=on", "View on DBPedia")</f>
        <v>View on DBPedia</v>
      </c>
    </row>
    <row collapsed="false" customFormat="false" customHeight="true" hidden="false" ht="12.1" outlineLevel="0" r="2716">
      <c r="A2716" s="0" t="str">
        <f aca="false">HYPERLINK("http://dbpedia.org/property/losses")</f>
        <v>http://dbpedia.org/property/losses</v>
      </c>
      <c r="B2716" s="0" t="s">
        <v>1732</v>
      </c>
      <c r="D2716" s="0" t="str">
        <f aca="false">HYPERLINK("http://dbpedia.org/sparql?default-graph-uri=http%3A%2F%2Fdbpedia.org&amp;query=select+distinct+%3Fsubject+%3Fobject+where+{%3Fsubject+%3Chttp%3A%2F%2Fdbpedia.org%2Fproperty%2Flosses%3E+%3Fobject}+LIMIT+100&amp;format=text%2Fhtml&amp;timeout=30000&amp;debug=on", "View on DBPedia")</f>
        <v>View on DBPedia</v>
      </c>
    </row>
    <row collapsed="false" customFormat="false" customHeight="true" hidden="false" ht="12.65" outlineLevel="0" r="2717">
      <c r="A2717" s="0" t="str">
        <f aca="false">HYPERLINK("http://dbpedia.org/property/birthdate")</f>
        <v>http://dbpedia.org/property/birthdate</v>
      </c>
      <c r="B2717" s="0" t="s">
        <v>1055</v>
      </c>
      <c r="D2717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2718">
      <c r="A2718" s="0" t="str">
        <f aca="false">HYPERLINK("http://dbpedia.org/property/pastNames")</f>
        <v>http://dbpedia.org/property/pastNames</v>
      </c>
      <c r="B2718" s="0" t="s">
        <v>693</v>
      </c>
      <c r="D2718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true" hidden="false" ht="12.65" outlineLevel="0" r="2719">
      <c r="A2719" s="0" t="str">
        <f aca="false">HYPERLINK("http://dbpedia.org/property/companyName")</f>
        <v>http://dbpedia.org/property/companyName</v>
      </c>
      <c r="B2719" s="0" t="s">
        <v>33</v>
      </c>
      <c r="D2719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true" hidden="false" ht="12.1" outlineLevel="0" r="2720">
      <c r="A2720" s="0" t="str">
        <f aca="false">HYPERLINK("http://dbpedia.org/property/tries")</f>
        <v>http://dbpedia.org/property/tries</v>
      </c>
      <c r="B2720" s="0" t="s">
        <v>1733</v>
      </c>
      <c r="D2720" s="0" t="str">
        <f aca="false">HYPERLINK("http://dbpedia.org/sparql?default-graph-uri=http%3A%2F%2Fdbpedia.org&amp;query=select+distinct+%3Fsubject+%3Fobject+where+{%3Fsubject+%3Chttp%3A%2F%2Fdbpedia.org%2Fproperty%2Ftries%3E+%3Fobject}+LIMIT+100&amp;format=text%2Fhtml&amp;timeout=30000&amp;debug=on", "View on DBPedia")</f>
        <v>View on DBPedia</v>
      </c>
    </row>
    <row collapsed="false" customFormat="false" customHeight="true" hidden="false" ht="12.1" outlineLevel="0" r="2721">
      <c r="A2721" s="0" t="str">
        <f aca="false">HYPERLINK("http://dbpedia.org/property/length")</f>
        <v>http://dbpedia.org/property/length</v>
      </c>
      <c r="B2721" s="0" t="s">
        <v>1072</v>
      </c>
      <c r="D2721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true" hidden="false" ht="12.65" outlineLevel="0" r="2722">
      <c r="A2722" s="0" t="str">
        <f aca="false">HYPERLINK("http://dbpedia.org/property/latM")</f>
        <v>http://dbpedia.org/property/latM</v>
      </c>
      <c r="B2722" s="0" t="s">
        <v>1734</v>
      </c>
      <c r="D2722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true" hidden="false" ht="12.65" outlineLevel="0" r="2723">
      <c r="A2723" s="0" t="str">
        <f aca="false">HYPERLINK("http://dbpedia.org/ontology/virtualChannel")</f>
        <v>http://dbpedia.org/ontology/virtualChannel</v>
      </c>
      <c r="B2723" s="0" t="s">
        <v>1735</v>
      </c>
      <c r="D2723" s="0" t="str">
        <f aca="false">HYPERLINK("http://dbpedia.org/sparql?default-graph-uri=http%3A%2F%2Fdbpedia.org&amp;query=select+distinct+%3Fsubject+%3Fobject+where+{%3Fsubject+%3Chttp%3A%2F%2Fdbpedia.org%2Fontology%2FvirtualChannel%3E+%3Fobject}+LIMIT+100&amp;format=text%2Fhtml&amp;timeout=30000&amp;debug=on", "View on DBPedia")</f>
        <v>View on DBPedia</v>
      </c>
    </row>
    <row collapsed="false" customFormat="false" customHeight="true" hidden="false" ht="12.65" outlineLevel="0" r="2724">
      <c r="A2724" s="0" t="str">
        <f aca="false">HYPERLINK("http://dbpedia.org/property/numberEpisodes")</f>
        <v>http://dbpedia.org/property/numberEpisodes</v>
      </c>
      <c r="B2724" s="0" t="s">
        <v>1736</v>
      </c>
      <c r="D2724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true" hidden="false" ht="12.1" outlineLevel="0" r="2725">
      <c r="A2725" s="0" t="str">
        <f aca="false">HYPERLINK("http://dbpedia.org/property/alt")</f>
        <v>http://dbpedia.org/property/alt</v>
      </c>
      <c r="B2725" s="0" t="s">
        <v>840</v>
      </c>
      <c r="D2725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2726">
      <c r="A2726" s="0" t="str">
        <f aca="false">HYPERLINK("http://dbpedia.org/property/hm20Enter")</f>
        <v>http://dbpedia.org/property/hm20Enter</v>
      </c>
      <c r="B2726" s="0" t="s">
        <v>1737</v>
      </c>
      <c r="D2726" s="0" t="str">
        <f aca="false">HYPERLINK("http://dbpedia.org/sparql?default-graph-uri=http%3A%2F%2Fdbpedia.org&amp;query=select+distinct+%3Fsubject+%3Fobject+where+{%3Fsubject+%3Chttp%3A%2F%2Fdbpedia.org%2Fproperty%2Fhm20Enter%3E+%3Fobject}+LIMIT+100&amp;format=text%2Fhtml&amp;timeout=30000&amp;debug=on", "View on DBPedia")</f>
        <v>View on DBPedia</v>
      </c>
    </row>
    <row collapsed="false" customFormat="false" customHeight="true" hidden="false" ht="12.1" outlineLevel="0" r="2727">
      <c r="A2727" s="0" t="str">
        <f aca="false">HYPERLINK("http://dbpedia.org/property/rd3Score")</f>
        <v>http://dbpedia.org/property/rd3Score</v>
      </c>
      <c r="B2727" s="0" t="s">
        <v>1738</v>
      </c>
      <c r="D2727" s="0" t="str">
        <f aca="false">HYPERLINK("http://dbpedia.org/sparql?default-graph-uri=http%3A%2F%2Fdbpedia.org&amp;query=select+distinct+%3Fsubject+%3Fobject+where+{%3Fsubject+%3Chttp%3A%2F%2Fdbpedia.org%2Fproperty%2Frd3Score%3E+%3Fobject}+LIMIT+100&amp;format=text%2Fhtml&amp;timeout=30000&amp;debug=on", "View on DBPedia")</f>
        <v>View on DBPedia</v>
      </c>
    </row>
    <row collapsed="false" customFormat="false" customHeight="true" hidden="false" ht="12.1" outlineLevel="0" r="2728">
      <c r="A2728" s="0" t="str">
        <f aca="false">HYPERLINK("http://dbpedia.org/property/virtual")</f>
        <v>http://dbpedia.org/property/virtual</v>
      </c>
      <c r="B2728" s="0" t="s">
        <v>1739</v>
      </c>
      <c r="D2728" s="0" t="str">
        <f aca="false">HYPERLINK("http://dbpedia.org/sparql?default-graph-uri=http%3A%2F%2Fdbpedia.org&amp;query=select+distinct+%3Fsubject+%3Fobject+where+{%3Fsubject+%3Chttp%3A%2F%2Fdbpedia.org%2Fproperty%2Fvirtual%3E+%3Fobject}+LIMIT+100&amp;format=text%2Fhtml&amp;timeout=30000&amp;debug=on", "View on DBPedia")</f>
        <v>View on DBPedia</v>
      </c>
    </row>
    <row collapsed="false" customFormat="false" customHeight="true" hidden="false" ht="12.65" outlineLevel="0" r="2729">
      <c r="A2729" s="0" t="str">
        <f aca="false">HYPERLINK("http://dbpedia.org/property/productiondate")</f>
        <v>http://dbpedia.org/property/productiondate</v>
      </c>
      <c r="B2729" s="0" t="s">
        <v>1740</v>
      </c>
      <c r="D2729" s="0" t="str">
        <f aca="false">HYPERLINK("http://dbpedia.org/sparql?default-graph-uri=http%3A%2F%2Fdbpedia.org&amp;query=select+distinct+%3Fsubject+%3Fobject+where+{%3Fsubject+%3Chttp%3A%2F%2Fdbpedia.org%2Fproperty%2Fproductiondate%3E+%3Fobject}+LIMIT+100&amp;format=text%2Fhtml&amp;timeout=30000&amp;debug=on", "View on DBPedia")</f>
        <v>View on DBPedia</v>
      </c>
    </row>
    <row collapsed="false" customFormat="false" customHeight="true" hidden="false" ht="12.1" outlineLevel="0" r="2730">
      <c r="A2730" s="0" t="str">
        <f aca="false">HYPERLINK("http://dbpedia.org/property/author")</f>
        <v>http://dbpedia.org/property/author</v>
      </c>
      <c r="B2730" s="0" t="s">
        <v>496</v>
      </c>
      <c r="D2730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true" hidden="false" ht="12.65" outlineLevel="0" r="2731">
      <c r="A2731" s="0" t="str">
        <f aca="false">HYPERLINK("http://dbpedia.org/property/pictureFormat")</f>
        <v>http://dbpedia.org/property/pictureFormat</v>
      </c>
      <c r="B2731" s="0" t="s">
        <v>1741</v>
      </c>
      <c r="D2731" s="0" t="str">
        <f aca="false">HYPERLINK("http://dbpedia.org/sparql?default-graph-uri=http%3A%2F%2Fdbpedia.org&amp;query=select+distinct+%3Fsubject+%3Fobject+where+{%3Fsubject+%3Chttp%3A%2F%2Fdbpedia.org%2Fproperty%2FpictureFormat%3E+%3Fobject}+LIMIT+100&amp;format=text%2Fhtml&amp;timeout=30000&amp;debug=on", "View on DBPedia")</f>
        <v>View on DBPedia</v>
      </c>
    </row>
    <row collapsed="false" customFormat="false" customHeight="true" hidden="false" ht="12.1" outlineLevel="0" r="2732">
      <c r="A2732" s="0" t="str">
        <f aca="false">HYPERLINK("http://dbpedia.org/property/distributor")</f>
        <v>http://dbpedia.org/property/distributor</v>
      </c>
      <c r="B2732" s="0" t="s">
        <v>99</v>
      </c>
      <c r="D2732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2733">
      <c r="A2733" s="0" t="str">
        <f aca="false">HYPERLINK("http://dbpedia.org/property/final")</f>
        <v>http://dbpedia.org/property/final</v>
      </c>
      <c r="B2733" s="0" t="s">
        <v>1742</v>
      </c>
      <c r="D2733" s="0" t="str">
        <f aca="false">HYPERLINK("http://dbpedia.org/sparql?default-graph-uri=http%3A%2F%2Fdbpedia.org&amp;query=select+distinct+%3Fsubject+%3Fobject+where+{%3Fsubject+%3Chttp%3A%2F%2Fdbpedia.org%2Fproperty%2Ffinal%3E+%3Fobject}+LIMIT+100&amp;format=text%2Fhtml&amp;timeout=30000&amp;debug=on", "View on DBPedia")</f>
        <v>View on DBPedia</v>
      </c>
    </row>
    <row collapsed="false" customFormat="false" customHeight="true" hidden="false" ht="12.1" outlineLevel="0" r="2734">
      <c r="A2734" s="0" t="str">
        <f aca="false">HYPERLINK("http://dbpedia.org/property/wins")</f>
        <v>http://dbpedia.org/property/wins</v>
      </c>
      <c r="B2734" s="0" t="s">
        <v>1743</v>
      </c>
      <c r="D2734" s="0" t="str">
        <f aca="false">HYPERLINK("http://dbpedia.org/sparql?default-graph-uri=http%3A%2F%2Fdbpedia.org&amp;query=select+distinct+%3Fsubject+%3Fobject+where+{%3Fsubject+%3Chttp%3A%2F%2Fdbpedia.org%2Fproperty%2Fwins%3E+%3Fobject}+LIMIT+100&amp;format=text%2Fhtml&amp;timeout=30000&amp;debug=on", "View on DBPedia")</f>
        <v>View on DBPedia</v>
      </c>
    </row>
    <row collapsed="false" customFormat="false" customHeight="true" hidden="false" ht="12.65" outlineLevel="0" r="2735">
      <c r="A2735" s="0" t="str">
        <f aca="false">HYPERLINK("http://dbpedia.org/property/thisAlbum")</f>
        <v>http://dbpedia.org/property/thisAlbum</v>
      </c>
      <c r="B2735" s="0" t="s">
        <v>854</v>
      </c>
      <c r="D2735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65" outlineLevel="0" r="2736">
      <c r="A2736" s="0" t="str">
        <f aca="false">HYPERLINK("http://dbpedia.org/ontology/openingTheme")</f>
        <v>http://dbpedia.org/ontology/openingTheme</v>
      </c>
      <c r="B2736" s="0" t="s">
        <v>1304</v>
      </c>
      <c r="D2736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true" hidden="false" ht="12.1" outlineLevel="0" r="2737">
      <c r="A2737" s="0" t="str">
        <f aca="false">HYPERLINK("http://dbpedia.org/property/affiliations")</f>
        <v>http://dbpedia.org/property/affiliations</v>
      </c>
      <c r="B2737" s="0" t="s">
        <v>67</v>
      </c>
      <c r="D2737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1" outlineLevel="0" r="2738">
      <c r="A2738" s="0" t="str">
        <f aca="false">HYPERLINK("http://dbpedia.org/ontology/team")</f>
        <v>http://dbpedia.org/ontology/team</v>
      </c>
      <c r="B2738" s="0" t="s">
        <v>488</v>
      </c>
      <c r="D2738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true" hidden="false" ht="12.1" outlineLevel="0" r="2739">
      <c r="A2739" s="0" t="str">
        <f aca="false">HYPERLINK("http://dbpedia.org/property/games(goals)_")</f>
        <v>http://dbpedia.org/property/games(goals)_</v>
      </c>
      <c r="B2739" s="0" t="s">
        <v>1744</v>
      </c>
      <c r="D2739" s="0" t="str">
        <f aca="false">HYPERLINK("http://dbpedia.org/sparql?default-graph-uri=http%3A%2F%2Fdbpedia.org&amp;query=select+distinct+%3Fsubject+%3Fobject+where+{%3Fsubject+%3Chttp%3A%2F%2Fdbpedia.org%2Fproperty%2Fgames%28goals%29_%3E+%3Fobject}+LIMIT+100&amp;format=text%2Fhtml&amp;timeout=30000&amp;debug=on", "View on DBPedia")</f>
        <v>View on DBPedia</v>
      </c>
    </row>
    <row collapsed="false" customFormat="false" customHeight="true" hidden="false" ht="12.1" outlineLevel="0" r="2740">
      <c r="A2740" s="0" t="str">
        <f aca="false">HYPERLINK("http://dbpedia.org/property/vote")</f>
        <v>http://dbpedia.org/property/vote</v>
      </c>
      <c r="B2740" s="0" t="s">
        <v>1745</v>
      </c>
      <c r="D2740" s="0" t="str">
        <f aca="false">HYPERLINK("http://dbpedia.org/sparql?default-graph-uri=http%3A%2F%2Fdbpedia.org&amp;query=select+distinct+%3Fsubject+%3Fobject+where+{%3Fsubject+%3Chttp%3A%2F%2Fdbpedia.org%2Fproperty%2Fvote%3E+%3Fobject}+LIMIT+100&amp;format=text%2Fhtml&amp;timeout=30000&amp;debug=on", "View on DBPedia")</f>
        <v>View on DBPedia</v>
      </c>
    </row>
    <row collapsed="false" customFormat="false" customHeight="true" hidden="false" ht="12.1" outlineLevel="0" r="2741">
      <c r="A2741" s="0" t="str">
        <f aca="false">HYPERLINK("http://dbpedia.org/property/rank")</f>
        <v>http://dbpedia.org/property/rank</v>
      </c>
      <c r="B2741" s="0" t="s">
        <v>332</v>
      </c>
      <c r="D2741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true" hidden="false" ht="12.1" outlineLevel="0" r="2742">
      <c r="A2742" s="0" t="str">
        <f aca="false">HYPERLINK("http://dbpedia.org/property/format")</f>
        <v>http://dbpedia.org/property/format</v>
      </c>
      <c r="B2742" s="0" t="s">
        <v>1065</v>
      </c>
      <c r="D2742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true" hidden="false" ht="12.1" outlineLevel="0" r="2743">
      <c r="A2743" s="0" t="str">
        <f aca="false">HYPERLINK("http://dbpedia.org/property/homepage")</f>
        <v>http://dbpedia.org/property/homepage</v>
      </c>
      <c r="B2743" s="0" t="s">
        <v>81</v>
      </c>
      <c r="D2743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true" hidden="false" ht="12.1" outlineLevel="0" r="2744">
      <c r="A2744" s="0" t="str">
        <f aca="false">HYPERLINK("http://dbpedia.org/ontology/debut")</f>
        <v>http://dbpedia.org/ontology/debut</v>
      </c>
      <c r="B2744" s="0" t="s">
        <v>1102</v>
      </c>
      <c r="D2744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true" hidden="false" ht="12.1" outlineLevel="0" r="2745">
      <c r="A2745" s="0" t="str">
        <f aca="false">HYPERLINK("http://dbpedia.org/property/appearances")</f>
        <v>http://dbpedia.org/property/appearances</v>
      </c>
      <c r="B2745" s="0" t="s">
        <v>1746</v>
      </c>
      <c r="D2745" s="0" t="str">
        <f aca="false">HYPERLINK("http://dbpedia.org/sparql?default-graph-uri=http%3A%2F%2Fdbpedia.org&amp;query=select+distinct+%3Fsubject+%3Fobject+where+{%3Fsubject+%3Chttp%3A%2F%2Fdbpedia.org%2Fproperty%2Fappearances%3E+%3Fobject}+LIMIT+100&amp;format=text%2Fhtml&amp;timeout=30000&amp;debug=on", "View on DBPedia")</f>
        <v>View on DBPedia</v>
      </c>
    </row>
    <row collapsed="false" customFormat="false" customHeight="true" hidden="false" ht="12.65" outlineLevel="0" r="2746">
      <c r="A2746" s="0" t="str">
        <f aca="false">HYPERLINK("http://dbpedia.org/property/prodCode")</f>
        <v>http://dbpedia.org/property/prodCode</v>
      </c>
      <c r="B2746" s="0" t="s">
        <v>1747</v>
      </c>
      <c r="D2746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true" hidden="false" ht="12.1" outlineLevel="0" r="2747">
      <c r="A2747" s="0" t="str">
        <f aca="false">HYPERLINK("http://dbpedia.org/property/added")</f>
        <v>http://dbpedia.org/property/added</v>
      </c>
      <c r="B2747" s="0" t="s">
        <v>296</v>
      </c>
      <c r="D2747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true" hidden="false" ht="12.65" outlineLevel="0" r="2748">
      <c r="A2748" s="0" t="str">
        <f aca="false">HYPERLINK("http://dbpedia.org/property/replacedByNames")</f>
        <v>http://dbpedia.org/property/replacedByNames</v>
      </c>
      <c r="B2748" s="0" t="s">
        <v>1748</v>
      </c>
      <c r="D2748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true" hidden="false" ht="12.65" outlineLevel="0" r="2749">
      <c r="A2749" s="0" t="str">
        <f aca="false">HYPERLINK("http://dbpedia.org/property/fromAlbum")</f>
        <v>http://dbpedia.org/property/fromAlbum</v>
      </c>
      <c r="B2749" s="0" t="s">
        <v>1003</v>
      </c>
      <c r="D2749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true" hidden="false" ht="12.65" outlineLevel="0" r="2750">
      <c r="A2750" s="0" t="str">
        <f aca="false">HYPERLINK("http://dbpedia.org/property/heightin")</f>
        <v>http://dbpedia.org/property/heightin</v>
      </c>
      <c r="B2750" s="0" t="s">
        <v>1749</v>
      </c>
      <c r="D2750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true" hidden="false" ht="12.1" outlineLevel="0" r="2751">
      <c r="A2751" s="0" t="str">
        <f aca="false">HYPERLINK("http://dbpedia.org/property/media")</f>
        <v>http://dbpedia.org/property/media</v>
      </c>
      <c r="B2751" s="0" t="s">
        <v>1750</v>
      </c>
      <c r="D2751" s="0" t="str">
        <f aca="false">HYPERLINK("http://dbpedia.org/sparql?default-graph-uri=http%3A%2F%2Fdbpedia.org&amp;query=select+distinct+%3Fsubject+%3Fobject+where+{%3Fsubject+%3Chttp%3A%2F%2Fdbpedia.org%2Fproperty%2Fmedia%3E+%3Fobject}+LIMIT+100&amp;format=text%2Fhtml&amp;timeout=30000&amp;debug=on", "View on DBPedia")</f>
        <v>View on DBPedia</v>
      </c>
    </row>
    <row collapsed="false" customFormat="false" customHeight="true" hidden="false" ht="12.65" outlineLevel="0" r="2752">
      <c r="A2752" s="0" t="str">
        <f aca="false">HYPERLINK("http://dbpedia.org/property/debutdate")</f>
        <v>http://dbpedia.org/property/debutdate</v>
      </c>
      <c r="B2752" s="0" t="s">
        <v>1751</v>
      </c>
      <c r="D2752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true" hidden="false" ht="12.1" outlineLevel="0" r="2753">
      <c r="A2753" s="0" t="str">
        <f aca="false">HYPERLINK("http://dbpedia.org/property/r")</f>
        <v>http://dbpedia.org/property/r</v>
      </c>
      <c r="B2753" s="0" t="s">
        <v>1752</v>
      </c>
      <c r="D2753" s="0" t="str">
        <f aca="false">HYPERLINK("http://dbpedia.org/sparql?default-graph-uri=http%3A%2F%2Fdbpedia.org&amp;query=select+distinct+%3Fsubject+%3Fobject+where+{%3Fsubject+%3Chttp%3A%2F%2Fdbpedia.org%2Fproperty%2Fr%3E+%3Fobject}+LIMIT+100&amp;format=text%2Fhtml&amp;timeout=30000&amp;debug=on", "View on DBPedia")</f>
        <v>View on DBPedia</v>
      </c>
    </row>
    <row collapsed="false" customFormat="false" customHeight="true" hidden="false" ht="12.1" outlineLevel="0" r="2754">
      <c r="A2754" s="0" t="str">
        <f aca="false">HYPERLINK("http://dbpedia.org/property/h")</f>
        <v>http://dbpedia.org/property/h</v>
      </c>
      <c r="B2754" s="0" t="s">
        <v>1753</v>
      </c>
      <c r="D2754" s="0" t="str">
        <f aca="false">HYPERLINK("http://dbpedia.org/sparql?default-graph-uri=http%3A%2F%2Fdbpedia.org&amp;query=select+distinct+%3Fsubject+%3Fobject+where+{%3Fsubject+%3Chttp%3A%2F%2Fdbpedia.org%2Fproperty%2Fh%3E+%3Fobject}+LIMIT+100&amp;format=text%2Fhtml&amp;timeout=30000&amp;debug=on", "View on DBPedia")</f>
        <v>View on DBPedia</v>
      </c>
    </row>
    <row collapsed="false" customFormat="false" customHeight="true" hidden="false" ht="12.65" outlineLevel="0" r="2755">
      <c r="A2755" s="0" t="str">
        <f aca="false">HYPERLINK("http://dbpedia.org/property/birthPlace")</f>
        <v>http://dbpedia.org/property/birthPlace</v>
      </c>
      <c r="B2755" s="0" t="s">
        <v>125</v>
      </c>
      <c r="D2755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2756">
      <c r="A2756" s="0" t="str">
        <f aca="false">HYPERLINK("http://dbpedia.org/property/hm22Enter")</f>
        <v>http://dbpedia.org/property/hm22Enter</v>
      </c>
      <c r="B2756" s="0" t="s">
        <v>1754</v>
      </c>
      <c r="D2756" s="0" t="str">
        <f aca="false">HYPERLINK("http://dbpedia.org/sparql?default-graph-uri=http%3A%2F%2Fdbpedia.org&amp;query=select+distinct+%3Fsubject+%3Fobject+where+{%3Fsubject+%3Chttp%3A%2F%2Fdbpedia.org%2Fproperty%2Fhm22Enter%3E+%3Fobject}+LIMIT+100&amp;format=text%2Fhtml&amp;timeout=30000&amp;debug=on", "View on DBPedia")</f>
        <v>View on DBPedia</v>
      </c>
    </row>
    <row collapsed="false" customFormat="false" customHeight="true" hidden="false" ht="12.65" outlineLevel="0" r="2757">
      <c r="A2757" s="0" t="str">
        <f aca="false">HYPERLINK("http://dbpedia.org/property/hm")</f>
        <v>http://dbpedia.org/property/hm</v>
      </c>
      <c r="B2757" s="0" t="s">
        <v>1755</v>
      </c>
      <c r="D2757" s="0" t="str">
        <f aca="false">HYPERLINK("http://dbpedia.org/sparql?default-graph-uri=http%3A%2F%2Fdbpedia.org&amp;query=select+distinct+%3Fsubject+%3Fobject+where+{%3Fsubject+%3Chttp%3A%2F%2Fdbpedia.org%2Fproperty%2Fhm%3E+%3Fobject}+LIMIT+100&amp;format=text%2Fhtml&amp;timeout=30000&amp;debug=on", "View on DBPedia")</f>
        <v>View on DBPedia</v>
      </c>
    </row>
    <row collapsed="false" customFormat="false" customHeight="true" hidden="false" ht="12.65" outlineLevel="0" r="2758">
      <c r="A2758" s="0" t="str">
        <f aca="false">HYPERLINK("http://dbpedia.org/property/draftedround")</f>
        <v>http://dbpedia.org/property/draftedround</v>
      </c>
      <c r="B2758" s="0" t="s">
        <v>1756</v>
      </c>
      <c r="D2758" s="0" t="str">
        <f aca="false">HYPERLINK("http://dbpedia.org/sparql?default-graph-uri=http%3A%2F%2Fdbpedia.org&amp;query=select+distinct+%3Fsubject+%3Fobject+where+{%3Fsubject+%3Chttp%3A%2F%2Fdbpedia.org%2Fproperty%2Fdraftedround%3E+%3Fobject}+LIMIT+100&amp;format=text%2Fhtml&amp;timeout=30000&amp;debug=on", "View on DBPedia")</f>
        <v>View on DBPedia</v>
      </c>
    </row>
    <row collapsed="false" customFormat="false" customHeight="true" hidden="false" ht="12.65" outlineLevel="0" r="2759">
      <c r="A2759" s="0" t="str">
        <f aca="false">HYPERLINK("http://dbpedia.org/property/onlineChan")</f>
        <v>http://dbpedia.org/property/onlineChan</v>
      </c>
      <c r="B2759" s="0" t="s">
        <v>1757</v>
      </c>
      <c r="D2759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true" hidden="false" ht="12.1" outlineLevel="0" r="2760">
      <c r="A2760" s="0" t="str">
        <f aca="false">HYPERLINK("http://dbpedia.org/property/licensee")</f>
        <v>http://dbpedia.org/property/licensee</v>
      </c>
      <c r="B2760" s="0" t="s">
        <v>1435</v>
      </c>
      <c r="D2760" s="0" t="str">
        <f aca="false">HYPERLINK("http://dbpedia.org/sparql?default-graph-uri=http%3A%2F%2Fdbpedia.org&amp;query=select+distinct+%3Fsubject+%3Fobject+where+{%3Fsubject+%3Chttp%3A%2F%2Fdbpedia.org%2Fproperty%2Flicensee%3E+%3Fobject}+LIMIT+100&amp;format=text%2Fhtml&amp;timeout=30000&amp;debug=on", "View on DBPedia")</f>
        <v>View on DBPedia</v>
      </c>
    </row>
    <row collapsed="false" customFormat="false" customHeight="true" hidden="false" ht="12.1" outlineLevel="0" r="2761">
      <c r="A2761" s="0" t="str">
        <f aca="false">HYPERLINK("http://dbpedia.org/property/hm23Enter")</f>
        <v>http://dbpedia.org/property/hm23Enter</v>
      </c>
      <c r="B2761" s="0" t="s">
        <v>1758</v>
      </c>
      <c r="D2761" s="0" t="str">
        <f aca="false">HYPERLINK("http://dbpedia.org/sparql?default-graph-uri=http%3A%2F%2Fdbpedia.org&amp;query=select+distinct+%3Fsubject+%3Fobject+where+{%3Fsubject+%3Chttp%3A%2F%2Fdbpedia.org%2Fproperty%2Fhm23Enter%3E+%3Fobject}+LIMIT+100&amp;format=text%2Fhtml&amp;timeout=30000&amp;debug=on", "View on DBPedia")</f>
        <v>View on DBPedia</v>
      </c>
    </row>
    <row collapsed="false" customFormat="false" customHeight="true" hidden="false" ht="12.65" outlineLevel="0" r="2762">
      <c r="A2762" s="0" t="str">
        <f aca="false">HYPERLINK("http://dbpedia.org/property/longM")</f>
        <v>http://dbpedia.org/property/longM</v>
      </c>
      <c r="B2762" s="0" t="s">
        <v>1759</v>
      </c>
      <c r="D2762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true" hidden="false" ht="12.65" outlineLevel="0" r="2763">
      <c r="A2763" s="0" t="str">
        <f aca="false">HYPERLINK("http://dbpedia.org/property/wsopMoneyFinishes")</f>
        <v>http://dbpedia.org/property/wsopMoneyFinishes</v>
      </c>
      <c r="B2763" s="0" t="s">
        <v>1760</v>
      </c>
      <c r="D2763" s="0" t="str">
        <f aca="false">HYPERLINK("http://dbpedia.org/sparql?default-graph-uri=http%3A%2F%2Fdbpedia.org&amp;query=select+distinct+%3Fsubject+%3Fobject+where+{%3Fsubject+%3Chttp%3A%2F%2Fdbpedia.org%2Fproperty%2FwsopMoneyFinishes%3E+%3Fobject}+LIMIT+100&amp;format=text%2Fhtml&amp;timeout=30000&amp;debug=on", "View on DBPedia")</f>
        <v>View on DBPedia</v>
      </c>
    </row>
    <row collapsed="false" customFormat="false" customHeight="true" hidden="false" ht="12.65" outlineLevel="0" r="2764">
      <c r="A2764" s="0" t="str">
        <f aca="false">HYPERLINK("http://dbpedia.org/property/homeQtr")</f>
        <v>http://dbpedia.org/property/homeQtr</v>
      </c>
      <c r="B2764" s="0" t="s">
        <v>1761</v>
      </c>
      <c r="D2764" s="0" t="str">
        <f aca="false">HYPERLINK("http://dbpedia.org/sparql?default-graph-uri=http%3A%2F%2Fdbpedia.org&amp;query=select+distinct+%3Fsubject+%3Fobject+where+{%3Fsubject+%3Chttp%3A%2F%2Fdbpedia.org%2Fproperty%2FhomeQtr%3E+%3Fobject}+LIMIT+100&amp;format=text%2Fhtml&amp;timeout=30000&amp;debug=on", "View on DBPedia")</f>
        <v>View on DBPedia</v>
      </c>
    </row>
    <row collapsed="false" customFormat="false" customHeight="true" hidden="false" ht="12.1" outlineLevel="0" r="2765">
      <c r="A2765" s="0" t="str">
        <f aca="false">HYPERLINK("http://dbpedia.org/property/hm21Enter")</f>
        <v>http://dbpedia.org/property/hm21Enter</v>
      </c>
      <c r="B2765" s="0" t="s">
        <v>1762</v>
      </c>
      <c r="D2765" s="0" t="str">
        <f aca="false">HYPERLINK("http://dbpedia.org/sparql?default-graph-uri=http%3A%2F%2Fdbpedia.org&amp;query=select+distinct+%3Fsubject+%3Fobject+where+{%3Fsubject+%3Chttp%3A%2F%2Fdbpedia.org%2Fproperty%2Fhm21Enter%3E+%3Fobject}+LIMIT+100&amp;format=text%2Fhtml&amp;timeout=30000&amp;debug=on", "View on DBPedia")</f>
        <v>View on DBPedia</v>
      </c>
    </row>
    <row collapsed="false" customFormat="false" customHeight="true" hidden="false" ht="12.65" outlineLevel="0" r="2766">
      <c r="A2766" s="0" t="str">
        <f aca="false">HYPERLINK("http://dbpedia.org/property/visitorQtr")</f>
        <v>http://dbpedia.org/property/visitorQtr</v>
      </c>
      <c r="B2766" s="0" t="s">
        <v>1763</v>
      </c>
      <c r="D2766" s="0" t="str">
        <f aca="false">HYPERLINK("http://dbpedia.org/sparql?default-graph-uri=http%3A%2F%2Fdbpedia.org&amp;query=select+distinct+%3Fsubject+%3Fobject+where+{%3Fsubject+%3Chttp%3A%2F%2Fdbpedia.org%2Fproperty%2FvisitorQtr%3E+%3Fobject}+LIMIT+100&amp;format=text%2Fhtml&amp;timeout=30000&amp;debug=on", "View on DBPedia")</f>
        <v>View on DBPedia</v>
      </c>
    </row>
    <row collapsed="false" customFormat="false" customHeight="true" hidden="false" ht="12.65" outlineLevel="0" r="2767">
      <c r="A2767" s="0" t="str">
        <f aca="false">HYPERLINK("http://dbpedia.org/ontology/broadcastNetwork")</f>
        <v>http://dbpedia.org/ontology/broadcastNetwork</v>
      </c>
      <c r="B2767" s="0" t="s">
        <v>1764</v>
      </c>
      <c r="D2767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true" hidden="false" ht="12.1" outlineLevel="0" r="2768">
      <c r="A2768" s="0" t="str">
        <f aca="false">HYPERLINK("http://dbpedia.org/property/closed")</f>
        <v>http://dbpedia.org/property/closed</v>
      </c>
      <c r="B2768" s="0" t="s">
        <v>850</v>
      </c>
      <c r="D2768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true" hidden="false" ht="12.65" outlineLevel="0" r="2769">
      <c r="A2769" s="0" t="str">
        <f aca="false">HYPERLINK("http://dbpedia.org/property/themeMusicComposer")</f>
        <v>http://dbpedia.org/property/themeMusicComposer</v>
      </c>
      <c r="B2769" s="0" t="s">
        <v>1765</v>
      </c>
      <c r="D2769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true" hidden="false" ht="12.1" outlineLevel="0" r="2770">
      <c r="A2770" s="0" t="str">
        <f aca="false">HYPERLINK("http://dbpedia.org/property/family")</f>
        <v>http://dbpedia.org/property/family</v>
      </c>
      <c r="B2770" s="0" t="s">
        <v>1218</v>
      </c>
      <c r="D2770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true" hidden="false" ht="12.65" outlineLevel="0" r="2771">
      <c r="A2771" s="0" t="str">
        <f aca="false">HYPERLINK("http://dbpedia.org/property/numberSurvivors")</f>
        <v>http://dbpedia.org/property/numberSurvivors</v>
      </c>
      <c r="B2771" s="0" t="s">
        <v>1766</v>
      </c>
      <c r="D2771" s="0" t="str">
        <f aca="false">HYPERLINK("http://dbpedia.org/sparql?default-graph-uri=http%3A%2F%2Fdbpedia.org&amp;query=select+distinct+%3Fsubject+%3Fobject+where+{%3Fsubject+%3Chttp%3A%2F%2Fdbpedia.org%2Fproperty%2FnumberSurvivors%3E+%3Fobject}+LIMIT+100&amp;format=text%2Fhtml&amp;timeout=30000&amp;debug=on", "View on DBPedia")</f>
        <v>View on DBPedia</v>
      </c>
    </row>
    <row collapsed="false" customFormat="false" customHeight="true" hidden="false" ht="12.1" outlineLevel="0" r="2772">
      <c r="A2772" s="0" t="str">
        <f aca="false">HYPERLINK("http://dbpedia.org/property/developer")</f>
        <v>http://dbpedia.org/property/developer</v>
      </c>
      <c r="B2772" s="0" t="s">
        <v>1767</v>
      </c>
      <c r="D2772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true" hidden="false" ht="12.1" outlineLevel="0" r="2773">
      <c r="A2773" s="0" t="str">
        <f aca="false">HYPERLINK("http://dbpedia.org/property/dates")</f>
        <v>http://dbpedia.org/property/dates</v>
      </c>
      <c r="B2773" s="0" t="s">
        <v>297</v>
      </c>
      <c r="D2773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true" hidden="false" ht="12.1" outlineLevel="0" r="2774">
      <c r="A2774" s="0" t="str">
        <f aca="false">HYPERLINK("http://dbpedia.org/property/matches")</f>
        <v>http://dbpedia.org/property/matches</v>
      </c>
      <c r="B2774" s="0" t="s">
        <v>1768</v>
      </c>
      <c r="D2774" s="0" t="str">
        <f aca="false">HYPERLINK("http://dbpedia.org/sparql?default-graph-uri=http%3A%2F%2Fdbpedia.org&amp;query=select+distinct+%3Fsubject+%3Fobject+where+{%3Fsubject+%3Chttp%3A%2F%2Fdbpedia.org%2Fproperty%2Fmatches%3E+%3Fobject}+LIMIT+100&amp;format=text%2Fhtml&amp;timeout=30000&amp;debug=on", "View on DBPedia")</f>
        <v>View on DBPedia</v>
      </c>
    </row>
    <row collapsed="false" customFormat="false" customHeight="true" hidden="false" ht="12.65" outlineLevel="0" r="2775">
      <c r="A2775" s="0" t="str">
        <f aca="false">HYPERLINK("http://dbpedia.org/property/ot")</f>
        <v>http://dbpedia.org/property/ot</v>
      </c>
      <c r="B2775" s="0" t="s">
        <v>1769</v>
      </c>
      <c r="D2775" s="0" t="str">
        <f aca="false">HYPERLINK("http://dbpedia.org/sparql?default-graph-uri=http%3A%2F%2Fdbpedia.org&amp;query=select+distinct+%3Fsubject+%3Fobject+where+{%3Fsubject+%3Chttp%3A%2F%2Fdbpedia.org%2Fproperty%2Fot%3E+%3Fobject}+LIMIT+100&amp;format=text%2Fhtml&amp;timeout=30000&amp;debug=on", "View on DBPedia")</f>
        <v>View on DBPedia</v>
      </c>
    </row>
    <row collapsed="false" customFormat="false" customHeight="true" hidden="false" ht="12.65" outlineLevel="0" r="2776">
      <c r="A2776" s="0" t="str">
        <f aca="false">HYPERLINK("http://dbpedia.org/property/relmonth")</f>
        <v>http://dbpedia.org/property/relmonth</v>
      </c>
      <c r="B2776" s="0" t="s">
        <v>1770</v>
      </c>
      <c r="D2776" s="0" t="str">
        <f aca="false">HYPERLINK("http://dbpedia.org/sparql?default-graph-uri=http%3A%2F%2Fdbpedia.org&amp;query=select+distinct+%3Fsubject+%3Fobject+where+{%3Fsubject+%3Chttp%3A%2F%2Fdbpedia.org%2Fproperty%2Frelmonth%3E+%3Fobject}+LIMIT+100&amp;format=text%2Fhtml&amp;timeout=30000&amp;debug=on", "View on DBPedia")</f>
        <v>View on DBPedia</v>
      </c>
    </row>
    <row collapsed="false" customFormat="false" customHeight="true" hidden="false" ht="12.65" outlineLevel="0" r="2777">
      <c r="A2777" s="0" t="str">
        <f aca="false">HYPERLINK("http://dbpedia.org/property/alttitle")</f>
        <v>http://dbpedia.org/property/alttitle</v>
      </c>
      <c r="B2777" s="0" t="s">
        <v>1771</v>
      </c>
      <c r="D2777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true" hidden="false" ht="12.1" outlineLevel="0" r="2778">
      <c r="A2778" s="0" t="str">
        <f aca="false">HYPERLINK("http://dbpedia.org/property/artist")</f>
        <v>http://dbpedia.org/property/artist</v>
      </c>
      <c r="B2778" s="0" t="s">
        <v>1050</v>
      </c>
      <c r="D2778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true" hidden="false" ht="12.1" outlineLevel="0" r="2779">
      <c r="A2779" s="0" t="str">
        <f aca="false">HYPERLINK("http://dbpedia.org/property/hm26Exit")</f>
        <v>http://dbpedia.org/property/hm26Exit</v>
      </c>
      <c r="B2779" s="0" t="s">
        <v>1772</v>
      </c>
      <c r="D2779" s="0" t="str">
        <f aca="false">HYPERLINK("http://dbpedia.org/sparql?default-graph-uri=http%3A%2F%2Fdbpedia.org&amp;query=select+distinct+%3Fsubject+%3Fobject+where+{%3Fsubject+%3Chttp%3A%2F%2Fdbpedia.org%2Fproperty%2Fhm26Exit%3E+%3Fobject}+LIMIT+100&amp;format=text%2Fhtml&amp;timeout=30000&amp;debug=on", "View on DBPedia")</f>
        <v>View on DBPedia</v>
      </c>
    </row>
    <row collapsed="false" customFormat="false" customHeight="true" hidden="false" ht="12.65" outlineLevel="0" r="2780">
      <c r="A2780" s="0" t="str">
        <f aca="false">HYPERLINK("http://dbpedia.org/property/mmaKowin")</f>
        <v>http://dbpedia.org/property/mmaKowin</v>
      </c>
      <c r="B2780" s="0" t="s">
        <v>1773</v>
      </c>
      <c r="D2780" s="0" t="str">
        <f aca="false">HYPERLINK("http://dbpedia.org/sparql?default-graph-uri=http%3A%2F%2Fdbpedia.org&amp;query=select+distinct+%3Fsubject+%3Fobject+where+{%3Fsubject+%3Chttp%3A%2F%2Fdbpedia.org%2Fproperty%2FmmaKowin%3E+%3Fobject}+LIMIT+100&amp;format=text%2Fhtml&amp;timeout=30000&amp;debug=on", "View on DBPedia")</f>
        <v>View on DBPedia</v>
      </c>
    </row>
    <row collapsed="false" customFormat="false" customHeight="true" hidden="false" ht="12.65" outlineLevel="0" r="2781">
      <c r="A2781" s="0" t="str">
        <f aca="false">HYPERLINK("http://dbpedia.org/property/singlestitles")</f>
        <v>http://dbpedia.org/property/singlestitles</v>
      </c>
      <c r="B2781" s="0" t="s">
        <v>1774</v>
      </c>
      <c r="D2781" s="0" t="str">
        <f aca="false">HYPERLINK("http://dbpedia.org/sparql?default-graph-uri=http%3A%2F%2Fdbpedia.org&amp;query=select+distinct+%3Fsubject+%3Fobject+where+{%3Fsubject+%3Chttp%3A%2F%2Fdbpedia.org%2Fproperty%2Fsinglestitles%3E+%3Fobject}+LIMIT+100&amp;format=text%2Fhtml&amp;timeout=30000&amp;debug=on", "View on DBPedia")</f>
        <v>View on DBPedia</v>
      </c>
    </row>
    <row collapsed="false" customFormat="false" customHeight="true" hidden="false" ht="12.1" outlineLevel="0" r="2782">
      <c r="A2782" s="0" t="str">
        <f aca="false">HYPERLINK("http://dbpedia.org/property/header")</f>
        <v>http://dbpedia.org/property/header</v>
      </c>
      <c r="B2782" s="0" t="s">
        <v>229</v>
      </c>
      <c r="D2782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1" outlineLevel="0" r="2783">
      <c r="A2783" s="0" t="str">
        <f aca="false">HYPERLINK("http://dbpedia.org/property/birthday")</f>
        <v>http://dbpedia.org/property/birthday</v>
      </c>
      <c r="B2783" s="0" t="s">
        <v>1155</v>
      </c>
      <c r="D2783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true" hidden="false" ht="12.65" outlineLevel="0" r="2784">
      <c r="A2784" s="0" t="str">
        <f aca="false">HYPERLINK("http://dbpedia.org/property/musicVideos")</f>
        <v>http://dbpedia.org/property/musicVideos</v>
      </c>
      <c r="B2784" s="0" t="s">
        <v>1775</v>
      </c>
      <c r="D2784" s="0" t="str">
        <f aca="false">HYPERLINK("http://dbpedia.org/sparql?default-graph-uri=http%3A%2F%2Fdbpedia.org&amp;query=select+distinct+%3Fsubject+%3Fobject+where+{%3Fsubject+%3Chttp%3A%2F%2Fdbpedia.org%2Fproperty%2FmusicVideos%3E+%3Fobject}+LIMIT+100&amp;format=text%2Fhtml&amp;timeout=30000&amp;debug=on", "View on DBPedia")</f>
        <v>View on DBPedia</v>
      </c>
    </row>
    <row collapsed="false" customFormat="false" customHeight="true" hidden="false" ht="12.65" outlineLevel="0" r="2785">
      <c r="A2785" s="0" t="str">
        <f aca="false">HYPERLINK("http://dbpedia.org/ontology/numberOfFilms")</f>
        <v>http://dbpedia.org/ontology/numberOfFilms</v>
      </c>
      <c r="B2785" s="0" t="s">
        <v>1776</v>
      </c>
      <c r="D2785" s="0" t="str">
        <f aca="false">HYPERLINK("http://dbpedia.org/sparql?default-graph-uri=http%3A%2F%2Fdbpedia.org&amp;query=select+distinct+%3Fsubject+%3Fobject+where+{%3Fsubject+%3Chttp%3A%2F%2Fdbpedia.org%2Fontology%2FnumberOfFilms%3E+%3Fobject}+LIMIT+100&amp;format=text%2Fhtml&amp;timeout=30000&amp;debug=on", "View on DBPedia")</f>
        <v>View on DBPedia</v>
      </c>
    </row>
    <row collapsed="false" customFormat="false" customHeight="true" hidden="false" ht="12.1" outlineLevel="0" r="2786">
      <c r="A2786" s="0" t="str">
        <f aca="false">HYPERLINK("http://dbpedia.org/property/soundtrack")</f>
        <v>http://dbpedia.org/property/soundtrack</v>
      </c>
      <c r="B2786" s="0" t="s">
        <v>1777</v>
      </c>
      <c r="D2786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true" hidden="false" ht="12.65" outlineLevel="0" r="2787">
      <c r="A2787" s="0" t="str">
        <f aca="false">HYPERLINK("http://dbpedia.org/property/licensedisbn")</f>
        <v>http://dbpedia.org/property/licensedisbn</v>
      </c>
      <c r="B2787" s="0" t="s">
        <v>1778</v>
      </c>
      <c r="D2787" s="0" t="str">
        <f aca="false">HYPERLINK("http://dbpedia.org/sparql?default-graph-uri=http%3A%2F%2Fdbpedia.org&amp;query=select+distinct+%3Fsubject+%3Fobject+where+{%3Fsubject+%3Chttp%3A%2F%2Fdbpedia.org%2Fproperty%2Flicensedisbn%3E+%3Fobject}+LIMIT+100&amp;format=text%2Fhtml&amp;timeout=30000&amp;debug=on", "View on DBPedia")</f>
        <v>View on DBPedia</v>
      </c>
    </row>
    <row collapsed="false" customFormat="false" customHeight="true" hidden="false" ht="12.1" outlineLevel="0" r="2788">
      <c r="A2788" s="0" t="str">
        <f aca="false">HYPERLINK("http://dbpedia.org/property/hm27Exit")</f>
        <v>http://dbpedia.org/property/hm27Exit</v>
      </c>
      <c r="B2788" s="0" t="s">
        <v>1779</v>
      </c>
      <c r="D2788" s="0" t="str">
        <f aca="false">HYPERLINK("http://dbpedia.org/sparql?default-graph-uri=http%3A%2F%2Fdbpedia.org&amp;query=select+distinct+%3Fsubject+%3Fobject+where+{%3Fsubject+%3Chttp%3A%2F%2Fdbpedia.org%2Fproperty%2Fhm27Exit%3E+%3Fobject}+LIMIT+100&amp;format=text%2Fhtml&amp;timeout=30000&amp;debug=on", "View on DBPedia")</f>
        <v>View on DBPedia</v>
      </c>
    </row>
    <row collapsed="false" customFormat="false" customHeight="true" hidden="false" ht="12.65" outlineLevel="0" r="2789">
      <c r="A2789" s="0" t="str">
        <f aca="false">HYPERLINK("http://dbpedia.org/property/yearsActive")</f>
        <v>http://dbpedia.org/property/yearsActive</v>
      </c>
      <c r="B2789" s="0" t="s">
        <v>283</v>
      </c>
      <c r="D2789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65" outlineLevel="0" r="2790">
      <c r="A2790" s="0" t="str">
        <f aca="false">HYPERLINK("http://dbpedia.org/ontology/owningCompany")</f>
        <v>http://dbpedia.org/ontology/owningCompany</v>
      </c>
      <c r="B2790" s="0" t="s">
        <v>55</v>
      </c>
      <c r="D2790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true" hidden="false" ht="12.65" outlineLevel="0" r="2791">
      <c r="A2791" s="0" t="str">
        <f aca="false">HYPERLINK("http://dbpedia.org/property/highestsinglesranking")</f>
        <v>http://dbpedia.org/property/highestsinglesranking</v>
      </c>
      <c r="B2791" s="0" t="s">
        <v>1780</v>
      </c>
      <c r="D2791" s="0" t="str">
        <f aca="false">HYPERLINK("http://dbpedia.org/sparql?default-graph-uri=http%3A%2F%2Fdbpedia.org&amp;query=select+distinct+%3Fsubject+%3Fobject+where+{%3Fsubject+%3Chttp%3A%2F%2Fdbpedia.org%2Fproperty%2Fhighestsinglesranking%3E+%3Fobject}+LIMIT+100&amp;format=text%2Fhtml&amp;timeout=30000&amp;debug=on", "View on DBPedia")</f>
        <v>View on DBPedia</v>
      </c>
    </row>
    <row collapsed="false" customFormat="false" customHeight="true" hidden="false" ht="12.1" outlineLevel="0" r="2792">
      <c r="A2792" s="0" t="str">
        <f aca="false">HYPERLINK("http://dbpedia.org/property/commands")</f>
        <v>http://dbpedia.org/property/commands</v>
      </c>
      <c r="B2792" s="0" t="s">
        <v>186</v>
      </c>
      <c r="D2792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true" hidden="false" ht="12.65" outlineLevel="0" r="2793">
      <c r="A2793" s="0" t="str">
        <f aca="false">HYPERLINK("http://dbpedia.org/property/missingEps")</f>
        <v>http://dbpedia.org/property/missingEps</v>
      </c>
      <c r="B2793" s="0" t="s">
        <v>1781</v>
      </c>
      <c r="D2793" s="0" t="str">
        <f aca="false">HYPERLINK("http://dbpedia.org/sparql?default-graph-uri=http%3A%2F%2Fdbpedia.org&amp;query=select+distinct+%3Fsubject+%3Fobject+where+{%3Fsubject+%3Chttp%3A%2F%2Fdbpedia.org%2Fproperty%2FmissingEps%3E+%3Fobject}+LIMIT+100&amp;format=text%2Fhtml&amp;timeout=30000&amp;debug=on", "View on DBPedia")</f>
        <v>View on DBPedia</v>
      </c>
    </row>
    <row collapsed="false" customFormat="false" customHeight="true" hidden="false" ht="12.65" outlineLevel="0" r="2794">
      <c r="A2794" s="0" t="str">
        <f aca="false">HYPERLINK("http://dbpedia.org/property/bestBowling")</f>
        <v>http://dbpedia.org/property/bestBowling</v>
      </c>
      <c r="B2794" s="0" t="s">
        <v>1782</v>
      </c>
      <c r="D2794" s="0" t="str">
        <f aca="false">HYPERLINK("http://dbpedia.org/sparql?default-graph-uri=http%3A%2F%2Fdbpedia.org&amp;query=select+distinct+%3Fsubject+%3Fobject+where+{%3Fsubject+%3Chttp%3A%2F%2Fdbpedia.org%2Fproperty%2FbestBowling%3E+%3Fobject}+LIMIT+100&amp;format=text%2Fhtml&amp;timeout=30000&amp;debug=on", "View on DBPedia")</f>
        <v>View on DBPedia</v>
      </c>
    </row>
    <row collapsed="false" customFormat="false" customHeight="true" hidden="false" ht="12.1" outlineLevel="0" r="2795">
      <c r="A2795" s="0" t="str">
        <f aca="false">HYPERLINK("http://dbpedia.org/property/rd3Seed")</f>
        <v>http://dbpedia.org/property/rd3Seed</v>
      </c>
      <c r="B2795" s="0" t="s">
        <v>1783</v>
      </c>
      <c r="D2795" s="0" t="str">
        <f aca="false">HYPERLINK("http://dbpedia.org/sparql?default-graph-uri=http%3A%2F%2Fdbpedia.org&amp;query=select+distinct+%3Fsubject+%3Fobject+where+{%3Fsubject+%3Chttp%3A%2F%2Fdbpedia.org%2Fproperty%2Frd3Seed%3E+%3Fobject}+LIMIT+100&amp;format=text%2Fhtml&amp;timeout=30000&amp;debug=on", "View on DBPedia")</f>
        <v>View on DBPedia</v>
      </c>
    </row>
    <row collapsed="false" customFormat="false" customHeight="true" hidden="false" ht="12.65" outlineLevel="0" r="2796">
      <c r="A2796" s="0" t="str">
        <f aca="false">HYPERLINK("http://dbpedia.org/property/floorCount")</f>
        <v>http://dbpedia.org/property/floorCount</v>
      </c>
      <c r="B2796" s="0" t="s">
        <v>1784</v>
      </c>
      <c r="D2796" s="0" t="str">
        <f aca="false">HYPERLINK("http://dbpedia.org/sparql?default-graph-uri=http%3A%2F%2Fdbpedia.org&amp;query=select+distinct+%3Fsubject+%3Fobject+where+{%3Fsubject+%3Chttp%3A%2F%2Fdbpedia.org%2Fproperty%2FfloorCount%3E+%3Fobject}+LIMIT+100&amp;format=text%2Fhtml&amp;timeout=30000&amp;debug=on", "View on DBPedia")</f>
        <v>View on DBPedia</v>
      </c>
    </row>
    <row collapsed="false" customFormat="false" customHeight="true" hidden="false" ht="12.1" outlineLevel="0" r="2797">
      <c r="A2797" s="0" t="str">
        <f aca="false">HYPERLINK("http://dbpedia.org/ontology/added")</f>
        <v>http://dbpedia.org/ontology/added</v>
      </c>
      <c r="B2797" s="0" t="s">
        <v>296</v>
      </c>
      <c r="D2797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true" hidden="false" ht="12.65" outlineLevel="0" r="2798">
      <c r="A2798" s="0" t="str">
        <f aca="false">HYPERLINK("http://dbpedia.org/property/musicalguests")</f>
        <v>http://dbpedia.org/property/musicalguests</v>
      </c>
      <c r="B2798" s="0" t="s">
        <v>1785</v>
      </c>
      <c r="D2798" s="0" t="str">
        <f aca="false">HYPERLINK("http://dbpedia.org/sparql?default-graph-uri=http%3A%2F%2Fdbpedia.org&amp;query=select+distinct+%3Fsubject+%3Fobject+where+{%3Fsubject+%3Chttp%3A%2F%2Fdbpedia.org%2Fproperty%2Fmusicalguests%3E+%3Fobject}+LIMIT+100&amp;format=text%2Fhtml&amp;timeout=30000&amp;debug=on", "View on DBPedia")</f>
        <v>View on DBPedia</v>
      </c>
    </row>
    <row collapsed="false" customFormat="false" customHeight="true" hidden="false" ht="12.65" outlineLevel="0" r="2799">
      <c r="A2799" s="0" t="str">
        <f aca="false">HYPERLINK("http://dbpedia.org/property/locationCity")</f>
        <v>http://dbpedia.org/property/locationCity</v>
      </c>
      <c r="B2799" s="0" t="s">
        <v>90</v>
      </c>
      <c r="D2799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true" hidden="false" ht="12.1" outlineLevel="0" r="2800">
      <c r="A2800" s="0" t="str">
        <f aca="false">HYPERLINK("http://dbpedia.org/property/above")</f>
        <v>http://dbpedia.org/property/above</v>
      </c>
      <c r="B2800" s="0" t="s">
        <v>1018</v>
      </c>
      <c r="D2800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true" hidden="false" ht="12.65" outlineLevel="0" r="2801">
      <c r="A2801" s="0" t="str">
        <f aca="false">HYPERLINK("http://dbpedia.org/property/longS")</f>
        <v>http://dbpedia.org/property/longS</v>
      </c>
      <c r="B2801" s="0" t="s">
        <v>1786</v>
      </c>
      <c r="D2801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true" hidden="false" ht="12.65" outlineLevel="0" r="2802">
      <c r="A2802" s="0" t="str">
        <f aca="false">HYPERLINK("http://dbpedia.org/property/jaRomaji")</f>
        <v>http://dbpedia.org/property/jaRomaji</v>
      </c>
      <c r="B2802" s="0" t="s">
        <v>1787</v>
      </c>
      <c r="D2802" s="0" t="str">
        <f aca="false">HYPERLINK("http://dbpedia.org/sparql?default-graph-uri=http%3A%2F%2Fdbpedia.org&amp;query=select+distinct+%3Fsubject+%3Fobject+where+{%3Fsubject+%3Chttp%3A%2F%2Fdbpedia.org%2Fproperty%2FjaRomaji%3E+%3Fobject}+LIMIT+100&amp;format=text%2Fhtml&amp;timeout=30000&amp;debug=on", "View on DBPedia")</f>
        <v>View on DBPedia</v>
      </c>
    </row>
    <row collapsed="false" customFormat="false" customHeight="true" hidden="false" ht="12.65" outlineLevel="0" r="2803">
      <c r="A2803" s="0" t="str">
        <f aca="false">HYPERLINK("http://dbpedia.org/ontology/floorCount")</f>
        <v>http://dbpedia.org/ontology/floorCount</v>
      </c>
      <c r="B2803" s="0" t="s">
        <v>1784</v>
      </c>
      <c r="D2803" s="0" t="str">
        <f aca="false">HYPERLINK("http://dbpedia.org/sparql?default-graph-uri=http%3A%2F%2Fdbpedia.org&amp;query=select+distinct+%3Fsubject+%3Fobject+where+{%3Fsubject+%3Chttp%3A%2F%2Fdbpedia.org%2Fontology%2FfloorCount%3E+%3Fobject}+LIMIT+100&amp;format=text%2Fhtml&amp;timeout=30000&amp;debug=on", "View on DBPedia")</f>
        <v>View on DBPedia</v>
      </c>
    </row>
    <row collapsed="false" customFormat="false" customHeight="true" hidden="false" ht="12.1" outlineLevel="0" r="2804">
      <c r="A2804" s="0" t="str">
        <f aca="false">HYPERLINK("http://dbpedia.org/property/music")</f>
        <v>http://dbpedia.org/property/music</v>
      </c>
      <c r="B2804" s="0" t="s">
        <v>843</v>
      </c>
      <c r="D2804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65" outlineLevel="0" r="2805">
      <c r="A2805" s="0" t="str">
        <f aca="false">HYPERLINK("http://dbpedia.org/property/confstanding")</f>
        <v>http://dbpedia.org/property/confstanding</v>
      </c>
      <c r="B2805" s="0" t="s">
        <v>1788</v>
      </c>
      <c r="D2805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true" hidden="false" ht="12.1" outlineLevel="0" r="2806">
      <c r="A2806" s="0" t="str">
        <f aca="false">HYPERLINK("http://dbpedia.org/property/aired")</f>
        <v>http://dbpedia.org/property/aired</v>
      </c>
      <c r="B2806" s="0" t="s">
        <v>1789</v>
      </c>
      <c r="D2806" s="0" t="str">
        <f aca="false">HYPERLINK("http://dbpedia.org/sparql?default-graph-uri=http%3A%2F%2Fdbpedia.org&amp;query=select+distinct+%3Fsubject+%3Fobject+where+{%3Fsubject+%3Chttp%3A%2F%2Fdbpedia.org%2Fproperty%2Faired%3E+%3Fobject}+LIMIT+100&amp;format=text%2Fhtml&amp;timeout=30000&amp;debug=on", "View on DBPedia")</f>
        <v>View on DBPedia</v>
      </c>
    </row>
    <row collapsed="false" customFormat="false" customHeight="true" hidden="false" ht="12.1" outlineLevel="0" r="2807">
      <c r="A2807" s="0" t="str">
        <f aca="false">HYPERLINK("http://dbpedia.org/ontology/licensee")</f>
        <v>http://dbpedia.org/ontology/licensee</v>
      </c>
      <c r="B2807" s="0" t="s">
        <v>1435</v>
      </c>
      <c r="D2807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true" hidden="false" ht="12.1" outlineLevel="0" r="2808">
      <c r="A2808" s="0" t="str">
        <f aca="false">HYPERLINK("http://dbpedia.org/property/height")</f>
        <v>http://dbpedia.org/property/height</v>
      </c>
      <c r="B2808" s="0" t="s">
        <v>1790</v>
      </c>
      <c r="D2808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true" hidden="false" ht="12.1" outlineLevel="0" r="2809">
      <c r="A2809" s="0" t="str">
        <f aca="false">HYPERLINK("http://dbpedia.org/property/hm24Enter")</f>
        <v>http://dbpedia.org/property/hm24Enter</v>
      </c>
      <c r="B2809" s="0" t="s">
        <v>1791</v>
      </c>
      <c r="D2809" s="0" t="str">
        <f aca="false">HYPERLINK("http://dbpedia.org/sparql?default-graph-uri=http%3A%2F%2Fdbpedia.org&amp;query=select+distinct+%3Fsubject+%3Fobject+where+{%3Fsubject+%3Chttp%3A%2F%2Fdbpedia.org%2Fproperty%2Fhm24Enter%3E+%3Fobject}+LIMIT+100&amp;format=text%2Fhtml&amp;timeout=30000&amp;debug=on", "View on DBPedia")</f>
        <v>View on DBPedia</v>
      </c>
    </row>
    <row collapsed="false" customFormat="false" customHeight="true" hidden="false" ht="12.1" outlineLevel="0" r="2810">
      <c r="A2810" s="0" t="str">
        <f aca="false">HYPERLINK("http://dbpedia.org/property/unit")</f>
        <v>http://dbpedia.org/property/unit</v>
      </c>
      <c r="B2810" s="0" t="s">
        <v>1458</v>
      </c>
      <c r="D2810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true" hidden="false" ht="12.1" outlineLevel="0" r="2811">
      <c r="A2811" s="0" t="str">
        <f aca="false">HYPERLINK("http://dbpedia.org/property/web")</f>
        <v>http://dbpedia.org/property/web</v>
      </c>
      <c r="B2811" s="0" t="s">
        <v>1792</v>
      </c>
      <c r="D2811" s="0" t="str">
        <f aca="false">HYPERLINK("http://dbpedia.org/sparql?default-graph-uri=http%3A%2F%2Fdbpedia.org&amp;query=select+distinct+%3Fsubject+%3Fobject+where+{%3Fsubject+%3Chttp%3A%2F%2Fdbpedia.org%2Fproperty%2Fweb%3E+%3Fobject}+LIMIT+100&amp;format=text%2Fhtml&amp;timeout=30000&amp;debug=on", "View on DBPedia")</f>
        <v>View on DBPedia</v>
      </c>
    </row>
    <row collapsed="false" customFormat="false" customHeight="true" hidden="false" ht="12.65" outlineLevel="0" r="2812">
      <c r="A2812" s="0" t="str">
        <f aca="false">HYPERLINK("http://dbpedia.org/property/currentAwards")</f>
        <v>http://dbpedia.org/property/currentAwards</v>
      </c>
      <c r="B2812" s="0" t="s">
        <v>1793</v>
      </c>
      <c r="D2812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true" hidden="false" ht="12.1" outlineLevel="0" r="2813">
      <c r="A2813" s="0" t="str">
        <f aca="false">HYPERLINK("http://dbpedia.org/ontology/predecessor")</f>
        <v>http://dbpedia.org/ontology/predecessor</v>
      </c>
      <c r="B2813" s="0" t="s">
        <v>49</v>
      </c>
      <c r="D2813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2814">
      <c r="A2814" s="0" t="str">
        <f aca="false">HYPERLINK("http://dbpedia.org/property/narrated")</f>
        <v>http://dbpedia.org/property/narrated</v>
      </c>
      <c r="B2814" s="0" t="s">
        <v>1794</v>
      </c>
      <c r="D2814" s="0" t="str">
        <f aca="false">HYPERLINK("http://dbpedia.org/sparql?default-graph-uri=http%3A%2F%2Fdbpedia.org&amp;query=select+distinct+%3Fsubject+%3Fobject+where+{%3Fsubject+%3Chttp%3A%2F%2Fdbpedia.org%2Fproperty%2Fnarrated%3E+%3Fobject}+LIMIT+100&amp;format=text%2Fhtml&amp;timeout=30000&amp;debug=on", "View on DBPedia")</f>
        <v>View on DBPedia</v>
      </c>
    </row>
    <row collapsed="false" customFormat="false" customHeight="true" hidden="false" ht="12.65" outlineLevel="0" r="2815">
      <c r="A2815" s="0" t="str">
        <f aca="false">HYPERLINK("http://dbpedia.org/property/runnerName")</f>
        <v>http://dbpedia.org/property/runnerName</v>
      </c>
      <c r="B2815" s="0" t="s">
        <v>1795</v>
      </c>
      <c r="D2815" s="0" t="str">
        <f aca="false">HYPERLINK("http://dbpedia.org/sparql?default-graph-uri=http%3A%2F%2Fdbpedia.org&amp;query=select+distinct+%3Fsubject+%3Fobject+where+{%3Fsubject+%3Chttp%3A%2F%2Fdbpedia.org%2Fproperty%2FrunnerName%3E+%3Fobject}+LIMIT+100&amp;format=text%2Fhtml&amp;timeout=30000&amp;debug=on", "View on DBPedia")</f>
        <v>View on DBPedia</v>
      </c>
    </row>
    <row collapsed="false" customFormat="false" customHeight="true" hidden="false" ht="12.1" outlineLevel="0" r="2816">
      <c r="A2816" s="0" t="str">
        <f aca="false">HYPERLINK("http://dbpedia.org/ontology/title")</f>
        <v>http://dbpedia.org/ontology/title</v>
      </c>
      <c r="B2816" s="0" t="s">
        <v>57</v>
      </c>
      <c r="D2816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65" outlineLevel="0" r="2817">
      <c r="A2817" s="0" t="str">
        <f aca="false">HYPERLINK("http://dbpedia.org/property/notableWorks")</f>
        <v>http://dbpedia.org/property/notableWorks</v>
      </c>
      <c r="B2817" s="0" t="s">
        <v>1223</v>
      </c>
      <c r="D2817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1" outlineLevel="0" r="2818">
      <c r="A2818" s="0" t="str">
        <f aca="false">HYPERLINK("http://dbpedia.org/property/time")</f>
        <v>http://dbpedia.org/property/time</v>
      </c>
      <c r="B2818" s="0" t="s">
        <v>1113</v>
      </c>
      <c r="D2818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true" hidden="false" ht="12.65" outlineLevel="0" r="2819">
      <c r="A2819" s="0" t="str">
        <f aca="false">HYPERLINK("http://dbpedia.org/property/dvdFormat")</f>
        <v>http://dbpedia.org/property/dvdFormat</v>
      </c>
      <c r="B2819" s="0" t="s">
        <v>1796</v>
      </c>
      <c r="D2819" s="0" t="str">
        <f aca="false">HYPERLINK("http://dbpedia.org/sparql?default-graph-uri=http%3A%2F%2Fdbpedia.org&amp;query=select+distinct+%3Fsubject+%3Fobject+where+{%3Fsubject+%3Chttp%3A%2F%2Fdbpedia.org%2Fproperty%2FdvdFormat%3E+%3Fobject}+LIMIT+100&amp;format=text%2Fhtml&amp;timeout=30000&amp;debug=on", "View on DBPedia")</f>
        <v>View on DBPedia</v>
      </c>
    </row>
    <row collapsed="false" customFormat="false" customHeight="true" hidden="false" ht="12.65" outlineLevel="0" r="2820">
      <c r="A2820" s="0" t="str">
        <f aca="false">HYPERLINK("http://dbpedia.org/ontology/endingTheme")</f>
        <v>http://dbpedia.org/ontology/endingTheme</v>
      </c>
      <c r="B2820" s="0" t="s">
        <v>1797</v>
      </c>
      <c r="D2820" s="0" t="str">
        <f aca="false">HYPERLINK("http://dbpedia.org/sparql?default-graph-uri=http%3A%2F%2Fdbpedia.org&amp;query=select+distinct+%3Fsubject+%3Fobject+where+{%3Fsubject+%3Chttp%3A%2F%2Fdbpedia.org%2Fontology%2FendingTheme%3E+%3Fobject}+LIMIT+100&amp;format=text%2Fhtml&amp;timeout=30000&amp;debug=on", "View on DBPedia")</f>
        <v>View on DBPedia</v>
      </c>
    </row>
    <row collapsed="false" customFormat="false" customHeight="true" hidden="false" ht="12.65" outlineLevel="0" r="2821">
      <c r="A2821" s="0" t="str">
        <f aca="false">HYPERLINK("http://dbpedia.org/property/lastAlbum")</f>
        <v>http://dbpedia.org/property/lastAlbum</v>
      </c>
      <c r="B2821" s="0" t="s">
        <v>853</v>
      </c>
      <c r="D2821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1" outlineLevel="0" r="2822">
      <c r="A2822" s="0" t="str">
        <f aca="false">HYPERLINK("http://dbpedia.org/property/hm24Exit")</f>
        <v>http://dbpedia.org/property/hm24Exit</v>
      </c>
      <c r="B2822" s="0" t="s">
        <v>1798</v>
      </c>
      <c r="D2822" s="0" t="str">
        <f aca="false">HYPERLINK("http://dbpedia.org/sparql?default-graph-uri=http%3A%2F%2Fdbpedia.org&amp;query=select+distinct+%3Fsubject+%3Fobject+where+{%3Fsubject+%3Chttp%3A%2F%2Fdbpedia.org%2Fproperty%2Fhm24Exit%3E+%3Fobject}+LIMIT+100&amp;format=text%2Fhtml&amp;timeout=30000&amp;debug=on", "View on DBPedia")</f>
        <v>View on DBPedia</v>
      </c>
    </row>
    <row collapsed="false" customFormat="false" customHeight="true" hidden="false" ht="12.65" outlineLevel="0" r="2823">
      <c r="A2823" s="0" t="str">
        <f aca="false">HYPERLINK("http://dbpedia.org/property/finalVote")</f>
        <v>http://dbpedia.org/property/finalVote</v>
      </c>
      <c r="B2823" s="0" t="s">
        <v>1799</v>
      </c>
      <c r="D2823" s="0" t="str">
        <f aca="false">HYPERLINK("http://dbpedia.org/sparql?default-graph-uri=http%3A%2F%2Fdbpedia.org&amp;query=select+distinct+%3Fsubject+%3Fobject+where+{%3Fsubject+%3Chttp%3A%2F%2Fdbpedia.org%2Fproperty%2FfinalVote%3E+%3Fobject}+LIMIT+100&amp;format=text%2Fhtml&amp;timeout=30000&amp;debug=on", "View on DBPedia")</f>
        <v>View on DBPedia</v>
      </c>
    </row>
    <row collapsed="false" customFormat="false" customHeight="true" hidden="false" ht="12.1" outlineLevel="0" r="2824">
      <c r="A2824" s="0" t="str">
        <f aca="false">HYPERLINK("http://dbpedia.org/property/score")</f>
        <v>http://dbpedia.org/property/score</v>
      </c>
      <c r="B2824" s="0" t="s">
        <v>1800</v>
      </c>
      <c r="D2824" s="0" t="str">
        <f aca="false">HYPERLINK("http://dbpedia.org/sparql?default-graph-uri=http%3A%2F%2Fdbpedia.org&amp;query=select+distinct+%3Fsubject+%3Fobject+where+{%3Fsubject+%3Chttp%3A%2F%2Fdbpedia.org%2Fproperty%2Fscore%3E+%3Fobject}+LIMIT+100&amp;format=text%2Fhtml&amp;timeout=30000&amp;debug=on", "View on DBPedia")</f>
        <v>View on DBPedia</v>
      </c>
    </row>
    <row collapsed="false" customFormat="false" customHeight="true" hidden="false" ht="12.1" outlineLevel="0" r="2825">
      <c r="A2825" s="0" t="str">
        <f aca="false">HYPERLINK("http://dbpedia.org/property/formation")</f>
        <v>http://dbpedia.org/property/formation</v>
      </c>
      <c r="B2825" s="0" t="s">
        <v>265</v>
      </c>
      <c r="D2825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true" hidden="false" ht="12.1" outlineLevel="0" r="2826">
      <c r="A2826" s="0" t="str">
        <f aca="false">HYPERLINK("http://dbpedia.org/property/duration")</f>
        <v>http://dbpedia.org/property/duration</v>
      </c>
      <c r="B2826" s="0" t="s">
        <v>1801</v>
      </c>
      <c r="D2826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true" hidden="false" ht="12.65" outlineLevel="0" r="2827">
      <c r="A2827" s="0" t="str">
        <f aca="false">HYPERLINK("http://dbpedia.org/property/productionCode")</f>
        <v>http://dbpedia.org/property/productionCode</v>
      </c>
      <c r="B2827" s="0" t="s">
        <v>1802</v>
      </c>
      <c r="D2827" s="0" t="str">
        <f aca="false">HYPERLINK("http://dbpedia.org/sparql?default-graph-uri=http%3A%2F%2Fdbpedia.org&amp;query=select+distinct+%3Fsubject+%3Fobject+where+{%3Fsubject+%3Chttp%3A%2F%2Fdbpedia.org%2Fproperty%2FproductionCode%3E+%3Fobject}+LIMIT+100&amp;format=text%2Fhtml&amp;timeout=30000&amp;debug=on", "View on DBPedia")</f>
        <v>View on DBPedia</v>
      </c>
    </row>
    <row collapsed="false" customFormat="false" customHeight="true" hidden="false" ht="12.65" outlineLevel="0" r="2828">
      <c r="A2828" s="0" t="str">
        <f aca="false">HYPERLINK("http://dbpedia.org/property/latS")</f>
        <v>http://dbpedia.org/property/latS</v>
      </c>
      <c r="B2828" s="0" t="s">
        <v>1803</v>
      </c>
      <c r="D2828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true" hidden="false" ht="12.65" outlineLevel="0" r="2829">
      <c r="A2829" s="0" t="str">
        <f aca="false">HYPERLINK("http://dbpedia.org/property/nationalteam")</f>
        <v>http://dbpedia.org/property/nationalteam</v>
      </c>
      <c r="B2829" s="0" t="s">
        <v>621</v>
      </c>
      <c r="D2829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true" hidden="false" ht="12.65" outlineLevel="0" r="2830">
      <c r="A2830" s="0" t="str">
        <f aca="false">HYPERLINK("http://dbpedia.org/property/trackNo")</f>
        <v>http://dbpedia.org/property/trackNo</v>
      </c>
      <c r="B2830" s="0" t="s">
        <v>1804</v>
      </c>
      <c r="D2830" s="0" t="str">
        <f aca="false">HYPERLINK("http://dbpedia.org/sparql?default-graph-uri=http%3A%2F%2Fdbpedia.org&amp;query=select+distinct+%3Fsubject+%3Fobject+where+{%3Fsubject+%3Chttp%3A%2F%2Fdbpedia.org%2Fproperty%2FtrackNo%3E+%3Fobject}+LIMIT+100&amp;format=text%2Fhtml&amp;timeout=30000&amp;debug=on", "View on DBPedia")</f>
        <v>View on DBPedia</v>
      </c>
    </row>
    <row collapsed="false" customFormat="false" customHeight="true" hidden="false" ht="12.1" outlineLevel="0" r="2831">
      <c r="A2831" s="0" t="str">
        <f aca="false">HYPERLINK("http://dbpedia.org/property/opened")</f>
        <v>http://dbpedia.org/property/opened</v>
      </c>
      <c r="B2831" s="0" t="s">
        <v>292</v>
      </c>
      <c r="D2831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true" hidden="false" ht="12.1" outlineLevel="0" r="2832">
      <c r="A2832" s="0" t="str">
        <f aca="false">HYPERLINK("http://dbpedia.org/ontology/distributor")</f>
        <v>http://dbpedia.org/ontology/distributor</v>
      </c>
      <c r="B2832" s="0" t="s">
        <v>99</v>
      </c>
      <c r="D2832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true" hidden="false" ht="12.65" outlineLevel="0" r="2833">
      <c r="A2833" s="0" t="str">
        <f aca="false">HYPERLINK("http://dbpedia.org/property/certmonth")</f>
        <v>http://dbpedia.org/property/certmonth</v>
      </c>
      <c r="B2833" s="0" t="s">
        <v>1805</v>
      </c>
      <c r="D2833" s="0" t="str">
        <f aca="false">HYPERLINK("http://dbpedia.org/sparql?default-graph-uri=http%3A%2F%2Fdbpedia.org&amp;query=select+distinct+%3Fsubject+%3Fobject+where+{%3Fsubject+%3Chttp%3A%2F%2Fdbpedia.org%2Fproperty%2Fcertmonth%3E+%3Fobject}+LIMIT+100&amp;format=text%2Fhtml&amp;timeout=30000&amp;debug=on", "View on DBPedia")</f>
        <v>View on DBPedia</v>
      </c>
    </row>
    <row collapsed="false" customFormat="false" customHeight="true" hidden="false" ht="12.1" outlineLevel="0" r="2834">
      <c r="A2834" s="0" t="str">
        <f aca="false">HYPERLINK("http://dbpedia.org/property/entries")</f>
        <v>http://dbpedia.org/property/entries</v>
      </c>
      <c r="B2834" s="0" t="s">
        <v>1806</v>
      </c>
      <c r="D2834" s="0" t="str">
        <f aca="false">HYPERLINK("http://dbpedia.org/sparql?default-graph-uri=http%3A%2F%2Fdbpedia.org&amp;query=select+distinct+%3Fsubject+%3Fobject+where+{%3Fsubject+%3Chttp%3A%2F%2Fdbpedia.org%2Fproperty%2Fentries%3E+%3Fobject}+LIMIT+100&amp;format=text%2Fhtml&amp;timeout=30000&amp;debug=on", "View on DBPedia")</f>
        <v>View on DBPedia</v>
      </c>
    </row>
    <row collapsed="false" customFormat="false" customHeight="true" hidden="false" ht="12.65" outlineLevel="0" r="2835">
      <c r="A2835" s="0" t="str">
        <f aca="false">HYPERLINK("http://dbpedia.org/property/originalAirDate")</f>
        <v>http://dbpedia.org/property/originalAirDate</v>
      </c>
      <c r="B2835" s="0" t="s">
        <v>1807</v>
      </c>
      <c r="D2835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true" hidden="false" ht="12.1" outlineLevel="0" r="2836">
      <c r="A2836" s="0" t="str">
        <f aca="false">HYPERLINK("http://dbpedia.org/property/rd4Score")</f>
        <v>http://dbpedia.org/property/rd4Score</v>
      </c>
      <c r="B2836" s="0" t="s">
        <v>1808</v>
      </c>
      <c r="D2836" s="0" t="str">
        <f aca="false">HYPERLINK("http://dbpedia.org/sparql?default-graph-uri=http%3A%2F%2Fdbpedia.org&amp;query=select+distinct+%3Fsubject+%3Fobject+where+{%3Fsubject+%3Chttp%3A%2F%2Fdbpedia.org%2Fproperty%2Frd4Score%3E+%3Fobject}+LIMIT+100&amp;format=text%2Fhtml&amp;timeout=30000&amp;debug=on", "View on DBPedia")</f>
        <v>View on DBPedia</v>
      </c>
    </row>
    <row collapsed="false" customFormat="false" customHeight="true" hidden="false" ht="12.1" outlineLevel="0" r="2837">
      <c r="A2837" s="0" t="str">
        <f aca="false">HYPERLINK("http://dbpedia.org/ontology/creator")</f>
        <v>http://dbpedia.org/ontology/creator</v>
      </c>
      <c r="B2837" s="0" t="s">
        <v>980</v>
      </c>
      <c r="D2837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true" hidden="false" ht="12.1" outlineLevel="0" r="2838">
      <c r="A2838" s="0" t="str">
        <f aca="false">HYPERLINK("http://dbpedia.org/property/100s/50s")</f>
        <v>http://dbpedia.org/property/100s/50s</v>
      </c>
      <c r="B2838" s="0" t="s">
        <v>1809</v>
      </c>
      <c r="D2838" s="0" t="str">
        <f aca="false">HYPERLINK("http://dbpedia.org/sparql?default-graph-uri=http%3A%2F%2Fdbpedia.org&amp;query=select+distinct+%3Fsubject+%3Fobject+where+{%3Fsubject+%3Chttp%3A%2F%2Fdbpedia.org%2Fproperty%2F100s%2F50s%3E+%3Fobject}+LIMIT+100&amp;format=text%2Fhtml&amp;timeout=30000&amp;debug=on", "View on DBPedia")</f>
        <v>View on DBPedia</v>
      </c>
    </row>
    <row collapsed="false" customFormat="false" customHeight="true" hidden="false" ht="12.1" outlineLevel="0" r="2839">
      <c r="A2839" s="0" t="str">
        <f aca="false">HYPERLINK("http://dbpedia.org/property/premiered")</f>
        <v>http://dbpedia.org/property/premiered</v>
      </c>
      <c r="B2839" s="0" t="s">
        <v>1120</v>
      </c>
      <c r="D2839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true" hidden="false" ht="12.65" outlineLevel="0" r="2840">
      <c r="A2840" s="0" t="str">
        <f aca="false">HYPERLINK("http://dbpedia.org/property/pcupdate")</f>
        <v>http://dbpedia.org/property/pcupdate</v>
      </c>
      <c r="B2840" s="0" t="s">
        <v>1810</v>
      </c>
      <c r="D2840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true" hidden="false" ht="12.65" outlineLevel="0" r="2841">
      <c r="A2841" s="0" t="str">
        <f aca="false">HYPERLINK("http://dbpedia.org/property/finaldate")</f>
        <v>http://dbpedia.org/property/finaldate</v>
      </c>
      <c r="B2841" s="0" t="s">
        <v>1123</v>
      </c>
      <c r="D2841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true" hidden="false" ht="12.65" outlineLevel="0" r="2842">
      <c r="A2842" s="0" t="str">
        <f aca="false">HYPERLINK("http://dbpedia.org/property/firstdate")</f>
        <v>http://dbpedia.org/property/firstdate</v>
      </c>
      <c r="B2842" s="0" t="s">
        <v>998</v>
      </c>
      <c r="D2842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true" hidden="false" ht="12.65" outlineLevel="0" r="2843">
      <c r="A2843" s="0" t="str">
        <f aca="false">HYPERLINK("http://dbpedia.org/property/shoeSize")</f>
        <v>http://dbpedia.org/property/shoeSize</v>
      </c>
      <c r="B2843" s="0" t="s">
        <v>1811</v>
      </c>
      <c r="D2843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true" hidden="false" ht="12.1" outlineLevel="0" r="2844">
      <c r="A2844" s="0" t="str">
        <f aca="false">HYPERLINK("http://dbpedia.org/property/appeared")</f>
        <v>http://dbpedia.org/property/appeared</v>
      </c>
      <c r="B2844" s="0" t="s">
        <v>1812</v>
      </c>
      <c r="D2844" s="0" t="str">
        <f aca="false">HYPERLINK("http://dbpedia.org/sparql?default-graph-uri=http%3A%2F%2Fdbpedia.org&amp;query=select+distinct+%3Fsubject+%3Fobject+where+{%3Fsubject+%3Chttp%3A%2F%2Fdbpedia.org%2Fproperty%2Fappeared%3E+%3Fobject}+LIMIT+100&amp;format=text%2Fhtml&amp;timeout=30000&amp;debug=on", "View on DBPedia")</f>
        <v>View on DBPedia</v>
      </c>
    </row>
    <row collapsed="false" customFormat="false" customHeight="true" hidden="false" ht="12.1" outlineLevel="0" r="2845">
      <c r="A2845" s="0" t="str">
        <f aca="false">HYPERLINK("http://dbpedia.org/property/country")</f>
        <v>http://dbpedia.org/property/country</v>
      </c>
      <c r="B2845" s="0" t="s">
        <v>110</v>
      </c>
      <c r="D2845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2846">
      <c r="A2846" s="0" t="str">
        <f aca="false">HYPERLINK("http://dbpedia.org/property/doublestitles")</f>
        <v>http://dbpedia.org/property/doublestitles</v>
      </c>
      <c r="B2846" s="0" t="s">
        <v>1813</v>
      </c>
      <c r="D2846" s="0" t="str">
        <f aca="false">HYPERLINK("http://dbpedia.org/sparql?default-graph-uri=http%3A%2F%2Fdbpedia.org&amp;query=select+distinct+%3Fsubject+%3Fobject+where+{%3Fsubject+%3Chttp%3A%2F%2Fdbpedia.org%2Fproperty%2Fdoublestitles%3E+%3Fobject}+LIMIT+100&amp;format=text%2Fhtml&amp;timeout=30000&amp;debug=on", "View on DBPedia")</f>
        <v>View on DBPedia</v>
      </c>
    </row>
    <row collapsed="false" customFormat="false" customHeight="true" hidden="false" ht="12.65" outlineLevel="0" r="2847">
      <c r="A2847" s="0" t="str">
        <f aca="false">HYPERLINK("http://dbpedia.org/property/decWins")</f>
        <v>http://dbpedia.org/property/decWins</v>
      </c>
      <c r="B2847" s="0" t="s">
        <v>1814</v>
      </c>
      <c r="D2847" s="0" t="str">
        <f aca="false">HYPERLINK("http://dbpedia.org/sparql?default-graph-uri=http%3A%2F%2Fdbpedia.org&amp;query=select+distinct+%3Fsubject+%3Fobject+where+{%3Fsubject+%3Chttp%3A%2F%2Fdbpedia.org%2Fproperty%2FdecWins%3E+%3Fobject}+LIMIT+100&amp;format=text%2Fhtml&amp;timeout=30000&amp;debug=on", "View on DBPedia")</f>
        <v>View on DBPedia</v>
      </c>
    </row>
    <row collapsed="false" customFormat="false" customHeight="true" hidden="false" ht="12.1" outlineLevel="0" r="2848">
      <c r="A2848" s="0" t="str">
        <f aca="false">HYPERLINK("http://dbpedia.org/ontology/award")</f>
        <v>http://dbpedia.org/ontology/award</v>
      </c>
      <c r="B2848" s="0" t="s">
        <v>218</v>
      </c>
      <c r="D2848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65" outlineLevel="0" r="2849">
      <c r="A2849" s="0" t="str">
        <f aca="false">HYPERLINK("http://dbpedia.org/ontology/openingDate")</f>
        <v>http://dbpedia.org/ontology/openingDate</v>
      </c>
      <c r="B2849" s="0" t="s">
        <v>290</v>
      </c>
      <c r="D2849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true" hidden="false" ht="12.1" outlineLevel="0" r="2850">
      <c r="A2850" s="0" t="str">
        <f aca="false">HYPERLINK("http://dbpedia.org/ontology/employer")</f>
        <v>http://dbpedia.org/ontology/employer</v>
      </c>
      <c r="B2850" s="0" t="s">
        <v>522</v>
      </c>
      <c r="D2850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true" hidden="false" ht="12.65" outlineLevel="0" r="2851">
      <c r="A2851" s="0" t="str">
        <f aca="false">HYPERLINK("http://dbpedia.org/property/websiteTitle")</f>
        <v>http://dbpedia.org/property/websiteTitle</v>
      </c>
      <c r="B2851" s="0" t="s">
        <v>1815</v>
      </c>
      <c r="D2851" s="0" t="str">
        <f aca="false">HYPERLINK("http://dbpedia.org/sparql?default-graph-uri=http%3A%2F%2Fdbpedia.org&amp;query=select+distinct+%3Fsubject+%3Fobject+where+{%3Fsubject+%3Chttp%3A%2F%2Fdbpedia.org%2Fproperty%2FwebsiteTitle%3E+%3Fobject}+LIMIT+100&amp;format=text%2Fhtml&amp;timeout=30000&amp;debug=on", "View on DBPedia")</f>
        <v>View on DBPedia</v>
      </c>
    </row>
    <row collapsed="false" customFormat="false" customHeight="true" hidden="false" ht="12.1" outlineLevel="0" r="2852">
      <c r="A2852" s="0" t="str">
        <f aca="false">HYPERLINK("http://dbpedia.org/property/filename")</f>
        <v>http://dbpedia.org/property/filename</v>
      </c>
      <c r="B2852" s="0" t="s">
        <v>1033</v>
      </c>
      <c r="D2852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true" hidden="false" ht="12.65" outlineLevel="0" r="2853">
      <c r="A2853" s="0" t="str">
        <f aca="false">HYPERLINK("http://dbpedia.org/property/onlineServ")</f>
        <v>http://dbpedia.org/property/onlineServ</v>
      </c>
      <c r="B2853" s="0" t="s">
        <v>1816</v>
      </c>
      <c r="D2853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true" hidden="false" ht="12.65" outlineLevel="0" r="2854">
      <c r="A2854" s="0" t="str">
        <f aca="false">HYPERLINK("http://dbpedia.org/property/shoesize")</f>
        <v>http://dbpedia.org/property/shoesize</v>
      </c>
      <c r="B2854" s="0" t="s">
        <v>1817</v>
      </c>
      <c r="D2854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true" hidden="false" ht="12.1" outlineLevel="0" r="2855">
      <c r="A2855" s="0" t="str">
        <f aca="false">HYPERLINK("http://dbpedia.org/property/draft")</f>
        <v>http://dbpedia.org/property/draft</v>
      </c>
      <c r="B2855" s="0" t="s">
        <v>1818</v>
      </c>
      <c r="D2855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true" hidden="false" ht="12.1" outlineLevel="0" r="2856">
      <c r="A2856" s="0" t="str">
        <f aca="false">HYPERLINK("http://dbpedia.org/property/won")</f>
        <v>http://dbpedia.org/property/won</v>
      </c>
      <c r="B2856" s="0" t="s">
        <v>1819</v>
      </c>
      <c r="D2856" s="0" t="str">
        <f aca="false">HYPERLINK("http://dbpedia.org/sparql?default-graph-uri=http%3A%2F%2Fdbpedia.org&amp;query=select+distinct+%3Fsubject+%3Fobject+where+{%3Fsubject+%3Chttp%3A%2F%2Fdbpedia.org%2Fproperty%2Fwon%3E+%3Fobject}+LIMIT+100&amp;format=text%2Fhtml&amp;timeout=30000&amp;debug=on", "View on DBPedia")</f>
        <v>View on DBPedia</v>
      </c>
    </row>
    <row collapsed="false" customFormat="false" customHeight="true" hidden="false" ht="12.1" outlineLevel="0" r="2857">
      <c r="A2857" s="0" t="str">
        <f aca="false">HYPERLINK("http://dbpedia.org/ontology/successor")</f>
        <v>http://dbpedia.org/ontology/successor</v>
      </c>
      <c r="B2857" s="0" t="s">
        <v>50</v>
      </c>
      <c r="D2857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65" outlineLevel="0" r="2858">
      <c r="A2858" s="0" t="str">
        <f aca="false">HYPERLINK("http://dbpedia.org/property/cpu")</f>
        <v>http://dbpedia.org/property/cpu</v>
      </c>
      <c r="B2858" s="0" t="s">
        <v>1820</v>
      </c>
      <c r="D2858" s="0" t="str">
        <f aca="false">HYPERLINK("http://dbpedia.org/sparql?default-graph-uri=http%3A%2F%2Fdbpedia.org&amp;query=select+distinct+%3Fsubject+%3Fobject+where+{%3Fsubject+%3Chttp%3A%2F%2Fdbpedia.org%2Fproperty%2Fcpu%3E+%3Fobject}+LIMIT+100&amp;format=text%2Fhtml&amp;timeout=30000&amp;debug=on", "View on DBPedia")</f>
        <v>View on DBPedia</v>
      </c>
    </row>
    <row collapsed="false" customFormat="false" customHeight="true" hidden="false" ht="12.1" outlineLevel="0" r="2859">
      <c r="A2859" s="0" t="str">
        <f aca="false">HYPERLINK("http://dbpedia.org/property/col")</f>
        <v>http://dbpedia.org/property/col</v>
      </c>
      <c r="B2859" s="0" t="s">
        <v>77</v>
      </c>
      <c r="D2859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1" outlineLevel="0" r="2860">
      <c r="A2860" s="0" t="str">
        <f aca="false">HYPERLINK("http://dbpedia.org/property/compilation")</f>
        <v>http://dbpedia.org/property/compilation</v>
      </c>
      <c r="B2860" s="0" t="s">
        <v>1821</v>
      </c>
      <c r="D2860" s="0" t="str">
        <f aca="false">HYPERLINK("http://dbpedia.org/sparql?default-graph-uri=http%3A%2F%2Fdbpedia.org&amp;query=select+distinct+%3Fsubject+%3Fobject+where+{%3Fsubject+%3Chttp%3A%2F%2Fdbpedia.org%2Fproperty%2Fcompilation%3E+%3Fobject}+LIMIT+100&amp;format=text%2Fhtml&amp;timeout=30000&amp;debug=on", "View on DBPedia")</f>
        <v>View on DBPedia</v>
      </c>
    </row>
    <row collapsed="false" customFormat="false" customHeight="true" hidden="false" ht="12.65" outlineLevel="0" r="2861">
      <c r="A2861" s="0" t="str">
        <f aca="false">HYPERLINK("http://dbpedia.org/property/mmaDecwin")</f>
        <v>http://dbpedia.org/property/mmaDecwin</v>
      </c>
      <c r="B2861" s="0" t="s">
        <v>1822</v>
      </c>
      <c r="D2861" s="0" t="str">
        <f aca="false">HYPERLINK("http://dbpedia.org/sparql?default-graph-uri=http%3A%2F%2Fdbpedia.org&amp;query=select+distinct+%3Fsubject+%3Fobject+where+{%3Fsubject+%3Chttp%3A%2F%2Fdbpedia.org%2Fproperty%2FmmaDecwin%3E+%3Fobject}+LIMIT+100&amp;format=text%2Fhtml&amp;timeout=30000&amp;debug=on", "View on DBPedia")</f>
        <v>View on DBPedia</v>
      </c>
    </row>
    <row collapsed="false" customFormat="false" customHeight="true" hidden="false" ht="12.65" outlineLevel="0" r="2862">
      <c r="A2862" s="0" t="str">
        <f aca="false">HYPERLINK("http://dbpedia.org/property/placeOfBirth")</f>
        <v>http://dbpedia.org/property/placeOfBirth</v>
      </c>
      <c r="B2862" s="0" t="s">
        <v>133</v>
      </c>
      <c r="D2862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2863">
      <c r="A2863" s="0" t="str">
        <f aca="false">HYPERLINK("http://dbpedia.org/property/available")</f>
        <v>http://dbpedia.org/property/available</v>
      </c>
      <c r="B2863" s="0" t="s">
        <v>625</v>
      </c>
      <c r="D2863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true" hidden="false" ht="12.1" outlineLevel="0" r="2864">
      <c r="A2864" s="0" t="str">
        <f aca="false">HYPERLINK("http://dbpedia.org/property/locations")</f>
        <v>http://dbpedia.org/property/locations</v>
      </c>
      <c r="B2864" s="0" t="s">
        <v>1449</v>
      </c>
      <c r="D2864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true" hidden="false" ht="12.1" outlineLevel="0" r="2865">
      <c r="A2865" s="0" t="str">
        <f aca="false">HYPERLINK("http://dbpedia.org/property/died")</f>
        <v>http://dbpedia.org/property/died</v>
      </c>
      <c r="B2865" s="0" t="s">
        <v>1116</v>
      </c>
      <c r="D2865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true" hidden="false" ht="12.1" outlineLevel="0" r="2866">
      <c r="A2866" s="0" t="str">
        <f aca="false">HYPERLINK("http://dbpedia.org/property/branding")</f>
        <v>http://dbpedia.org/property/branding</v>
      </c>
      <c r="B2866" s="0" t="s">
        <v>1324</v>
      </c>
      <c r="D2866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true" hidden="false" ht="12.65" outlineLevel="0" r="2867">
      <c r="A2867" s="0" t="str">
        <f aca="false">HYPERLINK("http://dbpedia.org/property/dressSize")</f>
        <v>http://dbpedia.org/property/dressSize</v>
      </c>
      <c r="B2867" s="0" t="s">
        <v>1823</v>
      </c>
      <c r="D2867" s="0" t="str">
        <f aca="false">HYPERLINK("http://dbpedia.org/sparql?default-graph-uri=http%3A%2F%2Fdbpedia.org&amp;query=select+distinct+%3Fsubject+%3Fobject+where+{%3Fsubject+%3Chttp%3A%2F%2Fdbpedia.org%2Fproperty%2FdressSize%3E+%3Fobject}+LIMIT+100&amp;format=text%2Fhtml&amp;timeout=30000&amp;debug=on", "View on DBPedia")</f>
        <v>View on DBPedia</v>
      </c>
    </row>
    <row collapsed="false" customFormat="false" customHeight="true" hidden="false" ht="12.65" outlineLevel="0" r="2868">
      <c r="A2868" s="0" t="str">
        <f aca="false">HYPERLINK("http://dbpedia.org/ontology/notableWork")</f>
        <v>http://dbpedia.org/ontology/notableWork</v>
      </c>
      <c r="B2868" s="0" t="s">
        <v>1728</v>
      </c>
      <c r="D2868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true" hidden="false" ht="12.65" outlineLevel="0" r="2869">
      <c r="A2869" s="0" t="str">
        <f aca="false">HYPERLINK("http://dbpedia.org/property/koWins")</f>
        <v>http://dbpedia.org/property/koWins</v>
      </c>
      <c r="B2869" s="0" t="s">
        <v>1824</v>
      </c>
      <c r="D2869" s="0" t="str">
        <f aca="false">HYPERLINK("http://dbpedia.org/sparql?default-graph-uri=http%3A%2F%2Fdbpedia.org&amp;query=select+distinct+%3Fsubject+%3Fobject+where+{%3Fsubject+%3Chttp%3A%2F%2Fdbpedia.org%2Fproperty%2FkoWins%3E+%3Fobject}+LIMIT+100&amp;format=text%2Fhtml&amp;timeout=30000&amp;debug=on", "View on DBPedia")</f>
        <v>View on DBPedia</v>
      </c>
    </row>
    <row collapsed="false" customFormat="false" customHeight="true" hidden="false" ht="12.1" outlineLevel="0" r="2870">
      <c r="A2870" s="0" t="str">
        <f aca="false">HYPERLINK("http://dbpedia.org/property/website")</f>
        <v>http://dbpedia.org/property/website</v>
      </c>
      <c r="B2870" s="0" t="s">
        <v>1176</v>
      </c>
      <c r="D2870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true" hidden="false" ht="12.1" outlineLevel="0" r="2871">
      <c r="A2871" s="0" t="str">
        <f aca="false">HYPERLINK("http://dbpedia.org/property/hm30Exit")</f>
        <v>http://dbpedia.org/property/hm30Exit</v>
      </c>
      <c r="B2871" s="0" t="s">
        <v>1825</v>
      </c>
      <c r="D2871" s="0" t="str">
        <f aca="false">HYPERLINK("http://dbpedia.org/sparql?default-graph-uri=http%3A%2F%2Fdbpedia.org&amp;query=select+distinct+%3Fsubject+%3Fobject+where+{%3Fsubject+%3Chttp%3A%2F%2Fdbpedia.org%2Fproperty%2Fhm30Exit%3E+%3Fobject}+LIMIT+100&amp;format=text%2Fhtml&amp;timeout=30000&amp;debug=on", "View on DBPedia")</f>
        <v>View on DBPedia</v>
      </c>
    </row>
    <row collapsed="false" customFormat="false" customHeight="true" hidden="false" ht="12.1" outlineLevel="0" r="2872">
      <c r="A2872" s="0" t="str">
        <f aca="false">HYPERLINK("http://dbpedia.org/property/writer")</f>
        <v>http://dbpedia.org/property/writer</v>
      </c>
      <c r="B2872" s="0" t="s">
        <v>838</v>
      </c>
      <c r="D2872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1" outlineLevel="0" r="2873">
      <c r="A2873" s="0" t="str">
        <f aca="false">HYPERLINK("http://dbpedia.org/property/station")</f>
        <v>http://dbpedia.org/property/station</v>
      </c>
      <c r="B2873" s="0" t="s">
        <v>1826</v>
      </c>
      <c r="D2873" s="0" t="str">
        <f aca="false">HYPERLINK("http://dbpedia.org/sparql?default-graph-uri=http%3A%2F%2Fdbpedia.org&amp;query=select+distinct+%3Fsubject+%3Fobject+where+{%3Fsubject+%3Chttp%3A%2F%2Fdbpedia.org%2Fproperty%2Fstation%3E+%3Fobject}+LIMIT+100&amp;format=text%2Fhtml&amp;timeout=30000&amp;debug=on", "View on DBPedia")</f>
        <v>View on DBPedia</v>
      </c>
    </row>
    <row collapsed="false" customFormat="false" customHeight="true" hidden="false" ht="12.65" outlineLevel="0" r="2874">
      <c r="A2874" s="0" t="str">
        <f aca="false">HYPERLINK("http://dbpedia.org/property/seriesLink")</f>
        <v>http://dbpedia.org/property/seriesLink</v>
      </c>
      <c r="B2874" s="0" t="s">
        <v>1827</v>
      </c>
      <c r="D2874" s="0" t="str">
        <f aca="false">HYPERLINK("http://dbpedia.org/sparql?default-graph-uri=http%3A%2F%2Fdbpedia.org&amp;query=select+distinct+%3Fsubject+%3Fobject+where+{%3Fsubject+%3Chttp%3A%2F%2Fdbpedia.org%2Fproperty%2FseriesLink%3E+%3Fobject}+LIMIT+100&amp;format=text%2Fhtml&amp;timeout=30000&amp;debug=on", "View on DBPedia")</f>
        <v>View on DBPedia</v>
      </c>
    </row>
    <row collapsed="false" customFormat="false" customHeight="true" hidden="false" ht="12.65" outlineLevel="0" r="2875">
      <c r="A2875" s="0" t="str">
        <f aca="false">HYPERLINK("http://dbpedia.org/ontology/numberOfLocations")</f>
        <v>http://dbpedia.org/ontology/numberOfLocations</v>
      </c>
      <c r="B2875" s="0" t="s">
        <v>1828</v>
      </c>
      <c r="D2875" s="0" t="str">
        <f aca="false">HYPERLINK("http://dbpedia.org/sparql?default-graph-uri=http%3A%2F%2Fdbpedia.org&amp;query=select+distinct+%3Fsubject+%3Fobject+where+{%3Fsubject+%3Chttp%3A%2F%2Fdbpedia.org%2Fontology%2FnumberOfLocations%3E+%3Fobject}+LIMIT+100&amp;format=text%2Fhtml&amp;timeout=30000&amp;debug=on", "View on DBPedia")</f>
        <v>View on DBPedia</v>
      </c>
    </row>
    <row collapsed="false" customFormat="false" customHeight="true" hidden="false" ht="12.65" outlineLevel="0" r="2876">
      <c r="A2876" s="0" t="str">
        <f aca="false">HYPERLINK("http://dbpedia.org/property/executiveProducer")</f>
        <v>http://dbpedia.org/property/executiveProducer</v>
      </c>
      <c r="B2876" s="0" t="s">
        <v>1537</v>
      </c>
      <c r="D2876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true" hidden="false" ht="12.65" outlineLevel="0" r="2877">
      <c r="A2877" s="0" t="str">
        <f aca="false">HYPERLINK("http://dbpedia.org/property/koLosses")</f>
        <v>http://dbpedia.org/property/koLosses</v>
      </c>
      <c r="B2877" s="0" t="s">
        <v>1829</v>
      </c>
      <c r="D2877" s="0" t="str">
        <f aca="false">HYPERLINK("http://dbpedia.org/sparql?default-graph-uri=http%3A%2F%2Fdbpedia.org&amp;query=select+distinct+%3Fsubject+%3Fobject+where+{%3Fsubject+%3Chttp%3A%2F%2Fdbpedia.org%2Fproperty%2FkoLosses%3E+%3Fobject}+LIMIT+100&amp;format=text%2Fhtml&amp;timeout=30000&amp;debug=on", "View on DBPedia")</f>
        <v>View on DBPedia</v>
      </c>
    </row>
    <row collapsed="false" customFormat="false" customHeight="true" hidden="false" ht="12.65" outlineLevel="0" r="2878">
      <c r="A2878" s="0" t="str">
        <f aca="false">HYPERLINK("http://dbpedia.org/property/episodeName")</f>
        <v>http://dbpedia.org/property/episodeName</v>
      </c>
      <c r="B2878" s="0" t="s">
        <v>1830</v>
      </c>
      <c r="D2878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true" hidden="false" ht="12.65" outlineLevel="0" r="2879">
      <c r="A2879" s="0" t="str">
        <f aca="false">HYPERLINK("http://dbpedia.org/property/numSeason")</f>
        <v>http://dbpedia.org/property/numSeason</v>
      </c>
      <c r="B2879" s="0" t="s">
        <v>1831</v>
      </c>
      <c r="D2879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  <row collapsed="false" customFormat="false" customHeight="true" hidden="false" ht="12.1" outlineLevel="0" r="2880">
      <c r="A2880" s="0" t="str">
        <f aca="false">HYPERLINK("http://dbpedia.org/property/release")</f>
        <v>http://dbpedia.org/property/release</v>
      </c>
      <c r="B2880" s="0" t="s">
        <v>847</v>
      </c>
      <c r="D2880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true" hidden="false" ht="12.65" outlineLevel="0" r="2881">
      <c r="A2881" s="0" t="str">
        <f aca="false">HYPERLINK("http://dbpedia.org/property/subWins")</f>
        <v>http://dbpedia.org/property/subWins</v>
      </c>
      <c r="B2881" s="0" t="s">
        <v>1832</v>
      </c>
      <c r="D2881" s="0" t="str">
        <f aca="false">HYPERLINK("http://dbpedia.org/sparql?default-graph-uri=http%3A%2F%2Fdbpedia.org&amp;query=select+distinct+%3Fsubject+%3Fobject+where+{%3Fsubject+%3Chttp%3A%2F%2Fdbpedia.org%2Fproperty%2FsubWins%3E+%3Fobject}+LIMIT+100&amp;format=text%2Fhtml&amp;timeout=30000&amp;debug=on", "View on DBPedia")</f>
        <v>View on DBPedia</v>
      </c>
    </row>
    <row collapsed="false" customFormat="false" customHeight="true" hidden="false" ht="12.1" outlineLevel="0" r="2882">
      <c r="A2882" s="0" t="str">
        <f aca="false">HYPERLINK("http://dbpedia.org/property/ft")</f>
        <v>http://dbpedia.org/property/ft</v>
      </c>
      <c r="B2882" s="0" t="s">
        <v>1833</v>
      </c>
      <c r="D2882" s="0" t="str">
        <f aca="false">HYPERLINK("http://dbpedia.org/sparql?default-graph-uri=http%3A%2F%2Fdbpedia.org&amp;query=select+distinct+%3Fsubject+%3Fobject+where+{%3Fsubject+%3Chttp%3A%2F%2Fdbpedia.org%2Fproperty%2Fft%3E+%3Fobject}+LIMIT+100&amp;format=text%2Fhtml&amp;timeout=30000&amp;debug=on", "View on DBPedia")</f>
        <v>View on DBPedia</v>
      </c>
    </row>
    <row collapsed="false" customFormat="false" customHeight="true" hidden="false" ht="12.65" outlineLevel="0" r="2883">
      <c r="A2883" s="0" t="str">
        <f aca="false">HYPERLINK("http://dbpedia.org/property/notableworks")</f>
        <v>http://dbpedia.org/property/notableworks</v>
      </c>
      <c r="B2883" s="0" t="s">
        <v>1491</v>
      </c>
      <c r="D2883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65" outlineLevel="0" r="2884">
      <c r="A2884" s="0" t="str">
        <f aca="false">HYPERLINK("http://dbpedia.org/property/continentsVisited")</f>
        <v>http://dbpedia.org/property/continentsVisited</v>
      </c>
      <c r="B2884" s="0" t="s">
        <v>1834</v>
      </c>
      <c r="D2884" s="0" t="str">
        <f aca="false">HYPERLINK("http://dbpedia.org/sparql?default-graph-uri=http%3A%2F%2Fdbpedia.org&amp;query=select+distinct+%3Fsubject+%3Fobject+where+{%3Fsubject+%3Chttp%3A%2F%2Fdbpedia.org%2Fproperty%2FcontinentsVisited%3E+%3Fobject}+LIMIT+100&amp;format=text%2Fhtml&amp;timeout=30000&amp;debug=on", "View on DBPedia")</f>
        <v>View on DBPedia</v>
      </c>
    </row>
    <row collapsed="false" customFormat="false" customHeight="true" hidden="false" ht="12.65" outlineLevel="0" r="2885">
      <c r="A2885" s="0" t="str">
        <f aca="false">HYPERLINK("http://dbpedia.org/property/topScore")</f>
        <v>http://dbpedia.org/property/topScore</v>
      </c>
      <c r="B2885" s="0" t="s">
        <v>1835</v>
      </c>
      <c r="D2885" s="0" t="str">
        <f aca="false">HYPERLINK("http://dbpedia.org/sparql?default-graph-uri=http%3A%2F%2Fdbpedia.org&amp;query=select+distinct+%3Fsubject+%3Fobject+where+{%3Fsubject+%3Chttp%3A%2F%2Fdbpedia.org%2Fproperty%2FtopScore%3E+%3Fobject}+LIMIT+100&amp;format=text%2Fhtml&amp;timeout=30000&amp;debug=on", "View on DBPedia")</f>
        <v>View on DBPedia</v>
      </c>
    </row>
    <row collapsed="false" customFormat="false" customHeight="true" hidden="false" ht="12.65" outlineLevel="0" r="2886">
      <c r="A2886" s="0" t="str">
        <f aca="false">HYPERLINK("http://dbpedia.org/property/wsopMainEventBestFinishRank")</f>
        <v>http://dbpedia.org/property/wsopMainEventBestFinishRank</v>
      </c>
      <c r="B2886" s="0" t="s">
        <v>1836</v>
      </c>
      <c r="D2886" s="0" t="str">
        <f aca="false">HYPERLINK("http://dbpedia.org/sparql?default-graph-uri=http%3A%2F%2Fdbpedia.org&amp;query=select+distinct+%3Fsubject+%3Fobject+where+{%3Fsubject+%3Chttp%3A%2F%2Fdbpedia.org%2Fproperty%2FwsopMainEventBestFinishRank%3E+%3Fobject}+LIMIT+100&amp;format=text%2Fhtml&amp;timeout=30000&amp;debug=on", "View on DBPedia")</f>
        <v>View on DBPedia</v>
      </c>
    </row>
    <row collapsed="false" customFormat="false" customHeight="true" hidden="false" ht="12.65" outlineLevel="0" r="2887">
      <c r="A2887" s="0" t="str">
        <f aca="false">HYPERLINK("http://dbpedia.org/property/fivefor")</f>
        <v>http://dbpedia.org/property/fivefor</v>
      </c>
      <c r="B2887" s="0" t="s">
        <v>1837</v>
      </c>
      <c r="D2887" s="0" t="str">
        <f aca="false">HYPERLINK("http://dbpedia.org/sparql?default-graph-uri=http%3A%2F%2Fdbpedia.org&amp;query=select+distinct+%3Fsubject+%3Fobject+where+{%3Fsubject+%3Chttp%3A%2F%2Fdbpedia.org%2Fproperty%2Ffivefor%3E+%3Fobject}+LIMIT+100&amp;format=text%2Fhtml&amp;timeout=30000&amp;debug=on", "View on DBPedia")</f>
        <v>View on DBPedia</v>
      </c>
    </row>
    <row collapsed="false" customFormat="false" customHeight="true" hidden="false" ht="12.65" outlineLevel="0" r="2888">
      <c r="A2888" s="0" t="str">
        <f aca="false">HYPERLINK("http://dbpedia.org/property/highestdoublesranking")</f>
        <v>http://dbpedia.org/property/highestdoublesranking</v>
      </c>
      <c r="B2888" s="0" t="s">
        <v>1838</v>
      </c>
      <c r="D2888" s="0" t="str">
        <f aca="false">HYPERLINK("http://dbpedia.org/sparql?default-graph-uri=http%3A%2F%2Fdbpedia.org&amp;query=select+distinct+%3Fsubject+%3Fobject+where+{%3Fsubject+%3Chttp%3A%2F%2Fdbpedia.org%2Fproperty%2Fhighestdoublesranking%3E+%3Fobject}+LIMIT+100&amp;format=text%2Fhtml&amp;timeout=30000&amp;debug=on", "View on DBPedia")</f>
        <v>View on DBPedia</v>
      </c>
    </row>
    <row collapsed="false" customFormat="false" customHeight="true" hidden="false" ht="12.1" outlineLevel="0" r="2889">
      <c r="A2889" s="0" t="str">
        <f aca="false">HYPERLINK("http://dbpedia.org/property/broadcast")</f>
        <v>http://dbpedia.org/property/broadcast</v>
      </c>
      <c r="B2889" s="0" t="s">
        <v>1245</v>
      </c>
      <c r="D2889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true" hidden="false" ht="12.1" outlineLevel="0" r="2890">
      <c r="A2890" s="0" t="str">
        <f aca="false">HYPERLINK("http://dbpedia.org/ontology/series")</f>
        <v>http://dbpedia.org/ontology/series</v>
      </c>
      <c r="B2890" s="0" t="s">
        <v>1445</v>
      </c>
      <c r="D2890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true" hidden="false" ht="12.65" outlineLevel="0" r="2891">
      <c r="A2891" s="0" t="str">
        <f aca="false">HYPERLINK("http://dbpedia.org/ontology/premiereDate")</f>
        <v>http://dbpedia.org/ontology/premiereDate</v>
      </c>
      <c r="B2891" s="0" t="s">
        <v>1075</v>
      </c>
      <c r="D2891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true" hidden="false" ht="12.1" outlineLevel="0" r="2892">
      <c r="A2892" s="0" t="str">
        <f aca="false">HYPERLINK("http://dbpedia.org/property/text")</f>
        <v>http://dbpedia.org/property/text</v>
      </c>
      <c r="B2892" s="0" t="s">
        <v>146</v>
      </c>
      <c r="D2892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65" outlineLevel="0" r="2893">
      <c r="A2893" s="0" t="str">
        <f aca="false">HYPERLINK("http://dbpedia.org/ontology/lastAppearance")</f>
        <v>http://dbpedia.org/ontology/lastAppearance</v>
      </c>
      <c r="B2893" s="0" t="s">
        <v>1839</v>
      </c>
      <c r="D2893" s="0" t="str">
        <f aca="false">HYPERLINK("http://dbpedia.org/sparql?default-graph-uri=http%3A%2F%2Fdbpedia.org&amp;query=select+distinct+%3Fsubject+%3Fobject+where+{%3Fsubject+%3Chttp%3A%2F%2Fdbpedia.org%2Fontology%2FlastAppearance%3E+%3Fobject}+LIMIT+100&amp;format=text%2Fhtml&amp;timeout=30000&amp;debug=on", "View on DBPedia")</f>
        <v>View on DBPedia</v>
      </c>
    </row>
    <row collapsed="false" customFormat="false" customHeight="true" hidden="false" ht="12.1" outlineLevel="0" r="2894">
      <c r="A2894" s="0" t="str">
        <f aca="false">HYPERLINK("http://dbpedia.org/property/rating")</f>
        <v>http://dbpedia.org/property/rating</v>
      </c>
      <c r="B2894" s="0" t="s">
        <v>1840</v>
      </c>
      <c r="D2894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true" hidden="false" ht="12.65" outlineLevel="0" r="2895">
      <c r="A2895" s="0" t="str">
        <f aca="false">HYPERLINK("http://dbpedia.org/property/mmaKoloss")</f>
        <v>http://dbpedia.org/property/mmaKoloss</v>
      </c>
      <c r="B2895" s="0" t="s">
        <v>1841</v>
      </c>
      <c r="D2895" s="0" t="str">
        <f aca="false">HYPERLINK("http://dbpedia.org/sparql?default-graph-uri=http%3A%2F%2Fdbpedia.org&amp;query=select+distinct+%3Fsubject+%3Fobject+where+{%3Fsubject+%3Chttp%3A%2F%2Fdbpedia.org%2Fproperty%2FmmaKoloss%3E+%3Fobject}+LIMIT+100&amp;format=text%2Fhtml&amp;timeout=30000&amp;debug=on", "View on DBPedia")</f>
        <v>View on DBPedia</v>
      </c>
    </row>
    <row collapsed="false" customFormat="false" customHeight="true" hidden="false" ht="12.65" outlineLevel="0" r="2896">
      <c r="A2896" s="0" t="str">
        <f aca="false">HYPERLINK("http://dbpedia.org/property/birthName")</f>
        <v>http://dbpedia.org/property/birthName</v>
      </c>
      <c r="B2896" s="0" t="s">
        <v>1171</v>
      </c>
      <c r="D2896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65" outlineLevel="0" r="2897">
      <c r="A2897" s="0" t="str">
        <f aca="false">HYPERLINK("http://dbpedia.org/ontology/computingPlatform")</f>
        <v>http://dbpedia.org/ontology/computingPlatform</v>
      </c>
      <c r="B2897" s="0" t="s">
        <v>1842</v>
      </c>
      <c r="D2897" s="0" t="str">
        <f aca="false">HYPERLINK("http://dbpedia.org/sparql?default-graph-uri=http%3A%2F%2Fdbpedia.org&amp;query=select+distinct+%3Fsubject+%3Fobject+where+{%3Fsubject+%3Chttp%3A%2F%2Fdbpedia.org%2Fontology%2FcomputingPlatform%3E+%3Fobject}+LIMIT+100&amp;format=text%2Fhtml&amp;timeout=30000&amp;debug=on", "View on DBPedia")</f>
        <v>View on DBPedia</v>
      </c>
    </row>
    <row collapsed="false" customFormat="false" customHeight="true" hidden="false" ht="12.1" outlineLevel="0" r="2898">
      <c r="A2898" s="0" t="str">
        <f aca="false">HYPERLINK("http://dbpedia.org/ontology/requirement")</f>
        <v>http://dbpedia.org/ontology/requirement</v>
      </c>
      <c r="B2898" s="0" t="s">
        <v>1192</v>
      </c>
      <c r="D2898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true" hidden="false" ht="12.65" outlineLevel="0" r="2899">
      <c r="A2899" s="0" t="str">
        <f aca="false">HYPERLINK("http://dbpedia.org/property/wptMoneyFinishes")</f>
        <v>http://dbpedia.org/property/wptMoneyFinishes</v>
      </c>
      <c r="B2899" s="0" t="s">
        <v>1843</v>
      </c>
      <c r="D2899" s="0" t="str">
        <f aca="false">HYPERLINK("http://dbpedia.org/sparql?default-graph-uri=http%3A%2F%2Fdbpedia.org&amp;query=select+distinct+%3Fsubject+%3Fobject+where+{%3Fsubject+%3Chttp%3A%2F%2Fdbpedia.org%2Fproperty%2FwptMoneyFinishes%3E+%3Fobject}+LIMIT+100&amp;format=text%2Fhtml&amp;timeout=30000&amp;debug=on", "View on DBPedia")</f>
        <v>View on DBPedia</v>
      </c>
    </row>
    <row collapsed="false" customFormat="false" customHeight="true" hidden="false" ht="12.65" outlineLevel="0" r="2900">
      <c r="A2900" s="0" t="str">
        <f aca="false">HYPERLINK("http://dbpedia.org/property/airTime")</f>
        <v>http://dbpedia.org/property/airTime</v>
      </c>
      <c r="B2900" s="0" t="s">
        <v>1844</v>
      </c>
      <c r="D2900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true" hidden="false" ht="12.65" outlineLevel="0" r="2901">
      <c r="A2901" s="0" t="str">
        <f aca="false">HYPERLINK("http://dbpedia.org/property/careerhighlights")</f>
        <v>http://dbpedia.org/property/careerhighlights</v>
      </c>
      <c r="B2901" s="0" t="s">
        <v>1845</v>
      </c>
      <c r="D2901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2902">
      <c r="A2902" s="0" t="str">
        <f aca="false">HYPERLINK("http://dbpedia.org/property/neShow1Date")</f>
        <v>http://dbpedia.org/property/neShow1Date</v>
      </c>
      <c r="B2902" s="0" t="s">
        <v>1846</v>
      </c>
      <c r="D2902" s="0" t="str">
        <f aca="false">HYPERLINK("http://dbpedia.org/sparql?default-graph-uri=http%3A%2F%2Fdbpedia.org&amp;query=select+distinct+%3Fsubject+%3Fobject+where+{%3Fsubject+%3Chttp%3A%2F%2Fdbpedia.org%2Fproperty%2FneShow1Date%3E+%3Fobject}+LIMIT+100&amp;format=text%2Fhtml&amp;timeout=30000&amp;debug=on", "View on DBPedia")</f>
        <v>View on DBPedia</v>
      </c>
    </row>
    <row collapsed="false" customFormat="false" customHeight="true" hidden="false" ht="12.65" outlineLevel="0" r="2903">
      <c r="A2903" s="0" t="str">
        <f aca="false">HYPERLINK("http://dbpedia.org/ontology/musicComposer")</f>
        <v>http://dbpedia.org/ontology/musicComposer</v>
      </c>
      <c r="B2903" s="0" t="s">
        <v>975</v>
      </c>
      <c r="D2903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true" hidden="false" ht="12.1" outlineLevel="0" r="2904">
      <c r="A2904" s="0" t="str">
        <f aca="false">HYPERLINK("http://dbpedia.org/property/platform")</f>
        <v>http://dbpedia.org/property/platform</v>
      </c>
      <c r="B2904" s="0" t="s">
        <v>1847</v>
      </c>
      <c r="D2904" s="0" t="str">
        <f aca="false">HYPERLINK("http://dbpedia.org/sparql?default-graph-uri=http%3A%2F%2Fdbpedia.org&amp;query=select+distinct+%3Fsubject+%3Fobject+where+{%3Fsubject+%3Chttp%3A%2F%2Fdbpedia.org%2Fproperty%2Fplatform%3E+%3Fobject}+LIMIT+100&amp;format=text%2Fhtml&amp;timeout=30000&amp;debug=on", "View on DBPedia")</f>
        <v>View on DBPedia</v>
      </c>
    </row>
    <row collapsed="false" customFormat="false" customHeight="true" hidden="false" ht="12.65" outlineLevel="0" r="2905">
      <c r="A2905" s="0" t="str">
        <f aca="false">HYPERLINK("http://dbpedia.org/property/latestReleaseDate")</f>
        <v>http://dbpedia.org/property/latestReleaseDate</v>
      </c>
      <c r="B2905" s="0" t="s">
        <v>1848</v>
      </c>
      <c r="D2905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2906">
      <c r="A2906" s="0" t="str">
        <f aca="false">HYPERLINK("http://dbpedia.org/ontology/latestReleaseDate")</f>
        <v>http://dbpedia.org/ontology/latestReleaseDate</v>
      </c>
      <c r="B2906" s="0" t="s">
        <v>1848</v>
      </c>
      <c r="D2906" s="0" t="str">
        <f aca="false">HYPERLINK("http://dbpedia.org/sparql?default-graph-uri=http%3A%2F%2Fdbpedia.org&amp;query=select+distinct+%3Fsubject+%3Fobject+where+{%3Fsubject+%3Chttp%3A%2F%2Fdbpedia.org%2Fontology%2Flatest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2907">
      <c r="A2907" s="0" t="str">
        <f aca="false">HYPERLINK("http://dbpedia.org/ontology/firstAppearance")</f>
        <v>http://dbpedia.org/ontology/firstAppearance</v>
      </c>
      <c r="B2907" s="0" t="s">
        <v>1849</v>
      </c>
      <c r="D2907" s="0" t="str">
        <f aca="false">HYPERLINK("http://dbpedia.org/sparql?default-graph-uri=http%3A%2F%2Fdbpedia.org&amp;query=select+distinct+%3Fsubject+%3Fobject+where+{%3Fsubject+%3Chttp%3A%2F%2Fdbpedia.org%2Fontology%2FfirstAppearance%3E+%3Fobject}+LIMIT+100&amp;format=text%2Fhtml&amp;timeout=30000&amp;debug=on", "View on DBPedia")</f>
        <v>View on DBPedia</v>
      </c>
    </row>
    <row collapsed="false" customFormat="false" customHeight="true" hidden="false" ht="12.1" outlineLevel="0" r="2908">
      <c r="A2908" s="0" t="str">
        <f aca="false">HYPERLINK("http://dbpedia.org/ontology/developer")</f>
        <v>http://dbpedia.org/ontology/developer</v>
      </c>
      <c r="B2908" s="0" t="s">
        <v>1767</v>
      </c>
      <c r="D2908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true" hidden="false" ht="12.1" outlineLevel="0" r="2909">
      <c r="A2909" s="0" t="str">
        <f aca="false">HYPERLINK("http://dbpedia.org/property/began")</f>
        <v>http://dbpedia.org/property/began</v>
      </c>
      <c r="B2909" s="0" t="s">
        <v>1850</v>
      </c>
      <c r="D2909" s="0" t="str">
        <f aca="false">HYPERLINK("http://dbpedia.org/sparql?default-graph-uri=http%3A%2F%2Fdbpedia.org&amp;query=select+distinct+%3Fsubject+%3Fobject+where+{%3Fsubject+%3Chttp%3A%2F%2Fdbpedia.org%2Fproperty%2Fbegan%3E+%3Fobject}+LIMIT+100&amp;format=text%2Fhtml&amp;timeout=30000&amp;debug=on", "View on DBPedia")</f>
        <v>View on DBPedia</v>
      </c>
    </row>
    <row collapsed="false" customFormat="false" customHeight="true" hidden="false" ht="12.65" outlineLevel="0" r="2910">
      <c r="A2910" s="0" t="str">
        <f aca="false">HYPERLINK("http://dbpedia.org/property/replacedBy")</f>
        <v>http://dbpedia.org/property/replacedBy</v>
      </c>
      <c r="B2910" s="0" t="s">
        <v>1851</v>
      </c>
      <c r="D2910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true" hidden="false" ht="12.65" outlineLevel="0" r="2911">
      <c r="A2911" s="0" t="str">
        <f aca="false">HYPERLINK("http://dbpedia.org/property/rr")</f>
        <v>http://dbpedia.org/property/rr</v>
      </c>
      <c r="B2911" s="0" t="s">
        <v>1852</v>
      </c>
      <c r="D2911" s="0" t="str">
        <f aca="false">HYPERLINK("http://dbpedia.org/sparql?default-graph-uri=http%3A%2F%2Fdbpedia.org&amp;query=select+distinct+%3Fsubject+%3Fobject+where+{%3Fsubject+%3Chttp%3A%2F%2Fdbpedia.org%2Fproperty%2Frr%3E+%3Fobject}+LIMIT+100&amp;format=text%2Fhtml&amp;timeout=30000&amp;debug=on", "View on DBPedia")</f>
        <v>View on DBPedia</v>
      </c>
    </row>
    <row collapsed="false" customFormat="false" customHeight="true" hidden="false" ht="12.65" outlineLevel="0" r="2912">
      <c r="A2912" s="0" t="str">
        <f aca="false">HYPERLINK("http://dbpedia.org/property/kickboxWin")</f>
        <v>http://dbpedia.org/property/kickboxWin</v>
      </c>
      <c r="B2912" s="0" t="s">
        <v>1853</v>
      </c>
      <c r="D2912" s="0" t="str">
        <f aca="false">HYPERLINK("http://dbpedia.org/sparql?default-graph-uri=http%3A%2F%2Fdbpedia.org&amp;query=select+distinct+%3Fsubject+%3Fobject+where+{%3Fsubject+%3Chttp%3A%2F%2Fdbpedia.org%2Fproperty%2FkickboxWin%3E+%3Fobject}+LIMIT+100&amp;format=text%2Fhtml&amp;timeout=30000&amp;debug=on", "View on DBPedia")</f>
        <v>View on DBPedia</v>
      </c>
    </row>
    <row collapsed="false" customFormat="false" customHeight="true" hidden="false" ht="12.1" outlineLevel="0" r="2913">
      <c r="A2913" s="0" t="str">
        <f aca="false">HYPERLINK("http://dbpedia.org/property/camera")</f>
        <v>http://dbpedia.org/property/camera</v>
      </c>
      <c r="B2913" s="0" t="s">
        <v>1854</v>
      </c>
      <c r="D2913" s="0" t="str">
        <f aca="false">HYPERLINK("http://dbpedia.org/sparql?default-graph-uri=http%3A%2F%2Fdbpedia.org&amp;query=select+distinct+%3Fsubject+%3Fobject+where+{%3Fsubject+%3Chttp%3A%2F%2Fdbpedia.org%2Fproperty%2Fcamera%3E+%3Fobject}+LIMIT+100&amp;format=text%2Fhtml&amp;timeout=30000&amp;debug=on", "View on DBPedia")</f>
        <v>View on DBPedia</v>
      </c>
    </row>
    <row collapsed="false" customFormat="false" customHeight="true" hidden="false" ht="12.1" outlineLevel="0" r="2914">
      <c r="A2914" s="0" t="str">
        <f aca="false">HYPERLINK("http://dbpedia.org/property/platforms")</f>
        <v>http://dbpedia.org/property/platforms</v>
      </c>
      <c r="B2914" s="0" t="s">
        <v>1855</v>
      </c>
      <c r="D2914" s="0" t="str">
        <f aca="false">HYPERLINK("http://dbpedia.org/sparql?default-graph-uri=http%3A%2F%2Fdbpedia.org&amp;query=select+distinct+%3Fsubject+%3Fobject+where+{%3Fsubject+%3Chttp%3A%2F%2Fdbpedia.org%2Fproperty%2Fplatforms%3E+%3Fobject}+LIMIT+100&amp;format=text%2Fhtml&amp;timeout=30000&amp;debug=on", "View on DBPedia")</f>
        <v>View on DBPedia</v>
      </c>
    </row>
    <row collapsed="false" customFormat="false" customHeight="true" hidden="false" ht="12.1" outlineLevel="0" r="2915">
      <c r="A2915" s="0" t="str">
        <f aca="false">HYPERLINK("http://dbpedia.org/property/products")</f>
        <v>http://dbpedia.org/property/products</v>
      </c>
      <c r="B2915" s="0" t="s">
        <v>31</v>
      </c>
      <c r="D2915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true" hidden="false" ht="12.1" outlineLevel="0" r="2916">
      <c r="A2916" s="0" t="str">
        <f aca="false">HYPERLINK("http://dbpedia.org/ontology/product")</f>
        <v>http://dbpedia.org/ontology/product</v>
      </c>
      <c r="B2916" s="0" t="s">
        <v>36</v>
      </c>
      <c r="D2916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true" hidden="false" ht="12.65" outlineLevel="0" r="2917">
      <c r="A2917" s="0" t="str">
        <f aca="false">HYPERLINK("http://dbpedia.org/property/soogames(goals)_")</f>
        <v>http://dbpedia.org/property/soogames(goals)_</v>
      </c>
      <c r="B2917" s="0" t="s">
        <v>1856</v>
      </c>
      <c r="D2917" s="0" t="str">
        <f aca="false">HYPERLINK("http://dbpedia.org/sparql?default-graph-uri=http%3A%2F%2Fdbpedia.org&amp;query=select+distinct+%3Fsubject+%3Fobject+where+{%3Fsubject+%3Chttp%3A%2F%2Fdbpedia.org%2Fproperty%2Fsoogames%28goals%29_%3E+%3Fobject}+LIMIT+100&amp;format=text%2Fhtml&amp;timeout=30000&amp;debug=on", "View on DBPedia")</f>
        <v>View on DBPedia</v>
      </c>
    </row>
    <row collapsed="false" customFormat="false" customHeight="true" hidden="false" ht="12.1" outlineLevel="0" r="2918">
      <c r="A2918" s="0" t="str">
        <f aca="false">HYPERLINK("http://dbpedia.org/ontology/presenter")</f>
        <v>http://dbpedia.org/ontology/presenter</v>
      </c>
      <c r="B2918" s="0" t="s">
        <v>1108</v>
      </c>
      <c r="D2918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true" hidden="false" ht="12.65" outlineLevel="0" r="2919">
      <c r="A2919" s="0" t="str">
        <f aca="false">HYPERLINK("http://dbpedia.org/property/seriesname")</f>
        <v>http://dbpedia.org/property/seriesname</v>
      </c>
      <c r="B2919" s="0" t="s">
        <v>1857</v>
      </c>
      <c r="D2919" s="0" t="str">
        <f aca="false">HYPERLINK("http://dbpedia.org/sparql?default-graph-uri=http%3A%2F%2Fdbpedia.org&amp;query=select+distinct+%3Fsubject+%3Fobject+where+{%3Fsubject+%3Chttp%3A%2F%2Fdbpedia.org%2Fproperty%2Fseriesname%3E+%3Fobject}+LIMIT+100&amp;format=text%2Fhtml&amp;timeout=30000&amp;debug=on", "View on DBPedia")</f>
        <v>View on DBPedia</v>
      </c>
    </row>
    <row collapsed="false" customFormat="false" customHeight="true" hidden="false" ht="12.65" outlineLevel="0" r="2920">
      <c r="A2920" s="0" t="str">
        <f aca="false">HYPERLINK("http://dbpedia.org/property/closeddate")</f>
        <v>http://dbpedia.org/property/closeddate</v>
      </c>
      <c r="B2920" s="0" t="s">
        <v>1858</v>
      </c>
      <c r="D2920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true" hidden="false" ht="12.1" outlineLevel="0" r="2921">
      <c r="A2921" s="0" t="str">
        <f aca="false">HYPERLINK("http://dbpedia.org/property/summary")</f>
        <v>http://dbpedia.org/property/summary</v>
      </c>
      <c r="B2921" s="0" t="s">
        <v>1859</v>
      </c>
      <c r="D2921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true" hidden="false" ht="12.1" outlineLevel="0" r="2922">
      <c r="A2922" s="0" t="str">
        <f aca="false">HYPERLINK("http://dbpedia.org/property/extra")</f>
        <v>http://dbpedia.org/property/extra</v>
      </c>
      <c r="B2922" s="0" t="s">
        <v>842</v>
      </c>
      <c r="D2922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65" outlineLevel="0" r="2923">
      <c r="A2923" s="0" t="str">
        <f aca="false">HYPERLINK("http://dbpedia.org/property/homeStation")</f>
        <v>http://dbpedia.org/property/homeStation</v>
      </c>
      <c r="B2923" s="0" t="s">
        <v>1860</v>
      </c>
      <c r="D2923" s="0" t="str">
        <f aca="false">HYPERLINK("http://dbpedia.org/sparql?default-graph-uri=http%3A%2F%2Fdbpedia.org&amp;query=select+distinct+%3Fsubject+%3Fobject+where+{%3Fsubject+%3Chttp%3A%2F%2Fdbpedia.org%2Fproperty%2FhomeStation%3E+%3Fobject}+LIMIT+100&amp;format=text%2Fhtml&amp;timeout=30000&amp;debug=on", "View on DBPedia")</f>
        <v>View on DBPedia</v>
      </c>
    </row>
    <row collapsed="false" customFormat="false" customHeight="true" hidden="false" ht="12.65" outlineLevel="0" r="2924">
      <c r="A2924" s="0" t="str">
        <f aca="false">HYPERLINK("http://dbpedia.org/property/startDate")</f>
        <v>http://dbpedia.org/property/startDate</v>
      </c>
      <c r="B2924" s="0" t="s">
        <v>276</v>
      </c>
      <c r="D2924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2925">
      <c r="A2925" s="0" t="str">
        <f aca="false">HYPERLINK("http://dbpedia.org/property/chartPosition")</f>
        <v>http://dbpedia.org/property/chartPosition</v>
      </c>
      <c r="B2925" s="0" t="s">
        <v>1420</v>
      </c>
      <c r="D2925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true" hidden="false" ht="12.65" outlineLevel="0" r="2926">
      <c r="A2926" s="0" t="str">
        <f aca="false">HYPERLINK("http://dbpedia.org/property/currentSeason")</f>
        <v>http://dbpedia.org/property/currentSeason</v>
      </c>
      <c r="B2926" s="0" t="s">
        <v>1861</v>
      </c>
      <c r="D2926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true" hidden="false" ht="12.65" outlineLevel="0" r="2927">
      <c r="A2927" s="0" t="str">
        <f aca="false">HYPERLINK("http://dbpedia.org/property/filmStart")</f>
        <v>http://dbpedia.org/property/filmStart</v>
      </c>
      <c r="B2927" s="0" t="s">
        <v>1862</v>
      </c>
      <c r="D2927" s="0" t="str">
        <f aca="false">HYPERLINK("http://dbpedia.org/sparql?default-graph-uri=http%3A%2F%2Fdbpedia.org&amp;query=select+distinct+%3Fsubject+%3Fobject+where+{%3Fsubject+%3Chttp%3A%2F%2Fdbpedia.org%2Fproperty%2FfilmStart%3E+%3Fobject}+LIMIT+100&amp;format=text%2Fhtml&amp;timeout=30000&amp;debug=on", "View on DBPedia")</f>
        <v>View on DBPedia</v>
      </c>
    </row>
    <row collapsed="false" customFormat="false" customHeight="true" hidden="false" ht="12.65" outlineLevel="0" r="2928">
      <c r="A2928" s="0" t="str">
        <f aca="false">HYPERLINK("http://dbpedia.org/property/closureDate")</f>
        <v>http://dbpedia.org/property/closureDate</v>
      </c>
      <c r="B2928" s="0" t="s">
        <v>1863</v>
      </c>
      <c r="D2928" s="0" t="str">
        <f aca="false">HYPERLINK("http://dbpedia.org/sparql?default-graph-uri=http%3A%2F%2Fdbpedia.org&amp;query=select+distinct+%3Fsubject+%3Fobject+where+{%3Fsubject+%3Chttp%3A%2F%2Fdbpedia.org%2Fproperty%2FclosureDate%3E+%3Fobject}+LIMIT+100&amp;format=text%2Fhtml&amp;timeout=30000&amp;debug=on", "View on DBPedia")</f>
        <v>View on DBPedia</v>
      </c>
    </row>
    <row collapsed="false" customFormat="false" customHeight="true" hidden="false" ht="12.65" outlineLevel="0" r="2929">
      <c r="A2929" s="0" t="str">
        <f aca="false">HYPERLINK("http://dbpedia.org/property/eptMoneyFinishes")</f>
        <v>http://dbpedia.org/property/eptMoneyFinishes</v>
      </c>
      <c r="B2929" s="0" t="s">
        <v>1864</v>
      </c>
      <c r="D2929" s="0" t="str">
        <f aca="false">HYPERLINK("http://dbpedia.org/sparql?default-graph-uri=http%3A%2F%2Fdbpedia.org&amp;query=select+distinct+%3Fsubject+%3Fobject+where+{%3Fsubject+%3Chttp%3A%2F%2Fdbpedia.org%2Fproperty%2FeptMoneyFinishes%3E+%3Fobject}+LIMIT+100&amp;format=text%2Fhtml&amp;timeout=30000&amp;debug=on", "View on DBPedia")</f>
        <v>View on DBPedia</v>
      </c>
    </row>
    <row collapsed="false" customFormat="false" customHeight="true" hidden="false" ht="12.65" outlineLevel="0" r="2930">
      <c r="A2930" s="0" t="str">
        <f aca="false">HYPERLINK("http://dbpedia.org/property/terrServ")</f>
        <v>http://dbpedia.org/property/terrServ</v>
      </c>
      <c r="B2930" s="0" t="s">
        <v>1865</v>
      </c>
      <c r="D2930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true" hidden="false" ht="12.1" outlineLevel="0" r="2931">
      <c r="A2931" s="0" t="str">
        <f aca="false">HYPERLINK("http://dbpedia.org/property/publisher")</f>
        <v>http://dbpedia.org/property/publisher</v>
      </c>
      <c r="B2931" s="0" t="s">
        <v>88</v>
      </c>
      <c r="D2931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65" outlineLevel="0" r="2932">
      <c r="A2932" s="0" t="str">
        <f aca="false">HYPERLINK("http://dbpedia.org/property/storyArc")</f>
        <v>http://dbpedia.org/property/storyArc</v>
      </c>
      <c r="B2932" s="0" t="s">
        <v>1866</v>
      </c>
      <c r="D2932" s="0" t="str">
        <f aca="false">HYPERLINK("http://dbpedia.org/sparql?default-graph-uri=http%3A%2F%2Fdbpedia.org&amp;query=select+distinct+%3Fsubject+%3Fobject+where+{%3Fsubject+%3Chttp%3A%2F%2Fdbpedia.org%2Fproperty%2FstoryArc%3E+%3Fobject}+LIMIT+100&amp;format=text%2Fhtml&amp;timeout=30000&amp;debug=on", "View on DBPedia")</f>
        <v>View on DBPedia</v>
      </c>
    </row>
    <row collapsed="false" customFormat="false" customHeight="true" hidden="false" ht="12.65" outlineLevel="0" r="2933">
      <c r="A2933" s="0" t="str">
        <f aca="false">HYPERLINK("http://dbpedia.org/property/latMinutes")</f>
        <v>http://dbpedia.org/property/latMinutes</v>
      </c>
      <c r="B2933" s="0" t="s">
        <v>1867</v>
      </c>
      <c r="D2933" s="0" t="str">
        <f aca="false">HYPERLINK("http://dbpedia.org/sparql?default-graph-uri=http%3A%2F%2Fdbpedia.org&amp;query=select+distinct+%3Fsubject+%3Fobject+where+{%3Fsubject+%3Chttp%3A%2F%2Fdbpedia.org%2Fproperty%2FlatMinutes%3E+%3Fobject}+LIMIT+100&amp;format=text%2Fhtml&amp;timeout=30000&amp;debug=on", "View on DBPedia")</f>
        <v>View on DBPedia</v>
      </c>
    </row>
    <row collapsed="false" customFormat="false" customHeight="true" hidden="false" ht="12.1" outlineLevel="0" r="2934">
      <c r="A2934" s="0" t="str">
        <f aca="false">HYPERLINK("http://dbpedia.org/property/1stishhead")</f>
        <v>http://dbpedia.org/property/1stishhead</v>
      </c>
      <c r="B2934" s="0" t="s">
        <v>1868</v>
      </c>
      <c r="D2934" s="0" t="str">
        <f aca="false">HYPERLINK("http://dbpedia.org/sparql?default-graph-uri=http%3A%2F%2Fdbpedia.org&amp;query=select+distinct+%3Fsubject+%3Fobject+where+{%3Fsubject+%3Chttp%3A%2F%2Fdbpedia.org%2Fproperty%2F1stishhead%3E+%3Fobject}+LIMIT+100&amp;format=text%2Fhtml&amp;timeout=30000&amp;debug=on", "View on DBPedia")</f>
        <v>View on DBPedia</v>
      </c>
    </row>
    <row collapsed="false" customFormat="false" customHeight="true" hidden="false" ht="12.1" outlineLevel="0" r="2935">
      <c r="A2935" s="0" t="str">
        <f aca="false">HYPERLINK("http://dbpedia.org/property/hm25Enter")</f>
        <v>http://dbpedia.org/property/hm25Enter</v>
      </c>
      <c r="B2935" s="0" t="s">
        <v>1869</v>
      </c>
      <c r="D2935" s="0" t="str">
        <f aca="false">HYPERLINK("http://dbpedia.org/sparql?default-graph-uri=http%3A%2F%2Fdbpedia.org&amp;query=select+distinct+%3Fsubject+%3Fobject+where+{%3Fsubject+%3Chttp%3A%2F%2Fdbpedia.org%2Fproperty%2Fhm25Enter%3E+%3Fobject}+LIMIT+100&amp;format=text%2Fhtml&amp;timeout=30000&amp;debug=on", "View on DBPedia")</f>
        <v>View on DBPedia</v>
      </c>
    </row>
    <row collapsed="false" customFormat="false" customHeight="true" hidden="false" ht="12.1" outlineLevel="0" r="2936">
      <c r="A2936" s="0" t="str">
        <f aca="false">HYPERLINK("http://dbpedia.org/property/rows")</f>
        <v>http://dbpedia.org/property/rows</v>
      </c>
      <c r="B2936" s="0" t="s">
        <v>1870</v>
      </c>
      <c r="D2936" s="0" t="str">
        <f aca="false">HYPERLINK("http://dbpedia.org/sparql?default-graph-uri=http%3A%2F%2Fdbpedia.org&amp;query=select+distinct+%3Fsubject+%3Fobject+where+{%3Fsubject+%3Chttp%3A%2F%2Fdbpedia.org%2Fproperty%2Frows%3E+%3Fobject}+LIMIT+100&amp;format=text%2Fhtml&amp;timeout=30000&amp;debug=on", "View on DBPedia")</f>
        <v>View on DBPedia</v>
      </c>
    </row>
    <row collapsed="false" customFormat="false" customHeight="true" hidden="false" ht="12.1" outlineLevel="0" r="2937">
      <c r="A2937" s="0" t="str">
        <f aca="false">HYPERLINK("http://dbpedia.org/property/option")</f>
        <v>http://dbpedia.org/property/option</v>
      </c>
      <c r="B2937" s="0" t="s">
        <v>1871</v>
      </c>
      <c r="D2937" s="0" t="str">
        <f aca="false">HYPERLINK("http://dbpedia.org/sparql?default-graph-uri=http%3A%2F%2Fdbpedia.org&amp;query=select+distinct+%3Fsubject+%3Fobject+where+{%3Fsubject+%3Chttp%3A%2F%2Fdbpedia.org%2Fproperty%2Foption%3E+%3Fobject}+LIMIT+100&amp;format=text%2Fhtml&amp;timeout=30000&amp;debug=on", "View on DBPedia")</f>
        <v>View on DBPedia</v>
      </c>
    </row>
    <row collapsed="false" customFormat="false" customHeight="true" hidden="false" ht="12.65" outlineLevel="0" r="2938">
      <c r="A2938" s="0" t="str">
        <f aca="false">HYPERLINK("http://dbpedia.org/property/heightFt")</f>
        <v>http://dbpedia.org/property/heightFt</v>
      </c>
      <c r="B2938" s="0" t="s">
        <v>1872</v>
      </c>
      <c r="D2938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true" hidden="false" ht="12.65" outlineLevel="0" r="2939">
      <c r="A2939" s="0" t="str">
        <f aca="false">HYPERLINK("http://dbpedia.org/property/mmaSubwin")</f>
        <v>http://dbpedia.org/property/mmaSubwin</v>
      </c>
      <c r="B2939" s="0" t="s">
        <v>1873</v>
      </c>
      <c r="D2939" s="0" t="str">
        <f aca="false">HYPERLINK("http://dbpedia.org/sparql?default-graph-uri=http%3A%2F%2Fdbpedia.org&amp;query=select+distinct+%3Fsubject+%3Fobject+where+{%3Fsubject+%3Chttp%3A%2F%2Fdbpedia.org%2Fproperty%2FmmaSubwin%3E+%3Fobject}+LIMIT+100&amp;format=text%2Fhtml&amp;timeout=30000&amp;debug=on", "View on DBPedia")</f>
        <v>View on DBPedia</v>
      </c>
    </row>
    <row collapsed="false" customFormat="false" customHeight="true" hidden="false" ht="12.65" outlineLevel="0" r="2940">
      <c r="A2940" s="0" t="str">
        <f aca="false">HYPERLINK("http://dbpedia.org/property/mr")</f>
        <v>http://dbpedia.org/property/mr</v>
      </c>
      <c r="B2940" s="0" t="s">
        <v>1874</v>
      </c>
      <c r="D2940" s="0" t="str">
        <f aca="false">HYPERLINK("http://dbpedia.org/sparql?default-graph-uri=http%3A%2F%2Fdbpedia.org&amp;query=select+distinct+%3Fsubject+%3Fobject+where+{%3Fsubject+%3Chttp%3A%2F%2Fdbpedia.org%2Fproperty%2Fmr%3E+%3Fobject}+LIMIT+100&amp;format=text%2Fhtml&amp;timeout=30000&amp;debug=on", "View on DBPedia")</f>
        <v>View on DBPedia</v>
      </c>
    </row>
    <row collapsed="false" customFormat="false" customHeight="true" hidden="false" ht="12.1" outlineLevel="0" r="2941">
      <c r="A2941" s="0" t="str">
        <f aca="false">HYPERLINK("http://dbpedia.org/property/odds")</f>
        <v>http://dbpedia.org/property/odds</v>
      </c>
      <c r="B2941" s="0" t="s">
        <v>1875</v>
      </c>
      <c r="D2941" s="0" t="str">
        <f aca="false">HYPERLINK("http://dbpedia.org/sparql?default-graph-uri=http%3A%2F%2Fdbpedia.org&amp;query=select+distinct+%3Fsubject+%3Fobject+where+{%3Fsubject+%3Chttp%3A%2F%2Fdbpedia.org%2Fproperty%2Fodds%3E+%3Fobject}+LIMIT+100&amp;format=text%2Fhtml&amp;timeout=30000&amp;debug=on", "View on DBPedia")</f>
        <v>View on DBPedia</v>
      </c>
    </row>
    <row collapsed="false" customFormat="false" customHeight="true" hidden="false" ht="12.65" outlineLevel="0" r="2942">
      <c r="A2942" s="0" t="str">
        <f aca="false">HYPERLINK("http://dbpedia.org/property/dateAired")</f>
        <v>http://dbpedia.org/property/dateAired</v>
      </c>
      <c r="B2942" s="0" t="s">
        <v>1876</v>
      </c>
      <c r="D2942" s="0" t="str">
        <f aca="false">HYPERLINK("http://dbpedia.org/sparql?default-graph-uri=http%3A%2F%2Fdbpedia.org&amp;query=select+distinct+%3Fsubject+%3Fobject+where+{%3Fsubject+%3Chttp%3A%2F%2Fdbpedia.org%2Fproperty%2FdateAired%3E+%3Fobject}+LIMIT+100&amp;format=text%2Fhtml&amp;timeout=30000&amp;debug=on", "View on DBPedia")</f>
        <v>View on DBPedia</v>
      </c>
    </row>
    <row collapsed="false" customFormat="false" customHeight="true" hidden="false" ht="12.65" outlineLevel="0" r="2943">
      <c r="A2943" s="0" t="str">
        <f aca="false">HYPERLINK("http://dbpedia.org/property/numCycles")</f>
        <v>http://dbpedia.org/property/numCycles</v>
      </c>
      <c r="B2943" s="0" t="s">
        <v>1877</v>
      </c>
      <c r="D2943" s="0" t="str">
        <f aca="false">HYPERLINK("http://dbpedia.org/sparql?default-graph-uri=http%3A%2F%2Fdbpedia.org&amp;query=select+distinct+%3Fsubject+%3Fobject+where+{%3Fsubject+%3Chttp%3A%2F%2Fdbpedia.org%2Fproperty%2FnumCycles%3E+%3Fobject}+LIMIT+100&amp;format=text%2Fhtml&amp;timeout=30000&amp;debug=on", "View on DBPedia")</f>
        <v>View on DBPedia</v>
      </c>
    </row>
    <row collapsed="false" customFormat="false" customHeight="true" hidden="false" ht="12.1" outlineLevel="0" r="2944">
      <c r="A2944" s="0" t="str">
        <f aca="false">HYPERLINK("http://dbpedia.org/property/can10Week")</f>
        <v>http://dbpedia.org/property/can10Week</v>
      </c>
      <c r="B2944" s="0" t="s">
        <v>1878</v>
      </c>
      <c r="D2944" s="0" t="str">
        <f aca="false">HYPERLINK("http://dbpedia.org/sparql?default-graph-uri=http%3A%2F%2Fdbpedia.org&amp;query=select+distinct+%3Fsubject+%3Fobject+where+{%3Fsubject+%3Chttp%3A%2F%2Fdbpedia.org%2Fproperty%2Fcan10Week%3E+%3Fobject}+LIMIT+100&amp;format=text%2Fhtml&amp;timeout=30000&amp;debug=on", "View on DBPedia")</f>
        <v>View on DBPedia</v>
      </c>
    </row>
    <row collapsed="false" customFormat="false" customHeight="true" hidden="false" ht="12.1" outlineLevel="0" r="2945">
      <c r="A2945" s="0" t="str">
        <f aca="false">HYPERLINK("http://dbpedia.org/property/broadcaster")</f>
        <v>http://dbpedia.org/property/broadcaster</v>
      </c>
      <c r="B2945" s="0" t="s">
        <v>1879</v>
      </c>
      <c r="D2945" s="0" t="str">
        <f aca="false">HYPERLINK("http://dbpedia.org/sparql?default-graph-uri=http%3A%2F%2Fdbpedia.org&amp;query=select+distinct+%3Fsubject+%3Fobject+where+{%3Fsubject+%3Chttp%3A%2F%2Fdbpedia.org%2Fproperty%2Fbroadcaster%3E+%3Fobject}+LIMIT+100&amp;format=text%2Fhtml&amp;timeout=30000&amp;debug=on", "View on DBPedia")</f>
        <v>View on DBPedia</v>
      </c>
    </row>
    <row collapsed="false" customFormat="false" customHeight="true" hidden="false" ht="12.65" outlineLevel="0" r="2946">
      <c r="A2946" s="0" t="str">
        <f aca="false">HYPERLINK("http://dbpedia.org/property/originalRun")</f>
        <v>http://dbpedia.org/property/originalRun</v>
      </c>
      <c r="B2946" s="0" t="s">
        <v>1880</v>
      </c>
      <c r="D2946" s="0" t="str">
        <f aca="false">HYPERLINK("http://dbpedia.org/sparql?default-graph-uri=http%3A%2F%2Fdbpedia.org&amp;query=select+distinct+%3Fsubject+%3Fobject+where+{%3Fsubject+%3Chttp%3A%2F%2Fdbpedia.org%2Fproperty%2ForiginalRun%3E+%3Fobject}+LIMIT+100&amp;format=text%2Fhtml&amp;timeout=30000&amp;debug=on", "View on DBPedia")</f>
        <v>View on DBPedia</v>
      </c>
    </row>
    <row collapsed="false" customFormat="false" customHeight="true" hidden="false" ht="12.1" outlineLevel="0" r="2947">
      <c r="A2947" s="0" t="str">
        <f aca="false">HYPERLINK("http://dbpedia.org/property/hm28Exit")</f>
        <v>http://dbpedia.org/property/hm28Exit</v>
      </c>
      <c r="B2947" s="0" t="s">
        <v>1881</v>
      </c>
      <c r="D2947" s="0" t="str">
        <f aca="false">HYPERLINK("http://dbpedia.org/sparql?default-graph-uri=http%3A%2F%2Fdbpedia.org&amp;query=select+distinct+%3Fsubject+%3Fobject+where+{%3Fsubject+%3Chttp%3A%2F%2Fdbpedia.org%2Fproperty%2Fhm28Exit%3E+%3Fobject}+LIMIT+100&amp;format=text%2Fhtml&amp;timeout=30000&amp;debug=on", "View on DBPedia")</f>
        <v>View on DBPedia</v>
      </c>
    </row>
    <row collapsed="false" customFormat="false" customHeight="true" hidden="false" ht="12.65" outlineLevel="0" r="2948">
      <c r="A2948" s="0" t="str">
        <f aca="false">HYPERLINK("http://dbpedia.org/ontology/trackNumber")</f>
        <v>http://dbpedia.org/ontology/trackNumber</v>
      </c>
      <c r="B2948" s="0" t="s">
        <v>1882</v>
      </c>
      <c r="D2948" s="0" t="str">
        <f aca="false">HYPERLINK("http://dbpedia.org/sparql?default-graph-uri=http%3A%2F%2Fdbpedia.org&amp;query=select+distinct+%3Fsubject+%3Fobject+where+{%3Fsubject+%3Chttp%3A%2F%2Fdbpedia.org%2Fontology%2FtrackNumber%3E+%3Fobject}+LIMIT+100&amp;format=text%2Fhtml&amp;timeout=30000&amp;debug=on", "View on DBPedia")</f>
        <v>View on DBPedia</v>
      </c>
    </row>
    <row collapsed="false" customFormat="false" customHeight="true" hidden="false" ht="12.1" outlineLevel="0" r="2949">
      <c r="A2949" s="0" t="str">
        <f aca="false">HYPERLINK("http://dbpedia.org/property/total")</f>
        <v>http://dbpedia.org/property/total</v>
      </c>
      <c r="B2949" s="0" t="s">
        <v>1883</v>
      </c>
      <c r="D2949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true" hidden="false" ht="12.65" outlineLevel="0" r="2950">
      <c r="A2950" s="0" t="str">
        <f aca="false">HYPERLINK("http://dbpedia.org/property/currentnumber")</f>
        <v>http://dbpedia.org/property/currentnumber</v>
      </c>
      <c r="B2950" s="0" t="s">
        <v>1884</v>
      </c>
      <c r="D2950" s="0" t="str">
        <f aca="false">HYPERLINK("http://dbpedia.org/sparql?default-graph-uri=http%3A%2F%2Fdbpedia.org&amp;query=select+distinct+%3Fsubject+%3Fobject+where+{%3Fsubject+%3Chttp%3A%2F%2Fdbpedia.org%2Fproperty%2Fcurrentnumber%3E+%3Fobject}+LIMIT+100&amp;format=text%2Fhtml&amp;timeout=30000&amp;debug=on", "View on DBPedia")</f>
        <v>View on DBPedia</v>
      </c>
    </row>
    <row collapsed="false" customFormat="false" customHeight="true" hidden="false" ht="12.65" outlineLevel="0" r="2951">
      <c r="A2951" s="0" t="str">
        <f aca="false">HYPERLINK("http://dbpedia.org/property/imageCaption")</f>
        <v>http://dbpedia.org/property/imageCaption</v>
      </c>
      <c r="B2951" s="0" t="s">
        <v>75</v>
      </c>
      <c r="D2951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65" outlineLevel="0" r="2952">
      <c r="A2952" s="0" t="str">
        <f aca="false">HYPERLINK("http://dbpedia.org/property/mmaSubloss")</f>
        <v>http://dbpedia.org/property/mmaSubloss</v>
      </c>
      <c r="B2952" s="0" t="s">
        <v>1885</v>
      </c>
      <c r="D2952" s="0" t="str">
        <f aca="false">HYPERLINK("http://dbpedia.org/sparql?default-graph-uri=http%3A%2F%2Fdbpedia.org&amp;query=select+distinct+%3Fsubject+%3Fobject+where+{%3Fsubject+%3Chttp%3A%2F%2Fdbpedia.org%2Fproperty%2FmmaSubloss%3E+%3Fobject}+LIMIT+100&amp;format=text%2Fhtml&amp;timeout=30000&amp;debug=on", "View on DBPedia")</f>
        <v>View on DBPedia</v>
      </c>
    </row>
    <row collapsed="false" customFormat="false" customHeight="true" hidden="false" ht="12.1" outlineLevel="0" r="2953">
      <c r="A2953" s="0" t="str">
        <f aca="false">HYPERLINK("http://dbpedia.org/property/longs")</f>
        <v>http://dbpedia.org/property/longs</v>
      </c>
      <c r="B2953" s="0" t="s">
        <v>1886</v>
      </c>
      <c r="D2953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true" hidden="false" ht="12.65" outlineLevel="0" r="2954">
      <c r="A2954" s="0" t="str">
        <f aca="false">HYPERLINK("http://dbpedia.org/property/completionDate")</f>
        <v>http://dbpedia.org/property/completionDate</v>
      </c>
      <c r="B2954" s="0" t="s">
        <v>262</v>
      </c>
      <c r="D2954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true" hidden="false" ht="12.1" outlineLevel="0" r="2955">
      <c r="A2955" s="0" t="str">
        <f aca="false">HYPERLINK("http://dbpedia.org/property/weight")</f>
        <v>http://dbpedia.org/property/weight</v>
      </c>
      <c r="B2955" s="0" t="s">
        <v>1887</v>
      </c>
      <c r="D2955" s="0" t="str">
        <f aca="false">HYPERLINK("http://dbpedia.org/sparql?default-graph-uri=http%3A%2F%2Fdbpedia.org&amp;query=select+distinct+%3Fsubject+%3Fobject+where+{%3Fsubject+%3Chttp%3A%2F%2Fdbpedia.org%2Fproperty%2Fweight%3E+%3Fobject}+LIMIT+100&amp;format=text%2Fhtml&amp;timeout=30000&amp;debug=on", "View on DBPedia")</f>
        <v>View on DBPedia</v>
      </c>
    </row>
    <row collapsed="false" customFormat="false" customHeight="true" hidden="false" ht="12.65" outlineLevel="0" r="2956">
      <c r="A2956" s="0" t="str">
        <f aca="false">HYPERLINK("http://dbpedia.org/property/birthname")</f>
        <v>http://dbpedia.org/property/birthname</v>
      </c>
      <c r="B2956" s="0" t="s">
        <v>1888</v>
      </c>
      <c r="D2956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1" outlineLevel="0" r="2957">
      <c r="A2957" s="0" t="str">
        <f aca="false">HYPERLINK("http://dbpedia.org/property/session")</f>
        <v>http://dbpedia.org/property/session</v>
      </c>
      <c r="B2957" s="0" t="s">
        <v>1889</v>
      </c>
      <c r="D2957" s="0" t="str">
        <f aca="false">HYPERLINK("http://dbpedia.org/sparql?default-graph-uri=http%3A%2F%2Fdbpedia.org&amp;query=select+distinct+%3Fsubject+%3Fobject+where+{%3Fsubject+%3Chttp%3A%2F%2Fdbpedia.org%2Fproperty%2Fsession%3E+%3Fobject}+LIMIT+100&amp;format=text%2Fhtml&amp;timeout=30000&amp;debug=on", "View on DBPedia")</f>
        <v>View on DBPedia</v>
      </c>
    </row>
    <row collapsed="false" customFormat="false" customHeight="true" hidden="false" ht="12.1" outlineLevel="0" r="2958">
      <c r="A2958" s="0" t="str">
        <f aca="false">HYPERLINK("http://dbpedia.org/ontology/format")</f>
        <v>http://dbpedia.org/ontology/format</v>
      </c>
      <c r="B2958" s="0" t="s">
        <v>1065</v>
      </c>
      <c r="D2958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true" hidden="false" ht="12.1" outlineLevel="0" r="2959">
      <c r="A2959" s="0" t="str">
        <f aca="false">HYPERLINK("http://dbpedia.org/property/hm29Exit")</f>
        <v>http://dbpedia.org/property/hm29Exit</v>
      </c>
      <c r="B2959" s="0" t="s">
        <v>1890</v>
      </c>
      <c r="D2959" s="0" t="str">
        <f aca="false">HYPERLINK("http://dbpedia.org/sparql?default-graph-uri=http%3A%2F%2Fdbpedia.org&amp;query=select+distinct+%3Fsubject+%3Fobject+where+{%3Fsubject+%3Chttp%3A%2F%2Fdbpedia.org%2Fproperty%2Fhm29Exit%3E+%3Fobject}+LIMIT+100&amp;format=text%2Fhtml&amp;timeout=30000&amp;debug=on", "View on DBPedia")</f>
        <v>View on DBPedia</v>
      </c>
    </row>
    <row collapsed="false" customFormat="false" customHeight="true" hidden="false" ht="12.1" outlineLevel="0" r="2960">
      <c r="A2960" s="0" t="str">
        <f aca="false">HYPERLINK("http://dbpedia.org/property/can7Week")</f>
        <v>http://dbpedia.org/property/can7Week</v>
      </c>
      <c r="B2960" s="0" t="s">
        <v>1891</v>
      </c>
      <c r="D2960" s="0" t="str">
        <f aca="false">HYPERLINK("http://dbpedia.org/sparql?default-graph-uri=http%3A%2F%2Fdbpedia.org&amp;query=select+distinct+%3Fsubject+%3Fobject+where+{%3Fsubject+%3Chttp%3A%2F%2Fdbpedia.org%2Fproperty%2Fcan7Week%3E+%3Fobject}+LIMIT+100&amp;format=text%2Fhtml&amp;timeout=30000&amp;debug=on", "View on DBPedia")</f>
        <v>View on DBPedia</v>
      </c>
    </row>
    <row collapsed="false" customFormat="false" customHeight="true" hidden="false" ht="12.1" outlineLevel="0" r="2961">
      <c r="A2961" s="0" t="str">
        <f aca="false">HYPERLINK("http://dbpedia.org/property/composer")</f>
        <v>http://dbpedia.org/property/composer</v>
      </c>
      <c r="B2961" s="0" t="s">
        <v>1290</v>
      </c>
      <c r="D2961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true" hidden="false" ht="12.65" outlineLevel="0" r="2962">
      <c r="A2962" s="0" t="str">
        <f aca="false">HYPERLINK("http://dbpedia.org/property/subLosses")</f>
        <v>http://dbpedia.org/property/subLosses</v>
      </c>
      <c r="B2962" s="0" t="s">
        <v>1892</v>
      </c>
      <c r="D2962" s="0" t="str">
        <f aca="false">HYPERLINK("http://dbpedia.org/sparql?default-graph-uri=http%3A%2F%2Fdbpedia.org&amp;query=select+distinct+%3Fsubject+%3Fobject+where+{%3Fsubject+%3Chttp%3A%2F%2Fdbpedia.org%2Fproperty%2FsubLosses%3E+%3Fobject}+LIMIT+100&amp;format=text%2Fhtml&amp;timeout=30000&amp;debug=on", "View on DBPedia")</f>
        <v>View on DBPedia</v>
      </c>
    </row>
    <row collapsed="false" customFormat="false" customHeight="true" hidden="false" ht="12.65" outlineLevel="0" r="2963">
      <c r="A2963" s="0" t="str">
        <f aca="false">HYPERLINK("http://dbpedia.org/ontology/formerBroadcastNetwork")</f>
        <v>http://dbpedia.org/ontology/formerBroadcastNetwork</v>
      </c>
      <c r="B2963" s="0" t="s">
        <v>206</v>
      </c>
      <c r="D2963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true" hidden="false" ht="12.1" outlineLevel="0" r="2964">
      <c r="A2964" s="0" t="str">
        <f aca="false">HYPERLINK("http://dbpedia.org/property/can9Week")</f>
        <v>http://dbpedia.org/property/can9Week</v>
      </c>
      <c r="B2964" s="0" t="s">
        <v>1893</v>
      </c>
      <c r="D2964" s="0" t="str">
        <f aca="false">HYPERLINK("http://dbpedia.org/sparql?default-graph-uri=http%3A%2F%2Fdbpedia.org&amp;query=select+distinct+%3Fsubject+%3Fobject+where+{%3Fsubject+%3Chttp%3A%2F%2Fdbpedia.org%2Fproperty%2Fcan9Week%3E+%3Fobject}+LIMIT+100&amp;format=text%2Fhtml&amp;timeout=30000&amp;debug=on", "View on DBPedia")</f>
        <v>View on DBPedia</v>
      </c>
    </row>
    <row collapsed="false" customFormat="false" customHeight="true" hidden="false" ht="12.1" outlineLevel="0" r="2965">
      <c r="A2965" s="0" t="str">
        <f aca="false">HYPERLINK("http://dbpedia.org/property/voices")</f>
        <v>http://dbpedia.org/property/voices</v>
      </c>
      <c r="B2965" s="0" t="s">
        <v>1894</v>
      </c>
      <c r="D2965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true" hidden="false" ht="12.65" outlineLevel="0" r="2966">
      <c r="A2966" s="0" t="str">
        <f aca="false">HYPERLINK("http://dbpedia.org/property/numberOfFilms")</f>
        <v>http://dbpedia.org/property/numberOfFilms</v>
      </c>
      <c r="B2966" s="0" t="s">
        <v>1776</v>
      </c>
      <c r="D2966" s="0" t="str">
        <f aca="false">HYPERLINK("http://dbpedia.org/sparql?default-graph-uri=http%3A%2F%2Fdbpedia.org&amp;query=select+distinct+%3Fsubject+%3Fobject+where+{%3Fsubject+%3Chttp%3A%2F%2Fdbpedia.org%2Fproperty%2FnumberOfFilms%3E+%3Fobject}+LIMIT+100&amp;format=text%2Fhtml&amp;timeout=30000&amp;debug=on", "View on DBPedia")</f>
        <v>View on DBPedia</v>
      </c>
    </row>
    <row collapsed="false" customFormat="false" customHeight="true" hidden="false" ht="12.1" outlineLevel="0" r="2967">
      <c r="A2967" s="0" t="str">
        <f aca="false">HYPERLINK("http://dbpedia.org/property/can8Week")</f>
        <v>http://dbpedia.org/property/can8Week</v>
      </c>
      <c r="B2967" s="0" t="s">
        <v>1895</v>
      </c>
      <c r="D2967" s="0" t="str">
        <f aca="false">HYPERLINK("http://dbpedia.org/sparql?default-graph-uri=http%3A%2F%2Fdbpedia.org&amp;query=select+distinct+%3Fsubject+%3Fobject+where+{%3Fsubject+%3Chttp%3A%2F%2Fdbpedia.org%2Fproperty%2Fcan8Week%3E+%3Fobject}+LIMIT+100&amp;format=text%2Fhtml&amp;timeout=30000&amp;debug=on", "View on DBPedia")</f>
        <v>View on DBPedia</v>
      </c>
    </row>
    <row collapsed="false" customFormat="false" customHeight="true" hidden="false" ht="12.65" outlineLevel="0" r="2968">
      <c r="A2968" s="0" t="str">
        <f aca="false">HYPERLINK("http://dbpedia.org/property/networkEn")</f>
        <v>http://dbpedia.org/property/networkEn</v>
      </c>
      <c r="B2968" s="0" t="s">
        <v>1896</v>
      </c>
      <c r="D2968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true" hidden="false" ht="12.1" outlineLevel="0" r="2969">
      <c r="A2969" s="0" t="str">
        <f aca="false">HYPERLINK("http://dbpedia.org/property/fatalities")</f>
        <v>http://dbpedia.org/property/fatalities</v>
      </c>
      <c r="B2969" s="0" t="s">
        <v>1897</v>
      </c>
      <c r="D2969" s="0" t="str">
        <f aca="false">HYPERLINK("http://dbpedia.org/sparql?default-graph-uri=http%3A%2F%2Fdbpedia.org&amp;query=select+distinct+%3Fsubject+%3Fobject+where+{%3Fsubject+%3Chttp%3A%2F%2Fdbpedia.org%2Fproperty%2Ffatalities%3E+%3Fobject}+LIMIT+100&amp;format=text%2Fhtml&amp;timeout=30000&amp;debug=on", "View on DBPedia")</f>
        <v>View on DBPedia</v>
      </c>
    </row>
    <row collapsed="false" customFormat="false" customHeight="true" hidden="false" ht="12.65" outlineLevel="0" r="2970">
      <c r="A2970" s="0" t="str">
        <f aca="false">HYPERLINK("http://dbpedia.org/property/subchannels")</f>
        <v>http://dbpedia.org/property/subchannels</v>
      </c>
      <c r="B2970" s="0" t="s">
        <v>1898</v>
      </c>
      <c r="D2970" s="0" t="str">
        <f aca="false">HYPERLINK("http://dbpedia.org/sparql?default-graph-uri=http%3A%2F%2Fdbpedia.org&amp;query=select+distinct+%3Fsubject+%3Fobject+where+{%3Fsubject+%3Chttp%3A%2F%2Fdbpedia.org%2Fproperty%2Fsubchannels%3E+%3Fobject}+LIMIT+100&amp;format=text%2Fhtml&amp;timeout=30000&amp;debug=on", "View on DBPedia")</f>
        <v>View on DBPedia</v>
      </c>
    </row>
    <row collapsed="false" customFormat="false" customHeight="true" hidden="false" ht="12.1" outlineLevel="0" r="2971">
      <c r="A2971" s="0" t="str">
        <f aca="false">HYPERLINK("http://dbpedia.org/ontology/occupation")</f>
        <v>http://dbpedia.org/ontology/occupation</v>
      </c>
      <c r="B2971" s="0" t="s">
        <v>52</v>
      </c>
      <c r="D2971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2972">
      <c r="A2972" s="0" t="str">
        <f aca="false">HYPERLINK("http://dbpedia.org/property/rev1score")</f>
        <v>http://dbpedia.org/property/rev1score</v>
      </c>
      <c r="B2972" s="0" t="s">
        <v>1068</v>
      </c>
      <c r="D2972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true" hidden="false" ht="12.1" outlineLevel="0" r="2973">
      <c r="A2973" s="0" t="str">
        <f aca="false">HYPERLINK("http://dbpedia.org/property/neShow2Date")</f>
        <v>http://dbpedia.org/property/neShow2Date</v>
      </c>
      <c r="B2973" s="0" t="s">
        <v>1899</v>
      </c>
      <c r="D2973" s="0" t="str">
        <f aca="false">HYPERLINK("http://dbpedia.org/sparql?default-graph-uri=http%3A%2F%2Fdbpedia.org&amp;query=select+distinct+%3Fsubject+%3Fobject+where+{%3Fsubject+%3Chttp%3A%2F%2Fdbpedia.org%2Fproperty%2FneShow2Date%3E+%3Fobject}+LIMIT+100&amp;format=text%2Fhtml&amp;timeout=30000&amp;debug=on", "View on DBPedia")</f>
        <v>View on DBPedia</v>
      </c>
    </row>
    <row collapsed="false" customFormat="false" customHeight="true" hidden="false" ht="12.65" outlineLevel="0" r="2974">
      <c r="A2974" s="0" t="str">
        <f aca="false">HYPERLINK("http://dbpedia.org/property/cableServ")</f>
        <v>http://dbpedia.org/property/cableServ</v>
      </c>
      <c r="B2974" s="0" t="s">
        <v>1417</v>
      </c>
      <c r="D2974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true" hidden="false" ht="12.65" outlineLevel="0" r="2975">
      <c r="A2975" s="0" t="str">
        <f aca="false">HYPERLINK("http://dbpedia.org/property/catnum")</f>
        <v>http://dbpedia.org/property/catnum</v>
      </c>
      <c r="B2975" s="0" t="s">
        <v>1900</v>
      </c>
      <c r="D2975" s="0" t="str">
        <f aca="false">HYPERLINK("http://dbpedia.org/sparql?default-graph-uri=http%3A%2F%2Fdbpedia.org&amp;query=select+distinct+%3Fsubject+%3Fobject+where+{%3Fsubject+%3Chttp%3A%2F%2Fdbpedia.org%2Fproperty%2Fcatnum%3E+%3Fobject}+LIMIT+100&amp;format=text%2Fhtml&amp;timeout=30000&amp;debug=on", "View on DBPedia")</f>
        <v>View on DBPedia</v>
      </c>
    </row>
    <row collapsed="false" customFormat="false" customHeight="true" hidden="false" ht="12.65" outlineLevel="0" r="2976">
      <c r="A2976" s="0" t="str">
        <f aca="false">HYPERLINK("http://dbpedia.org/property/inaugurationDate")</f>
        <v>http://dbpedia.org/property/inaugurationDate</v>
      </c>
      <c r="B2976" s="0" t="s">
        <v>310</v>
      </c>
      <c r="D2976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2977">
      <c r="A2977" s="0" t="str">
        <f aca="false">HYPERLINK("http://dbpedia.org/property/wcfResult")</f>
        <v>http://dbpedia.org/property/wcfResult</v>
      </c>
      <c r="B2977" s="0" t="s">
        <v>1901</v>
      </c>
      <c r="D2977" s="0" t="str">
        <f aca="false">HYPERLINK("http://dbpedia.org/sparql?default-graph-uri=http%3A%2F%2Fdbpedia.org&amp;query=select+distinct+%3Fsubject+%3Fobject+where+{%3Fsubject+%3Chttp%3A%2F%2Fdbpedia.org%2Fproperty%2FwcfResult%3E+%3Fobject}+LIMIT+100&amp;format=text%2Fhtml&amp;timeout=30000&amp;debug=on", "View on DBPedia")</f>
        <v>View on DBPedia</v>
      </c>
    </row>
    <row collapsed="false" customFormat="false" customHeight="true" hidden="false" ht="12.1" outlineLevel="0" r="2978">
      <c r="A2978" s="0" t="str">
        <f aca="false">HYPERLINK("http://dbpedia.org/property/access")</f>
        <v>http://dbpedia.org/property/access</v>
      </c>
      <c r="B2978" s="0" t="s">
        <v>1902</v>
      </c>
      <c r="D2978" s="0" t="str">
        <f aca="false">HYPERLINK("http://dbpedia.org/sparql?default-graph-uri=http%3A%2F%2Fdbpedia.org&amp;query=select+distinct+%3Fsubject+%3Fobject+where+{%3Fsubject+%3Chttp%3A%2F%2Fdbpedia.org%2Fproperty%2Faccess%3E+%3Fobject}+LIMIT+100&amp;format=text%2Fhtml&amp;timeout=30000&amp;debug=on", "View on DBPedia")</f>
        <v>View on DBPedia</v>
      </c>
    </row>
    <row collapsed="false" customFormat="false" customHeight="true" hidden="false" ht="12.65" outlineLevel="0" r="2979">
      <c r="A2979" s="0" t="str">
        <f aca="false">HYPERLINK("http://dbpedia.org/property/no.OfSeasons")</f>
        <v>http://dbpedia.org/property/no.OfSeasons</v>
      </c>
      <c r="B2979" s="0" t="s">
        <v>1903</v>
      </c>
      <c r="D2979" s="0" t="str">
        <f aca="false">HYPERLINK("http://dbpedia.org/sparql?default-graph-uri=http%3A%2F%2Fdbpedia.org&amp;query=select+distinct+%3Fsubject+%3Fobject+where+{%3Fsubject+%3Chttp%3A%2F%2Fdbpedia.org%2Fproperty%2Fno.OfSeasons%3E+%3Fobject}+LIMIT+100&amp;format=text%2Fhtml&amp;timeout=30000&amp;debug=on", "View on DBPedia")</f>
        <v>View on DBPedia</v>
      </c>
    </row>
    <row collapsed="false" customFormat="false" customHeight="true" hidden="false" ht="12.1" outlineLevel="0" r="2980">
      <c r="A2980" s="0" t="str">
        <f aca="false">HYPERLINK("http://dbpedia.org/property/input")</f>
        <v>http://dbpedia.org/property/input</v>
      </c>
      <c r="B2980" s="0" t="s">
        <v>1904</v>
      </c>
      <c r="D2980" s="0" t="str">
        <f aca="false">HYPERLINK("http://dbpedia.org/sparql?default-graph-uri=http%3A%2F%2Fdbpedia.org&amp;query=select+distinct+%3Fsubject+%3Fobject+where+{%3Fsubject+%3Chttp%3A%2F%2Fdbpedia.org%2Fproperty%2Finput%3E+%3Fobject}+LIMIT+100&amp;format=text%2Fhtml&amp;timeout=30000&amp;debug=on", "View on DBPedia")</f>
        <v>View on DBPedia</v>
      </c>
    </row>
    <row collapsed="false" customFormat="false" customHeight="true" hidden="false" ht="12.1" outlineLevel="0" r="2981">
      <c r="A2981" s="0" t="str">
        <f aca="false">HYPERLINK("http://dbpedia.org/property/director")</f>
        <v>http://dbpedia.org/property/director</v>
      </c>
      <c r="B2981" s="0" t="s">
        <v>519</v>
      </c>
      <c r="D2981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2982">
      <c r="A2982" s="0" t="str">
        <f aca="false">HYPERLINK("http://dbpedia.org/property/can6Week")</f>
        <v>http://dbpedia.org/property/can6Week</v>
      </c>
      <c r="B2982" s="0" t="s">
        <v>1905</v>
      </c>
      <c r="D2982" s="0" t="str">
        <f aca="false">HYPERLINK("http://dbpedia.org/sparql?default-graph-uri=http%3A%2F%2Fdbpedia.org&amp;query=select+distinct+%3Fsubject+%3Fobject+where+{%3Fsubject+%3Chttp%3A%2F%2Fdbpedia.org%2Fproperty%2Fcan6Week%3E+%3Fobject}+LIMIT+100&amp;format=text%2Fhtml&amp;timeout=30000&amp;debug=on", "View on DBPedia")</f>
        <v>View on DBPedia</v>
      </c>
    </row>
    <row collapsed="false" customFormat="false" customHeight="true" hidden="false" ht="12.65" outlineLevel="0" r="2983">
      <c r="A2983" s="0" t="str">
        <f aca="false">HYPERLINK("http://dbpedia.org/property/numSpecials")</f>
        <v>http://dbpedia.org/property/numSpecials</v>
      </c>
      <c r="B2983" s="0" t="s">
        <v>1906</v>
      </c>
      <c r="D2983" s="0" t="str">
        <f aca="false">HYPERLINK("http://dbpedia.org/sparql?default-graph-uri=http%3A%2F%2Fdbpedia.org&amp;query=select+distinct+%3Fsubject+%3Fobject+where+{%3Fsubject+%3Chttp%3A%2F%2Fdbpedia.org%2Fproperty%2FnumSpecials%3E+%3Fobject}+LIMIT+100&amp;format=text%2Fhtml&amp;timeout=30000&amp;debug=on", "View on DBPedia")</f>
        <v>View on DBPedia</v>
      </c>
    </row>
    <row collapsed="false" customFormat="false" customHeight="true" hidden="false" ht="12.1" outlineLevel="0" r="2984">
      <c r="A2984" s="0" t="str">
        <f aca="false">HYPERLINK("http://dbpedia.org/property/song")</f>
        <v>http://dbpedia.org/property/song</v>
      </c>
      <c r="B2984" s="0" t="s">
        <v>1292</v>
      </c>
      <c r="D2984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true" hidden="false" ht="12.65" outlineLevel="0" r="2985">
      <c r="A2985" s="0" t="str">
        <f aca="false">HYPERLINK("http://dbpedia.org/property/volumeList")</f>
        <v>http://dbpedia.org/property/volumeList</v>
      </c>
      <c r="B2985" s="0" t="s">
        <v>1907</v>
      </c>
      <c r="D2985" s="0" t="str">
        <f aca="false">HYPERLINK("http://dbpedia.org/sparql?default-graph-uri=http%3A%2F%2Fdbpedia.org&amp;query=select+distinct+%3Fsubject+%3Fobject+where+{%3Fsubject+%3Chttp%3A%2F%2Fdbpedia.org%2Fproperty%2FvolumeList%3E+%3Fobject}+LIMIT+100&amp;format=text%2Fhtml&amp;timeout=30000&amp;debug=on", "View on DBPedia")</f>
        <v>View on DBPedia</v>
      </c>
    </row>
    <row collapsed="false" customFormat="false" customHeight="true" hidden="false" ht="12.1" outlineLevel="0" r="2986">
      <c r="A2986" s="0" t="str">
        <f aca="false">HYPERLINK("http://dbpedia.org/property/quarter")</f>
        <v>http://dbpedia.org/property/quarter</v>
      </c>
      <c r="B2986" s="0" t="s">
        <v>1908</v>
      </c>
      <c r="D2986" s="0" t="str">
        <f aca="false">HYPERLINK("http://dbpedia.org/sparql?default-graph-uri=http%3A%2F%2Fdbpedia.org&amp;query=select+distinct+%3Fsubject+%3Fobject+where+{%3Fsubject+%3Chttp%3A%2F%2Fdbpedia.org%2Fproperty%2Fquarter%3E+%3Fobject}+LIMIT+100&amp;format=text%2Fhtml&amp;timeout=30000&amp;debug=on", "View on DBPedia")</f>
        <v>View on DBPedia</v>
      </c>
    </row>
    <row collapsed="false" customFormat="false" customHeight="true" hidden="false" ht="12.65" outlineLevel="0" r="2987">
      <c r="A2987" s="0" t="str">
        <f aca="false">HYPERLINK("http://dbpedia.org/property/colwidth")</f>
        <v>http://dbpedia.org/property/colwidth</v>
      </c>
      <c r="B2987" s="0" t="s">
        <v>1909</v>
      </c>
      <c r="D2987" s="0" t="str">
        <f aca="false">HYPERLINK("http://dbpedia.org/sparql?default-graph-uri=http%3A%2F%2Fdbpedia.org&amp;query=select+distinct+%3Fsubject+%3Fobject+where+{%3Fsubject+%3Chttp%3A%2F%2Fdbpedia.org%2Fproperty%2Fcolwidth%3E+%3Fobject}+LIMIT+100&amp;format=text%2Fhtml&amp;timeout=30000&amp;debug=on", "View on DBPedia")</f>
        <v>View on DBPedia</v>
      </c>
    </row>
    <row collapsed="false" customFormat="false" customHeight="true" hidden="false" ht="12.65" outlineLevel="0" r="2988">
      <c r="A2988" s="0" t="str">
        <f aca="false">HYPERLINK("http://dbpedia.org/property/totalgoals")</f>
        <v>http://dbpedia.org/property/totalgoals</v>
      </c>
      <c r="B2988" s="0" t="s">
        <v>1910</v>
      </c>
      <c r="D2988" s="0" t="str">
        <f aca="false">HYPERLINK("http://dbpedia.org/sparql?default-graph-uri=http%3A%2F%2Fdbpedia.org&amp;query=select+distinct+%3Fsubject+%3Fobject+where+{%3Fsubject+%3Chttp%3A%2F%2Fdbpedia.org%2Fproperty%2Ftotalgoals%3E+%3Fobject}+LIMIT+100&amp;format=text%2Fhtml&amp;timeout=30000&amp;debug=on", "View on DBPedia")</f>
        <v>View on DBPedia</v>
      </c>
    </row>
    <row collapsed="false" customFormat="false" customHeight="true" hidden="false" ht="12.1" outlineLevel="0" r="2989">
      <c r="A2989" s="0" t="str">
        <f aca="false">HYPERLINK("http://dbpedia.org/property/certification")</f>
        <v>http://dbpedia.org/property/certification</v>
      </c>
      <c r="B2989" s="0" t="s">
        <v>1016</v>
      </c>
      <c r="D2989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true" hidden="false" ht="12.1" outlineLevel="0" r="2990">
      <c r="A2990" s="0" t="str">
        <f aca="false">HYPERLINK("http://dbpedia.org/property/requirements")</f>
        <v>http://dbpedia.org/property/requirements</v>
      </c>
      <c r="B2990" s="0" t="s">
        <v>1177</v>
      </c>
      <c r="D2990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true" hidden="false" ht="12.65" outlineLevel="0" r="2991">
      <c r="A2991" s="0" t="str">
        <f aca="false">HYPERLINK("http://dbpedia.org/property/ecfResult")</f>
        <v>http://dbpedia.org/property/ecfResult</v>
      </c>
      <c r="B2991" s="0" t="s">
        <v>1911</v>
      </c>
      <c r="D2991" s="0" t="str">
        <f aca="false">HYPERLINK("http://dbpedia.org/sparql?default-graph-uri=http%3A%2F%2Fdbpedia.org&amp;query=select+distinct+%3Fsubject+%3Fobject+where+{%3Fsubject+%3Chttp%3A%2F%2Fdbpedia.org%2Fproperty%2FecfResult%3E+%3Fobject}+LIMIT+100&amp;format=text%2Fhtml&amp;timeout=30000&amp;debug=on", "View on DBPedia")</f>
        <v>View on DBPedia</v>
      </c>
    </row>
    <row collapsed="false" customFormat="false" customHeight="true" hidden="false" ht="12.1" outlineLevel="0" r="2992">
      <c r="A2992" s="0" t="str">
        <f aca="false">HYPERLINK("http://dbpedia.org/property/hm28Enter")</f>
        <v>http://dbpedia.org/property/hm28Enter</v>
      </c>
      <c r="B2992" s="0" t="s">
        <v>1912</v>
      </c>
      <c r="D2992" s="0" t="str">
        <f aca="false">HYPERLINK("http://dbpedia.org/sparql?default-graph-uri=http%3A%2F%2Fdbpedia.org&amp;query=select+distinct+%3Fsubject+%3Fobject+where+{%3Fsubject+%3Chttp%3A%2F%2Fdbpedia.org%2Fproperty%2Fhm28Enter%3E+%3Fobject}+LIMIT+100&amp;format=text%2Fhtml&amp;timeout=30000&amp;debug=on", "View on DBPedia")</f>
        <v>View on DBPedia</v>
      </c>
    </row>
    <row collapsed="false" customFormat="false" customHeight="true" hidden="false" ht="12.1" outlineLevel="0" r="2993">
      <c r="A2993" s="0" t="str">
        <f aca="false">HYPERLINK("http://dbpedia.org/property/hm31Exit")</f>
        <v>http://dbpedia.org/property/hm31Exit</v>
      </c>
      <c r="B2993" s="0" t="s">
        <v>1913</v>
      </c>
      <c r="D2993" s="0" t="str">
        <f aca="false">HYPERLINK("http://dbpedia.org/sparql?default-graph-uri=http%3A%2F%2Fdbpedia.org&amp;query=select+distinct+%3Fsubject+%3Fobject+where+{%3Fsubject+%3Chttp%3A%2F%2Fdbpedia.org%2Fproperty%2Fhm31Exit%3E+%3Fobject}+LIMIT+100&amp;format=text%2Fhtml&amp;timeout=30000&amp;debug=on", "View on DBPedia")</f>
        <v>View on DBPedia</v>
      </c>
    </row>
    <row collapsed="false" customFormat="false" customHeight="true" hidden="false" ht="12.1" outlineLevel="0" r="2994">
      <c r="A2994" s="0" t="str">
        <f aca="false">HYPERLINK("http://dbpedia.org/property/residence")</f>
        <v>http://dbpedia.org/property/residence</v>
      </c>
      <c r="B2994" s="0" t="s">
        <v>205</v>
      </c>
      <c r="D2994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2995">
      <c r="A2995" s="0" t="str">
        <f aca="false">HYPERLINK("http://dbpedia.org/property/award")</f>
        <v>http://dbpedia.org/property/award</v>
      </c>
      <c r="B2995" s="0" t="s">
        <v>218</v>
      </c>
      <c r="D2995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true" hidden="false" ht="12.1" outlineLevel="0" r="2996">
      <c r="A2996" s="0" t="str">
        <f aca="false">HYPERLINK("http://dbpedia.org/property/notes")</f>
        <v>http://dbpedia.org/property/notes</v>
      </c>
      <c r="B2996" s="0" t="s">
        <v>1111</v>
      </c>
      <c r="D2996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true" hidden="false" ht="12.1" outlineLevel="0" r="2997">
      <c r="A2997" s="0" t="str">
        <f aca="false">HYPERLINK("http://dbpedia.org/property/launched")</f>
        <v>http://dbpedia.org/property/launched</v>
      </c>
      <c r="B2997" s="0" t="s">
        <v>1914</v>
      </c>
      <c r="D2997" s="0" t="str">
        <f aca="false">HYPERLINK("http://dbpedia.org/sparql?default-graph-uri=http%3A%2F%2Fdbpedia.org&amp;query=select+distinct+%3Fsubject+%3Fobject+where+{%3Fsubject+%3Chttp%3A%2F%2Fdbpedia.org%2Fproperty%2Flaunched%3E+%3Fobject}+LIMIT+100&amp;format=text%2Fhtml&amp;timeout=30000&amp;debug=on", "View on DBPedia")</f>
        <v>View on DBPedia</v>
      </c>
    </row>
    <row collapsed="false" customFormat="false" customHeight="true" hidden="false" ht="12.1" outlineLevel="0" r="2998">
      <c r="A2998" s="0" t="str">
        <f aca="false">HYPERLINK("http://dbpedia.org/property/rd2Team")</f>
        <v>http://dbpedia.org/property/rd2Team</v>
      </c>
      <c r="B2998" s="0" t="s">
        <v>1915</v>
      </c>
      <c r="D2998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true" hidden="false" ht="12.1" outlineLevel="0" r="2999">
      <c r="A2999" s="0" t="str">
        <f aca="false">HYPERLINK("http://dbpedia.org/ontology/owner")</f>
        <v>http://dbpedia.org/ontology/owner</v>
      </c>
      <c r="B2999" s="0" t="s">
        <v>41</v>
      </c>
      <c r="D2999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true" hidden="false" ht="12.1" outlineLevel="0" r="3000">
      <c r="A3000" s="0" t="str">
        <f aca="false">HYPERLINK("http://dbpedia.org/property/airtime")</f>
        <v>http://dbpedia.org/property/airtime</v>
      </c>
      <c r="B3000" s="0" t="s">
        <v>1916</v>
      </c>
      <c r="D3000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true" hidden="false" ht="12.65" outlineLevel="0" r="3001">
      <c r="A3001" s="0" t="str">
        <f aca="false">HYPERLINK("http://dbpedia.org/property/longSeconds")</f>
        <v>http://dbpedia.org/property/longSeconds</v>
      </c>
      <c r="B3001" s="0" t="s">
        <v>1917</v>
      </c>
      <c r="D3001" s="0" t="str">
        <f aca="false">HYPERLINK("http://dbpedia.org/sparql?default-graph-uri=http%3A%2F%2Fdbpedia.org&amp;query=select+distinct+%3Fsubject+%3Fobject+where+{%3Fsubject+%3Chttp%3A%2F%2Fdbpedia.org%2Fproperty%2FlongSeconds%3E+%3Fobject}+LIMIT+100&amp;format=text%2Fhtml&amp;timeout=30000&amp;debug=on", "View on DBPedia")</f>
        <v>View on DBPedia</v>
      </c>
    </row>
    <row collapsed="false" customFormat="false" customHeight="true" hidden="false" ht="12.1" outlineLevel="0" r="3002">
      <c r="A3002" s="0" t="str">
        <f aca="false">HYPERLINK("http://dbpedia.org/property/progression")</f>
        <v>http://dbpedia.org/property/progression</v>
      </c>
      <c r="B3002" s="0" t="s">
        <v>1918</v>
      </c>
      <c r="D3002" s="0" t="str">
        <f aca="false">HYPERLINK("http://dbpedia.org/sparql?default-graph-uri=http%3A%2F%2Fdbpedia.org&amp;query=select+distinct+%3Fsubject+%3Fobject+where+{%3Fsubject+%3Chttp%3A%2F%2Fdbpedia.org%2Fproperty%2Fprogression%3E+%3Fobject}+LIMIT+100&amp;format=text%2Fhtml&amp;timeout=30000&amp;debug=on", "View on DBPedia")</f>
        <v>View on DBPedia</v>
      </c>
    </row>
    <row collapsed="false" customFormat="false" customHeight="true" hidden="false" ht="12.1" outlineLevel="0" r="3003">
      <c r="A3003" s="0" t="str">
        <f aca="false">HYPERLINK("http://dbpedia.org/property/can11Week")</f>
        <v>http://dbpedia.org/property/can11Week</v>
      </c>
      <c r="B3003" s="0" t="s">
        <v>1919</v>
      </c>
      <c r="D3003" s="0" t="str">
        <f aca="false">HYPERLINK("http://dbpedia.org/sparql?default-graph-uri=http%3A%2F%2Fdbpedia.org&amp;query=select+distinct+%3Fsubject+%3Fobject+where+{%3Fsubject+%3Chttp%3A%2F%2Fdbpedia.org%2Fproperty%2Fcan11Week%3E+%3Fobject}+LIMIT+100&amp;format=text%2Fhtml&amp;timeout=30000&amp;debug=on", "View on DBPedia")</f>
        <v>View on DBPedia</v>
      </c>
    </row>
    <row collapsed="false" customFormat="false" customHeight="true" hidden="false" ht="12.1" outlineLevel="0" r="3004">
      <c r="A3004" s="0" t="str">
        <f aca="false">HYPERLINK("http://dbpedia.org/property/hm27Enter")</f>
        <v>http://dbpedia.org/property/hm27Enter</v>
      </c>
      <c r="B3004" s="0" t="s">
        <v>1920</v>
      </c>
      <c r="D3004" s="0" t="str">
        <f aca="false">HYPERLINK("http://dbpedia.org/sparql?default-graph-uri=http%3A%2F%2Fdbpedia.org&amp;query=select+distinct+%3Fsubject+%3Fobject+where+{%3Fsubject+%3Chttp%3A%2F%2Fdbpedia.org%2Fproperty%2Fhm27Enter%3E+%3Fobject}+LIMIT+100&amp;format=text%2Fhtml&amp;timeout=30000&amp;debug=on", "View on DBPedia")</f>
        <v>View on DBPedia</v>
      </c>
    </row>
    <row collapsed="false" customFormat="false" customHeight="true" hidden="false" ht="12.65" outlineLevel="0" r="3005">
      <c r="A3005" s="0" t="str">
        <f aca="false">HYPERLINK("http://dbpedia.org/property/writtenby")</f>
        <v>http://dbpedia.org/property/writtenby</v>
      </c>
      <c r="B3005" s="0" t="s">
        <v>1535</v>
      </c>
      <c r="D3005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true" hidden="false" ht="12.65" outlineLevel="0" r="3006">
      <c r="A3006" s="0" t="str">
        <f aca="false">HYPERLINK("http://dbpedia.org/property/publishDate")</f>
        <v>http://dbpedia.org/property/publishDate</v>
      </c>
      <c r="B3006" s="0" t="s">
        <v>1921</v>
      </c>
      <c r="D3006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true" hidden="false" ht="12.65" outlineLevel="0" r="3007">
      <c r="A3007" s="0" t="str">
        <f aca="false">HYPERLINK("http://dbpedia.org/ontology/pictureFormat")</f>
        <v>http://dbpedia.org/ontology/pictureFormat</v>
      </c>
      <c r="B3007" s="0" t="s">
        <v>1741</v>
      </c>
      <c r="D3007" s="0" t="str">
        <f aca="false">HYPERLINK("http://dbpedia.org/sparql?default-graph-uri=http%3A%2F%2Fdbpedia.org&amp;query=select+distinct+%3Fsubject+%3Fobject+where+{%3Fsubject+%3Chttp%3A%2F%2Fdbpedia.org%2Fontology%2FpictureFormat%3E+%3Fobject}+LIMIT+100&amp;format=text%2Fhtml&amp;timeout=30000&amp;debug=on", "View on DBPedia")</f>
        <v>View on DBPedia</v>
      </c>
    </row>
    <row collapsed="false" customFormat="false" customHeight="true" hidden="false" ht="12.65" outlineLevel="0" r="3008">
      <c r="A3008" s="0" t="str">
        <f aca="false">HYPERLINK("http://dbpedia.org/property/bestFinish")</f>
        <v>http://dbpedia.org/property/bestFinish</v>
      </c>
      <c r="B3008" s="0" t="s">
        <v>1922</v>
      </c>
      <c r="D3008" s="0" t="str">
        <f aca="false">HYPERLINK("http://dbpedia.org/sparql?default-graph-uri=http%3A%2F%2Fdbpedia.org&amp;query=select+distinct+%3Fsubject+%3Fobject+where+{%3Fsubject+%3Chttp%3A%2F%2Fdbpedia.org%2Fproperty%2FbestFinish%3E+%3Fobject}+LIMIT+100&amp;format=text%2Fhtml&amp;timeout=30000&amp;debug=on", "View on DBPedia")</f>
        <v>View on DBPedia</v>
      </c>
    </row>
    <row collapsed="false" customFormat="false" customHeight="true" hidden="false" ht="12.65" outlineLevel="0" r="3009">
      <c r="A3009" s="0" t="str">
        <f aca="false">HYPERLINK("http://dbpedia.org/property/audioFormat")</f>
        <v>http://dbpedia.org/property/audioFormat</v>
      </c>
      <c r="B3009" s="0" t="s">
        <v>1923</v>
      </c>
      <c r="D3009" s="0" t="str">
        <f aca="false">HYPERLINK("http://dbpedia.org/sparql?default-graph-uri=http%3A%2F%2Fdbpedia.org&amp;query=select+distinct+%3Fsubject+%3Fobject+where+{%3Fsubject+%3Chttp%3A%2F%2Fdbpedia.org%2Fproperty%2FaudioFormat%3E+%3Fobject}+LIMIT+100&amp;format=text%2Fhtml&amp;timeout=30000&amp;debug=on", "View on DBPedia")</f>
        <v>View on DBPedia</v>
      </c>
    </row>
    <row collapsed="false" customFormat="false" customHeight="true" hidden="false" ht="12.65" outlineLevel="0" r="3010">
      <c r="A3010" s="0" t="str">
        <f aca="false">HYPERLINK("http://dbpedia.org/ontology/buildingStartDate")</f>
        <v>http://dbpedia.org/ontology/buildingStartDate</v>
      </c>
      <c r="B3010" s="0" t="s">
        <v>307</v>
      </c>
      <c r="D3010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true" hidden="false" ht="12.1" outlineLevel="0" r="3011">
      <c r="A3011" s="0" t="str">
        <f aca="false">HYPERLINK("http://dbpedia.org/property/rd4Seed")</f>
        <v>http://dbpedia.org/property/rd4Seed</v>
      </c>
      <c r="B3011" s="0" t="s">
        <v>1924</v>
      </c>
      <c r="D3011" s="0" t="str">
        <f aca="false">HYPERLINK("http://dbpedia.org/sparql?default-graph-uri=http%3A%2F%2Fdbpedia.org&amp;query=select+distinct+%3Fsubject+%3Fobject+where+{%3Fsubject+%3Chttp%3A%2F%2Fdbpedia.org%2Fproperty%2Frd4Seed%3E+%3Fobject}+LIMIT+100&amp;format=text%2Fhtml&amp;timeout=30000&amp;debug=on", "View on DBPedia")</f>
        <v>View on DBPedia</v>
      </c>
    </row>
    <row collapsed="false" customFormat="false" customHeight="true" hidden="false" ht="12.65" outlineLevel="0" r="3012">
      <c r="A3012" s="0" t="str">
        <f aca="false">HYPERLINK("http://dbpedia.org/property/latm")</f>
        <v>http://dbpedia.org/property/latm</v>
      </c>
      <c r="B3012" s="0" t="s">
        <v>1925</v>
      </c>
      <c r="D3012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true" hidden="false" ht="12.65" outlineLevel="0" r="3013">
      <c r="A3013" s="0" t="str">
        <f aca="false">HYPERLINK("http://dbpedia.org/property/numberLegs")</f>
        <v>http://dbpedia.org/property/numberLegs</v>
      </c>
      <c r="B3013" s="0" t="s">
        <v>1926</v>
      </c>
      <c r="D3013" s="0" t="str">
        <f aca="false">HYPERLINK("http://dbpedia.org/sparql?default-graph-uri=http%3A%2F%2Fdbpedia.org&amp;query=select+distinct+%3Fsubject+%3Fobject+where+{%3Fsubject+%3Chttp%3A%2F%2Fdbpedia.org%2Fproperty%2FnumberLegs%3E+%3Fobject}+LIMIT+100&amp;format=text%2Fhtml&amp;timeout=30000&amp;debug=on", "View on DBPedia")</f>
        <v>View on DBPedia</v>
      </c>
    </row>
    <row collapsed="false" customFormat="false" customHeight="true" hidden="false" ht="12.1" outlineLevel="0" r="3014">
      <c r="A3014" s="0" t="str">
        <f aca="false">HYPERLINK("http://dbpedia.org/property/s")</f>
        <v>http://dbpedia.org/property/s</v>
      </c>
      <c r="B3014" s="0" t="s">
        <v>224</v>
      </c>
      <c r="D3014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true" hidden="false" ht="12.1" outlineLevel="0" r="3015">
      <c r="A3015" s="0" t="str">
        <f aca="false">HYPERLINK("http://dbpedia.org/property/t")</f>
        <v>http://dbpedia.org/property/t</v>
      </c>
      <c r="B3015" s="0" t="s">
        <v>1927</v>
      </c>
      <c r="D3015" s="0" t="str">
        <f aca="false">HYPERLINK("http://dbpedia.org/sparql?default-graph-uri=http%3A%2F%2Fdbpedia.org&amp;query=select+distinct+%3Fsubject+%3Fobject+where+{%3Fsubject+%3Chttp%3A%2F%2Fdbpedia.org%2Fproperty%2Ft%3E+%3Fobject}+LIMIT+100&amp;format=text%2Fhtml&amp;timeout=30000&amp;debug=on", "View on DBPedia")</f>
        <v>View on DBPedia</v>
      </c>
    </row>
    <row collapsed="false" customFormat="false" customHeight="true" hidden="false" ht="12.1" outlineLevel="0" r="3016">
      <c r="A3016" s="0" t="str">
        <f aca="false">HYPERLINK("http://dbpedia.org/property/n")</f>
        <v>http://dbpedia.org/property/n</v>
      </c>
      <c r="B3016" s="0" t="s">
        <v>1928</v>
      </c>
      <c r="D3016" s="0" t="str">
        <f aca="false">HYPERLINK("http://dbpedia.org/sparql?default-graph-uri=http%3A%2F%2Fdbpedia.org&amp;query=select+distinct+%3Fsubject+%3Fobject+where+{%3Fsubject+%3Chttp%3A%2F%2Fdbpedia.org%2Fproperty%2Fn%3E+%3Fobject}+LIMIT+100&amp;format=text%2Fhtml&amp;timeout=30000&amp;debug=on", "View on DBPedia")</f>
        <v>View on DBPedia</v>
      </c>
    </row>
    <row collapsed="false" customFormat="false" customHeight="true" hidden="false" ht="12.1" outlineLevel="0" r="3017">
      <c r="A3017" s="0" t="str">
        <f aca="false">HYPERLINK("http://dbpedia.org/property/d")</f>
        <v>http://dbpedia.org/property/d</v>
      </c>
      <c r="B3017" s="0" t="s">
        <v>1929</v>
      </c>
      <c r="D3017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true" hidden="false" ht="12.65" outlineLevel="0" r="3018">
      <c r="A3018" s="0" t="str">
        <f aca="false">HYPERLINK("http://dbpedia.org/property/numberOfEpisodes")</f>
        <v>http://dbpedia.org/property/numberOfEpisodes</v>
      </c>
      <c r="B3018" s="0" t="s">
        <v>1232</v>
      </c>
      <c r="D3018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true" hidden="false" ht="12.1" outlineLevel="0" r="3019">
      <c r="A3019" s="0" t="str">
        <f aca="false">HYPERLINK("http://dbpedia.org/property/judges")</f>
        <v>http://dbpedia.org/property/judges</v>
      </c>
      <c r="B3019" s="0" t="s">
        <v>1287</v>
      </c>
      <c r="D3019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true" hidden="false" ht="12.1" outlineLevel="0" r="3020">
      <c r="A3020" s="0" t="str">
        <f aca="false">HYPERLINK("http://dbpedia.org/property/waist")</f>
        <v>http://dbpedia.org/property/waist</v>
      </c>
      <c r="B3020" s="0" t="s">
        <v>1930</v>
      </c>
      <c r="D3020" s="0" t="str">
        <f aca="false">HYPERLINK("http://dbpedia.org/sparql?default-graph-uri=http%3A%2F%2Fdbpedia.org&amp;query=select+distinct+%3Fsubject+%3Fobject+where+{%3Fsubject+%3Chttp%3A%2F%2Fdbpedia.org%2Fproperty%2Fwaist%3E+%3Fobject}+LIMIT+100&amp;format=text%2Fhtml&amp;timeout=30000&amp;debug=on", "View on DBPedia")</f>
        <v>View on DBPedia</v>
      </c>
    </row>
    <row collapsed="false" customFormat="false" customHeight="true" hidden="false" ht="12.1" outlineLevel="0" r="3021">
      <c r="A3021" s="0" t="str">
        <f aca="false">HYPERLINK("http://dbpedia.org/property/cast")</f>
        <v>http://dbpedia.org/property/cast</v>
      </c>
      <c r="B3021" s="0" t="s">
        <v>1931</v>
      </c>
      <c r="D3021" s="0" t="str">
        <f aca="false">HYPERLINK("http://dbpedia.org/sparql?default-graph-uri=http%3A%2F%2Fdbpedia.org&amp;query=select+distinct+%3Fsubject+%3Fobject+where+{%3Fsubject+%3Chttp%3A%2F%2Fdbpedia.org%2Fproperty%2Fcast%3E+%3Fobject}+LIMIT+100&amp;format=text%2Fhtml&amp;timeout=30000&amp;debug=on", "View on DBPedia")</f>
        <v>View on DBPedia</v>
      </c>
    </row>
    <row collapsed="false" customFormat="false" customHeight="true" hidden="false" ht="12.1" outlineLevel="0" r="3022">
      <c r="A3022" s="0" t="str">
        <f aca="false">HYPERLINK("http://dbpedia.org/property/birth")</f>
        <v>http://dbpedia.org/property/birth</v>
      </c>
      <c r="B3022" s="0" t="s">
        <v>1128</v>
      </c>
      <c r="D3022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true" hidden="false" ht="12.1" outlineLevel="0" r="3023">
      <c r="A3023" s="0" t="str">
        <f aca="false">HYPERLINK("http://dbpedia.org/ontology/composer")</f>
        <v>http://dbpedia.org/ontology/composer</v>
      </c>
      <c r="B3023" s="0" t="s">
        <v>1290</v>
      </c>
      <c r="D3023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true" hidden="false" ht="12.1" outlineLevel="0" r="3024">
      <c r="A3024" s="0" t="str">
        <f aca="false">HYPERLINK("http://dbpedia.org/property/hm29Enter")</f>
        <v>http://dbpedia.org/property/hm29Enter</v>
      </c>
      <c r="B3024" s="0" t="s">
        <v>1932</v>
      </c>
      <c r="D3024" s="0" t="str">
        <f aca="false">HYPERLINK("http://dbpedia.org/sparql?default-graph-uri=http%3A%2F%2Fdbpedia.org&amp;query=select+distinct+%3Fsubject+%3Fobject+where+{%3Fsubject+%3Chttp%3A%2F%2Fdbpedia.org%2Fproperty%2Fhm29Enter%3E+%3Fobject}+LIMIT+100&amp;format=text%2Fhtml&amp;timeout=30000&amp;debug=on", "View on DBPedia")</f>
        <v>View on DBPedia</v>
      </c>
    </row>
    <row collapsed="false" customFormat="false" customHeight="true" hidden="false" ht="12.65" outlineLevel="0" r="3025">
      <c r="A3025" s="0" t="str">
        <f aca="false">HYPERLINK("http://dbpedia.org/property/cfldraftedpick")</f>
        <v>http://dbpedia.org/property/cfldraftedpick</v>
      </c>
      <c r="B3025" s="0" t="s">
        <v>1933</v>
      </c>
      <c r="D3025" s="0" t="str">
        <f aca="false">HYPERLINK("http://dbpedia.org/sparql?default-graph-uri=http%3A%2F%2Fdbpedia.org&amp;query=select+distinct+%3Fsubject+%3Fobject+where+{%3Fsubject+%3Chttp%3A%2F%2Fdbpedia.org%2Fproperty%2Fcfldraftedpick%3E+%3Fobject}+LIMIT+100&amp;format=text%2Fhtml&amp;timeout=30000&amp;debug=on", "View on DBPedia")</f>
        <v>View on DBPedia</v>
      </c>
    </row>
    <row collapsed="false" customFormat="false" customHeight="true" hidden="false" ht="12.1" outlineLevel="0" r="3026">
      <c r="A3026" s="0" t="str">
        <f aca="false">HYPERLINK("http://dbpedia.org/property/album")</f>
        <v>http://dbpedia.org/property/album</v>
      </c>
      <c r="B3026" s="0" t="s">
        <v>1012</v>
      </c>
      <c r="D3026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true" hidden="false" ht="12.65" outlineLevel="0" r="3027">
      <c r="A3027" s="0" t="str">
        <f aca="false">HYPERLINK("http://dbpedia.org/property/moviequotes")</f>
        <v>http://dbpedia.org/property/moviequotes</v>
      </c>
      <c r="B3027" s="0" t="s">
        <v>1934</v>
      </c>
      <c r="D3027" s="0" t="str">
        <f aca="false">HYPERLINK("http://dbpedia.org/sparql?default-graph-uri=http%3A%2F%2Fdbpedia.org&amp;query=select+distinct+%3Fsubject+%3Fobject+where+{%3Fsubject+%3Chttp%3A%2F%2Fdbpedia.org%2Fproperty%2Fmoviequotes%3E+%3Fobject}+LIMIT+100&amp;format=text%2Fhtml&amp;timeout=30000&amp;debug=on", "View on DBPedia")</f>
        <v>View on DBPedia</v>
      </c>
    </row>
    <row collapsed="false" customFormat="false" customHeight="true" hidden="false" ht="12.65" outlineLevel="0" r="3028">
      <c r="A3028" s="0" t="str">
        <f aca="false">HYPERLINK("http://dbpedia.org/property/ruClubcaps")</f>
        <v>http://dbpedia.org/property/ruClubcaps</v>
      </c>
      <c r="B3028" s="0" t="s">
        <v>1935</v>
      </c>
      <c r="D3028" s="0" t="str">
        <f aca="false">HYPERLINK("http://dbpedia.org/sparql?default-graph-uri=http%3A%2F%2Fdbpedia.org&amp;query=select+distinct+%3Fsubject+%3Fobject+where+{%3Fsubject+%3Chttp%3A%2F%2Fdbpedia.org%2Fproperty%2FruClubcaps%3E+%3Fobject}+LIMIT+100&amp;format=text%2Fhtml&amp;timeout=30000&amp;debug=on", "View on DBPedia")</f>
        <v>View on DBPedia</v>
      </c>
    </row>
    <row collapsed="false" customFormat="false" customHeight="true" hidden="false" ht="12.1" outlineLevel="0" r="3029">
      <c r="A3029" s="0" t="str">
        <f aca="false">HYPERLINK("http://dbpedia.org/property/players")</f>
        <v>http://dbpedia.org/property/players</v>
      </c>
      <c r="B3029" s="0" t="s">
        <v>1936</v>
      </c>
      <c r="D3029" s="0" t="str">
        <f aca="false">HYPERLINK("http://dbpedia.org/sparql?default-graph-uri=http%3A%2F%2Fdbpedia.org&amp;query=select+distinct+%3Fsubject+%3Fobject+where+{%3Fsubject+%3Chttp%3A%2F%2Fdbpedia.org%2Fproperty%2Fplayers%3E+%3Fobject}+LIMIT+100&amp;format=text%2Fhtml&amp;timeout=30000&amp;debug=on", "View on DBPedia")</f>
        <v>View on DBPedia</v>
      </c>
    </row>
    <row collapsed="false" customFormat="false" customHeight="true" hidden="false" ht="12.1" outlineLevel="0" r="3030">
      <c r="A3030" s="0" t="str">
        <f aca="false">HYPERLINK("http://dbpedia.org/property/salary")</f>
        <v>http://dbpedia.org/property/salary</v>
      </c>
      <c r="B3030" s="0" t="s">
        <v>1937</v>
      </c>
      <c r="D3030" s="0" t="str">
        <f aca="false">HYPERLINK("http://dbpedia.org/sparql?default-graph-uri=http%3A%2F%2Fdbpedia.org&amp;query=select+distinct+%3Fsubject+%3Fobject+where+{%3Fsubject+%3Chttp%3A%2F%2Fdbpedia.org%2Fproperty%2Fsalary%3E+%3Fobject}+LIMIT+100&amp;format=text%2Fhtml&amp;timeout=30000&amp;debug=on", "View on DBPedia")</f>
        <v>View on DBPedia</v>
      </c>
    </row>
    <row collapsed="false" customFormat="false" customHeight="true" hidden="false" ht="12.1" outlineLevel="0" r="3031">
      <c r="A3031" s="0" t="str">
        <f aca="false">HYPERLINK("http://dbpedia.org/property/measurements")</f>
        <v>http://dbpedia.org/property/measurements</v>
      </c>
      <c r="B3031" s="0" t="s">
        <v>1938</v>
      </c>
      <c r="D3031" s="0" t="str">
        <f aca="false">HYPERLINK("http://dbpedia.org/sparql?default-graph-uri=http%3A%2F%2Fdbpedia.org&amp;query=select+distinct+%3Fsubject+%3Fobject+where+{%3Fsubject+%3Chttp%3A%2F%2Fdbpedia.org%2Fproperty%2Fmeasurements%3E+%3Fobject}+LIMIT+100&amp;format=text%2Fhtml&amp;timeout=30000&amp;debug=on", "View on DBPedia")</f>
        <v>View on DBPedia</v>
      </c>
    </row>
    <row collapsed="false" customFormat="false" customHeight="true" hidden="false" ht="12.65" outlineLevel="0" r="3032">
      <c r="A3032" s="0" t="str">
        <f aca="false">HYPERLINK("http://dbpedia.org/property/english")</f>
        <v>http://dbpedia.org/property/english</v>
      </c>
      <c r="B3032" s="0" t="s">
        <v>1939</v>
      </c>
      <c r="D3032" s="0" t="str">
        <f aca="false">HYPERLINK("http://dbpedia.org/sparql?default-graph-uri=http%3A%2F%2Fdbpedia.org&amp;query=select+distinct+%3Fsubject+%3Fobject+where+{%3Fsubject+%3Chttp%3A%2F%2Fdbpedia.org%2Fproperty%2Fenglish%3E+%3Fobject}+LIMIT+100&amp;format=text%2Fhtml&amp;timeout=30000&amp;debug=on", "View on DBPedia")</f>
        <v>View on DBPedia</v>
      </c>
    </row>
    <row collapsed="false" customFormat="false" customHeight="true" hidden="false" ht="12.65" outlineLevel="0" r="3033">
      <c r="A3033" s="0" t="str">
        <f aca="false">HYPERLINK("http://dbpedia.org/property/longMinutes")</f>
        <v>http://dbpedia.org/property/longMinutes</v>
      </c>
      <c r="B3033" s="0" t="s">
        <v>1940</v>
      </c>
      <c r="D3033" s="0" t="str">
        <f aca="false">HYPERLINK("http://dbpedia.org/sparql?default-graph-uri=http%3A%2F%2Fdbpedia.org&amp;query=select+distinct+%3Fsubject+%3Fobject+where+{%3Fsubject+%3Chttp%3A%2F%2Fdbpedia.org%2Fproperty%2FlongMinutes%3E+%3Fobject}+LIMIT+100&amp;format=text%2Fhtml&amp;timeout=30000&amp;debug=on", "View on DBPedia")</f>
        <v>View on DBPedia</v>
      </c>
    </row>
    <row collapsed="false" customFormat="false" customHeight="true" hidden="false" ht="12.65" outlineLevel="0" r="3034">
      <c r="A3034" s="0" t="str">
        <f aca="false">HYPERLINK("http://dbpedia.org/property/dateConc")</f>
        <v>http://dbpedia.org/property/dateConc</v>
      </c>
      <c r="B3034" s="0" t="s">
        <v>1941</v>
      </c>
      <c r="D3034" s="0" t="str">
        <f aca="false">HYPERLINK("http://dbpedia.org/sparql?default-graph-uri=http%3A%2F%2Fdbpedia.org&amp;query=select+distinct+%3Fsubject+%3Fobject+where+{%3Fsubject+%3Chttp%3A%2F%2Fdbpedia.org%2Fproperty%2FdateConc%3E+%3Fobject}+LIMIT+100&amp;format=text%2Fhtml&amp;timeout=30000&amp;debug=on", "View on DBPedia")</f>
        <v>View on DBPedia</v>
      </c>
    </row>
    <row collapsed="false" customFormat="false" customHeight="true" hidden="false" ht="12.1" outlineLevel="0" r="3035">
      <c r="A3035" s="0" t="str">
        <f aca="false">HYPERLINK("http://dbpedia.org/property/host")</f>
        <v>http://dbpedia.org/property/host</v>
      </c>
      <c r="B3035" s="0" t="s">
        <v>667</v>
      </c>
      <c r="D3035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true" hidden="false" ht="12.65" outlineLevel="0" r="3036">
      <c r="A3036" s="0" t="str">
        <f aca="false">HYPERLINK("http://dbpedia.org/property/fieldgoals")</f>
        <v>http://dbpedia.org/property/fieldgoals</v>
      </c>
      <c r="B3036" s="0" t="s">
        <v>1942</v>
      </c>
      <c r="D3036" s="0" t="str">
        <f aca="false">HYPERLINK("http://dbpedia.org/sparql?default-graph-uri=http%3A%2F%2Fdbpedia.org&amp;query=select+distinct+%3Fsubject+%3Fobject+where+{%3Fsubject+%3Chttp%3A%2F%2Fdbpedia.org%2Fproperty%2Ffieldgoals%3E+%3Fobject}+LIMIT+100&amp;format=text%2Fhtml&amp;timeout=30000&amp;debug=on", "View on DBPedia")</f>
        <v>View on DBPedia</v>
      </c>
    </row>
    <row collapsed="false" customFormat="false" customHeight="true" hidden="false" ht="12.1" outlineLevel="0" r="3037">
      <c r="A3037" s="0" t="str">
        <f aca="false">HYPERLINK("http://dbpedia.org/property/opening")</f>
        <v>http://dbpedia.org/property/opening</v>
      </c>
      <c r="B3037" s="0" t="s">
        <v>372</v>
      </c>
      <c r="D3037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true" hidden="false" ht="12.1" outlineLevel="0" r="3038">
      <c r="A3038" s="0" t="str">
        <f aca="false">HYPERLINK("http://dbpedia.org/ontology/album")</f>
        <v>http://dbpedia.org/ontology/album</v>
      </c>
      <c r="B3038" s="0" t="s">
        <v>1012</v>
      </c>
      <c r="D3038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true" hidden="false" ht="12.65" outlineLevel="0" r="3039">
      <c r="A3039" s="0" t="str">
        <f aca="false">HYPERLINK("http://dbpedia.org/property/longd")</f>
        <v>http://dbpedia.org/property/longd</v>
      </c>
      <c r="B3039" s="0" t="s">
        <v>1943</v>
      </c>
      <c r="D3039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true" hidden="false" ht="12.65" outlineLevel="0" r="3040">
      <c r="A3040" s="0" t="str">
        <f aca="false">HYPERLINK("http://dbpedia.org/property/longm")</f>
        <v>http://dbpedia.org/property/longm</v>
      </c>
      <c r="B3040" s="0" t="s">
        <v>1944</v>
      </c>
      <c r="D3040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true" hidden="false" ht="12.65" outlineLevel="0" r="3041">
      <c r="A3041" s="0" t="str">
        <f aca="false">HYPERLINK("http://dbpedia.org/property/numMovies")</f>
        <v>http://dbpedia.org/property/numMovies</v>
      </c>
      <c r="B3041" s="0" t="s">
        <v>1945</v>
      </c>
      <c r="D3041" s="0" t="str">
        <f aca="false">HYPERLINK("http://dbpedia.org/sparql?default-graph-uri=http%3A%2F%2Fdbpedia.org&amp;query=select+distinct+%3Fsubject+%3Fobject+where+{%3Fsubject+%3Chttp%3A%2F%2Fdbpedia.org%2Fproperty%2FnumMovies%3E+%3Fobject}+LIMIT+100&amp;format=text%2Fhtml&amp;timeout=30000&amp;debug=on", "View on DBPedia")</f>
        <v>View on DBPedia</v>
      </c>
    </row>
    <row collapsed="false" customFormat="false" customHeight="true" hidden="false" ht="12.65" outlineLevel="0" r="3042">
      <c r="A3042" s="0" t="str">
        <f aca="false">HYPERLINK("http://dbpedia.org/property/latestReleaseVersion")</f>
        <v>http://dbpedia.org/property/latestReleaseVersion</v>
      </c>
      <c r="B3042" s="0" t="s">
        <v>1162</v>
      </c>
      <c r="D3042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true" hidden="false" ht="12.65" outlineLevel="0" r="3043">
      <c r="A3043" s="0" t="str">
        <f aca="false">HYPERLINK("http://dbpedia.org/property/clubnumber")</f>
        <v>http://dbpedia.org/property/clubnumber</v>
      </c>
      <c r="B3043" s="0" t="s">
        <v>1946</v>
      </c>
      <c r="D3043" s="0" t="str">
        <f aca="false">HYPERLINK("http://dbpedia.org/sparql?default-graph-uri=http%3A%2F%2Fdbpedia.org&amp;query=select+distinct+%3Fsubject+%3Fobject+where+{%3Fsubject+%3Chttp%3A%2F%2Fdbpedia.org%2Fproperty%2Fclubnumber%3E+%3Fobject}+LIMIT+100&amp;format=text%2Fhtml&amp;timeout=30000&amp;debug=on", "View on DBPedia")</f>
        <v>View on DBPedia</v>
      </c>
    </row>
    <row collapsed="false" customFormat="false" customHeight="true" hidden="false" ht="12.1" outlineLevel="0" r="3044">
      <c r="A3044" s="0" t="str">
        <f aca="false">HYPERLINK("http://dbpedia.org/property/group")</f>
        <v>http://dbpedia.org/property/group</v>
      </c>
      <c r="B3044" s="0" t="s">
        <v>562</v>
      </c>
      <c r="D3044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true" hidden="false" ht="12.65" outlineLevel="0" r="3045">
      <c r="A3045" s="0" t="str">
        <f aca="false">HYPERLINK("http://dbpedia.org/property/placeOfDeath")</f>
        <v>http://dbpedia.org/property/placeOfDeath</v>
      </c>
      <c r="B3045" s="0" t="s">
        <v>137</v>
      </c>
      <c r="D3045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65" outlineLevel="0" r="3046">
      <c r="A3046" s="0" t="str">
        <f aca="false">HYPERLINK("http://dbpedia.org/property/prevNo")</f>
        <v>http://dbpedia.org/property/prevNo</v>
      </c>
      <c r="B3046" s="0" t="s">
        <v>1947</v>
      </c>
      <c r="D3046" s="0" t="str">
        <f aca="false">HYPERLINK("http://dbpedia.org/sparql?default-graph-uri=http%3A%2F%2Fdbpedia.org&amp;query=select+distinct+%3Fsubject+%3Fobject+where+{%3Fsubject+%3Chttp%3A%2F%2Fdbpedia.org%2Fproperty%2FprevNo%3E+%3Fobject}+LIMIT+100&amp;format=text%2Fhtml&amp;timeout=30000&amp;debug=on", "View on DBPedia")</f>
        <v>View on DBPedia</v>
      </c>
    </row>
    <row collapsed="false" customFormat="false" customHeight="true" hidden="false" ht="12.65" outlineLevel="0" r="3047">
      <c r="A3047" s="0" t="str">
        <f aca="false">HYPERLINK("http://dbpedia.org/ontology/recordLabel")</f>
        <v>http://dbpedia.org/ontology/recordLabel</v>
      </c>
      <c r="B3047" s="0" t="s">
        <v>982</v>
      </c>
      <c r="D3047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true" hidden="false" ht="12.65" outlineLevel="0" r="3048">
      <c r="A3048" s="0" t="str">
        <f aca="false">HYPERLINK("http://dbpedia.org/property/entranceCount")</f>
        <v>http://dbpedia.org/property/entranceCount</v>
      </c>
      <c r="B3048" s="0" t="s">
        <v>1948</v>
      </c>
      <c r="D3048" s="0" t="str">
        <f aca="false">HYPERLINK("http://dbpedia.org/sparql?default-graph-uri=http%3A%2F%2Fdbpedia.org&amp;query=select+distinct+%3Fsubject+%3Fobject+where+{%3Fsubject+%3Chttp%3A%2F%2Fdbpedia.org%2Fproperty%2FentranceCount%3E+%3Fobject}+LIMIT+100&amp;format=text%2Fhtml&amp;timeout=30000&amp;debug=on", "View on DBPedia")</f>
        <v>View on DBPedia</v>
      </c>
    </row>
    <row collapsed="false" customFormat="false" customHeight="true" hidden="false" ht="12.1" outlineLevel="0" r="3049">
      <c r="A3049" s="0" t="str">
        <f aca="false">HYPERLINK("http://dbpedia.org/property/transponders")</f>
        <v>http://dbpedia.org/property/transponders</v>
      </c>
      <c r="B3049" s="0" t="s">
        <v>1949</v>
      </c>
      <c r="D3049" s="0" t="str">
        <f aca="false">HYPERLINK("http://dbpedia.org/sparql?default-graph-uri=http%3A%2F%2Fdbpedia.org&amp;query=select+distinct+%3Fsubject+%3Fobject+where+{%3Fsubject+%3Chttp%3A%2F%2Fdbpedia.org%2Fproperty%2Ftransponders%3E+%3Fobject}+LIMIT+100&amp;format=text%2Fhtml&amp;timeout=30000&amp;debug=on", "View on DBPedia")</f>
        <v>View on DBPedia</v>
      </c>
    </row>
    <row collapsed="false" customFormat="false" customHeight="true" hidden="false" ht="12.65" outlineLevel="0" r="3050">
      <c r="A3050" s="0" t="str">
        <f aca="false">HYPERLINK("http://dbpedia.org/property/lasttestdate")</f>
        <v>http://dbpedia.org/property/lasttestdate</v>
      </c>
      <c r="B3050" s="0" t="s">
        <v>1950</v>
      </c>
      <c r="D3050" s="0" t="str">
        <f aca="false">HYPERLINK("http://dbpedia.org/sparql?default-graph-uri=http%3A%2F%2Fdbpedia.org&amp;query=select+distinct+%3Fsubject+%3Fobject+where+{%3Fsubject+%3Chttp%3A%2F%2Fdbpedia.org%2Fproperty%2Flasttestdate%3E+%3Fobject}+LIMIT+100&amp;format=text%2Fhtml&amp;timeout=30000&amp;debug=on", "View on DBPedia")</f>
        <v>View on DBPedia</v>
      </c>
    </row>
    <row collapsed="false" customFormat="false" customHeight="true" hidden="false" ht="12.1" outlineLevel="0" r="3051">
      <c r="A3051" s="0" t="str">
        <f aca="false">HYPERLINK("http://dbpedia.org/property/footnotes")</f>
        <v>http://dbpedia.org/property/footnotes</v>
      </c>
      <c r="B3051" s="0" t="s">
        <v>62</v>
      </c>
      <c r="D3051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true" hidden="false" ht="12.65" outlineLevel="0" r="3052">
      <c r="A3052" s="0" t="str">
        <f aca="false">HYPERLINK("http://dbpedia.org/property/tvChanels")</f>
        <v>http://dbpedia.org/property/tvChanels</v>
      </c>
      <c r="B3052" s="0" t="s">
        <v>1951</v>
      </c>
      <c r="D3052" s="0" t="str">
        <f aca="false">HYPERLINK("http://dbpedia.org/sparql?default-graph-uri=http%3A%2F%2Fdbpedia.org&amp;query=select+distinct+%3Fsubject+%3Fobject+where+{%3Fsubject+%3Chttp%3A%2F%2Fdbpedia.org%2Fproperty%2FtvChanels%3E+%3Fobject}+LIMIT+100&amp;format=text%2Fhtml&amp;timeout=30000&amp;debug=on", "View on DBPedia")</f>
        <v>View on DBPedia</v>
      </c>
    </row>
    <row collapsed="false" customFormat="false" customHeight="true" hidden="false" ht="12.1" outlineLevel="0" r="3053">
      <c r="A3053" s="0" t="str">
        <f aca="false">HYPERLINK("http://dbpedia.org/property/teams")</f>
        <v>http://dbpedia.org/property/teams</v>
      </c>
      <c r="B3053" s="0" t="s">
        <v>1952</v>
      </c>
      <c r="D3053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true" hidden="false" ht="12.65" outlineLevel="0" r="3054">
      <c r="A3054" s="0" t="str">
        <f aca="false">HYPERLINK("http://dbpedia.org/property/pbrankings")</f>
        <v>http://dbpedia.org/property/pbrankings</v>
      </c>
      <c r="B3054" s="0" t="s">
        <v>1953</v>
      </c>
      <c r="D3054" s="0" t="str">
        <f aca="false">HYPERLINK("http://dbpedia.org/sparql?default-graph-uri=http%3A%2F%2Fdbpedia.org&amp;query=select+distinct+%3Fsubject+%3Fobject+where+{%3Fsubject+%3Chttp%3A%2F%2Fdbpedia.org%2Fproperty%2Fpbrankings%3E+%3Fobject}+LIMIT+100&amp;format=text%2Fhtml&amp;timeout=30000&amp;debug=on", "View on DBPedia")</f>
        <v>View on DBPedia</v>
      </c>
    </row>
    <row collapsed="false" customFormat="false" customHeight="true" hidden="false" ht="12.65" outlineLevel="0" r="3055">
      <c r="A3055" s="0" t="str">
        <f aca="false">HYPERLINK("http://dbpedia.org/property/tenfor")</f>
        <v>http://dbpedia.org/property/tenfor</v>
      </c>
      <c r="B3055" s="0" t="s">
        <v>1954</v>
      </c>
      <c r="D3055" s="0" t="str">
        <f aca="false">HYPERLINK("http://dbpedia.org/sparql?default-graph-uri=http%3A%2F%2Fdbpedia.org&amp;query=select+distinct+%3Fsubject+%3Fobject+where+{%3Fsubject+%3Chttp%3A%2F%2Fdbpedia.org%2Fproperty%2Ftenfor%3E+%3Fobject}+LIMIT+100&amp;format=text%2Fhtml&amp;timeout=30000&amp;debug=on", "View on DBPedia")</f>
        <v>View on DBPedia</v>
      </c>
    </row>
    <row collapsed="false" customFormat="false" customHeight="true" hidden="false" ht="12.1" outlineLevel="0" r="3056">
      <c r="A3056" s="0" t="str">
        <f aca="false">HYPERLINK("http://dbpedia.org/property/ethnicity")</f>
        <v>http://dbpedia.org/property/ethnicity</v>
      </c>
      <c r="B3056" s="0" t="s">
        <v>1427</v>
      </c>
      <c r="D3056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true" hidden="false" ht="12.65" outlineLevel="0" r="3057">
      <c r="A3057" s="0" t="str">
        <f aca="false">HYPERLINK("http://dbpedia.org/property/broadcastArea")</f>
        <v>http://dbpedia.org/property/broadcastArea</v>
      </c>
      <c r="B3057" s="0" t="s">
        <v>481</v>
      </c>
      <c r="D3057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true" hidden="false" ht="12.65" outlineLevel="0" r="3058">
      <c r="A3058" s="0" t="str">
        <f aca="false">HYPERLINK("http://dbpedia.org/property/gspy")</f>
        <v>http://dbpedia.org/property/gspy</v>
      </c>
      <c r="B3058" s="0" t="s">
        <v>1955</v>
      </c>
      <c r="D3058" s="0" t="str">
        <f aca="false">HYPERLINK("http://dbpedia.org/sparql?default-graph-uri=http%3A%2F%2Fdbpedia.org&amp;query=select+distinct+%3Fsubject+%3Fobject+where+{%3Fsubject+%3Chttp%3A%2F%2Fdbpedia.org%2Fproperty%2Fgspy%3E+%3Fobject}+LIMIT+100&amp;format=text%2Fhtml&amp;timeout=30000&amp;debug=on", "View on DBPedia")</f>
        <v>View on DBPedia</v>
      </c>
    </row>
    <row collapsed="false" customFormat="false" customHeight="true" hidden="false" ht="12.1" outlineLevel="0" r="3059">
      <c r="A3059" s="0" t="str">
        <f aca="false">HYPERLINK("http://dbpedia.org/property/education")</f>
        <v>http://dbpedia.org/property/education</v>
      </c>
      <c r="B3059" s="0" t="s">
        <v>361</v>
      </c>
      <c r="D3059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1" outlineLevel="0" r="3060">
      <c r="A3060" s="0" t="str">
        <f aca="false">HYPERLINK("http://dbpedia.org/property/hm34Enter")</f>
        <v>http://dbpedia.org/property/hm34Enter</v>
      </c>
      <c r="B3060" s="0" t="s">
        <v>1956</v>
      </c>
      <c r="D3060" s="0" t="str">
        <f aca="false">HYPERLINK("http://dbpedia.org/sparql?default-graph-uri=http%3A%2F%2Fdbpedia.org&amp;query=select+distinct+%3Fsubject+%3Fobject+where+{%3Fsubject+%3Chttp%3A%2F%2Fdbpedia.org%2Fproperty%2Fhm34Enter%3E+%3Fobject}+LIMIT+100&amp;format=text%2Fhtml&amp;timeout=30000&amp;debug=on", "View on DBPedia")</f>
        <v>View on DBPedia</v>
      </c>
    </row>
    <row collapsed="false" customFormat="false" customHeight="true" hidden="false" ht="12.1" outlineLevel="0" r="3061">
      <c r="A3061" s="0" t="str">
        <f aca="false">HYPERLINK("http://dbpedia.org/property/affiliates")</f>
        <v>http://dbpedia.org/property/affiliates</v>
      </c>
      <c r="B3061" s="0" t="s">
        <v>1957</v>
      </c>
      <c r="D3061" s="0" t="str">
        <f aca="false">HYPERLINK("http://dbpedia.org/sparql?default-graph-uri=http%3A%2F%2Fdbpedia.org&amp;query=select+distinct+%3Fsubject+%3Fobject+where+{%3Fsubject+%3Chttp%3A%2F%2Fdbpedia.org%2Fproperty%2Faffiliates%3E+%3Fobject}+LIMIT+100&amp;format=text%2Fhtml&amp;timeout=30000&amp;debug=on", "View on DBPedia")</f>
        <v>View on DBPedia</v>
      </c>
    </row>
    <row collapsed="false" customFormat="false" customHeight="true" hidden="false" ht="12.1" outlineLevel="0" r="3062">
      <c r="A3062" s="0" t="str">
        <f aca="false">HYPERLINK("http://dbpedia.org/ontology/voice")</f>
        <v>http://dbpedia.org/ontology/voice</v>
      </c>
      <c r="B3062" s="0" t="s">
        <v>1248</v>
      </c>
      <c r="D3062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true" hidden="false" ht="12.65" outlineLevel="0" r="3063">
      <c r="A3063" s="0" t="str">
        <f aca="false">HYPERLINK("http://dbpedia.org/ontology/buildingEndDate")</f>
        <v>http://dbpedia.org/ontology/buildingEndDate</v>
      </c>
      <c r="B3063" s="0" t="s">
        <v>328</v>
      </c>
      <c r="D3063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true" hidden="false" ht="12.65" outlineLevel="0" r="3064">
      <c r="A3064" s="0" t="str">
        <f aca="false">HYPERLINK("http://dbpedia.org/property/numparts")</f>
        <v>http://dbpedia.org/property/numparts</v>
      </c>
      <c r="B3064" s="0" t="s">
        <v>1958</v>
      </c>
      <c r="D3064" s="0" t="str">
        <f aca="false">HYPERLINK("http://dbpedia.org/sparql?default-graph-uri=http%3A%2F%2Fdbpedia.org&amp;query=select+distinct+%3Fsubject+%3Fobject+where+{%3Fsubject+%3Chttp%3A%2F%2Fdbpedia.org%2Fproperty%2Fnumparts%3E+%3Fobject}+LIMIT+100&amp;format=text%2Fhtml&amp;timeout=30000&amp;debug=on", "View on DBPedia")</f>
        <v>View on DBPedia</v>
      </c>
    </row>
    <row collapsed="false" customFormat="false" customHeight="true" hidden="false" ht="12.1" outlineLevel="0" r="3065">
      <c r="A3065" s="0" t="str">
        <f aca="false">HYPERLINK("http://dbpedia.org/property/product")</f>
        <v>http://dbpedia.org/property/product</v>
      </c>
      <c r="B3065" s="0" t="s">
        <v>36</v>
      </c>
      <c r="D3065" s="0" t="str">
        <f aca="false">HYPERLINK("http://dbpedia.org/sparql?default-graph-uri=http%3A%2F%2Fdbpedia.org&amp;query=select+distinct+%3Fsubject+%3Fobject+where+{%3Fsubject+%3Chttp%3A%2F%2Fdbpedia.org%2Fproperty%2Fproduct%3E+%3Fobject}+LIMIT+100&amp;format=text%2Fhtml&amp;timeout=30000&amp;debug=on", "View on DBPedia")</f>
        <v>View on DBPedia</v>
      </c>
    </row>
    <row collapsed="false" customFormat="false" customHeight="true" hidden="false" ht="12.1" outlineLevel="0" r="3066">
      <c r="A3066" s="0" t="str">
        <f aca="false">HYPERLINK("http://dbpedia.org/property/%E6%AC%A1%E7%95%AA%E7%B5%84_")</f>
        <v>http://dbpedia.org/property/%E6%AC%A1%E7%95%AA%E7%B5%84_</v>
      </c>
      <c r="B3066" s="0" t="s">
        <v>1959</v>
      </c>
      <c r="D3066" s="0" t="str">
        <f aca="false">HYPERLINK("http://dbpedia.org/sparql?default-graph-uri=http%3A%2F%2Fdbpedia.org&amp;query=select+distinct+%3Fsubject+%3Fobject+where+{%3Fsubject+%3Chttp%3A%2F%2Fdbpedia.org%2Fproperty%2F%25E6%25AC%25A1%25E7%2595%25AA%25E7%25B5%2584_%3E+%3Fobject}+LIMIT+100&amp;format=text%2Fhtml&amp;timeout=30000&amp;debug=on", "View on DBPedia")</f>
        <v>View on DBPedia</v>
      </c>
    </row>
    <row collapsed="false" customFormat="false" customHeight="true" hidden="false" ht="12.1" outlineLevel="0" r="3067">
      <c r="A3067" s="0" t="str">
        <f aca="false">HYPERLINK("http://dbpedia.org/property/can13Week")</f>
        <v>http://dbpedia.org/property/can13Week</v>
      </c>
      <c r="B3067" s="0" t="s">
        <v>1960</v>
      </c>
      <c r="D3067" s="0" t="str">
        <f aca="false">HYPERLINK("http://dbpedia.org/sparql?default-graph-uri=http%3A%2F%2Fdbpedia.org&amp;query=select+distinct+%3Fsubject+%3Fobject+where+{%3Fsubject+%3Chttp%3A%2F%2Fdbpedia.org%2Fproperty%2Fcan13Week%3E+%3Fobject}+LIMIT+100&amp;format=text%2Fhtml&amp;timeout=30000&amp;debug=on", "View on DBPedia")</f>
        <v>View on DBPedia</v>
      </c>
    </row>
    <row collapsed="false" customFormat="false" customHeight="true" hidden="false" ht="12.1" outlineLevel="0" r="3068">
      <c r="A3068" s="0" t="str">
        <f aca="false">HYPERLINK("http://dbpedia.org/property/neShow3Date")</f>
        <v>http://dbpedia.org/property/neShow3Date</v>
      </c>
      <c r="B3068" s="0" t="s">
        <v>1961</v>
      </c>
      <c r="D3068" s="0" t="str">
        <f aca="false">HYPERLINK("http://dbpedia.org/sparql?default-graph-uri=http%3A%2F%2Fdbpedia.org&amp;query=select+distinct+%3Fsubject+%3Fobject+where+{%3Fsubject+%3Chttp%3A%2F%2Fdbpedia.org%2Fproperty%2FneShow3Date%3E+%3Fobject}+LIMIT+100&amp;format=text%2Fhtml&amp;timeout=30000&amp;debug=on", "View on DBPedia")</f>
        <v>View on DBPedia</v>
      </c>
    </row>
    <row collapsed="false" customFormat="false" customHeight="true" hidden="false" ht="12.1" outlineLevel="0" r="3069">
      <c r="A3069" s="0" t="str">
        <f aca="false">HYPERLINK("http://dbpedia.org/property/photo")</f>
        <v>http://dbpedia.org/property/photo</v>
      </c>
      <c r="B3069" s="0" t="s">
        <v>1962</v>
      </c>
      <c r="D3069" s="0" t="str">
        <f aca="false">HYPERLINK("http://dbpedia.org/sparql?default-graph-uri=http%3A%2F%2Fdbpedia.org&amp;query=select+distinct+%3Fsubject+%3Fobject+where+{%3Fsubject+%3Chttp%3A%2F%2Fdbpedia.org%2Fproperty%2Fphoto%3E+%3Fobject}+LIMIT+100&amp;format=text%2Fhtml&amp;timeout=30000&amp;debug=on", "View on DBPedia")</f>
        <v>View on DBPedia</v>
      </c>
    </row>
    <row collapsed="false" customFormat="false" customHeight="true" hidden="false" ht="12.65" outlineLevel="0" r="3070">
      <c r="A3070" s="0" t="str">
        <f aca="false">HYPERLINK("http://dbpedia.org/ontology/showJudge")</f>
        <v>http://dbpedia.org/ontology/showJudge</v>
      </c>
      <c r="B3070" s="0" t="s">
        <v>1317</v>
      </c>
      <c r="D3070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true" hidden="false" ht="12.1" outlineLevel="0" r="3071">
      <c r="A3071" s="0" t="str">
        <f aca="false">HYPERLINK("http://dbpedia.org/property/footer")</f>
        <v>http://dbpedia.org/property/footer</v>
      </c>
      <c r="B3071" s="0" t="s">
        <v>171</v>
      </c>
      <c r="D3071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true" hidden="false" ht="12.1" outlineLevel="0" r="3072">
      <c r="A3072" s="0" t="str">
        <f aca="false">HYPERLINK("http://dbpedia.org/property/partner")</f>
        <v>http://dbpedia.org/property/partner</v>
      </c>
      <c r="B3072" s="0" t="s">
        <v>1321</v>
      </c>
      <c r="D3072" s="0" t="str">
        <f aca="false">HYPERLINK("http://dbpedia.org/sparql?default-graph-uri=http%3A%2F%2Fdbpedia.org&amp;query=select+distinct+%3Fsubject+%3Fobject+where+{%3Fsubject+%3Chttp%3A%2F%2Fdbpedia.org%2Fproperty%2Fpartner%3E+%3Fobject}+LIMIT+100&amp;format=text%2Fhtml&amp;timeout=30000&amp;debug=on", "View on DBPedia")</f>
        <v>View on DBPedia</v>
      </c>
    </row>
    <row collapsed="false" customFormat="false" customHeight="true" hidden="false" ht="12.65" outlineLevel="0" r="3073">
      <c r="A3073" s="0" t="str">
        <f aca="false">HYPERLINK("http://dbpedia.org/property/timeFrame")</f>
        <v>http://dbpedia.org/property/timeFrame</v>
      </c>
      <c r="B3073" s="0" t="s">
        <v>1963</v>
      </c>
      <c r="D3073" s="0" t="str">
        <f aca="false">HYPERLINK("http://dbpedia.org/sparql?default-graph-uri=http%3A%2F%2Fdbpedia.org&amp;query=select+distinct+%3Fsubject+%3Fobject+where+{%3Fsubject+%3Chttp%3A%2F%2Fdbpedia.org%2Fproperty%2FtimeFrame%3E+%3Fobject}+LIMIT+100&amp;format=text%2Fhtml&amp;timeout=30000&amp;debug=on", "View on DBPedia")</f>
        <v>View on DBPedia</v>
      </c>
    </row>
    <row collapsed="false" customFormat="false" customHeight="true" hidden="false" ht="12.65" outlineLevel="0" r="3074">
      <c r="A3074" s="0" t="str">
        <f aca="false">HYPERLINK("http://dbpedia.org/property/kanjititleb")</f>
        <v>http://dbpedia.org/property/kanjititleb</v>
      </c>
      <c r="B3074" s="0" t="s">
        <v>1964</v>
      </c>
      <c r="D3074" s="0" t="str">
        <f aca="false">HYPERLINK("http://dbpedia.org/sparql?default-graph-uri=http%3A%2F%2Fdbpedia.org&amp;query=select+distinct+%3Fsubject+%3Fobject+where+{%3Fsubject+%3Chttp%3A%2F%2Fdbpedia.org%2Fproperty%2Fkanjititleb%3E+%3Fobject}+LIMIT+100&amp;format=text%2Fhtml&amp;timeout=30000&amp;debug=on", "View on DBPedia")</f>
        <v>View on DBPedia</v>
      </c>
    </row>
    <row collapsed="false" customFormat="false" customHeight="true" hidden="false" ht="12.1" outlineLevel="0" r="3075">
      <c r="A3075" s="0" t="str">
        <f aca="false">HYPERLINK("http://dbpedia.org/property/cable")</f>
        <v>http://dbpedia.org/property/cable</v>
      </c>
      <c r="B3075" s="0" t="s">
        <v>1965</v>
      </c>
      <c r="D3075" s="0" t="str">
        <f aca="false">HYPERLINK("http://dbpedia.org/sparql?default-graph-uri=http%3A%2F%2Fdbpedia.org&amp;query=select+distinct+%3Fsubject+%3Fobject+where+{%3Fsubject+%3Chttp%3A%2F%2Fdbpedia.org%2Fproperty%2Fcable%3E+%3Fobject}+LIMIT+100&amp;format=text%2Fhtml&amp;timeout=30000&amp;debug=on", "View on DBPedia")</f>
        <v>View on DBPedia</v>
      </c>
    </row>
    <row collapsed="false" customFormat="false" customHeight="true" hidden="false" ht="12.1" outlineLevel="0" r="3076">
      <c r="A3076" s="0" t="str">
        <f aca="false">HYPERLINK("http://dbpedia.org/property/films")</f>
        <v>http://dbpedia.org/property/films</v>
      </c>
      <c r="B3076" s="0" t="s">
        <v>1966</v>
      </c>
      <c r="D3076" s="0" t="str">
        <f aca="false">HYPERLINK("http://dbpedia.org/sparql?default-graph-uri=http%3A%2F%2Fdbpedia.org&amp;query=select+distinct+%3Fsubject+%3Fobject+where+{%3Fsubject+%3Chttp%3A%2F%2Fdbpedia.org%2Fproperty%2Ffilms%3E+%3Fobject}+LIMIT+100&amp;format=text%2Fhtml&amp;timeout=30000&amp;debug=on", "View on DBPedia")</f>
        <v>View on DBPedia</v>
      </c>
    </row>
    <row collapsed="false" customFormat="false" customHeight="true" hidden="false" ht="12.65" outlineLevel="0" r="3077">
      <c r="A3077" s="0" t="str">
        <f aca="false">HYPERLINK("http://dbpedia.org/property/lastSingle")</f>
        <v>http://dbpedia.org/property/lastSingle</v>
      </c>
      <c r="B3077" s="0" t="s">
        <v>1005</v>
      </c>
      <c r="D3077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true" hidden="false" ht="12.65" outlineLevel="0" r="3078">
      <c r="A3078" s="0" t="str">
        <f aca="false">HYPERLINK("http://dbpedia.org/property/homeRecord")</f>
        <v>http://dbpedia.org/property/homeRecord</v>
      </c>
      <c r="B3078" s="0" t="s">
        <v>1967</v>
      </c>
      <c r="D3078" s="0" t="str">
        <f aca="false">HYPERLINK("http://dbpedia.org/sparql?default-graph-uri=http%3A%2F%2Fdbpedia.org&amp;query=select+distinct+%3Fsubject+%3Fobject+where+{%3Fsubject+%3Chttp%3A%2F%2Fdbpedia.org%2Fproperty%2FhomeRecord%3E+%3Fobject}+LIMIT+100&amp;format=text%2Fhtml&amp;timeout=30000&amp;debug=on", "View on DBPedia")</f>
        <v>View on DBPedia</v>
      </c>
    </row>
    <row collapsed="false" customFormat="false" customHeight="true" hidden="false" ht="12.1" outlineLevel="0" r="3079">
      <c r="A3079" s="0" t="str">
        <f aca="false">HYPERLINK("http://dbpedia.org/ontology/fate")</f>
        <v>http://dbpedia.org/ontology/fate</v>
      </c>
      <c r="B3079" s="0" t="s">
        <v>45</v>
      </c>
      <c r="D3079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true" hidden="false" ht="12.65" outlineLevel="0" r="3080">
      <c r="A3080" s="0" t="str">
        <f aca="false">HYPERLINK("http://dbpedia.org/property/os")</f>
        <v>http://dbpedia.org/property/os</v>
      </c>
      <c r="B3080" s="0" t="s">
        <v>1968</v>
      </c>
      <c r="D3080" s="0" t="str">
        <f aca="false">HYPERLINK("http://dbpedia.org/sparql?default-graph-uri=http%3A%2F%2Fdbpedia.org&amp;query=select+distinct+%3Fsubject+%3Fobject+where+{%3Fsubject+%3Chttp%3A%2F%2Fdbpedia.org%2Fproperty%2Fos%3E+%3Fobject}+LIMIT+100&amp;format=text%2Fhtml&amp;timeout=30000&amp;debug=on", "View on DBPedia")</f>
        <v>View on DBPedia</v>
      </c>
    </row>
    <row collapsed="false" customFormat="false" customHeight="true" hidden="false" ht="12.65" outlineLevel="0" r="3081">
      <c r="A3081" s="0" t="str">
        <f aca="false">HYPERLINK("http://dbpedia.org/property/onAirringTime")</f>
        <v>http://dbpedia.org/property/onAirringTime</v>
      </c>
      <c r="B3081" s="0" t="s">
        <v>1969</v>
      </c>
      <c r="D3081" s="0" t="str">
        <f aca="false">HYPERLINK("http://dbpedia.org/sparql?default-graph-uri=http%3A%2F%2Fdbpedia.org&amp;query=select+distinct+%3Fsubject+%3Fobject+where+{%3Fsubject+%3Chttp%3A%2F%2Fdbpedia.org%2Fproperty%2FonAirringTime%3E+%3Fobject}+LIMIT+100&amp;format=text%2Fhtml&amp;timeout=30000&amp;debug=on", "View on DBPedia")</f>
        <v>View on DBPedia</v>
      </c>
    </row>
    <row collapsed="false" customFormat="false" customHeight="true" hidden="false" ht="12.65" outlineLevel="0" r="3082">
      <c r="A3082" s="0" t="str">
        <f aca="false">HYPERLINK("http://dbpedia.org/property/hanja")</f>
        <v>http://dbpedia.org/property/hanja</v>
      </c>
      <c r="B3082" s="0" t="s">
        <v>1970</v>
      </c>
      <c r="D3082" s="0" t="str">
        <f aca="false">HYPERLINK("http://dbpedia.org/sparql?default-graph-uri=http%3A%2F%2Fdbpedia.org&amp;query=select+distinct+%3Fsubject+%3Fobject+where+{%3Fsubject+%3Chttp%3A%2F%2Fdbpedia.org%2Fproperty%2Fhanja%3E+%3Fobject}+LIMIT+100&amp;format=text%2Fhtml&amp;timeout=30000&amp;debug=on", "View on DBPedia")</f>
        <v>View on DBPedia</v>
      </c>
    </row>
    <row collapsed="false" customFormat="false" customHeight="true" hidden="false" ht="12.65" outlineLevel="0" r="3083">
      <c r="A3083" s="0" t="str">
        <f aca="false">HYPERLINK("http://dbpedia.org/property/kickboxKowin")</f>
        <v>http://dbpedia.org/property/kickboxKowin</v>
      </c>
      <c r="B3083" s="0" t="s">
        <v>1971</v>
      </c>
      <c r="D3083" s="0" t="str">
        <f aca="false">HYPERLINK("http://dbpedia.org/sparql?default-graph-uri=http%3A%2F%2Fdbpedia.org&amp;query=select+distinct+%3Fsubject+%3Fobject+where+{%3Fsubject+%3Chttp%3A%2F%2Fdbpedia.org%2Fproperty%2FkickboxKowin%3E+%3Fobject}+LIMIT+100&amp;format=text%2Fhtml&amp;timeout=30000&amp;debug=on", "View on DBPedia")</f>
        <v>View on DBPedia</v>
      </c>
    </row>
    <row collapsed="false" customFormat="false" customHeight="true" hidden="false" ht="12.1" outlineLevel="0" r="3084">
      <c r="A3084" s="0" t="str">
        <f aca="false">HYPERLINK("http://dbpedia.org/property/hm32Exit")</f>
        <v>http://dbpedia.org/property/hm32Exit</v>
      </c>
      <c r="B3084" s="0" t="s">
        <v>1972</v>
      </c>
      <c r="D3084" s="0" t="str">
        <f aca="false">HYPERLINK("http://dbpedia.org/sparql?default-graph-uri=http%3A%2F%2Fdbpedia.org&amp;query=select+distinct+%3Fsubject+%3Fobject+where+{%3Fsubject+%3Chttp%3A%2F%2Fdbpedia.org%2Fproperty%2Fhm32Exit%3E+%3Fobject}+LIMIT+100&amp;format=text%2Fhtml&amp;timeout=30000&amp;debug=on", "View on DBPedia")</f>
        <v>View on DBPedia</v>
      </c>
    </row>
    <row collapsed="false" customFormat="false" customHeight="true" hidden="false" ht="12.1" outlineLevel="0" r="3085">
      <c r="A3085" s="0" t="str">
        <f aca="false">HYPERLINK("http://dbpedia.org/property/fate")</f>
        <v>http://dbpedia.org/property/fate</v>
      </c>
      <c r="B3085" s="0" t="s">
        <v>45</v>
      </c>
      <c r="D3085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true" hidden="false" ht="12.65" outlineLevel="0" r="3086">
      <c r="A3086" s="0" t="str">
        <f aca="false">HYPERLINK("http://dbpedia.org/property/dateOfPremiere")</f>
        <v>http://dbpedia.org/property/dateOfPremiere</v>
      </c>
      <c r="B3086" s="0" t="s">
        <v>1973</v>
      </c>
      <c r="D3086" s="0" t="str">
        <f aca="false">HYPERLINK("http://dbpedia.org/sparql?default-graph-uri=http%3A%2F%2Fdbpedia.org&amp;query=select+distinct+%3Fsubject+%3Fobject+where+{%3Fsubject+%3Chttp%3A%2F%2Fdbpedia.org%2Fproperty%2FdateOfPremiere%3E+%3Fobject}+LIMIT+100&amp;format=text%2Fhtml&amp;timeout=30000&amp;debug=on", "View on DBPedia")</f>
        <v>View on DBPedia</v>
      </c>
    </row>
    <row collapsed="false" customFormat="false" customHeight="true" hidden="false" ht="12.65" outlineLevel="0" r="3087">
      <c r="A3087" s="0" t="str">
        <f aca="false">HYPERLINK("http://dbpedia.org/property/runnerupGames")</f>
        <v>http://dbpedia.org/property/runnerupGames</v>
      </c>
      <c r="B3087" s="0" t="s">
        <v>1974</v>
      </c>
      <c r="D3087" s="0" t="str">
        <f aca="false">HYPERLINK("http://dbpedia.org/sparql?default-graph-uri=http%3A%2F%2Fdbpedia.org&amp;query=select+distinct+%3Fsubject+%3Fobject+where+{%3Fsubject+%3Chttp%3A%2F%2Fdbpedia.org%2Fproperty%2FrunnerupGames%3E+%3Fobject}+LIMIT+100&amp;format=text%2Fhtml&amp;timeout=30000&amp;debug=on", "View on DBPedia")</f>
        <v>View on DBPedia</v>
      </c>
    </row>
    <row collapsed="false" customFormat="false" customHeight="true" hidden="false" ht="12.1" outlineLevel="0" r="3088">
      <c r="A3088" s="0" t="str">
        <f aca="false">HYPERLINK("http://dbpedia.org/property/columns")</f>
        <v>http://dbpedia.org/property/columns</v>
      </c>
      <c r="B3088" s="0" t="s">
        <v>1975</v>
      </c>
      <c r="D3088" s="0" t="str">
        <f aca="false">HYPERLINK("http://dbpedia.org/sparql?default-graph-uri=http%3A%2F%2Fdbpedia.org&amp;query=select+distinct+%3Fsubject+%3Fobject+where+{%3Fsubject+%3Chttp%3A%2F%2Fdbpedia.org%2Fproperty%2Fcolumns%3E+%3Fobject}+LIMIT+100&amp;format=text%2Fhtml&amp;timeout=30000&amp;debug=on", "View on DBPedia")</f>
        <v>View on DBPedia</v>
      </c>
    </row>
    <row collapsed="false" customFormat="false" customHeight="true" hidden="false" ht="12.65" outlineLevel="0" r="3089">
      <c r="A3089" s="0" t="str">
        <f aca="false">HYPERLINK("http://dbpedia.org/ontology/utcOffset")</f>
        <v>http://dbpedia.org/ontology/utcOffset</v>
      </c>
      <c r="B3089" s="0" t="s">
        <v>1976</v>
      </c>
      <c r="D3089" s="0" t="str">
        <f aca="false">HYPERLINK("http://dbpedia.org/sparql?default-graph-uri=http%3A%2F%2Fdbpedia.org&amp;query=select+distinct+%3Fsubject+%3Fobject+where+{%3Fsubject+%3Chttp%3A%2F%2Fdbpedia.org%2Fontology%2FutcOffset%3E+%3Fobject}+LIMIT+100&amp;format=text%2Fhtml&amp;timeout=30000&amp;debug=on", "View on DBPedia")</f>
        <v>View on DBPedia</v>
      </c>
    </row>
    <row collapsed="false" customFormat="false" customHeight="true" hidden="false" ht="12.1" outlineLevel="0" r="3090">
      <c r="A3090" s="0" t="str">
        <f aca="false">HYPERLINK("http://dbpedia.org/property/hm31Enter")</f>
        <v>http://dbpedia.org/property/hm31Enter</v>
      </c>
      <c r="B3090" s="0" t="s">
        <v>1977</v>
      </c>
      <c r="D3090" s="0" t="str">
        <f aca="false">HYPERLINK("http://dbpedia.org/sparql?default-graph-uri=http%3A%2F%2Fdbpedia.org&amp;query=select+distinct+%3Fsubject+%3Fobject+where+{%3Fsubject+%3Chttp%3A%2F%2Fdbpedia.org%2Fproperty%2Fhm31Enter%3E+%3Fobject}+LIMIT+100&amp;format=text%2Fhtml&amp;timeout=30000&amp;debug=on", "View on DBPedia")</f>
        <v>View on DBPedia</v>
      </c>
    </row>
    <row collapsed="false" customFormat="false" customHeight="true" hidden="false" ht="12.1" outlineLevel="0" r="3091">
      <c r="A3091" s="0" t="str">
        <f aca="false">HYPERLINK("http://dbpedia.org/property/discs")</f>
        <v>http://dbpedia.org/property/discs</v>
      </c>
      <c r="B3091" s="0" t="s">
        <v>1978</v>
      </c>
      <c r="D3091" s="0" t="str">
        <f aca="false">HYPERLINK("http://dbpedia.org/sparql?default-graph-uri=http%3A%2F%2Fdbpedia.org&amp;query=select+distinct+%3Fsubject+%3Fobject+where+{%3Fsubject+%3Chttp%3A%2F%2Fdbpedia.org%2Fproperty%2Fdiscs%3E+%3Fobject}+LIMIT+100&amp;format=text%2Fhtml&amp;timeout=30000&amp;debug=on", "View on DBPedia")</f>
        <v>View on DBPedia</v>
      </c>
    </row>
    <row collapsed="false" customFormat="false" customHeight="true" hidden="false" ht="12.1" outlineLevel="0" r="3092">
      <c r="A3092" s="0" t="str">
        <f aca="false">HYPERLINK("http://dbpedia.org/property/draws")</f>
        <v>http://dbpedia.org/property/draws</v>
      </c>
      <c r="B3092" s="0" t="s">
        <v>1979</v>
      </c>
      <c r="D3092" s="0" t="str">
        <f aca="false">HYPERLINK("http://dbpedia.org/sparql?default-graph-uri=http%3A%2F%2Fdbpedia.org&amp;query=select+distinct+%3Fsubject+%3Fobject+where+{%3Fsubject+%3Chttp%3A%2F%2Fdbpedia.org%2Fproperty%2Fdraws%3E+%3Fobject}+LIMIT+100&amp;format=text%2Fhtml&amp;timeout=30000&amp;debug=on", "View on DBPedia")</f>
        <v>View on DBPedia</v>
      </c>
    </row>
    <row collapsed="false" customFormat="false" customHeight="true" hidden="false" ht="12.1" outlineLevel="0" r="3093">
      <c r="A3093" s="0" t="str">
        <f aca="false">HYPERLINK("http://dbpedia.org/property/can3Week")</f>
        <v>http://dbpedia.org/property/can3Week</v>
      </c>
      <c r="B3093" s="0" t="s">
        <v>1980</v>
      </c>
      <c r="D3093" s="0" t="str">
        <f aca="false">HYPERLINK("http://dbpedia.org/sparql?default-graph-uri=http%3A%2F%2Fdbpedia.org&amp;query=select+distinct+%3Fsubject+%3Fobject+where+{%3Fsubject+%3Chttp%3A%2F%2Fdbpedia.org%2Fproperty%2Fcan3Week%3E+%3Fobject}+LIMIT+100&amp;format=text%2Fhtml&amp;timeout=30000&amp;debug=on", "View on DBPedia")</f>
        <v>View on DBPedia</v>
      </c>
    </row>
    <row collapsed="false" customFormat="false" customHeight="true" hidden="false" ht="12.1" outlineLevel="0" r="3094">
      <c r="A3094" s="0" t="str">
        <f aca="false">HYPERLINK("http://dbpedia.org/property/divisions")</f>
        <v>http://dbpedia.org/property/divisions</v>
      </c>
      <c r="B3094" s="0" t="s">
        <v>44</v>
      </c>
      <c r="D3094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true" hidden="false" ht="12.65" outlineLevel="0" r="3095">
      <c r="A3095" s="0" t="str">
        <f aca="false">HYPERLINK("http://dbpedia.org/property/noSeason")</f>
        <v>http://dbpedia.org/property/noSeason</v>
      </c>
      <c r="B3095" s="0" t="s">
        <v>1981</v>
      </c>
      <c r="D3095" s="0" t="str">
        <f aca="false">HYPERLINK("http://dbpedia.org/sparql?default-graph-uri=http%3A%2F%2Fdbpedia.org&amp;query=select+distinct+%3Fsubject+%3Fobject+where+{%3Fsubject+%3Chttp%3A%2F%2Fdbpedia.org%2Fproperty%2FnoSeason%3E+%3Fobject}+LIMIT+100&amp;format=text%2Fhtml&amp;timeout=30000&amp;debug=on", "View on DBPedia")</f>
        <v>View on DBPedia</v>
      </c>
    </row>
    <row collapsed="false" customFormat="false" customHeight="true" hidden="false" ht="12.1" outlineLevel="0" r="3096">
      <c r="A3096" s="0" t="str">
        <f aca="false">HYPERLINK("http://dbpedia.org/property/video")</f>
        <v>http://dbpedia.org/property/video</v>
      </c>
      <c r="B3096" s="0" t="s">
        <v>1252</v>
      </c>
      <c r="D3096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true" hidden="false" ht="12.65" outlineLevel="0" r="3097">
      <c r="A3097" s="0" t="str">
        <f aca="false">HYPERLINK("http://dbpedia.org/property/hangul")</f>
        <v>http://dbpedia.org/property/hangul</v>
      </c>
      <c r="B3097" s="0" t="s">
        <v>1982</v>
      </c>
      <c r="D3097" s="0" t="str">
        <f aca="false">HYPERLINK("http://dbpedia.org/sparql?default-graph-uri=http%3A%2F%2Fdbpedia.org&amp;query=select+distinct+%3Fsubject+%3Fobject+where+{%3Fsubject+%3Chttp%3A%2F%2Fdbpedia.org%2Fproperty%2Fhangul%3E+%3Fobject}+LIMIT+100&amp;format=text%2Fhtml&amp;timeout=30000&amp;debug=on", "View on DBPedia")</f>
        <v>View on DBPedia</v>
      </c>
    </row>
    <row collapsed="false" customFormat="false" customHeight="true" hidden="false" ht="12.65" outlineLevel="0" r="3098">
      <c r="A3098" s="0" t="str">
        <f aca="false">HYPERLINK("http://dbpedia.org/property/triesa")</f>
        <v>http://dbpedia.org/property/triesa</v>
      </c>
      <c r="B3098" s="0" t="s">
        <v>1983</v>
      </c>
      <c r="D3098" s="0" t="str">
        <f aca="false">HYPERLINK("http://dbpedia.org/sparql?default-graph-uri=http%3A%2F%2Fdbpedia.org&amp;query=select+distinct+%3Fsubject+%3Fobject+where+{%3Fsubject+%3Chttp%3A%2F%2Fdbpedia.org%2Fproperty%2Ftriesa%3E+%3Fobject}+LIMIT+100&amp;format=text%2Fhtml&amp;timeout=30000&amp;debug=on", "View on DBPedia")</f>
        <v>View on DBPedia</v>
      </c>
    </row>
    <row collapsed="false" customFormat="false" customHeight="true" hidden="false" ht="12.1" outlineLevel="0" r="3099">
      <c r="A3099" s="0" t="str">
        <f aca="false">HYPERLINK("http://dbpedia.org/property/update")</f>
        <v>http://dbpedia.org/property/update</v>
      </c>
      <c r="B3099" s="0" t="s">
        <v>1984</v>
      </c>
      <c r="D3099" s="0" t="str">
        <f aca="false">HYPERLINK("http://dbpedia.org/sparql?default-graph-uri=http%3A%2F%2Fdbpedia.org&amp;query=select+distinct+%3Fsubject+%3Fobject+where+{%3Fsubject+%3Chttp%3A%2F%2Fdbpedia.org%2Fproperty%2Fupdate%3E+%3Fobject}+LIMIT+100&amp;format=text%2Fhtml&amp;timeout=30000&amp;debug=on", "View on DBPedia")</f>
        <v>View on DBPedia</v>
      </c>
    </row>
    <row collapsed="false" customFormat="false" customHeight="true" hidden="false" ht="12.65" outlineLevel="0" r="3100">
      <c r="A3100" s="0" t="str">
        <f aca="false">HYPERLINK("http://dbpedia.org/ontology/shareDate")</f>
        <v>http://dbpedia.org/ontology/shareDate</v>
      </c>
      <c r="B3100" s="0" t="s">
        <v>1985</v>
      </c>
      <c r="D3100" s="0" t="str">
        <f aca="false">HYPERLINK("http://dbpedia.org/sparql?default-graph-uri=http%3A%2F%2Fdbpedia.org&amp;query=select+distinct+%3Fsubject+%3Fobject+where+{%3Fsubject+%3Chttp%3A%2F%2Fdbpedia.org%2Fontology%2FshareDate%3E+%3Fobject}+LIMIT+100&amp;format=text%2Fhtml&amp;timeout=30000&amp;debug=on", "View on DBPedia")</f>
        <v>View on DBPedia</v>
      </c>
    </row>
    <row collapsed="false" customFormat="false" customHeight="true" hidden="false" ht="12.65" outlineLevel="0" r="3101">
      <c r="A3101" s="0" t="str">
        <f aca="false">HYPERLINK("http://dbpedia.org/property/appearancesa")</f>
        <v>http://dbpedia.org/property/appearancesa</v>
      </c>
      <c r="B3101" s="0" t="s">
        <v>1986</v>
      </c>
      <c r="D3101" s="0" t="str">
        <f aca="false">HYPERLINK("http://dbpedia.org/sparql?default-graph-uri=http%3A%2F%2Fdbpedia.org&amp;query=select+distinct+%3Fsubject+%3Fobject+where+{%3Fsubject+%3Chttp%3A%2F%2Fdbpedia.org%2Fproperty%2Fappearancesa%3E+%3Fobject}+LIMIT+100&amp;format=text%2Fhtml&amp;timeout=30000&amp;debug=on", "View on DBPedia")</f>
        <v>View on DBPedia</v>
      </c>
    </row>
    <row collapsed="false" customFormat="false" customHeight="true" hidden="false" ht="12.65" outlineLevel="0" r="3102">
      <c r="A3102" s="0" t="str">
        <f aca="false">HYPERLINK("http://dbpedia.org/property/appearancesb")</f>
        <v>http://dbpedia.org/property/appearancesb</v>
      </c>
      <c r="B3102" s="0" t="s">
        <v>1987</v>
      </c>
      <c r="D3102" s="0" t="str">
        <f aca="false">HYPERLINK("http://dbpedia.org/sparql?default-graph-uri=http%3A%2F%2Fdbpedia.org&amp;query=select+distinct+%3Fsubject+%3Fobject+where+{%3Fsubject+%3Chttp%3A%2F%2Fdbpedia.org%2Fproperty%2Fappearancesb%3E+%3Fobject}+LIMIT+100&amp;format=text%2Fhtml&amp;timeout=30000&amp;debug=on", "View on DBPedia")</f>
        <v>View on DBPedia</v>
      </c>
    </row>
    <row collapsed="false" customFormat="false" customHeight="true" hidden="false" ht="12.65" outlineLevel="0" r="3103">
      <c r="A3103" s="0" t="str">
        <f aca="false">HYPERLINK("http://dbpedia.org/property/formerChannels")</f>
        <v>http://dbpedia.org/property/formerChannels</v>
      </c>
      <c r="B3103" s="0" t="s">
        <v>1988</v>
      </c>
      <c r="D3103" s="0" t="str">
        <f aca="false">HYPERLINK("http://dbpedia.org/sparql?default-graph-uri=http%3A%2F%2Fdbpedia.org&amp;query=select+distinct+%3Fsubject+%3Fobject+where+{%3Fsubject+%3Chttp%3A%2F%2Fdbpedia.org%2Fproperty%2FformerChannels%3E+%3Fobject}+LIMIT+100&amp;format=text%2Fhtml&amp;timeout=30000&amp;debug=on", "View on DBPedia")</f>
        <v>View on DBPedia</v>
      </c>
    </row>
    <row collapsed="false" customFormat="false" customHeight="true" hidden="false" ht="12.1" outlineLevel="0" r="3104">
      <c r="A3104" s="0" t="str">
        <f aca="false">HYPERLINK("http://dbpedia.org/property/can12Week")</f>
        <v>http://dbpedia.org/property/can12Week</v>
      </c>
      <c r="B3104" s="0" t="s">
        <v>1989</v>
      </c>
      <c r="D3104" s="0" t="str">
        <f aca="false">HYPERLINK("http://dbpedia.org/sparql?default-graph-uri=http%3A%2F%2Fdbpedia.org&amp;query=select+distinct+%3Fsubject+%3Fobject+where+{%3Fsubject+%3Chttp%3A%2F%2Fdbpedia.org%2Fproperty%2Fcan12Week%3E+%3Fobject}+LIMIT+100&amp;format=text%2Fhtml&amp;timeout=30000&amp;debug=on", "View on DBPedia")</f>
        <v>View on DBPedia</v>
      </c>
    </row>
    <row collapsed="false" customFormat="false" customHeight="true" hidden="false" ht="12.65" outlineLevel="0" r="3105">
      <c r="A3105" s="0" t="str">
        <f aca="false">HYPERLINK("http://dbpedia.org/property/designatedNrhpType")</f>
        <v>http://dbpedia.org/property/designatedNrhpType</v>
      </c>
      <c r="B3105" s="0" t="s">
        <v>312</v>
      </c>
      <c r="D3105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true" hidden="false" ht="12.65" outlineLevel="0" r="3106">
      <c r="A3106" s="0" t="str">
        <f aca="false">HYPERLINK("http://dbpedia.org/property/kanji")</f>
        <v>http://dbpedia.org/property/kanji</v>
      </c>
      <c r="B3106" s="0" t="s">
        <v>1990</v>
      </c>
      <c r="D3106" s="0" t="str">
        <f aca="false">HYPERLINK("http://dbpedia.org/sparql?default-graph-uri=http%3A%2F%2Fdbpedia.org&amp;query=select+distinct+%3Fsubject+%3Fobject+where+{%3Fsubject+%3Chttp%3A%2F%2Fdbpedia.org%2Fproperty%2Fkanji%3E+%3Fobject}+LIMIT+100&amp;format=text%2Fhtml&amp;timeout=30000&amp;debug=on", "View on DBPedia")</f>
        <v>View on DBPedia</v>
      </c>
    </row>
    <row collapsed="false" customFormat="false" customHeight="true" hidden="false" ht="12.1" outlineLevel="0" r="3107">
      <c r="A3107" s="0" t="str">
        <f aca="false">HYPERLINK("http://dbpedia.org/property/capacity")</f>
        <v>http://dbpedia.org/property/capacity</v>
      </c>
      <c r="B3107" s="0" t="s">
        <v>1154</v>
      </c>
      <c r="D3107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true" hidden="false" ht="12.65" outlineLevel="0" r="3108">
      <c r="A3108" s="0" t="str">
        <f aca="false">HYPERLINK("http://dbpedia.org/property/fec")</f>
        <v>http://dbpedia.org/property/fec</v>
      </c>
      <c r="B3108" s="0" t="s">
        <v>1991</v>
      </c>
      <c r="D3108" s="0" t="str">
        <f aca="false">HYPERLINK("http://dbpedia.org/sparql?default-graph-uri=http%3A%2F%2Fdbpedia.org&amp;query=select+distinct+%3Fsubject+%3Fobject+where+{%3Fsubject+%3Chttp%3A%2F%2Fdbpedia.org%2Fproperty%2Ffec%3E+%3Fobject}+LIMIT+100&amp;format=text%2Fhtml&amp;timeout=30000&amp;debug=on", "View on DBPedia")</f>
        <v>View on DBPedia</v>
      </c>
    </row>
    <row collapsed="false" customFormat="false" customHeight="true" hidden="false" ht="12.65" outlineLevel="0" r="3109">
      <c r="A3109" s="0" t="str">
        <f aca="false">HYPERLINK("http://dbpedia.org/property/tpb")</f>
        <v>http://dbpedia.org/property/tpb</v>
      </c>
      <c r="B3109" s="0" t="s">
        <v>1992</v>
      </c>
      <c r="D3109" s="0" t="str">
        <f aca="false">HYPERLINK("http://dbpedia.org/sparql?default-graph-uri=http%3A%2F%2Fdbpedia.org&amp;query=select+distinct+%3Fsubject+%3Fobject+where+{%3Fsubject+%3Chttp%3A%2F%2Fdbpedia.org%2Fproperty%2Ftpb%3E+%3Fobject}+LIMIT+100&amp;format=text%2Fhtml&amp;timeout=30000&amp;debug=on", "View on DBPedia")</f>
        <v>View on DBPedia</v>
      </c>
    </row>
    <row collapsed="false" customFormat="false" customHeight="true" hidden="false" ht="12.65" outlineLevel="0" r="3110">
      <c r="A3110" s="0" t="str">
        <f aca="false">HYPERLINK("http://dbpedia.org/property/managerclubs")</f>
        <v>http://dbpedia.org/property/managerclubs</v>
      </c>
      <c r="B3110" s="0" t="s">
        <v>547</v>
      </c>
      <c r="D3110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true" hidden="false" ht="12.1" outlineLevel="0" r="3111">
      <c r="A3111" s="0" t="str">
        <f aca="false">HYPERLINK("http://dbpedia.org/property/position")</f>
        <v>http://dbpedia.org/property/position</v>
      </c>
      <c r="B3111" s="0" t="s">
        <v>1488</v>
      </c>
      <c r="D3111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true" hidden="false" ht="12.65" outlineLevel="0" r="3112">
      <c r="A3112" s="0" t="str">
        <f aca="false">HYPERLINK("http://dbpedia.org/property/homeTotal")</f>
        <v>http://dbpedia.org/property/homeTotal</v>
      </c>
      <c r="B3112" s="0" t="s">
        <v>1993</v>
      </c>
      <c r="D3112" s="0" t="str">
        <f aca="false">HYPERLINK("http://dbpedia.org/sparql?default-graph-uri=http%3A%2F%2Fdbpedia.org&amp;query=select+distinct+%3Fsubject+%3Fobject+where+{%3Fsubject+%3Chttp%3A%2F%2Fdbpedia.org%2Fproperty%2FhomeTotal%3E+%3Fobject}+LIMIT+100&amp;format=text%2Fhtml&amp;timeout=30000&amp;debug=on", "View on DBPedia")</f>
        <v>View on DBPedia</v>
      </c>
    </row>
    <row collapsed="false" customFormat="false" customHeight="true" hidden="false" ht="12.1" outlineLevel="0" r="3113">
      <c r="A3113" s="0" t="str">
        <f aca="false">HYPERLINK("http://dbpedia.org/property/revenue")</f>
        <v>http://dbpedia.org/property/revenue</v>
      </c>
      <c r="B3113" s="0" t="s">
        <v>1994</v>
      </c>
      <c r="D3113" s="0" t="str">
        <f aca="false">HYPERLINK("http://dbpedia.org/sparql?default-graph-uri=http%3A%2F%2Fdbpedia.org&amp;query=select+distinct+%3Fsubject+%3Fobject+where+{%3Fsubject+%3Chttp%3A%2F%2Fdbpedia.org%2Fproperty%2Frevenue%3E+%3Fobject}+LIMIT+100&amp;format=text%2Fhtml&amp;timeout=30000&amp;debug=on", "View on DBPedia")</f>
        <v>View on DBPedia</v>
      </c>
    </row>
    <row collapsed="false" customFormat="false" customHeight="true" hidden="false" ht="12.1" outlineLevel="0" r="3114">
      <c r="A3114" s="0" t="str">
        <f aca="false">HYPERLINK("http://dbpedia.org/ontology/motto")</f>
        <v>http://dbpedia.org/ontology/motto</v>
      </c>
      <c r="B3114" s="0" t="s">
        <v>183</v>
      </c>
      <c r="D3114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true" hidden="false" ht="12.65" outlineLevel="0" r="3115">
      <c r="A3115" s="0" t="str">
        <f aca="false">HYPERLINK("http://dbpedia.org/property/seasonList")</f>
        <v>http://dbpedia.org/property/seasonList</v>
      </c>
      <c r="B3115" s="0" t="s">
        <v>1995</v>
      </c>
      <c r="D3115" s="0" t="str">
        <f aca="false">HYPERLINK("http://dbpedia.org/sparql?default-graph-uri=http%3A%2F%2Fdbpedia.org&amp;query=select+distinct+%3Fsubject+%3Fobject+where+{%3Fsubject+%3Chttp%3A%2F%2Fdbpedia.org%2Fproperty%2FseasonList%3E+%3Fobject}+LIMIT+100&amp;format=text%2Fhtml&amp;timeout=30000&amp;debug=on", "View on DBPedia")</f>
        <v>View on DBPedia</v>
      </c>
    </row>
    <row collapsed="false" customFormat="false" customHeight="true" hidden="false" ht="12.65" outlineLevel="0" r="3116">
      <c r="A3116" s="0" t="str">
        <f aca="false">HYPERLINK("http://dbpedia.org/property/launchSite")</f>
        <v>http://dbpedia.org/property/launchSite</v>
      </c>
      <c r="B3116" s="0" t="s">
        <v>1996</v>
      </c>
      <c r="D3116" s="0" t="str">
        <f aca="false">HYPERLINK("http://dbpedia.org/sparql?default-graph-uri=http%3A%2F%2Fdbpedia.org&amp;query=select+distinct+%3Fsubject+%3Fobject+where+{%3Fsubject+%3Chttp%3A%2F%2Fdbpedia.org%2Fproperty%2FlaunchSite%3E+%3Fobject}+LIMIT+100&amp;format=text%2Fhtml&amp;timeout=30000&amp;debug=on", "View on DBPedia")</f>
        <v>View on DBPedia</v>
      </c>
    </row>
    <row collapsed="false" customFormat="false" customHeight="true" hidden="false" ht="12.65" outlineLevel="0" r="3117">
      <c r="A3117" s="0" t="str">
        <f aca="false">HYPERLINK("http://dbpedia.org/property/openingSubtitle")</f>
        <v>http://dbpedia.org/property/openingSubtitle</v>
      </c>
      <c r="B3117" s="0" t="s">
        <v>1997</v>
      </c>
      <c r="D3117" s="0" t="str">
        <f aca="false">HYPERLINK("http://dbpedia.org/sparql?default-graph-uri=http%3A%2F%2Fdbpedia.org&amp;query=select+distinct+%3Fsubject+%3Fobject+where+{%3Fsubject+%3Chttp%3A%2F%2Fdbpedia.org%2Fproperty%2FopeningSubtitle%3E+%3Fobject}+LIMIT+100&amp;format=text%2Fhtml&amp;timeout=30000&amp;debug=on", "View on DBPedia")</f>
        <v>View on DBPedia</v>
      </c>
    </row>
    <row collapsed="false" customFormat="false" customHeight="true" hidden="false" ht="12.1" outlineLevel="0" r="3118">
      <c r="A3118" s="0" t="str">
        <f aca="false">HYPERLINK("http://dbpedia.org/property/can4Week")</f>
        <v>http://dbpedia.org/property/can4Week</v>
      </c>
      <c r="B3118" s="0" t="s">
        <v>1998</v>
      </c>
      <c r="D3118" s="0" t="str">
        <f aca="false">HYPERLINK("http://dbpedia.org/sparql?default-graph-uri=http%3A%2F%2Fdbpedia.org&amp;query=select+distinct+%3Fsubject+%3Fobject+where+{%3Fsubject+%3Chttp%3A%2F%2Fdbpedia.org%2Fproperty%2Fcan4Week%3E+%3Fobject}+LIMIT+100&amp;format=text%2Fhtml&amp;timeout=30000&amp;debug=on", "View on DBPedia")</f>
        <v>View on DBPedia</v>
      </c>
    </row>
    <row collapsed="false" customFormat="false" customHeight="true" hidden="false" ht="12.1" outlineLevel="0" r="3119">
      <c r="A3119" s="0" t="str">
        <f aca="false">HYPERLINK("http://dbpedia.org/property/reference")</f>
        <v>http://dbpedia.org/property/reference</v>
      </c>
      <c r="B3119" s="0" t="s">
        <v>1186</v>
      </c>
      <c r="D3119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true" hidden="false" ht="12.65" outlineLevel="0" r="3120">
      <c r="A3120" s="0" t="str">
        <f aca="false">HYPERLINK("http://dbpedia.org/property/arguedate")</f>
        <v>http://dbpedia.org/property/arguedate</v>
      </c>
      <c r="B3120" s="0" t="s">
        <v>1999</v>
      </c>
      <c r="D3120" s="0" t="str">
        <f aca="false">HYPERLINK("http://dbpedia.org/sparql?default-graph-uri=http%3A%2F%2Fdbpedia.org&amp;query=select+distinct+%3Fsubject+%3Fobject+where+{%3Fsubject+%3Chttp%3A%2F%2Fdbpedia.org%2Fproperty%2Farguedate%3E+%3Fobject}+LIMIT+100&amp;format=text%2Fhtml&amp;timeout=30000&amp;debug=on", "View on DBPedia")</f>
        <v>View on DBPedia</v>
      </c>
    </row>
    <row collapsed="false" customFormat="false" customHeight="true" hidden="false" ht="12.1" outlineLevel="0" r="3121">
      <c r="A3121" s="0" t="str">
        <f aca="false">HYPERLINK("http://dbpedia.org/property/modes")</f>
        <v>http://dbpedia.org/property/modes</v>
      </c>
      <c r="B3121" s="0" t="s">
        <v>2000</v>
      </c>
      <c r="D3121" s="0" t="str">
        <f aca="false">HYPERLINK("http://dbpedia.org/sparql?default-graph-uri=http%3A%2F%2Fdbpedia.org&amp;query=select+distinct+%3Fsubject+%3Fobject+where+{%3Fsubject+%3Chttp%3A%2F%2Fdbpedia.org%2Fproperty%2Fmodes%3E+%3Fobject}+LIMIT+100&amp;format=text%2Fhtml&amp;timeout=30000&amp;debug=on", "View on DBPedia")</f>
        <v>View on DBPedia</v>
      </c>
    </row>
    <row collapsed="false" customFormat="false" customHeight="true" hidden="false" ht="12.65" outlineLevel="0" r="3122">
      <c r="A3122" s="0" t="str">
        <f aca="false">HYPERLINK("http://dbpedia.org/property/decLosses")</f>
        <v>http://dbpedia.org/property/decLosses</v>
      </c>
      <c r="B3122" s="0" t="s">
        <v>2001</v>
      </c>
      <c r="D3122" s="0" t="str">
        <f aca="false">HYPERLINK("http://dbpedia.org/sparql?default-graph-uri=http%3A%2F%2Fdbpedia.org&amp;query=select+distinct+%3Fsubject+%3Fobject+where+{%3Fsubject+%3Chttp%3A%2F%2Fdbpedia.org%2Fproperty%2FdecLosses%3E+%3Fobject}+LIMIT+100&amp;format=text%2Fhtml&amp;timeout=30000&amp;debug=on", "View on DBPedia")</f>
        <v>View on DBPedia</v>
      </c>
    </row>
    <row collapsed="false" customFormat="false" customHeight="true" hidden="false" ht="12.1" outlineLevel="0" r="3123">
      <c r="A3123" s="0" t="str">
        <f aca="false">HYPERLINK("http://dbpedia.org/property/ages")</f>
        <v>http://dbpedia.org/property/ages</v>
      </c>
      <c r="B3123" s="0" t="s">
        <v>2002</v>
      </c>
      <c r="D3123" s="0" t="str">
        <f aca="false">HYPERLINK("http://dbpedia.org/sparql?default-graph-uri=http%3A%2F%2Fdbpedia.org&amp;query=select+distinct+%3Fsubject+%3Fobject+where+{%3Fsubject+%3Chttp%3A%2F%2Fdbpedia.org%2Fproperty%2Fages%3E+%3Fobject}+LIMIT+100&amp;format=text%2Fhtml&amp;timeout=30000&amp;debug=on", "View on DBPedia")</f>
        <v>View on DBPedia</v>
      </c>
    </row>
    <row collapsed="false" customFormat="false" customHeight="true" hidden="false" ht="12.65" outlineLevel="0" r="3124">
      <c r="A3124" s="0" t="str">
        <f aca="false">HYPERLINK("http://dbpedia.org/property/satellte")</f>
        <v>http://dbpedia.org/property/satellte</v>
      </c>
      <c r="B3124" s="0" t="s">
        <v>2003</v>
      </c>
      <c r="D3124" s="0" t="str">
        <f aca="false">HYPERLINK("http://dbpedia.org/sparql?default-graph-uri=http%3A%2F%2Fdbpedia.org&amp;query=select+distinct+%3Fsubject+%3Fobject+where+{%3Fsubject+%3Chttp%3A%2F%2Fdbpedia.org%2Fproperty%2Fsatellte%3E+%3Fobject}+LIMIT+100&amp;format=text%2Fhtml&amp;timeout=30000&amp;debug=on", "View on DBPedia")</f>
        <v>View on DBPedia</v>
      </c>
    </row>
    <row collapsed="false" customFormat="false" customHeight="true" hidden="false" ht="12.1" outlineLevel="0" r="3125">
      <c r="A3125" s="0" t="str">
        <f aca="false">HYPERLINK("http://dbpedia.org/property/dimensions")</f>
        <v>http://dbpedia.org/property/dimensions</v>
      </c>
      <c r="B3125" s="0" t="s">
        <v>2004</v>
      </c>
      <c r="D3125" s="0" t="str">
        <f aca="false">HYPERLINK("http://dbpedia.org/sparql?default-graph-uri=http%3A%2F%2Fdbpedia.org&amp;query=select+distinct+%3Fsubject+%3Fobject+where+{%3Fsubject+%3Chttp%3A%2F%2Fdbpedia.org%2Fproperty%2Fdimensions%3E+%3Fobject}+LIMIT+100&amp;format=text%2Fhtml&amp;timeout=30000&amp;debug=on", "View on DBPedia")</f>
        <v>View on DBPedia</v>
      </c>
    </row>
    <row collapsed="false" customFormat="false" customHeight="true" hidden="false" ht="12.1" outlineLevel="0" r="3126">
      <c r="A3126" s="0" t="str">
        <f aca="false">HYPERLINK("http://dbpedia.org/property/lats")</f>
        <v>http://dbpedia.org/property/lats</v>
      </c>
      <c r="B3126" s="0" t="s">
        <v>2005</v>
      </c>
      <c r="D3126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true" hidden="false" ht="12.65" outlineLevel="0" r="3127">
      <c r="A3127" s="0" t="str">
        <f aca="false">HYPERLINK("http://dbpedia.org/property/associatedact")</f>
        <v>http://dbpedia.org/property/associatedact</v>
      </c>
      <c r="B3127" s="0" t="s">
        <v>2006</v>
      </c>
      <c r="D3127" s="0" t="str">
        <f aca="false">HYPERLINK("http://dbpedia.org/sparql?default-graph-uri=http%3A%2F%2Fdbpedia.org&amp;query=select+distinct+%3Fsubject+%3Fobject+where+{%3Fsubject+%3Chttp%3A%2F%2Fdbpedia.org%2Fproperty%2Fassociatedact%3E+%3Fobject}+LIMIT+100&amp;format=text%2Fhtml&amp;timeout=30000&amp;debug=on", "View on DBPedia")</f>
        <v>View on DBPedia</v>
      </c>
    </row>
    <row collapsed="false" customFormat="false" customHeight="true" hidden="false" ht="12.1" outlineLevel="0" r="3128">
      <c r="A3128" s="0" t="str">
        <f aca="false">HYPERLINK("http://dbpedia.org/property/relatives")</f>
        <v>http://dbpedia.org/property/relatives</v>
      </c>
      <c r="B3128" s="0" t="s">
        <v>2007</v>
      </c>
      <c r="D3128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true" hidden="false" ht="12.65" outlineLevel="0" r="3129">
      <c r="A3129" s="0" t="str">
        <f aca="false">HYPERLINK("http://dbpedia.org/property/otros")</f>
        <v>http://dbpedia.org/property/otros</v>
      </c>
      <c r="B3129" s="0" t="s">
        <v>2008</v>
      </c>
      <c r="D3129" s="0" t="str">
        <f aca="false">HYPERLINK("http://dbpedia.org/sparql?default-graph-uri=http%3A%2F%2Fdbpedia.org&amp;query=select+distinct+%3Fsubject+%3Fobject+where+{%3Fsubject+%3Chttp%3A%2F%2Fdbpedia.org%2Fproperty%2Fotros%3E+%3Fobject}+LIMIT+100&amp;format=text%2Fhtml&amp;timeout=30000&amp;debug=on", "View on DBPedia")</f>
        <v>View on DBPedia</v>
      </c>
    </row>
    <row collapsed="false" customFormat="false" customHeight="true" hidden="false" ht="12.1" outlineLevel="0" r="3130">
      <c r="A3130" s="0" t="str">
        <f aca="false">HYPERLINK("http://dbpedia.org/property/border")</f>
        <v>http://dbpedia.org/property/border</v>
      </c>
      <c r="B3130" s="0" t="s">
        <v>2009</v>
      </c>
      <c r="D3130" s="0" t="str">
        <f aca="false">HYPERLINK("http://dbpedia.org/sparql?default-graph-uri=http%3A%2F%2Fdbpedia.org&amp;query=select+distinct+%3Fsubject+%3Fobject+where+{%3Fsubject+%3Chttp%3A%2F%2Fdbpedia.org%2Fproperty%2Fborder%3E+%3Fobject}+LIMIT+100&amp;format=text%2Fhtml&amp;timeout=30000&amp;debug=on", "View on DBPedia")</f>
        <v>View on DBPedia</v>
      </c>
    </row>
    <row collapsed="false" customFormat="false" customHeight="true" hidden="false" ht="12.1" outlineLevel="0" r="3131">
      <c r="A3131" s="0" t="str">
        <f aca="false">HYPERLINK("http://dbpedia.org/property/vehicles")</f>
        <v>http://dbpedia.org/property/vehicles</v>
      </c>
      <c r="B3131" s="0" t="s">
        <v>2010</v>
      </c>
      <c r="D3131" s="0" t="str">
        <f aca="false">HYPERLINK("http://dbpedia.org/sparql?default-graph-uri=http%3A%2F%2Fdbpedia.org&amp;query=select+distinct+%3Fsubject+%3Fobject+where+{%3Fsubject+%3Chttp%3A%2F%2Fdbpedia.org%2Fproperty%2Fvehicles%3E+%3Fobject}+LIMIT+100&amp;format=text%2Fhtml&amp;timeout=30000&amp;debug=on", "View on DBPedia")</f>
        <v>View on DBPedia</v>
      </c>
    </row>
    <row collapsed="false" customFormat="false" customHeight="true" hidden="false" ht="12.65" outlineLevel="0" r="3132">
      <c r="A3132" s="0" t="str">
        <f aca="false">HYPERLINK("http://dbpedia.org/property/kickboxLoss")</f>
        <v>http://dbpedia.org/property/kickboxLoss</v>
      </c>
      <c r="B3132" s="0" t="s">
        <v>2011</v>
      </c>
      <c r="D3132" s="0" t="str">
        <f aca="false">HYPERLINK("http://dbpedia.org/sparql?default-graph-uri=http%3A%2F%2Fdbpedia.org&amp;query=select+distinct+%3Fsubject+%3Fobject+where+{%3Fsubject+%3Chttp%3A%2F%2Fdbpedia.org%2Fproperty%2FkickboxLoss%3E+%3Fobject}+LIMIT+100&amp;format=text%2Fhtml&amp;timeout=30000&amp;debug=on", "View on DBPedia")</f>
        <v>View on DBPedia</v>
      </c>
    </row>
    <row collapsed="false" customFormat="false" customHeight="true" hidden="false" ht="12.1" outlineLevel="0" r="3133">
      <c r="A3133" s="0" t="str">
        <f aca="false">HYPERLINK("http://dbpedia.org/property/crew")</f>
        <v>http://dbpedia.org/property/crew</v>
      </c>
      <c r="B3133" s="0" t="s">
        <v>2012</v>
      </c>
      <c r="D3133" s="0" t="str">
        <f aca="false">HYPERLINK("http://dbpedia.org/sparql?default-graph-uri=http%3A%2F%2Fdbpedia.org&amp;query=select+distinct+%3Fsubject+%3Fobject+where+{%3Fsubject+%3Chttp%3A%2F%2Fdbpedia.org%2Fproperty%2Fcrew%3E+%3Fobject}+LIMIT+100&amp;format=text%2Fhtml&amp;timeout=30000&amp;debug=on", "View on DBPedia")</f>
        <v>View on DBPedia</v>
      </c>
    </row>
    <row collapsed="false" customFormat="false" customHeight="true" hidden="false" ht="12.1" outlineLevel="0" r="3134">
      <c r="A3134" s="0" t="str">
        <f aca="false">HYPERLINK("http://dbpedia.org/property/preceding")</f>
        <v>http://dbpedia.org/property/preceding</v>
      </c>
      <c r="B3134" s="0" t="s">
        <v>139</v>
      </c>
      <c r="D3134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true" hidden="false" ht="12.65" outlineLevel="0" r="3135">
      <c r="A3135" s="0" t="str">
        <f aca="false">HYPERLINK("http://dbpedia.org/property/racerecord")</f>
        <v>http://dbpedia.org/property/racerecord</v>
      </c>
      <c r="B3135" s="0" t="s">
        <v>2013</v>
      </c>
      <c r="D3135" s="0" t="str">
        <f aca="false">HYPERLINK("http://dbpedia.org/sparql?default-graph-uri=http%3A%2F%2Fdbpedia.org&amp;query=select+distinct+%3Fsubject+%3Fobject+where+{%3Fsubject+%3Chttp%3A%2F%2Fdbpedia.org%2Fproperty%2Fracerecord%3E+%3Fobject}+LIMIT+100&amp;format=text%2Fhtml&amp;timeout=30000&amp;debug=on", "View on DBPedia")</f>
        <v>View on DBPedia</v>
      </c>
    </row>
    <row collapsed="false" customFormat="false" customHeight="true" hidden="false" ht="12.1" outlineLevel="0" r="3136">
      <c r="A3136" s="0" t="str">
        <f aca="false">HYPERLINK("http://dbpedia.org/property/j")</f>
        <v>http://dbpedia.org/property/j</v>
      </c>
      <c r="B3136" s="0" t="s">
        <v>2014</v>
      </c>
      <c r="D3136" s="0" t="str">
        <f aca="false">HYPERLINK("http://dbpedia.org/sparql?default-graph-uri=http%3A%2F%2Fdbpedia.org&amp;query=select+distinct+%3Fsubject+%3Fobject+where+{%3Fsubject+%3Chttp%3A%2F%2Fdbpedia.org%2Fproperty%2Fj%3E+%3Fobject}+LIMIT+100&amp;format=text%2Fhtml&amp;timeout=30000&amp;debug=on", "View on DBPedia")</f>
        <v>View on DBPedia</v>
      </c>
    </row>
    <row collapsed="false" customFormat="false" customHeight="true" hidden="false" ht="12.1" outlineLevel="0" r="3137">
      <c r="A3137" s="0" t="str">
        <f aca="false">HYPERLINK("http://dbpedia.org/property/l")</f>
        <v>http://dbpedia.org/property/l</v>
      </c>
      <c r="B3137" s="0" t="s">
        <v>677</v>
      </c>
      <c r="D3137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65" outlineLevel="0" r="3138">
      <c r="A3138" s="0" t="str">
        <f aca="false">HYPERLINK("http://dbpedia.org/property/icprovince")</f>
        <v>http://dbpedia.org/property/icprovince</v>
      </c>
      <c r="B3138" s="0" t="s">
        <v>2015</v>
      </c>
      <c r="D3138" s="0" t="str">
        <f aca="false">HYPERLINK("http://dbpedia.org/sparql?default-graph-uri=http%3A%2F%2Fdbpedia.org&amp;query=select+distinct+%3Fsubject+%3Fobject+where+{%3Fsubject+%3Chttp%3A%2F%2Fdbpedia.org%2Fproperty%2Ficprovince%3E+%3Fobject}+LIMIT+100&amp;format=text%2Fhtml&amp;timeout=30000&amp;debug=on", "View on DBPedia")</f>
        <v>View on DBPedia</v>
      </c>
    </row>
    <row collapsed="false" customFormat="false" customHeight="true" hidden="false" ht="12.65" outlineLevel="0" r="3139">
      <c r="A3139" s="0" t="str">
        <f aca="false">HYPERLINK("http://dbpedia.org/property/englishtitleb")</f>
        <v>http://dbpedia.org/property/englishtitleb</v>
      </c>
      <c r="B3139" s="0" t="s">
        <v>2016</v>
      </c>
      <c r="D3139" s="0" t="str">
        <f aca="false">HYPERLINK("http://dbpedia.org/sparql?default-graph-uri=http%3A%2F%2Fdbpedia.org&amp;query=select+distinct+%3Fsubject+%3Fobject+where+{%3Fsubject+%3Chttp%3A%2F%2Fdbpedia.org%2Fproperty%2Fenglishtitleb%3E+%3Fobject}+LIMIT+100&amp;format=text%2Fhtml&amp;timeout=30000&amp;debug=on", "View on DBPedia")</f>
        <v>View on DBPedia</v>
      </c>
    </row>
    <row collapsed="false" customFormat="false" customHeight="true" hidden="false" ht="12.65" outlineLevel="0" r="3140">
      <c r="A3140" s="0" t="str">
        <f aca="false">HYPERLINK("http://dbpedia.org/property/ep")</f>
        <v>http://dbpedia.org/property/ep</v>
      </c>
      <c r="B3140" s="0" t="s">
        <v>2017</v>
      </c>
      <c r="D3140" s="0" t="str">
        <f aca="false">HYPERLINK("http://dbpedia.org/sparql?default-graph-uri=http%3A%2F%2Fdbpedia.org&amp;query=select+distinct+%3Fsubject+%3Fobject+where+{%3Fsubject+%3Chttp%3A%2F%2Fdbpedia.org%2Fproperty%2Fep%3E+%3Fobject}+LIMIT+100&amp;format=text%2Fhtml&amp;timeout=30000&amp;debug=on", "View on DBPedia")</f>
        <v>View on DBPedia</v>
      </c>
    </row>
    <row collapsed="false" customFormat="false" customHeight="true" hidden="false" ht="12.1" outlineLevel="0" r="3141">
      <c r="A3141" s="0" t="str">
        <f aca="false">HYPERLINK("http://dbpedia.org/property/rd5Score")</f>
        <v>http://dbpedia.org/property/rd5Score</v>
      </c>
      <c r="B3141" s="0" t="s">
        <v>2018</v>
      </c>
      <c r="D3141" s="0" t="str">
        <f aca="false">HYPERLINK("http://dbpedia.org/sparql?default-graph-uri=http%3A%2F%2Fdbpedia.org&amp;query=select+distinct+%3Fsubject+%3Fobject+where+{%3Fsubject+%3Chttp%3A%2F%2Fdbpedia.org%2Fproperty%2Frd5Score%3E+%3Fobject}+LIMIT+100&amp;format=text%2Fhtml&amp;timeout=30000&amp;debug=on", "View on DBPedia")</f>
        <v>View on DBPedia</v>
      </c>
    </row>
    <row collapsed="false" customFormat="false" customHeight="true" hidden="false" ht="12.65" outlineLevel="0" r="3142">
      <c r="A3142" s="0" t="str">
        <f aca="false">HYPERLINK("http://dbpedia.org/property/custLabel")</f>
        <v>http://dbpedia.org/property/custLabel</v>
      </c>
      <c r="B3142" s="0" t="s">
        <v>2019</v>
      </c>
      <c r="D3142" s="0" t="str">
        <f aca="false">HYPERLINK("http://dbpedia.org/sparql?default-graph-uri=http%3A%2F%2Fdbpedia.org&amp;query=select+distinct+%3Fsubject+%3Fobject+where+{%3Fsubject+%3Chttp%3A%2F%2Fdbpedia.org%2Fproperty%2FcustLabel%3E+%3Fobject}+LIMIT+100&amp;format=text%2Fhtml&amp;timeout=30000&amp;debug=on", "View on DBPedia")</f>
        <v>View on DBPedia</v>
      </c>
    </row>
    <row collapsed="false" customFormat="false" customHeight="true" hidden="false" ht="12.65" outlineLevel="0" r="3143">
      <c r="A3143" s="0" t="str">
        <f aca="false">HYPERLINK("http://dbpedia.org/property/mixedtitles")</f>
        <v>http://dbpedia.org/property/mixedtitles</v>
      </c>
      <c r="B3143" s="0" t="s">
        <v>2020</v>
      </c>
      <c r="D3143" s="0" t="str">
        <f aca="false">HYPERLINK("http://dbpedia.org/sparql?default-graph-uri=http%3A%2F%2Fdbpedia.org&amp;query=select+distinct+%3Fsubject+%3Fobject+where+{%3Fsubject+%3Chttp%3A%2F%2Fdbpedia.org%2Fproperty%2Fmixedtitles%3E+%3Fobject}+LIMIT+100&amp;format=text%2Fhtml&amp;timeout=30000&amp;debug=on", "View on DBPedia")</f>
        <v>View on DBPedia</v>
      </c>
    </row>
    <row collapsed="false" customFormat="false" customHeight="true" hidden="false" ht="12.1" outlineLevel="0" r="3144">
      <c r="A3144" s="0" t="str">
        <f aca="false">HYPERLINK("http://dbpedia.org/property/rd3Team")</f>
        <v>http://dbpedia.org/property/rd3Team</v>
      </c>
      <c r="B3144" s="0" t="s">
        <v>2021</v>
      </c>
      <c r="D3144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true" hidden="false" ht="12.1" outlineLevel="0" r="3145">
      <c r="A3145" s="0" t="str">
        <f aca="false">HYPERLINK("http://dbpedia.org/property/cont")</f>
        <v>http://dbpedia.org/property/cont</v>
      </c>
      <c r="B3145" s="0" t="s">
        <v>2022</v>
      </c>
      <c r="D3145" s="0" t="str">
        <f aca="false">HYPERLINK("http://dbpedia.org/sparql?default-graph-uri=http%3A%2F%2Fdbpedia.org&amp;query=select+distinct+%3Fsubject+%3Fobject+where+{%3Fsubject+%3Chttp%3A%2F%2Fdbpedia.org%2Fproperty%2Fcont%3E+%3Fobject}+LIMIT+100&amp;format=text%2Fhtml&amp;timeout=30000&amp;debug=on", "View on DBPedia")</f>
        <v>View on DBPedia</v>
      </c>
    </row>
    <row collapsed="false" customFormat="false" customHeight="true" hidden="false" ht="12.65" outlineLevel="0" r="3146">
      <c r="A3146" s="0" t="str">
        <f aca="false">HYPERLINK("http://dbpedia.org/property/recordLocation")</f>
        <v>http://dbpedia.org/property/recordLocation</v>
      </c>
      <c r="B3146" s="0" t="s">
        <v>2023</v>
      </c>
      <c r="D3146" s="0" t="str">
        <f aca="false">HYPERLINK("http://dbpedia.org/sparql?default-graph-uri=http%3A%2F%2Fdbpedia.org&amp;query=select+distinct+%3Fsubject+%3Fobject+where+{%3Fsubject+%3Chttp%3A%2F%2Fdbpedia.org%2Fproperty%2FrecordLocation%3E+%3Fobject}+LIMIT+100&amp;format=text%2Fhtml&amp;timeout=30000&amp;debug=on", "View on DBPedia")</f>
        <v>View on DBPedia</v>
      </c>
    </row>
    <row collapsed="false" customFormat="false" customHeight="true" hidden="false" ht="12.65" outlineLevel="0" r="3147">
      <c r="A3147" s="0" t="str">
        <f aca="false">HYPERLINK("http://dbpedia.org/property/labelX")</f>
        <v>http://dbpedia.org/property/labelX</v>
      </c>
      <c r="B3147" s="0" t="s">
        <v>2024</v>
      </c>
      <c r="D3147" s="0" t="str">
        <f aca="false">HYPERLINK("http://dbpedia.org/sparql?default-graph-uri=http%3A%2F%2Fdbpedia.org&amp;query=select+distinct+%3Fsubject+%3Fobject+where+{%3Fsubject+%3Chttp%3A%2F%2Fdbpedia.org%2Fproperty%2FlabelX%3E+%3Fobject}+LIMIT+100&amp;format=text%2Fhtml&amp;timeout=30000&amp;debug=on", "View on DBPedia")</f>
        <v>View on DBPedia</v>
      </c>
    </row>
    <row collapsed="false" customFormat="false" customHeight="true" hidden="false" ht="12.65" outlineLevel="0" r="3148">
      <c r="A3148" s="0" t="str">
        <f aca="false">HYPERLINK("http://dbpedia.org/property/subsid")</f>
        <v>http://dbpedia.org/property/subsid</v>
      </c>
      <c r="B3148" s="0" t="s">
        <v>35</v>
      </c>
      <c r="D3148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true" hidden="false" ht="12.65" outlineLevel="0" r="3149">
      <c r="A3149" s="0" t="str">
        <f aca="false">HYPERLINK("http://dbpedia.org/property/draftRound")</f>
        <v>http://dbpedia.org/property/draftRound</v>
      </c>
      <c r="B3149" s="0" t="s">
        <v>1714</v>
      </c>
      <c r="D3149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true" hidden="false" ht="12.65" outlineLevel="0" r="3150">
      <c r="A3150" s="0" t="str">
        <f aca="false">HYPERLINK("http://dbpedia.org/property/odidebutdate")</f>
        <v>http://dbpedia.org/property/odidebutdate</v>
      </c>
      <c r="B3150" s="0" t="s">
        <v>2025</v>
      </c>
      <c r="D3150" s="0" t="str">
        <f aca="false">HYPERLINK("http://dbpedia.org/sparql?default-graph-uri=http%3A%2F%2Fdbpedia.org&amp;query=select+distinct+%3Fsubject+%3Fobject+where+{%3Fsubject+%3Chttp%3A%2F%2Fdbpedia.org%2Fproperty%2Fodidebutdate%3E+%3Fobject}+LIMIT+100&amp;format=text%2Fhtml&amp;timeout=30000&amp;debug=on", "View on DBPedia")</f>
        <v>View on DBPedia</v>
      </c>
    </row>
    <row collapsed="false" customFormat="false" customHeight="true" hidden="false" ht="12.65" outlineLevel="0" r="3151">
      <c r="A3151" s="0" t="str">
        <f aca="false">HYPERLINK("http://dbpedia.org/property/topcolor")</f>
        <v>http://dbpedia.org/property/topcolor</v>
      </c>
      <c r="B3151" s="0" t="s">
        <v>2026</v>
      </c>
      <c r="D3151" s="0" t="str">
        <f aca="false">HYPERLINK("http://dbpedia.org/sparql?default-graph-uri=http%3A%2F%2Fdbpedia.org&amp;query=select+distinct+%3Fsubject+%3Fobject+where+{%3Fsubject+%3Chttp%3A%2F%2Fdbpedia.org%2Fproperty%2Ftopcolor%3E+%3Fobject}+LIMIT+100&amp;format=text%2Fhtml&amp;timeout=30000&amp;debug=on", "View on DBPedia")</f>
        <v>View on DBPedia</v>
      </c>
    </row>
    <row collapsed="false" customFormat="false" customHeight="true" hidden="false" ht="12.65" outlineLevel="0" r="3152">
      <c r="A3152" s="0" t="str">
        <f aca="false">HYPERLINK("http://dbpedia.org/property/majorwins")</f>
        <v>http://dbpedia.org/property/majorwins</v>
      </c>
      <c r="B3152" s="0" t="s">
        <v>2027</v>
      </c>
      <c r="D3152" s="0" t="str">
        <f aca="false">HYPERLINK("http://dbpedia.org/sparql?default-graph-uri=http%3A%2F%2Fdbpedia.org&amp;query=select+distinct+%3Fsubject+%3Fobject+where+{%3Fsubject+%3Chttp%3A%2F%2Fdbpedia.org%2Fproperty%2Fmajorwins%3E+%3Fobject}+LIMIT+100&amp;format=text%2Fhtml&amp;timeout=30000&amp;debug=on", "View on DBPedia")</f>
        <v>View on DBPedia</v>
      </c>
    </row>
    <row collapsed="false" customFormat="false" customHeight="true" hidden="false" ht="12.1" outlineLevel="0" r="3153">
      <c r="A3153" s="0" t="str">
        <f aca="false">HYPERLINK("http://dbpedia.org/property/fr")</f>
        <v>http://dbpedia.org/property/fr</v>
      </c>
      <c r="B3153" s="0" t="s">
        <v>2028</v>
      </c>
      <c r="D3153" s="0" t="str">
        <f aca="false">HYPERLINK("http://dbpedia.org/sparql?default-graph-uri=http%3A%2F%2Fdbpedia.org&amp;query=select+distinct+%3Fsubject+%3Fobject+where+{%3Fsubject+%3Chttp%3A%2F%2Fdbpedia.org%2Fproperty%2Ffr%3E+%3Fobject}+LIMIT+100&amp;format=text%2Fhtml&amp;timeout=30000&amp;debug=on", "View on DBPedia")</f>
        <v>View on DBPedia</v>
      </c>
    </row>
    <row collapsed="false" customFormat="false" customHeight="true" hidden="false" ht="12.65" outlineLevel="0" r="3154">
      <c r="A3154" s="0" t="str">
        <f aca="false">HYPERLINK("http://dbpedia.org/property/originalAiring")</f>
        <v>http://dbpedia.org/property/originalAiring</v>
      </c>
      <c r="B3154" s="0" t="s">
        <v>2029</v>
      </c>
      <c r="D3154" s="0" t="str">
        <f aca="false">HYPERLINK("http://dbpedia.org/sparql?default-graph-uri=http%3A%2F%2Fdbpedia.org&amp;query=select+distinct+%3Fsubject+%3Fobject+where+{%3Fsubject+%3Chttp%3A%2F%2Fdbpedia.org%2Fproperty%2ForiginalAiring%3E+%3Fobject}+LIMIT+100&amp;format=text%2Fhtml&amp;timeout=30000&amp;debug=on", "View on DBPedia")</f>
        <v>View on DBPedia</v>
      </c>
    </row>
    <row collapsed="false" customFormat="false" customHeight="true" hidden="false" ht="12.65" outlineLevel="0" r="3155">
      <c r="A3155" s="0" t="str">
        <f aca="false">HYPERLINK("http://dbpedia.org/property/romaji")</f>
        <v>http://dbpedia.org/property/romaji</v>
      </c>
      <c r="B3155" s="0" t="s">
        <v>2030</v>
      </c>
      <c r="D3155" s="0" t="str">
        <f aca="false">HYPERLINK("http://dbpedia.org/sparql?default-graph-uri=http%3A%2F%2Fdbpedia.org&amp;query=select+distinct+%3Fsubject+%3Fobject+where+{%3Fsubject+%3Chttp%3A%2F%2Fdbpedia.org%2Fproperty%2Fromaji%3E+%3Fobject}+LIMIT+100&amp;format=text%2Fhtml&amp;timeout=30000&amp;debug=on", "View on DBPedia")</f>
        <v>View on DBPedia</v>
      </c>
    </row>
    <row collapsed="false" customFormat="false" customHeight="true" hidden="false" ht="12.1" outlineLevel="0" r="3156">
      <c r="A3156" s="0" t="str">
        <f aca="false">HYPERLINK("http://dbpedia.org/property/editor")</f>
        <v>http://dbpedia.org/property/editor</v>
      </c>
      <c r="B3156" s="0" t="s">
        <v>665</v>
      </c>
      <c r="D3156" s="0" t="str">
        <f aca="false">HYPERLINK("http://dbpedia.org/sparql?default-graph-uri=http%3A%2F%2Fdbpedia.org&amp;query=select+distinct+%3Fsubject+%3Fobject+where+{%3Fsubject+%3Chttp%3A%2F%2Fdbpedia.org%2Fproperty%2Feditor%3E+%3Fobject}+LIMIT+100&amp;format=text%2Fhtml&amp;timeout=30000&amp;debug=on", "View on DBPedia")</f>
        <v>View on DBPedia</v>
      </c>
    </row>
    <row collapsed="false" customFormat="false" customHeight="true" hidden="false" ht="12.1" outlineLevel="0" r="3157">
      <c r="A3157" s="0" t="str">
        <f aca="false">HYPERLINK("http://dbpedia.org/property/encoding")</f>
        <v>http://dbpedia.org/property/encoding</v>
      </c>
      <c r="B3157" s="0" t="s">
        <v>2031</v>
      </c>
      <c r="D3157" s="0" t="str">
        <f aca="false">HYPERLINK("http://dbpedia.org/sparql?default-graph-uri=http%3A%2F%2Fdbpedia.org&amp;query=select+distinct+%3Fsubject+%3Fobject+where+{%3Fsubject+%3Chttp%3A%2F%2Fdbpedia.org%2Fproperty%2Fencoding%3E+%3Fobject}+LIMIT+100&amp;format=text%2Fhtml&amp;timeout=30000&amp;debug=on", "View on DBPedia")</f>
        <v>View on DBPedia</v>
      </c>
    </row>
    <row collapsed="false" customFormat="false" customHeight="true" hidden="false" ht="12.1" outlineLevel="0" r="3158">
      <c r="A3158" s="0" t="str">
        <f aca="false">HYPERLINK("http://dbpedia.org/property/hm34Exit")</f>
        <v>http://dbpedia.org/property/hm34Exit</v>
      </c>
      <c r="B3158" s="0" t="s">
        <v>2032</v>
      </c>
      <c r="D3158" s="0" t="str">
        <f aca="false">HYPERLINK("http://dbpedia.org/sparql?default-graph-uri=http%3A%2F%2Fdbpedia.org&amp;query=select+distinct+%3Fsubject+%3Fobject+where+{%3Fsubject+%3Chttp%3A%2F%2Fdbpedia.org%2Fproperty%2Fhm34Exit%3E+%3Fobject}+LIMIT+100&amp;format=text%2Fhtml&amp;timeout=30000&amp;debug=on", "View on DBPedia")</f>
        <v>View on DBPedia</v>
      </c>
    </row>
    <row collapsed="false" customFormat="false" customHeight="true" hidden="false" ht="12.1" outlineLevel="0" r="3159">
      <c r="A3159" s="0" t="str">
        <f aca="false">HYPERLINK("http://dbpedia.org/property/agent")</f>
        <v>http://dbpedia.org/property/agent</v>
      </c>
      <c r="B3159" s="0" t="s">
        <v>2033</v>
      </c>
      <c r="D3159" s="0" t="str">
        <f aca="false">HYPERLINK("http://dbpedia.org/sparql?default-graph-uri=http%3A%2F%2Fdbpedia.org&amp;query=select+distinct+%3Fsubject+%3Fobject+where+{%3Fsubject+%3Chttp%3A%2F%2Fdbpedia.org%2Fproperty%2Fagent%3E+%3Fobject}+LIMIT+100&amp;format=text%2Fhtml&amp;timeout=30000&amp;debug=on", "View on DBPedia")</f>
        <v>View on DBPedia</v>
      </c>
    </row>
    <row collapsed="false" customFormat="false" customHeight="true" hidden="false" ht="12.1" outlineLevel="0" r="3160">
      <c r="A3160" s="0" t="str">
        <f aca="false">HYPERLINK("http://dbpedia.org/property/timing")</f>
        <v>http://dbpedia.org/property/timing</v>
      </c>
      <c r="B3160" s="0" t="s">
        <v>2034</v>
      </c>
      <c r="D3160" s="0" t="str">
        <f aca="false">HYPERLINK("http://dbpedia.org/sparql?default-graph-uri=http%3A%2F%2Fdbpedia.org&amp;query=select+distinct+%3Fsubject+%3Fobject+where+{%3Fsubject+%3Chttp%3A%2F%2Fdbpedia.org%2Fproperty%2Ftiming%3E+%3Fobject}+LIMIT+100&amp;format=text%2Fhtml&amp;timeout=30000&amp;debug=on", "View on DBPedia")</f>
        <v>View on DBPedia</v>
      </c>
    </row>
    <row collapsed="false" customFormat="false" customHeight="true" hidden="false" ht="12.1" outlineLevel="0" r="3161">
      <c r="A3161" s="0" t="str">
        <f aca="false">HYPERLINK("http://dbpedia.org/property/hm30Enter")</f>
        <v>http://dbpedia.org/property/hm30Enter</v>
      </c>
      <c r="B3161" s="0" t="s">
        <v>2035</v>
      </c>
      <c r="D3161" s="0" t="str">
        <f aca="false">HYPERLINK("http://dbpedia.org/sparql?default-graph-uri=http%3A%2F%2Fdbpedia.org&amp;query=select+distinct+%3Fsubject+%3Fobject+where+{%3Fsubject+%3Chttp%3A%2F%2Fdbpedia.org%2Fproperty%2Fhm30Enter%3E+%3Fobject}+LIMIT+100&amp;format=text%2Fhtml&amp;timeout=30000&amp;debug=on", "View on DBPedia")</f>
        <v>View on DBPedia</v>
      </c>
    </row>
    <row collapsed="false" customFormat="false" customHeight="true" hidden="false" ht="12.1" outlineLevel="0" r="3162">
      <c r="A3162" s="0" t="str">
        <f aca="false">HYPERLINK("http://dbpedia.org/property/can14Week")</f>
        <v>http://dbpedia.org/property/can14Week</v>
      </c>
      <c r="B3162" s="0" t="s">
        <v>2036</v>
      </c>
      <c r="D3162" s="0" t="str">
        <f aca="false">HYPERLINK("http://dbpedia.org/sparql?default-graph-uri=http%3A%2F%2Fdbpedia.org&amp;query=select+distinct+%3Fsubject+%3Fobject+where+{%3Fsubject+%3Chttp%3A%2F%2Fdbpedia.org%2Fproperty%2Fcan14Week%3E+%3Fobject}+LIMIT+100&amp;format=text%2Fhtml&amp;timeout=30000&amp;debug=on", "View on DBPedia")</f>
        <v>View on DBPedia</v>
      </c>
    </row>
    <row collapsed="false" customFormat="false" customHeight="true" hidden="false" ht="12.65" outlineLevel="0" r="3163">
      <c r="A3163" s="0" t="str">
        <f aca="false">HYPERLINK("http://dbpedia.org/property/ntupdate")</f>
        <v>http://dbpedia.org/property/ntupdate</v>
      </c>
      <c r="B3163" s="0" t="s">
        <v>2037</v>
      </c>
      <c r="D3163" s="0" t="str">
        <f aca="false">HYPERLINK("http://dbpedia.org/sparql?default-graph-uri=http%3A%2F%2Fdbpedia.org&amp;query=select+distinct+%3Fsubject+%3Fobject+where+{%3Fsubject+%3Chttp%3A%2F%2Fdbpedia.org%2Fproperty%2Fntupdate%3E+%3Fobject}+LIMIT+100&amp;format=text%2Fhtml&amp;timeout=30000&amp;debug=on", "View on DBPedia")</f>
        <v>View on DBPedia</v>
      </c>
    </row>
    <row collapsed="false" customFormat="false" customHeight="true" hidden="false" ht="12.65" outlineLevel="0" r="3164">
      <c r="A3164" s="0" t="str">
        <f aca="false">HYPERLINK("http://dbpedia.org/property/testOfTransmission")</f>
        <v>http://dbpedia.org/property/testOfTransmission</v>
      </c>
      <c r="B3164" s="0" t="s">
        <v>2038</v>
      </c>
      <c r="D3164" s="0" t="str">
        <f aca="false">HYPERLINK("http://dbpedia.org/sparql?default-graph-uri=http%3A%2F%2Fdbpedia.org&amp;query=select+distinct+%3Fsubject+%3Fobject+where+{%3Fsubject+%3Chttp%3A%2F%2Fdbpedia.org%2Fproperty%2FtestOfTransmission%3E+%3Fobject}+LIMIT+100&amp;format=text%2Fhtml&amp;timeout=30000&amp;debug=on", "View on DBPedia")</f>
        <v>View on DBPedia</v>
      </c>
    </row>
    <row collapsed="false" customFormat="false" customHeight="true" hidden="false" ht="12.65" outlineLevel="0" r="3165">
      <c r="A3165" s="0" t="str">
        <f aca="false">HYPERLINK("http://dbpedia.org/property/contactInfo")</f>
        <v>http://dbpedia.org/property/contactInfo</v>
      </c>
      <c r="B3165" s="0" t="s">
        <v>2039</v>
      </c>
      <c r="D3165" s="0" t="str">
        <f aca="false">HYPERLINK("http://dbpedia.org/sparql?default-graph-uri=http%3A%2F%2Fdbpedia.org&amp;query=select+distinct+%3Fsubject+%3Fobject+where+{%3Fsubject+%3Chttp%3A%2F%2Fdbpedia.org%2Fproperty%2FcontactInfo%3E+%3Fobject}+LIMIT+100&amp;format=text%2Fhtml&amp;timeout=30000&amp;debug=on", "View on DBPedia")</f>
        <v>View on DBPedia</v>
      </c>
    </row>
    <row collapsed="false" customFormat="false" customHeight="true" hidden="false" ht="12.65" outlineLevel="0" r="3166">
      <c r="A3166" s="0" t="str">
        <f aca="false">HYPERLINK("http://dbpedia.org/property/yearspan")</f>
        <v>http://dbpedia.org/property/yearspan</v>
      </c>
      <c r="B3166" s="0" t="s">
        <v>2040</v>
      </c>
      <c r="D3166" s="0" t="str">
        <f aca="false">HYPERLINK("http://dbpedia.org/sparql?default-graph-uri=http%3A%2F%2Fdbpedia.org&amp;query=select+distinct+%3Fsubject+%3Fobject+where+{%3Fsubject+%3Chttp%3A%2F%2Fdbpedia.org%2Fproperty%2Fyearspan%3E+%3Fobject}+LIMIT+100&amp;format=text%2Fhtml&amp;timeout=30000&amp;debug=on", "View on DBPedia")</f>
        <v>View on DBPedia</v>
      </c>
    </row>
    <row collapsed="false" customFormat="false" customHeight="true" hidden="false" ht="12.65" outlineLevel="0" r="3167">
      <c r="A3167" s="0" t="str">
        <f aca="false">HYPERLINK("http://dbpedia.org/ontology/musicalBand")</f>
        <v>http://dbpedia.org/ontology/musicalBand</v>
      </c>
      <c r="B3167" s="0" t="s">
        <v>1087</v>
      </c>
      <c r="D3167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true" hidden="false" ht="12.65" outlineLevel="0" r="3168">
      <c r="A3168" s="0" t="str">
        <f aca="false">HYPERLINK("http://dbpedia.org/property/nextNo")</f>
        <v>http://dbpedia.org/property/nextNo</v>
      </c>
      <c r="B3168" s="0" t="s">
        <v>2041</v>
      </c>
      <c r="D3168" s="0" t="str">
        <f aca="false">HYPERLINK("http://dbpedia.org/sparql?default-graph-uri=http%3A%2F%2Fdbpedia.org&amp;query=select+distinct+%3Fsubject+%3Fobject+where+{%3Fsubject+%3Chttp%3A%2F%2Fdbpedia.org%2Fproperty%2FnextNo%3E+%3Fobject}+LIMIT+100&amp;format=text%2Fhtml&amp;timeout=30000&amp;debug=on", "View on DBPedia")</f>
        <v>View on DBPedia</v>
      </c>
    </row>
    <row collapsed="false" customFormat="false" customHeight="true" hidden="false" ht="12.1" outlineLevel="0" r="3169">
      <c r="A3169" s="0" t="str">
        <f aca="false">HYPERLINK("http://dbpedia.org/property/branch")</f>
        <v>http://dbpedia.org/property/branch</v>
      </c>
      <c r="B3169" s="0" t="s">
        <v>168</v>
      </c>
      <c r="D3169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true" hidden="false" ht="12.1" outlineLevel="0" r="3170">
      <c r="A3170" s="0" t="str">
        <f aca="false">HYPERLINK("http://dbpedia.org/property/hm26Enter")</f>
        <v>http://dbpedia.org/property/hm26Enter</v>
      </c>
      <c r="B3170" s="0" t="s">
        <v>2042</v>
      </c>
      <c r="D3170" s="0" t="str">
        <f aca="false">HYPERLINK("http://dbpedia.org/sparql?default-graph-uri=http%3A%2F%2Fdbpedia.org&amp;query=select+distinct+%3Fsubject+%3Fobject+where+{%3Fsubject+%3Chttp%3A%2F%2Fdbpedia.org%2Fproperty%2Fhm26Enter%3E+%3Fobject}+LIMIT+100&amp;format=text%2Fhtml&amp;timeout=30000&amp;debug=on", "View on DBPedia")</f>
        <v>View on DBPedia</v>
      </c>
    </row>
    <row collapsed="false" customFormat="false" customHeight="true" hidden="false" ht="12.65" outlineLevel="0" r="3171">
      <c r="A3171" s="0" t="str">
        <f aca="false">HYPERLINK("http://dbpedia.org/property/prevshow")</f>
        <v>http://dbpedia.org/property/prevshow</v>
      </c>
      <c r="B3171" s="0" t="s">
        <v>2043</v>
      </c>
      <c r="D3171" s="0" t="str">
        <f aca="false">HYPERLINK("http://dbpedia.org/sparql?default-graph-uri=http%3A%2F%2Fdbpedia.org&amp;query=select+distinct+%3Fsubject+%3Fobject+where+{%3Fsubject+%3Chttp%3A%2F%2Fdbpedia.org%2Fproperty%2Fprevshow%3E+%3Fobject}+LIMIT+100&amp;format=text%2Fhtml&amp;timeout=30000&amp;debug=on", "View on DBPedia")</f>
        <v>View on DBPedia</v>
      </c>
    </row>
    <row collapsed="false" customFormat="false" customHeight="true" hidden="false" ht="12.65" outlineLevel="0" r="3172">
      <c r="A3172" s="0" t="str">
        <f aca="false">HYPERLINK("http://dbpedia.org/property/professionalWinner")</f>
        <v>http://dbpedia.org/property/professionalWinner</v>
      </c>
      <c r="B3172" s="0" t="s">
        <v>2044</v>
      </c>
      <c r="D3172" s="0" t="str">
        <f aca="false">HYPERLINK("http://dbpedia.org/sparql?default-graph-uri=http%3A%2F%2Fdbpedia.org&amp;query=select+distinct+%3Fsubject+%3Fobject+where+{%3Fsubject+%3Chttp%3A%2F%2Fdbpedia.org%2Fproperty%2FprofessionalWinner%3E+%3Fobject}+LIMIT+100&amp;format=text%2Fhtml&amp;timeout=30000&amp;debug=on", "View on DBPedia")</f>
        <v>View on DBPedia</v>
      </c>
    </row>
    <row collapsed="false" customFormat="false" customHeight="true" hidden="false" ht="12.65" outlineLevel="0" r="3173">
      <c r="A3173" s="0" t="str">
        <f aca="false">HYPERLINK("http://dbpedia.org/property/otherTitles")</f>
        <v>http://dbpedia.org/property/otherTitles</v>
      </c>
      <c r="B3173" s="0" t="s">
        <v>2045</v>
      </c>
      <c r="D3173" s="0" t="str">
        <f aca="false">HYPERLINK("http://dbpedia.org/sparql?default-graph-uri=http%3A%2F%2Fdbpedia.org&amp;query=select+distinct+%3Fsubject+%3Fobject+where+{%3Fsubject+%3Chttp%3A%2F%2Fdbpedia.org%2Fproperty%2FotherTitles%3E+%3Fobject}+LIMIT+100&amp;format=text%2Fhtml&amp;timeout=30000&amp;debug=on", "View on DBPedia")</f>
        <v>View on DBPedia</v>
      </c>
    </row>
    <row collapsed="false" customFormat="false" customHeight="true" hidden="false" ht="12.65" outlineLevel="0" r="3174">
      <c r="A3174" s="0" t="str">
        <f aca="false">HYPERLINK("http://dbpedia.org/property/firstAirDate")</f>
        <v>http://dbpedia.org/property/firstAirDate</v>
      </c>
      <c r="B3174" s="0" t="s">
        <v>311</v>
      </c>
      <c r="D3174" s="0" t="str">
        <f aca="false">HYPERLINK("http://dbpedia.org/sparql?default-graph-uri=http%3A%2F%2Fdbpedia.org&amp;query=select+distinct+%3Fsubject+%3Fobject+where+{%3Fsubject+%3Chttp%3A%2F%2Fdbpedia.org%2Fproperty%2FfirstAirDate%3E+%3Fobject}+LIMIT+100&amp;format=text%2Fhtml&amp;timeout=30000&amp;debug=on",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3175">
      <c r="A3175" s="0" t="str">
        <f aca="false">HYPERLINK("http://dbpedia.org/ontology/overallRecord")</f>
        <v>http://dbpedia.org/ontology/overallRecord</v>
      </c>
      <c r="B3175" s="0" t="s">
        <v>2046</v>
      </c>
      <c r="D3175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true" hidden="false" ht="12.1" outlineLevel="0" r="3176">
      <c r="A3176" s="0" t="str">
        <f aca="false">HYPERLINK("http://dbpedia.org/property/magazine")</f>
        <v>http://dbpedia.org/property/magazine</v>
      </c>
      <c r="B3176" s="0" t="s">
        <v>2047</v>
      </c>
      <c r="D3176" s="0" t="str">
        <f aca="false">HYPERLINK("http://dbpedia.org/sparql?default-graph-uri=http%3A%2F%2Fdbpedia.org&amp;query=select+distinct+%3Fsubject+%3Fobject+where+{%3Fsubject+%3Chttp%3A%2F%2Fdbpedia.org%2Fproperty%2Fmagazine%3E+%3Fobject}+LIMIT+100&amp;format=text%2Fhtml&amp;timeout=30000&amp;debug=on", "View on DBPedia")</f>
        <v>View on DBPedia</v>
      </c>
    </row>
    <row collapsed="false" customFormat="false" customHeight="true" hidden="false" ht="12.1" outlineLevel="0" r="3177">
      <c r="A3177" s="0" t="str">
        <f aca="false">HYPERLINK("http://dbpedia.org/property/language")</f>
        <v>http://dbpedia.org/property/language</v>
      </c>
      <c r="B3177" s="0" t="s">
        <v>1244</v>
      </c>
      <c r="D3177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true" hidden="false" ht="12.65" outlineLevel="0" r="3178">
      <c r="A3178" s="0" t="str">
        <f aca="false">HYPERLINK("http://dbpedia.org/property/batAvg")</f>
        <v>http://dbpedia.org/property/batAvg</v>
      </c>
      <c r="B3178" s="0" t="s">
        <v>2048</v>
      </c>
      <c r="D3178" s="0" t="str">
        <f aca="false">HYPERLINK("http://dbpedia.org/sparql?default-graph-uri=http%3A%2F%2Fdbpedia.org&amp;query=select+distinct+%3Fsubject+%3Fobject+where+{%3Fsubject+%3Chttp%3A%2F%2Fdbpedia.org%2Fproperty%2FbatAvg%3E+%3Fobject}+LIMIT+100&amp;format=text%2Fhtml&amp;timeout=30000&amp;debug=on", "View on DBPedia")</f>
        <v>View on DBPedia</v>
      </c>
    </row>
    <row collapsed="false" customFormat="false" customHeight="true" hidden="false" ht="12.65" outlineLevel="0" r="3179">
      <c r="A3179" s="0" t="str">
        <f aca="false">HYPERLINK("http://dbpedia.org/property/cfldraftedround")</f>
        <v>http://dbpedia.org/property/cfldraftedround</v>
      </c>
      <c r="B3179" s="0" t="s">
        <v>2049</v>
      </c>
      <c r="D3179" s="0" t="str">
        <f aca="false">HYPERLINK("http://dbpedia.org/sparql?default-graph-uri=http%3A%2F%2Fdbpedia.org&amp;query=select+distinct+%3Fsubject+%3Fobject+where+{%3Fsubject+%3Chttp%3A%2F%2Fdbpedia.org%2Fproperty%2Fcfldraftedround%3E+%3Fobject}+LIMIT+100&amp;format=text%2Fhtml&amp;timeout=30000&amp;debug=on", "View on DBPedia")</f>
        <v>View on DBPedia</v>
      </c>
    </row>
    <row collapsed="false" customFormat="false" customHeight="true" hidden="false" ht="12.65" outlineLevel="0" r="3180">
      <c r="A3180" s="0" t="str">
        <f aca="false">HYPERLINK("http://dbpedia.org/property/mmaDecloss")</f>
        <v>http://dbpedia.org/property/mmaDecloss</v>
      </c>
      <c r="B3180" s="0" t="s">
        <v>2050</v>
      </c>
      <c r="D3180" s="0" t="str">
        <f aca="false">HYPERLINK("http://dbpedia.org/sparql?default-graph-uri=http%3A%2F%2Fdbpedia.org&amp;query=select+distinct+%3Fsubject+%3Fobject+where+{%3Fsubject+%3Chttp%3A%2F%2Fdbpedia.org%2Fproperty%2FmmaDecloss%3E+%3Fobject}+LIMIT+100&amp;format=text%2Fhtml&amp;timeout=30000&amp;debug=on", "View on DBPedia")</f>
        <v>View on DBPedia</v>
      </c>
    </row>
    <row collapsed="false" customFormat="false" customHeight="true" hidden="false" ht="12.65" outlineLevel="0" r="3181">
      <c r="A3181" s="0" t="str">
        <f aca="false">HYPERLINK("http://dbpedia.org/ontology/operatingSystem")</f>
        <v>http://dbpedia.org/ontology/operatingSystem</v>
      </c>
      <c r="B3181" s="0" t="s">
        <v>225</v>
      </c>
      <c r="D3181" s="0" t="str">
        <f aca="false">HYPERLINK("http://dbpedia.org/sparql?default-graph-uri=http%3A%2F%2Fdbpedia.org&amp;query=select+distinct+%3Fsubject+%3Fobject+where+{%3Fsubject+%3Chttp%3A%2F%2Fdbpedia.org%2Fontology%2FoperatingSystem%3E+%3Fobject}+LIMIT+100&amp;format=text%2Fhtml&amp;timeout=30000&amp;debug=on", "View on DBPedia")</f>
        <v>View on DBPedia</v>
      </c>
    </row>
    <row collapsed="false" customFormat="false" customHeight="true" hidden="false" ht="12.65" outlineLevel="0" r="3182">
      <c r="A3182" s="0" t="str">
        <f aca="false">HYPERLINK("http://dbpedia.org/property/releasedate")</f>
        <v>http://dbpedia.org/property/releasedate</v>
      </c>
      <c r="B3182" s="0" t="s">
        <v>2051</v>
      </c>
      <c r="D3182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3183">
      <c r="A3183" s="0" t="str">
        <f aca="false">HYPERLINK("http://dbpedia.org/property/no.OfEpisodes")</f>
        <v>http://dbpedia.org/property/no.OfEpisodes</v>
      </c>
      <c r="B3183" s="0" t="s">
        <v>2052</v>
      </c>
      <c r="D3183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true" hidden="false" ht="12.65" outlineLevel="0" r="3184">
      <c r="A3184" s="0" t="str">
        <f aca="false">HYPERLINK("http://dbpedia.org/property/statesVisited")</f>
        <v>http://dbpedia.org/property/statesVisited</v>
      </c>
      <c r="B3184" s="0" t="s">
        <v>2053</v>
      </c>
      <c r="D3184" s="0" t="str">
        <f aca="false">HYPERLINK("http://dbpedia.org/sparql?default-graph-uri=http%3A%2F%2Fdbpedia.org&amp;query=select+distinct+%3Fsubject+%3Fobject+where+{%3Fsubject+%3Chttp%3A%2F%2Fdbpedia.org%2Fproperty%2FstatesVisited%3E+%3Fobject}+LIMIT+100&amp;format=text%2Fhtml&amp;timeout=30000&amp;debug=on", "View on DBPedia")</f>
        <v>View on DBPedia</v>
      </c>
    </row>
    <row collapsed="false" customFormat="false" customHeight="true" hidden="false" ht="12.65" outlineLevel="0" r="3185">
      <c r="A3185" s="0" t="str">
        <f aca="false">HYPERLINK("http://dbpedia.org/property/numGlad")</f>
        <v>http://dbpedia.org/property/numGlad</v>
      </c>
      <c r="B3185" s="0" t="s">
        <v>2054</v>
      </c>
      <c r="D3185" s="0" t="str">
        <f aca="false">HYPERLINK("http://dbpedia.org/sparql?default-graph-uri=http%3A%2F%2Fdbpedia.org&amp;query=select+distinct+%3Fsubject+%3Fobject+where+{%3Fsubject+%3Chttp%3A%2F%2Fdbpedia.org%2Fproperty%2FnumGlad%3E+%3Fobject}+LIMIT+100&amp;format=text%2Fhtml&amp;timeout=30000&amp;debug=on", "View on DBPedia")</f>
        <v>View on DBPedia</v>
      </c>
    </row>
    <row collapsed="false" customFormat="false" customHeight="true" hidden="false" ht="12.65" outlineLevel="0" r="3186">
      <c r="A3186" s="0" t="str">
        <f aca="false">HYPERLINK("http://dbpedia.org/property/draftPickPba")</f>
        <v>http://dbpedia.org/property/draftPickPba</v>
      </c>
      <c r="B3186" s="0" t="s">
        <v>2055</v>
      </c>
      <c r="D3186" s="0" t="str">
        <f aca="false">HYPERLINK("http://dbpedia.org/sparql?default-graph-uri=http%3A%2F%2Fdbpedia.org&amp;query=select+distinct+%3Fsubject+%3Fobject+where+{%3Fsubject+%3Chttp%3A%2F%2Fdbpedia.org%2Fproperty%2FdraftPickPba%3E+%3Fobject}+LIMIT+100&amp;format=text%2Fhtml&amp;timeout=30000&amp;debug=on", "View on DBPedia")</f>
        <v>View on DBPedia</v>
      </c>
    </row>
    <row collapsed="false" customFormat="false" customHeight="true" hidden="false" ht="12.65" outlineLevel="0" r="3187">
      <c r="A3187" s="0" t="str">
        <f aca="false">HYPERLINK("http://dbpedia.org/ontology/musicalArtist")</f>
        <v>http://dbpedia.org/ontology/musicalArtist</v>
      </c>
      <c r="B3187" s="0" t="s">
        <v>1081</v>
      </c>
      <c r="D3187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true" hidden="false" ht="12.1" outlineLevel="0" r="3188">
      <c r="A3188" s="0" t="str">
        <f aca="false">HYPERLINK("http://dbpedia.org/property/agency")</f>
        <v>http://dbpedia.org/property/agency</v>
      </c>
      <c r="B3188" s="0" t="s">
        <v>580</v>
      </c>
      <c r="D3188" s="0" t="str">
        <f aca="false">HYPERLINK("http://dbpedia.org/sparql?default-graph-uri=http%3A%2F%2Fdbpedia.org&amp;query=select+distinct+%3Fsubject+%3Fobject+where+{%3Fsubject+%3Chttp%3A%2F%2Fdbpedia.org%2Fproperty%2Fagency%3E+%3Fobject}+LIMIT+100&amp;format=text%2Fhtml&amp;timeout=30000&amp;debug=on", "View on DBPedia")</f>
        <v>View on DBPedia</v>
      </c>
    </row>
    <row collapsed="false" customFormat="false" customHeight="true" hidden="false" ht="12.1" outlineLevel="0" r="3189">
      <c r="A3189" s="0" t="str">
        <f aca="false">HYPERLINK("http://dbpedia.org/property/foaled")</f>
        <v>http://dbpedia.org/property/foaled</v>
      </c>
      <c r="B3189" s="0" t="s">
        <v>2056</v>
      </c>
      <c r="D3189" s="0" t="str">
        <f aca="false">HYPERLINK("http://dbpedia.org/sparql?default-graph-uri=http%3A%2F%2Fdbpedia.org&amp;query=select+distinct+%3Fsubject+%3Fobject+where+{%3Fsubject+%3Chttp%3A%2F%2Fdbpedia.org%2Fproperty%2Ffoaled%3E+%3Fobject}+LIMIT+100&amp;format=text%2Fhtml&amp;timeout=30000&amp;debug=on", "View on DBPedia")</f>
        <v>View on DBPedia</v>
      </c>
    </row>
    <row collapsed="false" customFormat="false" customHeight="true" hidden="false" ht="12.1" outlineLevel="0" r="3190">
      <c r="A3190" s="0" t="str">
        <f aca="false">HYPERLINK("http://dbpedia.org/property/award1n")</f>
        <v>http://dbpedia.org/property/award1n</v>
      </c>
      <c r="B3190" s="0" t="s">
        <v>2057</v>
      </c>
      <c r="D3190" s="0" t="str">
        <f aca="false">HYPERLINK("http://dbpedia.org/sparql?default-graph-uri=http%3A%2F%2Fdbpedia.org&amp;query=select+distinct+%3Fsubject+%3Fobject+where+{%3Fsubject+%3Chttp%3A%2F%2Fdbpedia.org%2Fproperty%2Faward1n%3E+%3Fobject}+LIMIT+100&amp;format=text%2Fhtml&amp;timeout=30000&amp;debug=on", "View on DBPedia")</f>
        <v>View on DBPedia</v>
      </c>
    </row>
    <row collapsed="false" customFormat="false" customHeight="true" hidden="false" ht="12.1" outlineLevel="0" r="3191">
      <c r="A3191" s="0" t="str">
        <f aca="false">HYPERLINK("http://dbpedia.org/property/relations")</f>
        <v>http://dbpedia.org/property/relations</v>
      </c>
      <c r="B3191" s="0" t="s">
        <v>2058</v>
      </c>
      <c r="D3191" s="0" t="str">
        <f aca="false">HYPERLINK("http://dbpedia.org/sparql?default-graph-uri=http%3A%2F%2Fdbpedia.org&amp;query=select+distinct+%3Fsubject+%3Fobject+where+{%3Fsubject+%3Chttp%3A%2F%2Fdbpedia.org%2Fproperty%2Frelations%3E+%3Fobject}+LIMIT+100&amp;format=text%2Fhtml&amp;timeout=30000&amp;debug=on", "View on DBPedia")</f>
        <v>View on DBPedia</v>
      </c>
    </row>
    <row collapsed="false" customFormat="false" customHeight="true" hidden="false" ht="12.1" outlineLevel="0" r="3192">
      <c r="A3192" s="0" t="str">
        <f aca="false">HYPERLINK("http://dbpedia.org/property/award2n")</f>
        <v>http://dbpedia.org/property/award2n</v>
      </c>
      <c r="B3192" s="0" t="s">
        <v>2059</v>
      </c>
      <c r="D3192" s="0" t="str">
        <f aca="false">HYPERLINK("http://dbpedia.org/sparql?default-graph-uri=http%3A%2F%2Fdbpedia.org&amp;query=select+distinct+%3Fsubject+%3Fobject+where+{%3Fsubject+%3Chttp%3A%2F%2Fdbpedia.org%2Fproperty%2Faward2n%3E+%3Fobject}+LIMIT+100&amp;format=text%2Fhtml&amp;timeout=30000&amp;debug=on", "View on DBPedia")</f>
        <v>View on DBPedia</v>
      </c>
    </row>
    <row collapsed="false" customFormat="false" customHeight="true" hidden="false" ht="12.1" outlineLevel="0" r="3193">
      <c r="A3193" s="0" t="str">
        <f aca="false">HYPERLINK("http://dbpedia.org/property/award4n")</f>
        <v>http://dbpedia.org/property/award4n</v>
      </c>
      <c r="B3193" s="0" t="s">
        <v>2060</v>
      </c>
      <c r="D3193" s="0" t="str">
        <f aca="false">HYPERLINK("http://dbpedia.org/sparql?default-graph-uri=http%3A%2F%2Fdbpedia.org&amp;query=select+distinct+%3Fsubject+%3Fobject+where+{%3Fsubject+%3Chttp%3A%2F%2Fdbpedia.org%2Fproperty%2Faward4n%3E+%3Fobject}+LIMIT+100&amp;format=text%2Fhtml&amp;timeout=30000&amp;debug=on", "View on DBPedia")</f>
        <v>View on DBPedia</v>
      </c>
    </row>
    <row collapsed="false" customFormat="false" customHeight="true" hidden="false" ht="12.1" outlineLevel="0" r="3194">
      <c r="A3194" s="0" t="str">
        <f aca="false">HYPERLINK("http://dbpedia.org/ontology/guest")</f>
        <v>http://dbpedia.org/ontology/guest</v>
      </c>
      <c r="B3194" s="0" t="s">
        <v>1538</v>
      </c>
      <c r="D3194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true" hidden="false" ht="12.1" outlineLevel="0" r="3195">
      <c r="A3195" s="0" t="str">
        <f aca="false">HYPERLINK("http://dbpedia.org/property/award3w")</f>
        <v>http://dbpedia.org/property/award3w</v>
      </c>
      <c r="B3195" s="0" t="s">
        <v>2061</v>
      </c>
      <c r="D3195" s="0" t="str">
        <f aca="false">HYPERLINK("http://dbpedia.org/sparql?default-graph-uri=http%3A%2F%2Fdbpedia.org&amp;query=select+distinct+%3Fsubject+%3Fobject+where+{%3Fsubject+%3Chttp%3A%2F%2Fdbpedia.org%2Fproperty%2Faward3w%3E+%3Fobject}+LIMIT+100&amp;format=text%2Fhtml&amp;timeout=30000&amp;debug=on", "View on DBPedia")</f>
        <v>View on DBPedia</v>
      </c>
    </row>
    <row collapsed="false" customFormat="false" customHeight="true" hidden="false" ht="12.65" outlineLevel="0" r="3196">
      <c r="A3196" s="0" t="str">
        <f aca="false">HYPERLINK("http://dbpedia.org/property/operatingSystem")</f>
        <v>http://dbpedia.org/property/operatingSystem</v>
      </c>
      <c r="B3196" s="0" t="s">
        <v>225</v>
      </c>
      <c r="D3196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true" hidden="false" ht="12.1" outlineLevel="0" r="3197">
      <c r="A3197" s="0" t="str">
        <f aca="false">HYPERLINK("http://dbpedia.org/property/radio")</f>
        <v>http://dbpedia.org/property/radio</v>
      </c>
      <c r="B3197" s="0" t="s">
        <v>2062</v>
      </c>
      <c r="D3197" s="0" t="str">
        <f aca="false">HYPERLINK("http://dbpedia.org/sparql?default-graph-uri=http%3A%2F%2Fdbpedia.org&amp;query=select+distinct+%3Fsubject+%3Fobject+where+{%3Fsubject+%3Chttp%3A%2F%2Fdbpedia.org%2Fproperty%2Fradio%3E+%3Fobject}+LIMIT+100&amp;format=text%2Fhtml&amp;timeout=30000&amp;debug=on", "View on DBPedia")</f>
        <v>View on DBPedia</v>
      </c>
    </row>
    <row collapsed="false" customFormat="false" customHeight="true" hidden="false" ht="12.65" outlineLevel="0" r="3198">
      <c r="A3198" s="0" t="str">
        <f aca="false">HYPERLINK("http://dbpedia.org/property/deathPlace")</f>
        <v>http://dbpedia.org/property/deathPlace</v>
      </c>
      <c r="B3198" s="0" t="s">
        <v>127</v>
      </c>
      <c r="D3198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65" outlineLevel="0" r="3199">
      <c r="A3199" s="0" t="str">
        <f aca="false">HYPERLINK("http://dbpedia.org/property/currentTenants")</f>
        <v>http://dbpedia.org/property/currentTenants</v>
      </c>
      <c r="B3199" s="0" t="s">
        <v>633</v>
      </c>
      <c r="D3199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true" hidden="false" ht="12.1" outlineLevel="0" r="3200">
      <c r="A3200" s="0" t="str">
        <f aca="false">HYPERLINK("http://dbpedia.org/property/pages")</f>
        <v>http://dbpedia.org/property/pages</v>
      </c>
      <c r="B3200" s="0" t="s">
        <v>2063</v>
      </c>
      <c r="D3200" s="0" t="str">
        <f aca="false">HYPERLINK("http://dbpedia.org/sparql?default-graph-uri=http%3A%2F%2Fdbpedia.org&amp;query=select+distinct+%3Fsubject+%3Fobject+where+{%3Fsubject+%3Chttp%3A%2F%2Fdbpedia.org%2Fproperty%2Fpages%3E+%3Fobject}+LIMIT+100&amp;format=text%2Fhtml&amp;timeout=30000&amp;debug=on", "View on DBPedia")</f>
        <v>View on DBPedia</v>
      </c>
    </row>
    <row collapsed="false" customFormat="false" customHeight="true" hidden="false" ht="12.1" outlineLevel="0" r="3201">
      <c r="A3201" s="0" t="str">
        <f aca="false">HYPERLINK("http://dbpedia.org/property/award8n")</f>
        <v>http://dbpedia.org/property/award8n</v>
      </c>
      <c r="B3201" s="0" t="s">
        <v>2064</v>
      </c>
      <c r="D3201" s="0" t="str">
        <f aca="false">HYPERLINK("http://dbpedia.org/sparql?default-graph-uri=http%3A%2F%2Fdbpedia.org&amp;query=select+distinct+%3Fsubject+%3Fobject+where+{%3Fsubject+%3Chttp%3A%2F%2Fdbpedia.org%2Fproperty%2Faward8n%3E+%3Fobject}+LIMIT+100&amp;format=text%2Fhtml&amp;timeout=30000&amp;debug=on", "View on DBPedia")</f>
        <v>View on DBPedia</v>
      </c>
    </row>
    <row collapsed="false" customFormat="false" customHeight="true" hidden="false" ht="12.65" outlineLevel="0" r="3202">
      <c r="A3202" s="0" t="str">
        <f aca="false">HYPERLINK("http://dbpedia.org/property/knesset(s)_")</f>
        <v>http://dbpedia.org/property/knesset(s)_</v>
      </c>
      <c r="B3202" s="0" t="s">
        <v>2065</v>
      </c>
      <c r="D3202" s="0" t="str">
        <f aca="false">HYPERLINK("http://dbpedia.org/sparql?default-graph-uri=http%3A%2F%2Fdbpedia.org&amp;query=select+distinct+%3Fsubject+%3Fobject+where+{%3Fsubject+%3Chttp%3A%2F%2Fdbpedia.org%2Fproperty%2Fknesset%28s%29_%3E+%3Fobject}+LIMIT+100&amp;format=text%2Fhtml&amp;timeout=30000&amp;debug=on", "View on DBPedia")</f>
        <v>View on DBPedia</v>
      </c>
    </row>
    <row collapsed="false" customFormat="false" customHeight="true" hidden="false" ht="12.1" outlineLevel="0" r="3203">
      <c r="A3203" s="0" t="str">
        <f aca="false">HYPERLINK("http://dbpedia.org/property/award8w")</f>
        <v>http://dbpedia.org/property/award8w</v>
      </c>
      <c r="B3203" s="0" t="s">
        <v>2066</v>
      </c>
      <c r="D3203" s="0" t="str">
        <f aca="false">HYPERLINK("http://dbpedia.org/sparql?default-graph-uri=http%3A%2F%2Fdbpedia.org&amp;query=select+distinct+%3Fsubject+%3Fobject+where+{%3Fsubject+%3Chttp%3A%2F%2Fdbpedia.org%2Fproperty%2Faward8w%3E+%3Fobject}+LIMIT+100&amp;format=text%2Fhtml&amp;timeout=30000&amp;debug=on", "View on DBPedia")</f>
        <v>View on DBPedia</v>
      </c>
    </row>
    <row collapsed="false" customFormat="false" customHeight="true" hidden="false" ht="12.65" outlineLevel="0" r="3204">
      <c r="A3204" s="0" t="str">
        <f aca="false">HYPERLINK("http://dbpedia.org/property/vgs")</f>
        <v>http://dbpedia.org/property/vgs</v>
      </c>
      <c r="B3204" s="0" t="s">
        <v>2067</v>
      </c>
      <c r="D3204" s="0" t="str">
        <f aca="false">HYPERLINK("http://dbpedia.org/sparql?default-graph-uri=http%3A%2F%2Fdbpedia.org&amp;query=select+distinct+%3Fsubject+%3Fobject+where+{%3Fsubject+%3Chttp%3A%2F%2Fdbpedia.org%2Fproperty%2Fvgs%3E+%3Fobject}+LIMIT+100&amp;format=text%2Fhtml&amp;timeout=30000&amp;debug=on", "View on DBPedia")</f>
        <v>View on DBPedia</v>
      </c>
    </row>
    <row collapsed="false" customFormat="false" customHeight="true" hidden="false" ht="12.1" outlineLevel="0" r="3205">
      <c r="A3205" s="0" t="str">
        <f aca="false">HYPERLINK("http://dbpedia.org/ontology/membership")</f>
        <v>http://dbpedia.org/ontology/membership</v>
      </c>
      <c r="B3205" s="0" t="s">
        <v>73</v>
      </c>
      <c r="D3205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true" hidden="false" ht="12.1" outlineLevel="0" r="3206">
      <c r="A3206" s="0" t="str">
        <f aca="false">HYPERLINK("http://dbpedia.org/property/count")</f>
        <v>http://dbpedia.org/property/count</v>
      </c>
      <c r="B3206" s="0" t="s">
        <v>2068</v>
      </c>
      <c r="D3206" s="0" t="str">
        <f aca="false">HYPERLINK("http://dbpedia.org/sparql?default-graph-uri=http%3A%2F%2Fdbpedia.org&amp;query=select+distinct+%3Fsubject+%3Fobject+where+{%3Fsubject+%3Chttp%3A%2F%2Fdbpedia.org%2Fproperty%2Fcount%3E+%3Fobject}+LIMIT+100&amp;format=text%2Fhtml&amp;timeout=30000&amp;debug=on", "View on DBPedia")</f>
        <v>View on DBPedia</v>
      </c>
    </row>
    <row collapsed="false" customFormat="false" customHeight="true" hidden="false" ht="12.65" outlineLevel="0" r="3207">
      <c r="A3207" s="0" t="str">
        <f aca="false">HYPERLINK("http://dbpedia.org/property/albumspan")</f>
        <v>http://dbpedia.org/property/albumspan</v>
      </c>
      <c r="B3207" s="0" t="s">
        <v>2069</v>
      </c>
      <c r="D3207" s="0" t="str">
        <f aca="false">HYPERLINK("http://dbpedia.org/sparql?default-graph-uri=http%3A%2F%2Fdbpedia.org&amp;query=select+distinct+%3Fsubject+%3Fobject+where+{%3Fsubject+%3Chttp%3A%2F%2Fdbpedia.org%2Fproperty%2Falbumspan%3E+%3Fobject}+LIMIT+100&amp;format=text%2Fhtml&amp;timeout=30000&amp;debug=on", "View on DBPedia")</f>
        <v>View on DBPedia</v>
      </c>
    </row>
    <row collapsed="false" customFormat="false" customHeight="true" hidden="false" ht="12.65" outlineLevel="0" r="3208">
      <c r="A3208" s="0" t="str">
        <f aca="false">HYPERLINK("http://dbpedia.org/property/keyPeople")</f>
        <v>http://dbpedia.org/property/keyPeople</v>
      </c>
      <c r="B3208" s="0" t="s">
        <v>48</v>
      </c>
      <c r="D3208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true" hidden="false" ht="12.1" outlineLevel="0" r="3209">
      <c r="A3209" s="0" t="str">
        <f aca="false">HYPERLINK("http://dbpedia.org/ontology/tenant")</f>
        <v>http://dbpedia.org/ontology/tenant</v>
      </c>
      <c r="B3209" s="0" t="s">
        <v>679</v>
      </c>
      <c r="D3209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true" hidden="false" ht="12.1" outlineLevel="0" r="3210">
      <c r="A3210" s="0" t="str">
        <f aca="false">HYPERLINK("http://dbpedia.org/property/hm35Exit")</f>
        <v>http://dbpedia.org/property/hm35Exit</v>
      </c>
      <c r="B3210" s="0" t="s">
        <v>2070</v>
      </c>
      <c r="D3210" s="0" t="str">
        <f aca="false">HYPERLINK("http://dbpedia.org/sparql?default-graph-uri=http%3A%2F%2Fdbpedia.org&amp;query=select+distinct+%3Fsubject+%3Fobject+where+{%3Fsubject+%3Chttp%3A%2F%2Fdbpedia.org%2Fproperty%2Fhm35Exit%3E+%3Fobject}+LIMIT+100&amp;format=text%2Fhtml&amp;timeout=30000&amp;debug=on", "View on DBPedia")</f>
        <v>View on DBPedia</v>
      </c>
    </row>
    <row collapsed="false" customFormat="false" customHeight="true" hidden="false" ht="12.1" outlineLevel="0" r="3211">
      <c r="A3211" s="0" t="str">
        <f aca="false">HYPERLINK("http://dbpedia.org/property/can5Week")</f>
        <v>http://dbpedia.org/property/can5Week</v>
      </c>
      <c r="B3211" s="0" t="s">
        <v>2071</v>
      </c>
      <c r="D3211" s="0" t="str">
        <f aca="false">HYPERLINK("http://dbpedia.org/sparql?default-graph-uri=http%3A%2F%2Fdbpedia.org&amp;query=select+distinct+%3Fsubject+%3Fobject+where+{%3Fsubject+%3Chttp%3A%2F%2Fdbpedia.org%2Fproperty%2Fcan5Week%3E+%3Fobject}+LIMIT+100&amp;format=text%2Fhtml&amp;timeout=30000&amp;debug=on", "View on DBPedia")</f>
        <v>View on DBPedia</v>
      </c>
    </row>
    <row collapsed="false" customFormat="false" customHeight="true" hidden="false" ht="12.1" outlineLevel="0" r="3212">
      <c r="A3212" s="0" t="str">
        <f aca="false">HYPERLINK("http://dbpedia.org/property/membership")</f>
        <v>http://dbpedia.org/property/membership</v>
      </c>
      <c r="B3212" s="0" t="s">
        <v>73</v>
      </c>
      <c r="D3212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true" hidden="false" ht="12.65" outlineLevel="0" r="3213">
      <c r="A3213" s="0" t="str">
        <f aca="false">HYPERLINK("http://dbpedia.org/property/titleretired")</f>
        <v>http://dbpedia.org/property/titleretired</v>
      </c>
      <c r="B3213" s="0" t="s">
        <v>2072</v>
      </c>
      <c r="D3213" s="0" t="str">
        <f aca="false">HYPERLINK("http://dbpedia.org/sparql?default-graph-uri=http%3A%2F%2Fdbpedia.org&amp;query=select+distinct+%3Fsubject+%3Fobject+where+{%3Fsubject+%3Chttp%3A%2F%2Fdbpedia.org%2Fproperty%2Ftitleretired%3E+%3Fobject}+LIMIT+100&amp;format=text%2Fhtml&amp;timeout=30000&amp;debug=on", "View on DBPedia")</f>
        <v>View on DBPedia</v>
      </c>
    </row>
    <row collapsed="false" customFormat="false" customHeight="true" hidden="false" ht="12.65" outlineLevel="0" r="3214">
      <c r="A3214" s="0" t="str">
        <f aca="false">HYPERLINK("http://dbpedia.org/property/othername")</f>
        <v>http://dbpedia.org/property/othername</v>
      </c>
      <c r="B3214" s="0" t="s">
        <v>2073</v>
      </c>
      <c r="D3214" s="0" t="str">
        <f aca="false">HYPERLINK("http://dbpedia.org/sparql?default-graph-uri=http%3A%2F%2Fdbpedia.org&amp;query=select+distinct+%3Fsubject+%3Fobject+where+{%3Fsubject+%3Chttp%3A%2F%2Fdbpedia.org%2Fproperty%2Fothername%3E+%3Fobject}+LIMIT+100&amp;format=text%2Fhtml&amp;timeout=30000&amp;debug=on", "View on DBPedia")</f>
        <v>View on DBPedia</v>
      </c>
    </row>
    <row collapsed="false" customFormat="false" customHeight="true" hidden="false" ht="12.65" outlineLevel="0" r="3215">
      <c r="A3215" s="0" t="str">
        <f aca="false">HYPERLINK("http://dbpedia.org/property/no.OfSeason")</f>
        <v>http://dbpedia.org/property/no.OfSeason</v>
      </c>
      <c r="B3215" s="0" t="s">
        <v>2074</v>
      </c>
      <c r="D3215" s="0" t="str">
        <f aca="false">HYPERLINK("http://dbpedia.org/sparql?default-graph-uri=http%3A%2F%2Fdbpedia.org&amp;query=select+distinct+%3Fsubject+%3Fobject+where+{%3Fsubject+%3Chttp%3A%2F%2Fdbpedia.org%2Fproperty%2Fno.OfSeason%3E+%3Fobject}+LIMIT+100&amp;format=text%2Fhtml&amp;timeout=30000&amp;debug=on", "View on DBPedia")</f>
        <v>View on DBPedia</v>
      </c>
    </row>
    <row collapsed="false" customFormat="false" customHeight="true" hidden="false" ht="12.65" outlineLevel="0" r="3216">
      <c r="A3216" s="0" t="str">
        <f aca="false">HYPERLINK("http://dbpedia.org/property/imageName")</f>
        <v>http://dbpedia.org/property/imageName</v>
      </c>
      <c r="B3216" s="0" t="s">
        <v>1132</v>
      </c>
      <c r="D3216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true" hidden="false" ht="12.65" outlineLevel="0" r="3217">
      <c r="A3217" s="0" t="str">
        <f aca="false">HYPERLINK("http://dbpedia.org/property/numCont")</f>
        <v>http://dbpedia.org/property/numCont</v>
      </c>
      <c r="B3217" s="0" t="s">
        <v>2075</v>
      </c>
      <c r="D3217" s="0" t="str">
        <f aca="false">HYPERLINK("http://dbpedia.org/sparql?default-graph-uri=http%3A%2F%2Fdbpedia.org&amp;query=select+distinct+%3Fsubject+%3Fobject+where+{%3Fsubject+%3Chttp%3A%2F%2Fdbpedia.org%2Fproperty%2FnumCont%3E+%3Fobject}+LIMIT+100&amp;format=text%2Fhtml&amp;timeout=30000&amp;debug=on", "View on DBPedia")</f>
        <v>View on DBPedia</v>
      </c>
    </row>
    <row collapsed="false" customFormat="false" customHeight="true" hidden="false" ht="12.1" outlineLevel="0" r="3218">
      <c r="A3218" s="0" t="str">
        <f aca="false">HYPERLINK("http://dbpedia.org/property/mission")</f>
        <v>http://dbpedia.org/property/mission</v>
      </c>
      <c r="B3218" s="0" t="s">
        <v>187</v>
      </c>
      <c r="D3218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true" hidden="false" ht="12.1" outlineLevel="0" r="3219">
      <c r="A3219" s="0" t="str">
        <f aca="false">HYPERLINK("http://dbpedia.org/property/planet")</f>
        <v>http://dbpedia.org/property/planet</v>
      </c>
      <c r="B3219" s="0" t="s">
        <v>2076</v>
      </c>
      <c r="D3219" s="0" t="str">
        <f aca="false">HYPERLINK("http://dbpedia.org/sparql?default-graph-uri=http%3A%2F%2Fdbpedia.org&amp;query=select+distinct+%3Fsubject+%3Fobject+where+{%3Fsubject+%3Chttp%3A%2F%2Fdbpedia.org%2Fproperty%2Fplanet%3E+%3Fobject}+LIMIT+100&amp;format=text%2Fhtml&amp;timeout=30000&amp;debug=on", "View on DBPedia")</f>
        <v>View on DBPedia</v>
      </c>
    </row>
    <row collapsed="false" customFormat="false" customHeight="true" hidden="false" ht="12.1" outlineLevel="0" r="3220">
      <c r="A3220" s="0" t="str">
        <f aca="false">HYPERLINK("http://dbpedia.org/property/sort")</f>
        <v>http://dbpedia.org/property/sort</v>
      </c>
      <c r="B3220" s="0" t="s">
        <v>2077</v>
      </c>
      <c r="D3220" s="0" t="str">
        <f aca="false">HYPERLINK("http://dbpedia.org/sparql?default-graph-uri=http%3A%2F%2Fdbpedia.org&amp;query=select+distinct+%3Fsubject+%3Fobject+where+{%3Fsubject+%3Chttp%3A%2F%2Fdbpedia.org%2Fproperty%2Fsort%3E+%3Fobject}+LIMIT+100&amp;format=text%2Fhtml&amp;timeout=30000&amp;debug=on", "View on DBPedia")</f>
        <v>View on DBPedia</v>
      </c>
    </row>
    <row collapsed="false" customFormat="false" customHeight="true" hidden="false" ht="12.65" outlineLevel="0" r="3221">
      <c r="A3221" s="0" t="str">
        <f aca="false">HYPERLINK("http://dbpedia.org/property/visitorRecord")</f>
        <v>http://dbpedia.org/property/visitorRecord</v>
      </c>
      <c r="B3221" s="0" t="s">
        <v>2078</v>
      </c>
      <c r="D3221" s="0" t="str">
        <f aca="false">HYPERLINK("http://dbpedia.org/sparql?default-graph-uri=http%3A%2F%2Fdbpedia.org&amp;query=select+distinct+%3Fsubject+%3Fobject+where+{%3Fsubject+%3Chttp%3A%2F%2Fdbpedia.org%2Fproperty%2FvisitorRecord%3E+%3Fobject}+LIMIT+100&amp;format=text%2Fhtml&amp;timeout=30000&amp;debug=on", "View on DBPedia")</f>
        <v>View on DBPedia</v>
      </c>
    </row>
    <row collapsed="false" customFormat="false" customHeight="true" hidden="false" ht="12.65" outlineLevel="0" r="3222">
      <c r="A3222" s="0" t="str">
        <f aca="false">HYPERLINK("http://dbpedia.org/property/thisSingle")</f>
        <v>http://dbpedia.org/property/thisSingle</v>
      </c>
      <c r="B3222" s="0" t="s">
        <v>1010</v>
      </c>
      <c r="D3222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true" hidden="false" ht="12.65" outlineLevel="0" r="3223">
      <c r="A3223" s="0" t="str">
        <f aca="false">HYPERLINK("http://dbpedia.org/property/ffff")</f>
        <v>http://dbpedia.org/property/ffff</v>
      </c>
      <c r="B3223" s="0" t="s">
        <v>2079</v>
      </c>
      <c r="D3223" s="0" t="str">
        <f aca="false">HYPERLINK("http://dbpedia.org/sparql?default-graph-uri=http%3A%2F%2Fdbpedia.org&amp;query=select+distinct+%3Fsubject+%3Fobject+where+{%3Fsubject+%3Chttp%3A%2F%2Fdbpedia.org%2Fproperty%2Fffff%3E+%3Fobject}+LIMIT+100&amp;format=text%2Fhtml&amp;timeout=30000&amp;debug=on", "View on DBPedia")</f>
        <v>View on DBPedia</v>
      </c>
    </row>
    <row collapsed="false" customFormat="false" customHeight="true" hidden="false" ht="12.1" outlineLevel="0" r="3224">
      <c r="A3224" s="0" t="str">
        <f aca="false">HYPERLINK("http://dbpedia.org/property/pin11Name")</f>
        <v>http://dbpedia.org/property/pin11Name</v>
      </c>
      <c r="B3224" s="0" t="s">
        <v>2080</v>
      </c>
      <c r="D3224" s="0" t="str">
        <f aca="false">HYPERLINK("http://dbpedia.org/sparql?default-graph-uri=http%3A%2F%2Fdbpedia.org&amp;query=select+distinct+%3Fsubject+%3Fobject+where+{%3Fsubject+%3Chttp%3A%2F%2Fdbpedia.org%2Fproperty%2Fpin11Name%3E+%3Fobject}+LIMIT+100&amp;format=text%2Fhtml&amp;timeout=30000&amp;debug=on", "View on DBPedia")</f>
        <v>View on DBPedia</v>
      </c>
    </row>
    <row collapsed="false" customFormat="false" customHeight="true" hidden="false" ht="12.1" outlineLevel="0" r="3225">
      <c r="A3225" s="0" t="str">
        <f aca="false">HYPERLINK("http://dbpedia.org/property/award10n")</f>
        <v>http://dbpedia.org/property/award10n</v>
      </c>
      <c r="B3225" s="0" t="s">
        <v>2081</v>
      </c>
      <c r="D3225" s="0" t="str">
        <f aca="false">HYPERLINK("http://dbpedia.org/sparql?default-graph-uri=http%3A%2F%2Fdbpedia.org&amp;query=select+distinct+%3Fsubject+%3Fobject+where+{%3Fsubject+%3Chttp%3A%2F%2Fdbpedia.org%2Fproperty%2Faward10n%3E+%3Fobject}+LIMIT+100&amp;format=text%2Fhtml&amp;timeout=30000&amp;debug=on", "View on DBPedia")</f>
        <v>View on DBPedia</v>
      </c>
    </row>
    <row collapsed="false" customFormat="false" customHeight="true" hidden="false" ht="12.1" outlineLevel="0" r="3226">
      <c r="A3226" s="0" t="str">
        <f aca="false">HYPERLINK("http://dbpedia.org/property/award10w")</f>
        <v>http://dbpedia.org/property/award10w</v>
      </c>
      <c r="B3226" s="0" t="s">
        <v>2082</v>
      </c>
      <c r="D3226" s="0" t="str">
        <f aca="false">HYPERLINK("http://dbpedia.org/sparql?default-graph-uri=http%3A%2F%2Fdbpedia.org&amp;query=select+distinct+%3Fsubject+%3Fobject+where+{%3Fsubject+%3Chttp%3A%2F%2Fdbpedia.org%2Fproperty%2Faward10w%3E+%3Fobject}+LIMIT+100&amp;format=text%2Fhtml&amp;timeout=30000&amp;debug=on", "View on DBPedia")</f>
        <v>View on DBPedia</v>
      </c>
    </row>
    <row collapsed="false" customFormat="false" customHeight="true" hidden="false" ht="12.1" outlineLevel="0" r="3227">
      <c r="A3227" s="0" t="str">
        <f aca="false">HYPERLINK("http://dbpedia.org/ontology/subsidiary")</f>
        <v>http://dbpedia.org/ontology/subsidiary</v>
      </c>
      <c r="B3227" s="0" t="s">
        <v>38</v>
      </c>
      <c r="D3227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true" hidden="false" ht="12.1" outlineLevel="0" r="3228">
      <c r="A3228" s="0" t="str">
        <f aca="false">HYPERLINK("http://dbpedia.org/property/award11w")</f>
        <v>http://dbpedia.org/property/award11w</v>
      </c>
      <c r="B3228" s="0" t="s">
        <v>2083</v>
      </c>
      <c r="D3228" s="0" t="str">
        <f aca="false">HYPERLINK("http://dbpedia.org/sparql?default-graph-uri=http%3A%2F%2Fdbpedia.org&amp;query=select+distinct+%3Fsubject+%3Fobject+where+{%3Fsubject+%3Chttp%3A%2F%2Fdbpedia.org%2Fproperty%2Faward11w%3E+%3Fobject}+LIMIT+100&amp;format=text%2Fhtml&amp;timeout=30000&amp;debug=on", "View on DBPedia")</f>
        <v>View on DBPedia</v>
      </c>
    </row>
    <row collapsed="false" customFormat="false" customHeight="true" hidden="false" ht="12.1" outlineLevel="0" r="3229">
      <c r="A3229" s="0" t="str">
        <f aca="false">HYPERLINK("http://dbpedia.org/property/award11n")</f>
        <v>http://dbpedia.org/property/award11n</v>
      </c>
      <c r="B3229" s="0" t="s">
        <v>2084</v>
      </c>
      <c r="D3229" s="0" t="str">
        <f aca="false">HYPERLINK("http://dbpedia.org/sparql?default-graph-uri=http%3A%2F%2Fdbpedia.org&amp;query=select+distinct+%3Fsubject+%3Fobject+where+{%3Fsubject+%3Chttp%3A%2F%2Fdbpedia.org%2Fproperty%2Faward11n%3E+%3Fobject}+LIMIT+100&amp;format=text%2Fhtml&amp;timeout=30000&amp;debug=on", "View on DBPedia")</f>
        <v>View on DBPedia</v>
      </c>
    </row>
    <row collapsed="false" customFormat="false" customHeight="true" hidden="false" ht="12.65" outlineLevel="0" r="3230">
      <c r="A3230" s="0" t="str">
        <f aca="false">HYPERLINK("http://dbpedia.org/property/dateStart")</f>
        <v>http://dbpedia.org/property/dateStart</v>
      </c>
      <c r="B3230" s="0" t="s">
        <v>2085</v>
      </c>
      <c r="D3230" s="0" t="str">
        <f aca="false">HYPERLINK("http://dbpedia.org/sparql?default-graph-uri=http%3A%2F%2Fdbpedia.org&amp;query=select+distinct+%3Fsubject+%3Fobject+where+{%3Fsubject+%3Chttp%3A%2F%2Fdbpedia.org%2Fproperty%2FdateStart%3E+%3Fobject}+LIMIT+100&amp;format=text%2Fhtml&amp;timeout=30000&amp;debug=on", "View on DBPedia")</f>
        <v>View on DBPedia</v>
      </c>
    </row>
    <row collapsed="false" customFormat="false" customHeight="true" hidden="false" ht="12.1" outlineLevel="0" r="3231">
      <c r="A3231" s="0" t="str">
        <f aca="false">HYPERLINK("http://dbpedia.org/property/current")</f>
        <v>http://dbpedia.org/property/current</v>
      </c>
      <c r="B3231" s="0" t="s">
        <v>2086</v>
      </c>
      <c r="D3231" s="0" t="str">
        <f aca="false">HYPERLINK("http://dbpedia.org/sparql?default-graph-uri=http%3A%2F%2Fdbpedia.org&amp;query=select+distinct+%3Fsubject+%3Fobject+where+{%3Fsubject+%3Chttp%3A%2F%2Fdbpedia.org%2Fproperty%2Fcurrent%3E+%3Fobject}+LIMIT+100&amp;format=text%2Fhtml&amp;timeout=30000&amp;debug=on", "View on DBPedia")</f>
        <v>View on DBPedia</v>
      </c>
    </row>
    <row collapsed="false" customFormat="false" customHeight="true" hidden="false" ht="12.65" outlineLevel="0" r="3232">
      <c r="A3232" s="0" t="str">
        <f aca="false">HYPERLINK("http://dbpedia.org/property/testdebutdate")</f>
        <v>http://dbpedia.org/property/testdebutdate</v>
      </c>
      <c r="B3232" s="0" t="s">
        <v>2087</v>
      </c>
      <c r="D3232" s="0" t="str">
        <f aca="false">HYPERLINK("http://dbpedia.org/sparql?default-graph-uri=http%3A%2F%2Fdbpedia.org&amp;query=select+distinct+%3Fsubject+%3Fobject+where+{%3Fsubject+%3Chttp%3A%2F%2Fdbpedia.org%2Fproperty%2Ftestdebutdate%3E+%3Fobject}+LIMIT+100&amp;format=text%2Fhtml&amp;timeout=30000&amp;debug=on", "View on DBPedia")</f>
        <v>View on DBPedia</v>
      </c>
    </row>
    <row collapsed="false" customFormat="false" customHeight="true" hidden="false" ht="12.65" outlineLevel="0" r="3233">
      <c r="A3233" s="0" t="str">
        <f aca="false">HYPERLINK("http://dbpedia.org/property/sc")</f>
        <v>http://dbpedia.org/property/sc</v>
      </c>
      <c r="B3233" s="0" t="s">
        <v>2088</v>
      </c>
      <c r="D3233" s="0" t="str">
        <f aca="false">HYPERLINK("http://dbpedia.org/sparql?default-graph-uri=http%3A%2F%2Fdbpedia.org&amp;query=select+distinct+%3Fsubject+%3Fobject+where+{%3Fsubject+%3Chttp%3A%2F%2Fdbpedia.org%2Fproperty%2Fsc%3E+%3Fobject}+LIMIT+100&amp;format=text%2Fhtml&amp;timeout=30000&amp;debug=on", "View on DBPedia")</f>
        <v>View on DBPedia</v>
      </c>
    </row>
    <row collapsed="false" customFormat="false" customHeight="true" hidden="false" ht="12.1" outlineLevel="0" r="3234">
      <c r="A3234" s="0" t="str">
        <f aca="false">HYPERLINK("http://dbpedia.org/ontology/location")</f>
        <v>http://dbpedia.org/ontology/location</v>
      </c>
      <c r="B3234" s="0" t="s">
        <v>70</v>
      </c>
      <c r="D3234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3235">
      <c r="A3235" s="0" t="str">
        <f aca="false">HYPERLINK("http://dbpedia.org/property/genre")</f>
        <v>http://dbpedia.org/property/genre</v>
      </c>
      <c r="B3235" s="0" t="s">
        <v>59</v>
      </c>
      <c r="D3235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3236">
      <c r="A3236" s="0" t="str">
        <f aca="false">HYPERLINK("http://dbpedia.org/property/gradar")</f>
        <v>http://dbpedia.org/property/gradar</v>
      </c>
      <c r="B3236" s="0" t="s">
        <v>2089</v>
      </c>
      <c r="D3236" s="0" t="str">
        <f aca="false">HYPERLINK("http://dbpedia.org/sparql?default-graph-uri=http%3A%2F%2Fdbpedia.org&amp;query=select+distinct+%3Fsubject+%3Fobject+where+{%3Fsubject+%3Chttp%3A%2F%2Fdbpedia.org%2Fproperty%2Fgradar%3E+%3Fobject}+LIMIT+100&amp;format=text%2Fhtml&amp;timeout=30000&amp;debug=on", "View on DBPedia")</f>
        <v>View on DBPedia</v>
      </c>
    </row>
    <row collapsed="false" customFormat="false" customHeight="true" hidden="false" ht="12.65" outlineLevel="0" r="3237">
      <c r="A3237" s="0" t="str">
        <f aca="false">HYPERLINK("http://dbpedia.org/ontology/latestPreviewVersion")</f>
        <v>http://dbpedia.org/ontology/latestPreviewVersion</v>
      </c>
      <c r="B3237" s="0" t="s">
        <v>2090</v>
      </c>
      <c r="D3237" s="0" t="str">
        <f aca="false">HYPERLINK("http://dbpedia.org/sparql?default-graph-uri=http%3A%2F%2Fdbpedia.org&amp;query=select+distinct+%3Fsubject+%3Fobject+where+{%3Fsubject+%3Chttp%3A%2F%2Fdbpedia.org%2Fontology%2FlatestPreviewVersion%3E+%3Fobject}+LIMIT+100&amp;format=text%2Fhtml&amp;timeout=30000&amp;debug=on", "View on DBPedia")</f>
        <v>View on DBPedia</v>
      </c>
    </row>
    <row collapsed="false" customFormat="false" customHeight="true" hidden="false" ht="12.65" outlineLevel="0" r="3238">
      <c r="A3238" s="0" t="str">
        <f aca="false">HYPERLINK("http://dbpedia.org/property/icallireland")</f>
        <v>http://dbpedia.org/property/icallireland</v>
      </c>
      <c r="B3238" s="0" t="s">
        <v>2091</v>
      </c>
      <c r="D3238" s="0" t="str">
        <f aca="false">HYPERLINK("http://dbpedia.org/sparql?default-graph-uri=http%3A%2F%2Fdbpedia.org&amp;query=select+distinct+%3Fsubject+%3Fobject+where+{%3Fsubject+%3Chttp%3A%2F%2Fdbpedia.org%2Fproperty%2Ficallireland%3E+%3Fobject}+LIMIT+100&amp;format=text%2Fhtml&amp;timeout=30000&amp;debug=on", "View on DBPedia")</f>
        <v>View on DBPedia</v>
      </c>
    </row>
    <row collapsed="false" customFormat="false" customHeight="true" hidden="false" ht="12.65" outlineLevel="0" r="3239">
      <c r="A3239" s="0" t="str">
        <f aca="false">HYPERLINK("http://dbpedia.org/ontology/numberOfPages")</f>
        <v>http://dbpedia.org/ontology/numberOfPages</v>
      </c>
      <c r="B3239" s="0" t="s">
        <v>2092</v>
      </c>
      <c r="D3239" s="0" t="str">
        <f aca="false">HYPERLINK("http://dbpedia.org/sparql?default-graph-uri=http%3A%2F%2Fdbpedia.org&amp;query=select+distinct+%3Fsubject+%3Fobject+where+{%3Fsubject+%3Chttp%3A%2F%2Fdbpedia.org%2Fontology%2FnumberOfPages%3E+%3Fobject}+LIMIT+100&amp;format=text%2Fhtml&amp;timeout=30000&amp;debug=on", "View on DBPedia")</f>
        <v>View on DBPedia</v>
      </c>
    </row>
    <row collapsed="false" customFormat="false" customHeight="true" hidden="false" ht="12.65" outlineLevel="0" r="3240">
      <c r="A3240" s="0" t="str">
        <f aca="false">HYPERLINK("http://dbpedia.org/ontology/bSide")</f>
        <v>http://dbpedia.org/ontology/bSide</v>
      </c>
      <c r="B3240" s="0" t="s">
        <v>1013</v>
      </c>
      <c r="D3240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true" hidden="false" ht="12.65" outlineLevel="0" r="3241">
      <c r="A3241" s="0" t="str">
        <f aca="false">HYPERLINK("http://dbpedia.org/property/ingent")</f>
        <v>http://dbpedia.org/property/ingent</v>
      </c>
      <c r="B3241" s="0" t="s">
        <v>2093</v>
      </c>
      <c r="D3241" s="0" t="str">
        <f aca="false">HYPERLINK("http://dbpedia.org/sparql?default-graph-uri=http%3A%2F%2Fdbpedia.org&amp;query=select+distinct+%3Fsubject+%3Fobject+where+{%3Fsubject+%3Chttp%3A%2F%2Fdbpedia.org%2Fproperty%2Fingent%3E+%3Fobject}+LIMIT+100&amp;format=text%2Fhtml&amp;timeout=30000&amp;debug=on", "View on DBPedia")</f>
        <v>View on DBPedia</v>
      </c>
    </row>
    <row collapsed="false" customFormat="false" customHeight="true" hidden="false" ht="12.1" outlineLevel="0" r="3242">
      <c r="A3242" s="0" t="str">
        <f aca="false">HYPERLINK("http://dbpedia.org/property/3Premiere")</f>
        <v>http://dbpedia.org/property/3Premiere</v>
      </c>
      <c r="B3242" s="0" t="s">
        <v>2094</v>
      </c>
      <c r="D3242" s="0" t="str">
        <f aca="false">HYPERLINK("http://dbpedia.org/sparql?default-graph-uri=http%3A%2F%2Fdbpedia.org&amp;query=select+distinct+%3Fsubject+%3Fobject+where+{%3Fsubject+%3Chttp%3A%2F%2Fdbpedia.org%2Fproperty%2F3Premiere%3E+%3Fobject}+LIMIT+100&amp;format=text%2Fhtml&amp;timeout=30000&amp;debug=on", "View on DBPedia")</f>
        <v>View on DBPedia</v>
      </c>
    </row>
    <row collapsed="false" customFormat="false" customHeight="true" hidden="false" ht="12.65" outlineLevel="0" r="3243">
      <c r="A3243" s="0" t="str">
        <f aca="false">HYPERLINK("http://dbpedia.org/property/numEpisode")</f>
        <v>http://dbpedia.org/property/numEpisode</v>
      </c>
      <c r="B3243" s="0" t="s">
        <v>2095</v>
      </c>
      <c r="D3243" s="0" t="str">
        <f aca="false">HYPERLINK("http://dbpedia.org/sparql?default-graph-uri=http%3A%2F%2Fdbpedia.org&amp;query=select+distinct+%3Fsubject+%3Fobject+where+{%3Fsubject+%3Chttp%3A%2F%2Fdbpedia.org%2Fproperty%2FnumEpisode%3E+%3Fobject}+LIMIT+100&amp;format=text%2Fhtml&amp;timeout=30000&amp;debug=on", "View on DBPedia")</f>
        <v>View on DBPedia</v>
      </c>
    </row>
    <row collapsed="false" customFormat="false" customHeight="true" hidden="false" ht="12.65" outlineLevel="0" r="3244">
      <c r="A3244" s="0" t="str">
        <f aca="false">HYPERLINK("http://dbpedia.org/property/episodeNotes")</f>
        <v>http://dbpedia.org/property/episodeNotes</v>
      </c>
      <c r="B3244" s="0" t="s">
        <v>2096</v>
      </c>
      <c r="D3244" s="0" t="str">
        <f aca="false">HYPERLINK("http://dbpedia.org/sparql?default-graph-uri=http%3A%2F%2Fdbpedia.org&amp;query=select+distinct+%3Fsubject+%3Fobject+where+{%3Fsubject+%3Chttp%3A%2F%2Fdbpedia.org%2Fproperty%2FepisodeNotes%3E+%3Fobject}+LIMIT+100&amp;format=text%2Fhtml&amp;timeout=30000&amp;debug=on", "View on DBPedia")</f>
        <v>View on DBPedia</v>
      </c>
    </row>
    <row collapsed="false" customFormat="false" customHeight="true" hidden="false" ht="12.1" outlineLevel="0" r="3245">
      <c r="A3245" s="0" t="str">
        <f aca="false">HYPERLINK("http://dbpedia.org/property/league")</f>
        <v>http://dbpedia.org/property/league</v>
      </c>
      <c r="B3245" s="0" t="s">
        <v>487</v>
      </c>
      <c r="D3245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true" hidden="false" ht="12.1" outlineLevel="0" r="3246">
      <c r="A3246" s="0" t="str">
        <f aca="false">HYPERLINK("http://dbpedia.org/property/style")</f>
        <v>http://dbpedia.org/property/style</v>
      </c>
      <c r="B3246" s="0" t="s">
        <v>592</v>
      </c>
      <c r="D3246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true" hidden="false" ht="12.65" outlineLevel="0" r="3247">
      <c r="A3247" s="0" t="str">
        <f aca="false">HYPERLINK("http://dbpedia.org/property/previewDate")</f>
        <v>http://dbpedia.org/property/previewDate</v>
      </c>
      <c r="B3247" s="0" t="s">
        <v>2097</v>
      </c>
      <c r="D3247" s="0" t="str">
        <f aca="false">HYPERLINK("http://dbpedia.org/sparql?default-graph-uri=http%3A%2F%2Fdbpedia.org&amp;query=select+distinct+%3Fsubject+%3Fobject+where+{%3Fsubject+%3Chttp%3A%2F%2Fdbpedia.org%2Fproperty%2FpreviewDate%3E+%3Fobject}+LIMIT+100&amp;format=text%2Fhtml&amp;timeout=30000&amp;debug=on", "View on DBPedia")</f>
        <v>View on DBPedia</v>
      </c>
    </row>
    <row collapsed="false" customFormat="false" customHeight="true" hidden="false" ht="12.65" outlineLevel="0" r="3248">
      <c r="A3248" s="0" t="str">
        <f aca="false">HYPERLINK("http://dbpedia.org/property/rerunsOnly")</f>
        <v>http://dbpedia.org/property/rerunsOnly</v>
      </c>
      <c r="B3248" s="0" t="s">
        <v>2098</v>
      </c>
      <c r="D3248" s="0" t="str">
        <f aca="false">HYPERLINK("http://dbpedia.org/sparql?default-graph-uri=http%3A%2F%2Fdbpedia.org&amp;query=select+distinct+%3Fsubject+%3Fobject+where+{%3Fsubject+%3Chttp%3A%2F%2Fdbpedia.org%2Fproperty%2FrerunsOnly%3E+%3Fobject}+LIMIT+100&amp;format=text%2Fhtml&amp;timeout=30000&amp;debug=on", "View on DBPedia")</f>
        <v>View on DBPedia</v>
      </c>
    </row>
    <row collapsed="false" customFormat="false" customHeight="true" hidden="false" ht="12.1" outlineLevel="0" r="3249">
      <c r="A3249" s="0" t="str">
        <f aca="false">HYPERLINK("http://dbpedia.org/property/segments")</f>
        <v>http://dbpedia.org/property/segments</v>
      </c>
      <c r="B3249" s="0" t="s">
        <v>2099</v>
      </c>
      <c r="D3249" s="0" t="str">
        <f aca="false">HYPERLINK("http://dbpedia.org/sparql?default-graph-uri=http%3A%2F%2Fdbpedia.org&amp;query=select+distinct+%3Fsubject+%3Fobject+where+{%3Fsubject+%3Chttp%3A%2F%2Fdbpedia.org%2Fproperty%2Fsegments%3E+%3Fobject}+LIMIT+100&amp;format=text%2Fhtml&amp;timeout=30000&amp;debug=on", "View on DBPedia")</f>
        <v>View on DBPedia</v>
      </c>
    </row>
    <row collapsed="false" customFormat="false" customHeight="true" hidden="false" ht="12.65" outlineLevel="0" r="3250">
      <c r="A3250" s="0" t="str">
        <f aca="false">HYPERLINK("http://dbpedia.org/property/orignalairdate")</f>
        <v>http://dbpedia.org/property/orignalairdate</v>
      </c>
      <c r="B3250" s="0" t="s">
        <v>2100</v>
      </c>
      <c r="D3250" s="0" t="str">
        <f aca="false">HYPERLINK("http://dbpedia.org/sparql?default-graph-uri=http%3A%2F%2Fdbpedia.org&amp;query=select+distinct+%3Fsubject+%3Fobject+where+{%3Fsubject+%3Chttp%3A%2F%2Fdbpedia.org%2Fproperty%2Forignalairdate%3E+%3Fobject}+LIMIT+100&amp;format=text%2Fhtml&amp;timeout=30000&amp;debug=on", "View on DBPedia")</f>
        <v>View on DBPedia</v>
      </c>
    </row>
    <row collapsed="false" customFormat="false" customHeight="true" hidden="false" ht="12.65" outlineLevel="0" r="3251">
      <c r="A3251" s="0" t="str">
        <f aca="false">HYPERLINK("http://dbpedia.org/property/sisterName")</f>
        <v>http://dbpedia.org/property/sisterName</v>
      </c>
      <c r="B3251" s="0" t="s">
        <v>2101</v>
      </c>
      <c r="D3251" s="0" t="str">
        <f aca="false">HYPERLINK("http://dbpedia.org/sparql?default-graph-uri=http%3A%2F%2Fdbpedia.org&amp;query=select+distinct+%3Fsubject+%3Fobject+where+{%3Fsubject+%3Chttp%3A%2F%2Fdbpedia.org%2Fproperty%2FsisterName%3E+%3Fobject}+LIMIT+100&amp;format=text%2Fhtml&amp;timeout=30000&amp;debug=on", "View on DBPedia")</f>
        <v>View on DBPedia</v>
      </c>
    </row>
    <row collapsed="false" customFormat="false" customHeight="true" hidden="false" ht="12.65" outlineLevel="0" r="3252">
      <c r="A3252" s="0" t="str">
        <f aca="false">HYPERLINK("http://dbpedia.org/property/numberOfSeasons")</f>
        <v>http://dbpedia.org/property/numberOfSeasons</v>
      </c>
      <c r="B3252" s="0" t="s">
        <v>1559</v>
      </c>
      <c r="D3252" s="0" t="str">
        <f aca="false">HYPERLINK("http://dbpedia.org/sparql?default-graph-uri=http%3A%2F%2Fdbpedia.org&amp;query=select+distinct+%3Fsubject+%3Fobject+where+{%3Fsubject+%3Chttp%3A%2F%2Fdbpedia.org%2Fproperty%2FnumberOfSeasons%3E+%3Fobject}+LIMIT+100&amp;format=text%2Fhtml&amp;timeout=30000&amp;debug=on", "View on DBPedia")</f>
        <v>View on DBPedia</v>
      </c>
    </row>
    <row collapsed="false" customFormat="false" customHeight="true" hidden="false" ht="12.65" outlineLevel="0" r="3253">
      <c r="A3253" s="0" t="str">
        <f aca="false">HYPERLINK("http://dbpedia.org/property/nfldraftedround")</f>
        <v>http://dbpedia.org/property/nfldraftedround</v>
      </c>
      <c r="B3253" s="0" t="s">
        <v>2102</v>
      </c>
      <c r="D3253" s="0" t="str">
        <f aca="false">HYPERLINK("http://dbpedia.org/sparql?default-graph-uri=http%3A%2F%2Fdbpedia.org&amp;query=select+distinct+%3Fsubject+%3Fobject+where+{%3Fsubject+%3Chttp%3A%2F%2Fdbpedia.org%2Fproperty%2Fnfldraftedround%3E+%3Fobject}+LIMIT+100&amp;format=text%2Fhtml&amp;timeout=30000&amp;debug=on", "View on DBPedia")</f>
        <v>View on DBPedia</v>
      </c>
    </row>
    <row collapsed="false" customFormat="false" customHeight="true" hidden="false" ht="12.1" outlineLevel="0" r="3254">
      <c r="A3254" s="0" t="str">
        <f aca="false">HYPERLINK("http://dbpedia.org/property/stat2value")</f>
        <v>http://dbpedia.org/property/stat2value</v>
      </c>
      <c r="B3254" s="0" t="s">
        <v>2103</v>
      </c>
      <c r="D3254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true" hidden="false" ht="12.1" outlineLevel="0" r="3255">
      <c r="A3255" s="0" t="str">
        <f aca="false">HYPERLINK("http://dbpedia.org/property/sound")</f>
        <v>http://dbpedia.org/property/sound</v>
      </c>
      <c r="B3255" s="0" t="s">
        <v>1416</v>
      </c>
      <c r="D3255" s="0" t="str">
        <f aca="false">HYPERLINK("http://dbpedia.org/sparql?default-graph-uri=http%3A%2F%2Fdbpedia.org&amp;query=select+distinct+%3Fsubject+%3Fobject+where+{%3Fsubject+%3Chttp%3A%2F%2Fdbpedia.org%2Fproperty%2Fsound%3E+%3Fobject}+LIMIT+100&amp;format=text%2Fhtml&amp;timeout=30000&amp;debug=on", "View on DBPedia")</f>
        <v>View on DBPedia</v>
      </c>
    </row>
    <row collapsed="false" customFormat="false" customHeight="true" hidden="false" ht="12.1" outlineLevel="0" r="3256">
      <c r="A3256" s="0" t="str">
        <f aca="false">HYPERLINK("http://dbpedia.org/property/venue")</f>
        <v>http://dbpedia.org/property/venue</v>
      </c>
      <c r="B3256" s="0" t="s">
        <v>1406</v>
      </c>
      <c r="D3256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true" hidden="false" ht="12.1" outlineLevel="0" r="3257">
      <c r="A3257" s="0" t="str">
        <f aca="false">HYPERLINK("http://dbpedia.org/property/illustrator")</f>
        <v>http://dbpedia.org/property/illustrator</v>
      </c>
      <c r="B3257" s="0" t="s">
        <v>2104</v>
      </c>
      <c r="D3257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true" hidden="false" ht="12.65" outlineLevel="0" r="3258">
      <c r="A3258" s="0" t="str">
        <f aca="false">HYPERLINK("http://dbpedia.org/property/internationalBroadcast")</f>
        <v>http://dbpedia.org/property/internationalBroadcast</v>
      </c>
      <c r="B3258" s="0" t="s">
        <v>2105</v>
      </c>
      <c r="D3258" s="0" t="str">
        <f aca="false">HYPERLINK("http://dbpedia.org/sparql?default-graph-uri=http%3A%2F%2Fdbpedia.org&amp;query=select+distinct+%3Fsubject+%3Fobject+where+{%3Fsubject+%3Chttp%3A%2F%2Fdbpedia.org%2Fproperty%2FinternationalBroadcast%3E+%3Fobject}+LIMIT+100&amp;format=text%2Fhtml&amp;timeout=30000&amp;debug=on", "View on DBPedia")</f>
        <v>View on DBPedia</v>
      </c>
    </row>
    <row collapsed="false" customFormat="false" customHeight="true" hidden="false" ht="12.65" outlineLevel="0" r="3259">
      <c r="A3259" s="0" t="str">
        <f aca="false">HYPERLINK("http://dbpedia.org/property/runtimeInThePhilippines")</f>
        <v>http://dbpedia.org/property/runtimeInThePhilippines</v>
      </c>
      <c r="B3259" s="0" t="s">
        <v>2106</v>
      </c>
      <c r="D3259" s="0" t="str">
        <f aca="false">HYPERLINK("http://dbpedia.org/sparql?default-graph-uri=http%3A%2F%2Fdbpedia.org&amp;query=select+distinct+%3Fsubject+%3Fobject+where+{%3Fsubject+%3Chttp%3A%2F%2Fdbpedia.org%2Fproperty%2FruntimeInThePhilippines%3E+%3Fobject}+LIMIT+100&amp;format=text%2Fhtml&amp;timeout=30000&amp;debug=on", "View on DBPedia")</f>
        <v>View on DBPedia</v>
      </c>
    </row>
    <row collapsed="false" customFormat="false" customHeight="true" hidden="false" ht="12.1" outlineLevel="0" r="3260">
      <c r="A3260" s="0" t="str">
        <f aca="false">HYPERLINK("http://dbpedia.org/property/coordinates")</f>
        <v>http://dbpedia.org/property/coordinates</v>
      </c>
      <c r="B3260" s="0" t="s">
        <v>2107</v>
      </c>
      <c r="D3260" s="0" t="str">
        <f aca="false">HYPERLINK("http://dbpedia.org/sparql?default-graph-uri=http%3A%2F%2Fdbpedia.org&amp;query=select+distinct+%3Fsubject+%3Fobject+where+{%3Fsubject+%3Chttp%3A%2F%2Fdbpedia.org%2Fproperty%2Fcoordinates%3E+%3Fobject}+LIMIT+100&amp;format=text%2Fhtml&amp;timeout=30000&amp;debug=on", "View on DBPedia")</f>
        <v>View on DBPedia</v>
      </c>
    </row>
    <row collapsed="false" customFormat="false" customHeight="true" hidden="false" ht="12.1" outlineLevel="0" r="3261">
      <c r="A3261" s="0" t="str">
        <f aca="false">HYPERLINK("http://dbpedia.org/property/pin12Name")</f>
        <v>http://dbpedia.org/property/pin12Name</v>
      </c>
      <c r="B3261" s="0" t="s">
        <v>2108</v>
      </c>
      <c r="D3261" s="0" t="str">
        <f aca="false">HYPERLINK("http://dbpedia.org/sparql?default-graph-uri=http%3A%2F%2Fdbpedia.org&amp;query=select+distinct+%3Fsubject+%3Fobject+where+{%3Fsubject+%3Chttp%3A%2F%2Fdbpedia.org%2Fproperty%2Fpin12Name%3E+%3Fobject}+LIMIT+100&amp;format=text%2Fhtml&amp;timeout=30000&amp;debug=on", "View on DBPedia")</f>
        <v>View on DBPedia</v>
      </c>
    </row>
    <row collapsed="false" customFormat="false" customHeight="true" hidden="false" ht="12.1" outlineLevel="0" r="3262">
      <c r="A3262" s="0" t="str">
        <f aca="false">HYPERLINK("http://dbpedia.org/property/jersey")</f>
        <v>http://dbpedia.org/property/jersey</v>
      </c>
      <c r="B3262" s="0" t="s">
        <v>2109</v>
      </c>
      <c r="D3262" s="0" t="str">
        <f aca="false">HYPERLINK("http://dbpedia.org/sparql?default-graph-uri=http%3A%2F%2Fdbpedia.org&amp;query=select+distinct+%3Fsubject+%3Fobject+where+{%3Fsubject+%3Chttp%3A%2F%2Fdbpedia.org%2Fproperty%2Fjersey%3E+%3Fobject}+LIMIT+100&amp;format=text%2Fhtml&amp;timeout=30000&amp;debug=on", "View on DBPedia")</f>
        <v>View on DBPedia</v>
      </c>
    </row>
    <row collapsed="false" customFormat="false" customHeight="true" hidden="false" ht="12.65" outlineLevel="0" r="3263">
      <c r="A3263" s="0" t="str">
        <f aca="false">HYPERLINK("http://dbpedia.org/property/numYears")</f>
        <v>http://dbpedia.org/property/numYears</v>
      </c>
      <c r="B3263" s="0" t="s">
        <v>2110</v>
      </c>
      <c r="D3263" s="0" t="str">
        <f aca="false">HYPERLINK("http://dbpedia.org/sparql?default-graph-uri=http%3A%2F%2Fdbpedia.org&amp;query=select+distinct+%3Fsubject+%3Fobject+where+{%3Fsubject+%3Chttp%3A%2F%2Fdbpedia.org%2Fproperty%2FnumYears%3E+%3Fobject}+LIMIT+100&amp;format=text%2Fhtml&amp;timeout=30000&amp;debug=on", "View on DBPedia")</f>
        <v>View on DBPedia</v>
      </c>
    </row>
    <row collapsed="false" customFormat="false" customHeight="true" hidden="false" ht="12.65" outlineLevel="0" r="3264">
      <c r="A3264" s="0" t="str">
        <f aca="false">HYPERLINK("http://dbpedia.org/property/satServices")</f>
        <v>http://dbpedia.org/property/satServices</v>
      </c>
      <c r="B3264" s="0" t="s">
        <v>2111</v>
      </c>
      <c r="D3264" s="0" t="str">
        <f aca="false">HYPERLINK("http://dbpedia.org/sparql?default-graph-uri=http%3A%2F%2Fdbpedia.org&amp;query=select+distinct+%3Fsubject+%3Fobject+where+{%3Fsubject+%3Chttp%3A%2F%2Fdbpedia.org%2Fproperty%2FsatServices%3E+%3Fobject}+LIMIT+100&amp;format=text%2Fhtml&amp;timeout=30000&amp;debug=on", "View on DBPedia")</f>
        <v>View on DBPedia</v>
      </c>
    </row>
    <row collapsed="false" customFormat="false" customHeight="true" hidden="false" ht="12.65" outlineLevel="0" r="3265">
      <c r="A3265" s="0" t="str">
        <f aca="false">HYPERLINK("http://dbpedia.org/ontology/foundedBy")</f>
        <v>http://dbpedia.org/ontology/foundedBy</v>
      </c>
      <c r="B3265" s="0" t="s">
        <v>68</v>
      </c>
      <c r="D3265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true" hidden="false" ht="12.1" outlineLevel="0" r="3266">
      <c r="A3266" s="0" t="str">
        <f aca="false">HYPERLINK("http://dbpedia.org/property/venues")</f>
        <v>http://dbpedia.org/property/venues</v>
      </c>
      <c r="B3266" s="0" t="s">
        <v>2112</v>
      </c>
      <c r="D3266" s="0" t="str">
        <f aca="false">HYPERLINK("http://dbpedia.org/sparql?default-graph-uri=http%3A%2F%2Fdbpedia.org&amp;query=select+distinct+%3Fsubject+%3Fobject+where+{%3Fsubject+%3Chttp%3A%2F%2Fdbpedia.org%2Fproperty%2Fvenues%3E+%3Fobject}+LIMIT+100&amp;format=text%2Fhtml&amp;timeout=30000&amp;debug=on", "View on DBPedia")</f>
        <v>View on DBPedia</v>
      </c>
    </row>
    <row collapsed="false" customFormat="false" customHeight="true" hidden="false" ht="12.1" outlineLevel="0" r="3267">
      <c r="A3267" s="0" t="str">
        <f aca="false">HYPERLINK("http://dbpedia.org/property/guernsey")</f>
        <v>http://dbpedia.org/property/guernsey</v>
      </c>
      <c r="B3267" s="0" t="s">
        <v>2113</v>
      </c>
      <c r="D3267" s="0" t="str">
        <f aca="false">HYPERLINK("http://dbpedia.org/sparql?default-graph-uri=http%3A%2F%2Fdbpedia.org&amp;query=select+distinct+%3Fsubject+%3Fobject+where+{%3Fsubject+%3Chttp%3A%2F%2Fdbpedia.org%2Fproperty%2Fguernsey%3E+%3Fobject}+LIMIT+100&amp;format=text%2Fhtml&amp;timeout=30000&amp;debug=on", "View on DBPedia")</f>
        <v>View on DBPedia</v>
      </c>
    </row>
    <row collapsed="false" customFormat="false" customHeight="true" hidden="false" ht="12.65" outlineLevel="0" r="3268">
      <c r="A3268" s="0" t="str">
        <f aca="false">HYPERLINK("http://dbpedia.org/property/numComics")</f>
        <v>http://dbpedia.org/property/numComics</v>
      </c>
      <c r="B3268" s="0" t="s">
        <v>2114</v>
      </c>
      <c r="D3268" s="0" t="str">
        <f aca="false">HYPERLINK("http://dbpedia.org/sparql?default-graph-uri=http%3A%2F%2Fdbpedia.org&amp;query=select+distinct+%3Fsubject+%3Fobject+where+{%3Fsubject+%3Chttp%3A%2F%2Fdbpedia.org%2Fproperty%2FnumComics%3E+%3Fobject}+LIMIT+100&amp;format=text%2Fhtml&amp;timeout=30000&amp;debug=on", "View on DBPedia")</f>
        <v>View on DBPedia</v>
      </c>
    </row>
    <row collapsed="false" customFormat="false" customHeight="true" hidden="false" ht="12.65" outlineLevel="0" r="3269">
      <c r="A3269" s="0" t="str">
        <f aca="false">HYPERLINK("http://dbpedia.org/property/amgId")</f>
        <v>http://dbpedia.org/property/amgId</v>
      </c>
      <c r="B3269" s="0" t="s">
        <v>2115</v>
      </c>
      <c r="D3269" s="0" t="str">
        <f aca="false">HYPERLINK("http://dbpedia.org/sparql?default-graph-uri=http%3A%2F%2Fdbpedia.org&amp;query=select+distinct+%3Fsubject+%3Fobject+where+{%3Fsubject+%3Chttp%3A%2F%2Fdbpedia.org%2Fproperty%2FamgId%3E+%3Fobject}+LIMIT+100&amp;format=text%2Fhtml&amp;timeout=30000&amp;debug=on", "View on DBPedia")</f>
        <v>View on DBPedia</v>
      </c>
    </row>
    <row collapsed="false" customFormat="false" customHeight="true" hidden="false" ht="12.65" outlineLevel="0" r="3270">
      <c r="A3270" s="0" t="str">
        <f aca="false">HYPERLINK("http://dbpedia.org/ontology/currentSeason")</f>
        <v>http://dbpedia.org/ontology/currentSeason</v>
      </c>
      <c r="B3270" s="0" t="s">
        <v>1861</v>
      </c>
      <c r="D3270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true" hidden="false" ht="12.1" outlineLevel="0" r="3271">
      <c r="A3271" s="0" t="str">
        <f aca="false">HYPERLINK("http://dbpedia.org/property/ordination")</f>
        <v>http://dbpedia.org/property/ordination</v>
      </c>
      <c r="B3271" s="0" t="s">
        <v>2116</v>
      </c>
      <c r="D3271" s="0" t="str">
        <f aca="false">HYPERLINK("http://dbpedia.org/sparql?default-graph-uri=http%3A%2F%2Fdbpedia.org&amp;query=select+distinct+%3Fsubject+%3Fobject+where+{%3Fsubject+%3Chttp%3A%2F%2Fdbpedia.org%2Fproperty%2Fordination%3E+%3Fobject}+LIMIT+100&amp;format=text%2Fhtml&amp;timeout=30000&amp;debug=on", "View on DBPedia")</f>
        <v>View on DBPedia</v>
      </c>
    </row>
    <row collapsed="false" customFormat="false" customHeight="true" hidden="false" ht="12.65" outlineLevel="0" r="3272">
      <c r="A3272" s="0" t="str">
        <f aca="false">HYPERLINK("http://dbpedia.org/property/triesb")</f>
        <v>http://dbpedia.org/property/triesb</v>
      </c>
      <c r="B3272" s="0" t="s">
        <v>2117</v>
      </c>
      <c r="D3272" s="0" t="str">
        <f aca="false">HYPERLINK("http://dbpedia.org/sparql?default-graph-uri=http%3A%2F%2Fdbpedia.org&amp;query=select+distinct+%3Fsubject+%3Fobject+where+{%3Fsubject+%3Chttp%3A%2F%2Fdbpedia.org%2Fproperty%2Ftriesb%3E+%3Fobject}+LIMIT+100&amp;format=text%2Fhtml&amp;timeout=30000&amp;debug=on", "View on DBPedia")</f>
        <v>View on DBPedia</v>
      </c>
    </row>
    <row collapsed="false" customFormat="false" customHeight="true" hidden="false" ht="12.65" outlineLevel="0" r="3273">
      <c r="A3273" s="0" t="str">
        <f aca="false">HYPERLINK("http://dbpedia.org/property/triesc")</f>
        <v>http://dbpedia.org/property/triesc</v>
      </c>
      <c r="B3273" s="0" t="s">
        <v>2118</v>
      </c>
      <c r="D3273" s="0" t="str">
        <f aca="false">HYPERLINK("http://dbpedia.org/sparql?default-graph-uri=http%3A%2F%2Fdbpedia.org&amp;query=select+distinct+%3Fsubject+%3Fobject+where+{%3Fsubject+%3Chttp%3A%2F%2Fdbpedia.org%2Fproperty%2Ftriesc%3E+%3Fobject}+LIMIT+100&amp;format=text%2Fhtml&amp;timeout=30000&amp;debug=on", "View on DBPedia")</f>
        <v>View on DBPedia</v>
      </c>
    </row>
    <row collapsed="false" customFormat="false" customHeight="true" hidden="false" ht="12.65" outlineLevel="0" r="3274">
      <c r="A3274" s="0" t="str">
        <f aca="false">HYPERLINK("http://dbpedia.org/property/otherChannels")</f>
        <v>http://dbpedia.org/property/otherChannels</v>
      </c>
      <c r="B3274" s="0" t="s">
        <v>2119</v>
      </c>
      <c r="D3274" s="0" t="str">
        <f aca="false">HYPERLINK("http://dbpedia.org/sparql?default-graph-uri=http%3A%2F%2Fdbpedia.org&amp;query=select+distinct+%3Fsubject+%3Fobject+where+{%3Fsubject+%3Chttp%3A%2F%2Fdbpedia.org%2Fproperty%2FotherChannels%3E+%3Fobject}+LIMIT+100&amp;format=text%2Fhtml&amp;timeout=30000&amp;debug=on", "View on DBPedia")</f>
        <v>View on DBPedia</v>
      </c>
    </row>
    <row collapsed="false" customFormat="false" customHeight="true" hidden="false" ht="12.1" outlineLevel="0" r="3275">
      <c r="A3275" s="0" t="str">
        <f aca="false">HYPERLINK("http://dbpedia.org/property/close")</f>
        <v>http://dbpedia.org/property/close</v>
      </c>
      <c r="B3275" s="0" t="s">
        <v>2120</v>
      </c>
      <c r="D3275" s="0" t="str">
        <f aca="false">HYPERLINK("http://dbpedia.org/sparql?default-graph-uri=http%3A%2F%2Fdbpedia.org&amp;query=select+distinct+%3Fsubject+%3Fobject+where+{%3Fsubject+%3Chttp%3A%2F%2Fdbpedia.org%2Fproperty%2Fclose%3E+%3Fobject}+LIMIT+100&amp;format=text%2Fhtml&amp;timeout=30000&amp;debug=on", "View on DBPedia")</f>
        <v>View on DBPedia</v>
      </c>
    </row>
    <row collapsed="false" customFormat="false" customHeight="true" hidden="false" ht="12.65" outlineLevel="0" r="3276">
      <c r="A3276" s="0" t="str">
        <f aca="false">HYPERLINK("http://dbpedia.org/property/issn")</f>
        <v>http://dbpedia.org/property/issn</v>
      </c>
      <c r="B3276" s="0" t="s">
        <v>2121</v>
      </c>
      <c r="D3276" s="0" t="str">
        <f aca="false">HYPERLINK("http://dbpedia.org/sparql?default-graph-uri=http%3A%2F%2Fdbpedia.org&amp;query=select+distinct+%3Fsubject+%3Fobject+where+{%3Fsubject+%3Chttp%3A%2F%2Fdbpedia.org%2Fproperty%2Fissn%3E+%3Fobject}+LIMIT+100&amp;format=text%2Fhtml&amp;timeout=30000&amp;debug=on", "View on DBPedia")</f>
        <v>View on DBPedia</v>
      </c>
    </row>
    <row collapsed="false" customFormat="false" customHeight="true" hidden="false" ht="12.1" outlineLevel="0" r="3277">
      <c r="A3277" s="0" t="str">
        <f aca="false">HYPERLINK("http://dbpedia.org/property/syndicates")</f>
        <v>http://dbpedia.org/property/syndicates</v>
      </c>
      <c r="B3277" s="0" t="s">
        <v>2122</v>
      </c>
      <c r="D3277" s="0" t="str">
        <f aca="false">HYPERLINK("http://dbpedia.org/sparql?default-graph-uri=http%3A%2F%2Fdbpedia.org&amp;query=select+distinct+%3Fsubject+%3Fobject+where+{%3Fsubject+%3Chttp%3A%2F%2Fdbpedia.org%2Fproperty%2Fsyndicates%3E+%3Fobject}+LIMIT+100&amp;format=text%2Fhtml&amp;timeout=30000&amp;debug=on", "View on DBPedia")</f>
        <v>View on DBPedia</v>
      </c>
    </row>
    <row collapsed="false" customFormat="false" customHeight="true" hidden="false" ht="12.65" outlineLevel="0" r="3278">
      <c r="A3278" s="0" t="str">
        <f aca="false">HYPERLINK("http://dbpedia.org/property/netIncome")</f>
        <v>http://dbpedia.org/property/netIncome</v>
      </c>
      <c r="B3278" s="0" t="s">
        <v>2123</v>
      </c>
      <c r="D3278" s="0" t="str">
        <f aca="false">HYPERLINK("http://dbpedia.org/sparql?default-graph-uri=http%3A%2F%2Fdbpedia.org&amp;query=select+distinct+%3Fsubject+%3Fobject+where+{%3Fsubject+%3Chttp%3A%2F%2Fdbpedia.org%2Fproperty%2FnetIncome%3E+%3Fobject}+LIMIT+100&amp;format=text%2Fhtml&amp;timeout=30000&amp;debug=on", "View on DBPedia")</f>
        <v>View on DBPedia</v>
      </c>
    </row>
    <row collapsed="false" customFormat="false" customHeight="true" hidden="false" ht="12.65" outlineLevel="0" r="3279">
      <c r="A3279" s="0" t="str">
        <f aca="false">HYPERLINK("http://dbpedia.org/property/prowins")</f>
        <v>http://dbpedia.org/property/prowins</v>
      </c>
      <c r="B3279" s="0" t="s">
        <v>2124</v>
      </c>
      <c r="D3279" s="0" t="str">
        <f aca="false">HYPERLINK("http://dbpedia.org/sparql?default-graph-uri=http%3A%2F%2Fdbpedia.org&amp;query=select+distinct+%3Fsubject+%3Fobject+where+{%3Fsubject+%3Chttp%3A%2F%2Fdbpedia.org%2Fproperty%2Fprowins%3E+%3Fobject}+LIMIT+100&amp;format=text%2Fhtml&amp;timeout=30000&amp;debug=on", "View on DBPedia")</f>
        <v>View on DBPedia</v>
      </c>
    </row>
    <row collapsed="false" customFormat="false" customHeight="true" hidden="false" ht="12.65" outlineLevel="0" r="3280">
      <c r="A3280" s="0" t="str">
        <f aca="false">HYPERLINK("http://dbpedia.org/property/restingPlaceCoordinates")</f>
        <v>http://dbpedia.org/property/restingPlaceCoordinates</v>
      </c>
      <c r="B3280" s="0" t="s">
        <v>2125</v>
      </c>
      <c r="D3280" s="0" t="str">
        <f aca="false">HYPERLINK("http://dbpedia.org/sparql?default-graph-uri=http%3A%2F%2Fdbpedia.org&amp;query=select+distinct+%3Fsubject+%3Fobject+where+{%3Fsubject+%3Chttp%3A%2F%2Fdbpedia.org%2Fproperty%2FrestingPlaceCoordinates%3E+%3Fobject}+LIMIT+100&amp;format=text%2Fhtml&amp;timeout=30000&amp;debug=on", "View on DBPedia")</f>
        <v>View on DBPedia</v>
      </c>
    </row>
    <row collapsed="false" customFormat="false" customHeight="true" hidden="false" ht="12.1" outlineLevel="0" r="3281">
      <c r="A3281" s="0" t="str">
        <f aca="false">HYPERLINK("http://dbpedia.org/property/pin3Name")</f>
        <v>http://dbpedia.org/property/pin3Name</v>
      </c>
      <c r="B3281" s="0" t="s">
        <v>2126</v>
      </c>
      <c r="D3281" s="0" t="str">
        <f aca="false">HYPERLINK("http://dbpedia.org/sparql?default-graph-uri=http%3A%2F%2Fdbpedia.org&amp;query=select+distinct+%3Fsubject+%3Fobject+where+{%3Fsubject+%3Chttp%3A%2F%2Fdbpedia.org%2Fproperty%2Fpin3Name%3E+%3Fobject}+LIMIT+100&amp;format=text%2Fhtml&amp;timeout=30000&amp;debug=on", "View on DBPedia")</f>
        <v>View on DBPedia</v>
      </c>
    </row>
    <row collapsed="false" customFormat="false" customHeight="true" hidden="false" ht="12.65" outlineLevel="0" r="3282">
      <c r="A3282" s="0" t="str">
        <f aca="false">HYPERLINK("http://dbpedia.org/property/eurog")</f>
        <v>http://dbpedia.org/property/eurog</v>
      </c>
      <c r="B3282" s="0" t="s">
        <v>2127</v>
      </c>
      <c r="D3282" s="0" t="str">
        <f aca="false">HYPERLINK("http://dbpedia.org/sparql?default-graph-uri=http%3A%2F%2Fdbpedia.org&amp;query=select+distinct+%3Fsubject+%3Fobject+where+{%3Fsubject+%3Chttp%3A%2F%2Fdbpedia.org%2Fproperty%2Feurog%3E+%3Fobject}+LIMIT+100&amp;format=text%2Fhtml&amp;timeout=30000&amp;debug=on", "View on DBPedia")</f>
        <v>View on DBPedia</v>
      </c>
    </row>
    <row collapsed="false" customFormat="false" customHeight="true" hidden="false" ht="12.65" outlineLevel="0" r="3283">
      <c r="A3283" s="0" t="str">
        <f aca="false">HYPERLINK("http://dbpedia.org/ontology/managerClub")</f>
        <v>http://dbpedia.org/ontology/managerClub</v>
      </c>
      <c r="B3283" s="0" t="s">
        <v>500</v>
      </c>
      <c r="D3283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true" hidden="false" ht="12.1" outlineLevel="0" r="3284">
      <c r="A3284" s="0" t="str">
        <f aca="false">HYPERLINK("http://dbpedia.org/property/2Episodes")</f>
        <v>http://dbpedia.org/property/2Episodes</v>
      </c>
      <c r="B3284" s="0" t="s">
        <v>2128</v>
      </c>
      <c r="D3284" s="0" t="str">
        <f aca="false">HYPERLINK("http://dbpedia.org/sparql?default-graph-uri=http%3A%2F%2Fdbpedia.org&amp;query=select+distinct+%3Fsubject+%3Fobject+where+{%3Fsubject+%3Chttp%3A%2F%2Fdbpedia.org%2Fproperty%2F2Episodes%3E+%3Fobject}+LIMIT+100&amp;format=text%2Fhtml&amp;timeout=30000&amp;debug=on", "View on DBPedia")</f>
        <v>View on DBPedia</v>
      </c>
    </row>
    <row collapsed="false" customFormat="false" customHeight="true" hidden="false" ht="12.1" outlineLevel="0" r="3285">
      <c r="A3285" s="0" t="str">
        <f aca="false">HYPERLINK("http://dbpedia.org/property/shots")</f>
        <v>http://dbpedia.org/property/shots</v>
      </c>
      <c r="B3285" s="0" t="s">
        <v>2129</v>
      </c>
      <c r="D3285" s="0" t="str">
        <f aca="false">HYPERLINK("http://dbpedia.org/sparql?default-graph-uri=http%3A%2F%2Fdbpedia.org&amp;query=select+distinct+%3Fsubject+%3Fobject+where+{%3Fsubject+%3Chttp%3A%2F%2Fdbpedia.org%2Fproperty%2Fshots%3E+%3Fobject}+LIMIT+100&amp;format=text%2Fhtml&amp;timeout=30000&amp;debug=on", "View on DBPedia")</f>
        <v>View on DBPedia</v>
      </c>
    </row>
    <row collapsed="false" customFormat="false" customHeight="true" hidden="false" ht="12.65" outlineLevel="0" r="3286">
      <c r="A3286" s="0" t="str">
        <f aca="false">HYPERLINK("http://dbpedia.org/property/singlesrecord")</f>
        <v>http://dbpedia.org/property/singlesrecord</v>
      </c>
      <c r="B3286" s="0" t="s">
        <v>2130</v>
      </c>
      <c r="D3286" s="0" t="str">
        <f aca="false">HYPERLINK("http://dbpedia.org/sparql?default-graph-uri=http%3A%2F%2Fdbpedia.org&amp;query=select+distinct+%3Fsubject+%3Fobject+where+{%3Fsubject+%3Chttp%3A%2F%2Fdbpedia.org%2Fproperty%2Fsinglesrecord%3E+%3Fobject}+LIMIT+100&amp;format=text%2Fhtml&amp;timeout=30000&amp;debug=on", "View on DBPedia")</f>
        <v>View on DBPedia</v>
      </c>
    </row>
    <row collapsed="false" customFormat="false" customHeight="true" hidden="false" ht="12.1" outlineLevel="0" r="3287">
      <c r="A3287" s="0" t="str">
        <f aca="false">HYPERLINK("http://dbpedia.org/property/collar")</f>
        <v>http://dbpedia.org/property/collar</v>
      </c>
      <c r="B3287" s="0" t="s">
        <v>2131</v>
      </c>
      <c r="D3287" s="0" t="str">
        <f aca="false">HYPERLINK("http://dbpedia.org/sparql?default-graph-uri=http%3A%2F%2Fdbpedia.org&amp;query=select+distinct+%3Fsubject+%3Fobject+where+{%3Fsubject+%3Chttp%3A%2F%2Fdbpedia.org%2Fproperty%2Fcollar%3E+%3Fobject}+LIMIT+100&amp;format=text%2Fhtml&amp;timeout=30000&amp;debug=on", "View on DBPedia")</f>
        <v>View on DBPedia</v>
      </c>
    </row>
    <row collapsed="false" customFormat="false" customHeight="true" hidden="false" ht="12.1" outlineLevel="0" r="3288">
      <c r="A3288" s="0" t="str">
        <f aca="false">HYPERLINK("http://dbpedia.org/property/designation1Date")</f>
        <v>http://dbpedia.org/property/designation1Date</v>
      </c>
      <c r="B3288" s="0" t="s">
        <v>2132</v>
      </c>
      <c r="D3288" s="0" t="str">
        <f aca="false">HYPERLINK("http://dbpedia.org/sparql?default-graph-uri=http%3A%2F%2Fdbpedia.org&amp;query=select+distinct+%3Fsubject+%3Fobject+where+{%3Fsubject+%3Chttp%3A%2F%2Fdbpedia.org%2Fproperty%2Fdesignation1Date%3E+%3Fobject}+LIMIT+100&amp;format=text%2Fhtml&amp;timeout=30000&amp;debug=on", "View on DBPedia")</f>
        <v>View on DBPedia</v>
      </c>
    </row>
    <row collapsed="false" customFormat="false" customHeight="true" hidden="false" ht="12.65" outlineLevel="0" r="3289">
      <c r="A3289" s="0" t="str">
        <f aca="false">HYPERLINK("http://dbpedia.org/property/introducedBy")</f>
        <v>http://dbpedia.org/property/introducedBy</v>
      </c>
      <c r="B3289" s="0" t="s">
        <v>2133</v>
      </c>
      <c r="D3289" s="0" t="str">
        <f aca="false">HYPERLINK("http://dbpedia.org/sparql?default-graph-uri=http%3A%2F%2Fdbpedia.org&amp;query=select+distinct+%3Fsubject+%3Fobject+where+{%3Fsubject+%3Chttp%3A%2F%2Fdbpedia.org%2Fproperty%2FintroducedBy%3E+%3Fobject}+LIMIT+100&amp;format=text%2Fhtml&amp;timeout=30000&amp;debug=on", "View on DBPedia")</f>
        <v>View on DBPedia</v>
      </c>
    </row>
    <row collapsed="false" customFormat="false" customHeight="true" hidden="false" ht="12.65" outlineLevel="0" r="3290">
      <c r="A3290" s="0" t="str">
        <f aca="false">HYPERLINK("http://dbpedia.org/property/allMusic")</f>
        <v>http://dbpedia.org/property/allMusic</v>
      </c>
      <c r="B3290" s="0" t="s">
        <v>1153</v>
      </c>
      <c r="D3290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true" hidden="false" ht="12.1" outlineLevel="0" r="3291">
      <c r="A3291" s="0" t="str">
        <f aca="false">HYPERLINK("http://dbpedia.org/property/%E6%94%BE%E9%80%81%E6%9E%A0_")</f>
        <v>http://dbpedia.org/property/%E6%94%BE%E9%80%81%E6%9E%A0_</v>
      </c>
      <c r="B3291" s="0" t="s">
        <v>2134</v>
      </c>
      <c r="D3291" s="0" t="str">
        <f aca="false">HYPERLINK("http://dbpedia.org/sparql?default-graph-uri=http%3A%2F%2Fdbpedia.org&amp;query=select+distinct+%3Fsubject+%3Fobject+where+{%3Fsubject+%3Chttp%3A%2F%2Fdbpedia.org%2Fproperty%2F%25E6%2594%25BE%25E9%2580%2581%25E6%259E%25A0_%3E+%3Fobject}+LIMIT+100&amp;format=text%2Fhtml&amp;timeout=30000&amp;debug=on", "View on DBPedia")</f>
        <v>View on DBPedia</v>
      </c>
    </row>
    <row collapsed="false" customFormat="false" customHeight="true" hidden="false" ht="12.1" outlineLevel="0" r="3292">
      <c r="A3292" s="0" t="str">
        <f aca="false">HYPERLINK("http://dbpedia.org/property/show")</f>
        <v>http://dbpedia.org/property/show</v>
      </c>
      <c r="B3292" s="0" t="s">
        <v>1308</v>
      </c>
      <c r="D3292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true" hidden="false" ht="12.65" outlineLevel="0" r="3293">
      <c r="A3293" s="0" t="str">
        <f aca="false">HYPERLINK("http://dbpedia.org/property/dvdReleaseDates")</f>
        <v>http://dbpedia.org/property/dvdReleaseDates</v>
      </c>
      <c r="B3293" s="0" t="s">
        <v>2135</v>
      </c>
      <c r="D3293" s="0" t="str">
        <f aca="false">HYPERLINK("http://dbpedia.org/sparql?default-graph-uri=http%3A%2F%2Fdbpedia.org&amp;query=select+distinct+%3Fsubject+%3Fobject+where+{%3Fsubject+%3Chttp%3A%2F%2Fdbpedia.org%2Fproperty%2FdvdReleaseDates%3E+%3Fobject}+LIMIT+100&amp;format=text%2Fhtml&amp;timeout=30000&amp;debug=on", "View on DBPedia")</f>
        <v>View on DBPedia</v>
      </c>
    </row>
    <row collapsed="false" customFormat="false" customHeight="true" hidden="false" ht="12.1" outlineLevel="0" r="3294">
      <c r="A3294" s="0" t="str">
        <f aca="false">HYPERLINK("http://dbpedia.org/property/feet")</f>
        <v>http://dbpedia.org/property/feet</v>
      </c>
      <c r="B3294" s="0" t="s">
        <v>2136</v>
      </c>
      <c r="D3294" s="0" t="str">
        <f aca="false">HYPERLINK("http://dbpedia.org/sparql?default-graph-uri=http%3A%2F%2Fdbpedia.org&amp;query=select+distinct+%3Fsubject+%3Fobject+where+{%3Fsubject+%3Chttp%3A%2F%2Fdbpedia.org%2Fproperty%2Ffeet%3E+%3Fobject}+LIMIT+100&amp;format=text%2Fhtml&amp;timeout=30000&amp;debug=on", "View on DBPedia")</f>
        <v>View on DBPedia</v>
      </c>
    </row>
    <row collapsed="false" customFormat="false" customHeight="true" hidden="false" ht="12.65" outlineLevel="0" r="3295">
      <c r="A3295" s="0" t="str">
        <f aca="false">HYPERLINK("http://dbpedia.org/property/districtOrd")</f>
        <v>http://dbpedia.org/property/districtOrd</v>
      </c>
      <c r="B3295" s="0" t="s">
        <v>2137</v>
      </c>
      <c r="D3295" s="0" t="str">
        <f aca="false">HYPERLINK("http://dbpedia.org/sparql?default-graph-uri=http%3A%2F%2Fdbpedia.org&amp;query=select+distinct+%3Fsubject+%3Fobject+where+{%3Fsubject+%3Chttp%3A%2F%2Fdbpedia.org%2Fproperty%2FdistrictOrd%3E+%3Fobject}+LIMIT+100&amp;format=text%2Fhtml&amp;timeout=30000&amp;debug=on", "View on DBPedia")</f>
        <v>View on DBPedia</v>
      </c>
    </row>
    <row collapsed="false" customFormat="false" customHeight="true" hidden="false" ht="12.1" outlineLevel="0" r="3296">
      <c r="A3296" s="0" t="str">
        <f aca="false">HYPERLINK("http://dbpedia.org/property/kids")</f>
        <v>http://dbpedia.org/property/kids</v>
      </c>
      <c r="B3296" s="0" t="s">
        <v>2138</v>
      </c>
      <c r="D3296" s="0" t="str">
        <f aca="false">HYPERLINK("http://dbpedia.org/sparql?default-graph-uri=http%3A%2F%2Fdbpedia.org&amp;query=select+distinct+%3Fsubject+%3Fobject+where+{%3Fsubject+%3Chttp%3A%2F%2Fdbpedia.org%2Fproperty%2Fkids%3E+%3Fobject}+LIMIT+100&amp;format=text%2Fhtml&amp;timeout=30000&amp;debug=on", "View on DBPedia")</f>
        <v>View on DBPedia</v>
      </c>
    </row>
    <row collapsed="false" customFormat="false" customHeight="true" hidden="false" ht="12.65" outlineLevel="0" r="3297">
      <c r="A3297" s="0" t="str">
        <f aca="false">HYPERLINK("http://dbpedia.org/property/heightft")</f>
        <v>http://dbpedia.org/property/heightft</v>
      </c>
      <c r="B3297" s="0" t="s">
        <v>2139</v>
      </c>
      <c r="D3297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true" hidden="false" ht="12.1" outlineLevel="0" r="3298">
      <c r="A3298" s="0" t="str">
        <f aca="false">HYPERLINK("http://dbpedia.org/property/city")</f>
        <v>http://dbpedia.org/property/city</v>
      </c>
      <c r="B3298" s="0" t="s">
        <v>499</v>
      </c>
      <c r="D3298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true" hidden="false" ht="12.65" outlineLevel="0" r="3299">
      <c r="A3299" s="0" t="str">
        <f aca="false">HYPERLINK("http://dbpedia.org/property/firstReleaseDate")</f>
        <v>http://dbpedia.org/property/firstReleaseDate</v>
      </c>
      <c r="B3299" s="0" t="s">
        <v>1099</v>
      </c>
      <c r="D3299" s="0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3300">
      <c r="A3300" s="0" t="str">
        <f aca="false">HYPERLINK("http://dbpedia.org/property/turnedpro")</f>
        <v>http://dbpedia.org/property/turnedpro</v>
      </c>
      <c r="B3300" s="0" t="s">
        <v>2140</v>
      </c>
      <c r="D3300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true" hidden="false" ht="12.65" outlineLevel="0" r="3301">
      <c r="A3301" s="0" t="str">
        <f aca="false">HYPERLINK("http://dbpedia.org/property/clubUpdate")</f>
        <v>http://dbpedia.org/property/clubUpdate</v>
      </c>
      <c r="B3301" s="0" t="s">
        <v>2141</v>
      </c>
      <c r="D3301" s="0" t="str">
        <f aca="false">HYPERLINK("http://dbpedia.org/sparql?default-graph-uri=http%3A%2F%2Fdbpedia.org&amp;query=select+distinct+%3Fsubject+%3Fobject+where+{%3Fsubject+%3Chttp%3A%2F%2Fdbpedia.org%2Fproperty%2FclubUpdate%3E+%3Fobject}+LIMIT+100&amp;format=text%2Fhtml&amp;timeout=30000&amp;debug=on", "View on DBPedia")</f>
        <v>View on DBPedia</v>
      </c>
    </row>
    <row collapsed="false" customFormat="false" customHeight="true" hidden="false" ht="12.65" outlineLevel="0" r="3302">
      <c r="A3302" s="0" t="str">
        <f aca="false">HYPERLINK("http://dbpedia.org/property/ridersPerRow")</f>
        <v>http://dbpedia.org/property/ridersPerRow</v>
      </c>
      <c r="B3302" s="0" t="s">
        <v>2142</v>
      </c>
      <c r="D3302" s="0" t="str">
        <f aca="false">HYPERLINK("http://dbpedia.org/sparql?default-graph-uri=http%3A%2F%2Fdbpedia.org&amp;query=select+distinct+%3Fsubject+%3Fobject+where+{%3Fsubject+%3Chttp%3A%2F%2Fdbpedia.org%2Fproperty%2FridersPerRow%3E+%3Fobject}+LIMIT+100&amp;format=text%2Fhtml&amp;timeout=30000&amp;debug=on", "View on DBPedia")</f>
        <v>View on DBPedia</v>
      </c>
    </row>
    <row collapsed="false" customFormat="false" customHeight="true" hidden="false" ht="12.1" outlineLevel="0" r="3303">
      <c r="A3303" s="0" t="str">
        <f aca="false">HYPERLINK("http://dbpedia.org/property/interval")</f>
        <v>http://dbpedia.org/property/interval</v>
      </c>
      <c r="B3303" s="0" t="s">
        <v>2143</v>
      </c>
      <c r="D3303" s="0" t="str">
        <f aca="false">HYPERLINK("http://dbpedia.org/sparql?default-graph-uri=http%3A%2F%2Fdbpedia.org&amp;query=select+distinct+%3Fsubject+%3Fobject+where+{%3Fsubject+%3Chttp%3A%2F%2Fdbpedia.org%2Fproperty%2Finterval%3E+%3Fobject}+LIMIT+100&amp;format=text%2Fhtml&amp;timeout=30000&amp;debug=on", "View on DBPedia")</f>
        <v>View on DBPedia</v>
      </c>
    </row>
    <row collapsed="false" customFormat="false" customHeight="true" hidden="false" ht="12.1" outlineLevel="0" r="3304">
      <c r="A3304" s="0" t="str">
        <f aca="false">HYPERLINK("http://dbpedia.org/property/pin13Name")</f>
        <v>http://dbpedia.org/property/pin13Name</v>
      </c>
      <c r="B3304" s="0" t="s">
        <v>2144</v>
      </c>
      <c r="D3304" s="0" t="str">
        <f aca="false">HYPERLINK("http://dbpedia.org/sparql?default-graph-uri=http%3A%2F%2Fdbpedia.org&amp;query=select+distinct+%3Fsubject+%3Fobject+where+{%3Fsubject+%3Chttp%3A%2F%2Fdbpedia.org%2Fproperty%2Fpin13Name%3E+%3Fobject}+LIMIT+100&amp;format=text%2Fhtml&amp;timeout=30000&amp;debug=on", "View on DBPedia")</f>
        <v>View on DBPedia</v>
      </c>
    </row>
    <row collapsed="false" customFormat="false" customHeight="true" hidden="false" ht="12.65" outlineLevel="0" r="3305">
      <c r="A3305" s="0" t="str">
        <f aca="false">HYPERLINK("http://dbpedia.org/property/draftedpick")</f>
        <v>http://dbpedia.org/property/draftedpick</v>
      </c>
      <c r="B3305" s="0" t="s">
        <v>2145</v>
      </c>
      <c r="D3305" s="0" t="str">
        <f aca="false">HYPERLINK("http://dbpedia.org/sparql?default-graph-uri=http%3A%2F%2Fdbpedia.org&amp;query=select+distinct+%3Fsubject+%3Fobject+where+{%3Fsubject+%3Chttp%3A%2F%2Fdbpedia.org%2Fproperty%2Fdraftedpick%3E+%3Fobject}+LIMIT+100&amp;format=text%2Fhtml&amp;timeout=30000&amp;debug=on", "View on DBPedia")</f>
        <v>View on DBPedia</v>
      </c>
    </row>
    <row collapsed="false" customFormat="false" customHeight="true" hidden="false" ht="12.65" outlineLevel="0" r="3306">
      <c r="A3306" s="0" t="str">
        <f aca="false">HYPERLINK("http://dbpedia.org/ontology/orderInOffice")</f>
        <v>http://dbpedia.org/ontology/orderInOffice</v>
      </c>
      <c r="B3306" s="0" t="s">
        <v>132</v>
      </c>
      <c r="D3306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true" hidden="false" ht="12.65" outlineLevel="0" r="3307">
      <c r="A3307" s="0" t="str">
        <f aca="false">HYPERLINK("http://dbpedia.org/property/clcounty")</f>
        <v>http://dbpedia.org/property/clcounty</v>
      </c>
      <c r="B3307" s="0" t="s">
        <v>2146</v>
      </c>
      <c r="D3307" s="0" t="str">
        <f aca="false">HYPERLINK("http://dbpedia.org/sparql?default-graph-uri=http%3A%2F%2Fdbpedia.org&amp;query=select+distinct+%3Fsubject+%3Fobject+where+{%3Fsubject+%3Chttp%3A%2F%2Fdbpedia.org%2Fproperty%2Fclcounty%3E+%3Fobject}+LIMIT+100&amp;format=text%2Fhtml&amp;timeout=30000&amp;debug=on", "View on DBPedia")</f>
        <v>View on DBPedia</v>
      </c>
    </row>
    <row collapsed="false" customFormat="false" customHeight="true" hidden="false" ht="12.65" outlineLevel="0" r="3308">
      <c r="A3308" s="0" t="str">
        <f aca="false">HYPERLINK("http://dbpedia.org/property/domesticpartner")</f>
        <v>http://dbpedia.org/property/domesticpartner</v>
      </c>
      <c r="B3308" s="0" t="s">
        <v>2147</v>
      </c>
      <c r="D3308" s="0" t="str">
        <f aca="false">HYPERLINK("http://dbpedia.org/sparql?default-graph-uri=http%3A%2F%2Fdbpedia.org&amp;query=select+distinct+%3Fsubject+%3Fobject+where+{%3Fsubject+%3Chttp%3A%2F%2Fdbpedia.org%2Fproperty%2Fdomesticpartner%3E+%3Fobject}+LIMIT+100&amp;format=text%2Fhtml&amp;timeout=30000&amp;debug=on", "View on DBPedia")</f>
        <v>View on DBPedia</v>
      </c>
    </row>
    <row collapsed="false" customFormat="false" customHeight="true" hidden="false" ht="12.1" outlineLevel="0" r="3309">
      <c r="A3309" s="0" t="str">
        <f aca="false">HYPERLINK("http://dbpedia.org/property/can15Week")</f>
        <v>http://dbpedia.org/property/can15Week</v>
      </c>
      <c r="B3309" s="0" t="s">
        <v>2148</v>
      </c>
      <c r="D3309" s="0" t="str">
        <f aca="false">HYPERLINK("http://dbpedia.org/sparql?default-graph-uri=http%3A%2F%2Fdbpedia.org&amp;query=select+distinct+%3Fsubject+%3Fobject+where+{%3Fsubject+%3Chttp%3A%2F%2Fdbpedia.org%2Fproperty%2Fcan15Week%3E+%3Fobject}+LIMIT+100&amp;format=text%2Fhtml&amp;timeout=30000&amp;debug=on", "View on DBPedia")</f>
        <v>View on DBPedia</v>
      </c>
    </row>
    <row collapsed="false" customFormat="false" customHeight="true" hidden="false" ht="12.65" outlineLevel="0" r="3310">
      <c r="A3310" s="0" t="str">
        <f aca="false">HYPERLINK("http://dbpedia.org/property/fshow")</f>
        <v>http://dbpedia.org/property/fshow</v>
      </c>
      <c r="B3310" s="0" t="s">
        <v>2149</v>
      </c>
      <c r="D3310" s="0" t="str">
        <f aca="false">HYPERLINK("http://dbpedia.org/sparql?default-graph-uri=http%3A%2F%2Fdbpedia.org&amp;query=select+distinct+%3Fsubject+%3Fobject+where+{%3Fsubject+%3Chttp%3A%2F%2Fdbpedia.org%2Fproperty%2Ffshow%3E+%3Fobject}+LIMIT+100&amp;format=text%2Fhtml&amp;timeout=30000&amp;debug=on", "View on DBPedia")</f>
        <v>View on DBPedia</v>
      </c>
    </row>
    <row collapsed="false" customFormat="false" customHeight="true" hidden="false" ht="12.1" outlineLevel="0" r="3311">
      <c r="A3311" s="0" t="str">
        <f aca="false">HYPERLINK("http://dbpedia.org/property/hm32Enter")</f>
        <v>http://dbpedia.org/property/hm32Enter</v>
      </c>
      <c r="B3311" s="0" t="s">
        <v>2150</v>
      </c>
      <c r="D3311" s="0" t="str">
        <f aca="false">HYPERLINK("http://dbpedia.org/sparql?default-graph-uri=http%3A%2F%2Fdbpedia.org&amp;query=select+distinct+%3Fsubject+%3Fobject+where+{%3Fsubject+%3Chttp%3A%2F%2Fdbpedia.org%2Fproperty%2Fhm32Enter%3E+%3Fobject}+LIMIT+100&amp;format=text%2Fhtml&amp;timeout=30000&amp;debug=on", "View on DBPedia")</f>
        <v>View on DBPedia</v>
      </c>
    </row>
    <row collapsed="false" customFormat="false" customHeight="true" hidden="false" ht="12.1" outlineLevel="0" r="3312">
      <c r="A3312" s="0" t="str">
        <f aca="false">HYPERLINK("http://dbpedia.org/property/hm48Enter")</f>
        <v>http://dbpedia.org/property/hm48Enter</v>
      </c>
      <c r="B3312" s="0" t="s">
        <v>2151</v>
      </c>
      <c r="D3312" s="0" t="str">
        <f aca="false">HYPERLINK("http://dbpedia.org/sparql?default-graph-uri=http%3A%2F%2Fdbpedia.org&amp;query=select+distinct+%3Fsubject+%3Fobject+where+{%3Fsubject+%3Chttp%3A%2F%2Fdbpedia.org%2Fproperty%2Fhm48Enter%3E+%3Fobject}+LIMIT+100&amp;format=text%2Fhtml&amp;timeout=30000&amp;debug=on", "View on DBPedia")</f>
        <v>View on DBPedia</v>
      </c>
    </row>
    <row collapsed="false" customFormat="false" customHeight="true" hidden="false" ht="12.65" outlineLevel="0" r="3313">
      <c r="A3313" s="0" t="str">
        <f aca="false">HYPERLINK("http://dbpedia.org/property/lastAppearance")</f>
        <v>http://dbpedia.org/property/lastAppearance</v>
      </c>
      <c r="B3313" s="0" t="s">
        <v>1839</v>
      </c>
      <c r="D3313" s="0" t="str">
        <f aca="false">HYPERLINK("http://dbpedia.org/sparql?default-graph-uri=http%3A%2F%2Fdbpedia.org&amp;query=select+distinct+%3Fsubject+%3Fobject+where+{%3Fsubject+%3Chttp%3A%2F%2Fdbpedia.org%2Fproperty%2FlastAppearance%3E+%3Fobject}+LIMIT+100&amp;format=text%2Fhtml&amp;timeout=30000&amp;debug=on", "View on DBPedia")</f>
        <v>View on DBPedia</v>
      </c>
    </row>
    <row collapsed="false" customFormat="false" customHeight="true" hidden="false" ht="12.65" outlineLevel="0" r="3314">
      <c r="A3314" s="0" t="str">
        <f aca="false">HYPERLINK("http://dbpedia.org/property/latSeconds")</f>
        <v>http://dbpedia.org/property/latSeconds</v>
      </c>
      <c r="B3314" s="0" t="s">
        <v>2152</v>
      </c>
      <c r="D3314" s="0" t="str">
        <f aca="false">HYPERLINK("http://dbpedia.org/sparql?default-graph-uri=http%3A%2F%2Fdbpedia.org&amp;query=select+distinct+%3Fsubject+%3Fobject+where+{%3Fsubject+%3Chttp%3A%2F%2Fdbpedia.org%2Fproperty%2FlatSeconds%3E+%3Fobject}+LIMIT+100&amp;format=text%2Fhtml&amp;timeout=30000&amp;debug=on", "View on DBPedia")</f>
        <v>View on DBPedia</v>
      </c>
    </row>
    <row collapsed="false" customFormat="false" customHeight="true" hidden="false" ht="12.65" outlineLevel="0" r="3315">
      <c r="A3315" s="0" t="str">
        <f aca="false">HYPERLINK("http://dbpedia.org/property/utcOffsetDst")</f>
        <v>http://dbpedia.org/property/utcOffsetDst</v>
      </c>
      <c r="B3315" s="0" t="s">
        <v>2153</v>
      </c>
      <c r="D3315" s="0" t="str">
        <f aca="false">HYPERLINK("http://dbpedia.org/sparql?default-graph-uri=http%3A%2F%2Fdbpedia.org&amp;query=select+distinct+%3Fsubject+%3Fobject+where+{%3Fsubject+%3Chttp%3A%2F%2Fdbpedia.org%2Fproperty%2FutcOffsetDst%3E+%3Fobject}+LIMIT+100&amp;format=text%2Fhtml&amp;timeout=30000&amp;debug=on", "View on DBPedia")</f>
        <v>View on DBPedia</v>
      </c>
    </row>
    <row collapsed="false" customFormat="false" customHeight="true" hidden="false" ht="12.65" outlineLevel="0" r="3316">
      <c r="A3316" s="0" t="str">
        <f aca="false">HYPERLINK("http://dbpedia.org/property/eptFinalTables")</f>
        <v>http://dbpedia.org/property/eptFinalTables</v>
      </c>
      <c r="B3316" s="0" t="s">
        <v>2154</v>
      </c>
      <c r="D3316" s="0" t="str">
        <f aca="false">HYPERLINK("http://dbpedia.org/sparql?default-graph-uri=http%3A%2F%2Fdbpedia.org&amp;query=select+distinct+%3Fsubject+%3Fobject+where+{%3Fsubject+%3Chttp%3A%2F%2Fdbpedia.org%2Fproperty%2FeptFinalTables%3E+%3Fobject}+LIMIT+100&amp;format=text%2Fhtml&amp;timeout=30000&amp;debug=on", "View on DBPedia")</f>
        <v>View on DBPedia</v>
      </c>
    </row>
    <row collapsed="false" customFormat="false" customHeight="true" hidden="false" ht="12.65" outlineLevel="0" r="3317">
      <c r="A3317" s="0" t="str">
        <f aca="false">HYPERLINK("http://dbpedia.org/property/utcOffset")</f>
        <v>http://dbpedia.org/property/utcOffset</v>
      </c>
      <c r="B3317" s="0" t="s">
        <v>1976</v>
      </c>
      <c r="D3317" s="0" t="str">
        <f aca="false">HYPERLINK("http://dbpedia.org/sparql?default-graph-uri=http%3A%2F%2Fdbpedia.org&amp;query=select+distinct+%3Fsubject+%3Fobject+where+{%3Fsubject+%3Chttp%3A%2F%2Fdbpedia.org%2Fproperty%2FutcOffset%3E+%3Fobject}+LIMIT+100&amp;format=text%2Fhtml&amp;timeout=30000&amp;debug=on", "View on DBPedia")</f>
        <v>View on DBPedia</v>
      </c>
    </row>
    <row collapsed="false" customFormat="false" customHeight="true" hidden="false" ht="12.1" outlineLevel="0" r="3318">
      <c r="A3318" s="0" t="str">
        <f aca="false">HYPERLINK("http://dbpedia.org/property/hm3Stat")</f>
        <v>http://dbpedia.org/property/hm3Stat</v>
      </c>
      <c r="B3318" s="0" t="s">
        <v>2155</v>
      </c>
      <c r="D3318" s="0" t="str">
        <f aca="false">HYPERLINK("http://dbpedia.org/sparql?default-graph-uri=http%3A%2F%2Fdbpedia.org&amp;query=select+distinct+%3Fsubject+%3Fobject+where+{%3Fsubject+%3Chttp%3A%2F%2Fdbpedia.org%2Fproperty%2Fhm3Stat%3E+%3Fobject}+LIMIT+100&amp;format=text%2Fhtml&amp;timeout=30000&amp;debug=on", "View on DBPedia")</f>
        <v>View on DBPedia</v>
      </c>
    </row>
    <row collapsed="false" customFormat="false" customHeight="true" hidden="false" ht="12.1" outlineLevel="0" r="3319">
      <c r="A3319" s="0" t="str">
        <f aca="false">HYPERLINK("http://dbpedia.org/property/appointed")</f>
        <v>http://dbpedia.org/property/appointed</v>
      </c>
      <c r="B3319" s="0" t="s">
        <v>2156</v>
      </c>
      <c r="D3319" s="0" t="str">
        <f aca="false">HYPERLINK("http://dbpedia.org/sparql?default-graph-uri=http%3A%2F%2Fdbpedia.org&amp;query=select+distinct+%3Fsubject+%3Fobject+where+{%3Fsubject+%3Chttp%3A%2F%2Fdbpedia.org%2Fproperty%2Fappointed%3E+%3Fobject}+LIMIT+100&amp;format=text%2Fhtml&amp;timeout=30000&amp;debug=on", "View on DBPedia")</f>
        <v>View on DBPedia</v>
      </c>
    </row>
    <row collapsed="false" customFormat="false" customHeight="true" hidden="false" ht="12.1" outlineLevel="0" r="3320">
      <c r="A3320" s="0" t="str">
        <f aca="false">HYPERLINK("http://dbpedia.org/property/titles")</f>
        <v>http://dbpedia.org/property/titles</v>
      </c>
      <c r="B3320" s="0" t="s">
        <v>1051</v>
      </c>
      <c r="D3320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true" hidden="false" ht="12.1" outlineLevel="0" r="3321">
      <c r="A3321" s="0" t="str">
        <f aca="false">HYPERLINK("http://dbpedia.org/property/hm43Enter")</f>
        <v>http://dbpedia.org/property/hm43Enter</v>
      </c>
      <c r="B3321" s="0" t="s">
        <v>2157</v>
      </c>
      <c r="D3321" s="0" t="str">
        <f aca="false">HYPERLINK("http://dbpedia.org/sparql?default-graph-uri=http%3A%2F%2Fdbpedia.org&amp;query=select+distinct+%3Fsubject+%3Fobject+where+{%3Fsubject+%3Chttp%3A%2F%2Fdbpedia.org%2Fproperty%2Fhm43Enter%3E+%3Fobject}+LIMIT+100&amp;format=text%2Fhtml&amp;timeout=30000&amp;debug=on", "View on DBPedia")</f>
        <v>View on DBPedia</v>
      </c>
    </row>
    <row collapsed="false" customFormat="false" customHeight="true" hidden="false" ht="12.65" outlineLevel="0" r="3322">
      <c r="A3322" s="0" t="str">
        <f aca="false">HYPERLINK("http://dbpedia.org/property/electionDate")</f>
        <v>http://dbpedia.org/property/electionDate</v>
      </c>
      <c r="B3322" s="0" t="s">
        <v>2158</v>
      </c>
      <c r="D3322" s="0" t="str">
        <f aca="false">HYPERLINK("http://dbpedia.org/sparql?default-graph-uri=http%3A%2F%2Fdbpedia.org&amp;query=select+distinct+%3Fsubject+%3Fobject+where+{%3Fsubject+%3Chttp%3A%2F%2Fdbpedia.org%2Fproperty%2FelectionDate%3E+%3Fobject}+LIMIT+100&amp;format=text%2Fhtml&amp;timeout=30000&amp;debug=on", "View on DBPedia")</f>
        <v>View on DBPedia</v>
      </c>
    </row>
    <row collapsed="false" customFormat="false" customHeight="true" hidden="false" ht="12.65" outlineLevel="0" r="3323">
      <c r="A3323" s="0" t="str">
        <f aca="false">HYPERLINK("http://dbpedia.org/property/allstars")</f>
        <v>http://dbpedia.org/property/allstars</v>
      </c>
      <c r="B3323" s="0" t="s">
        <v>2159</v>
      </c>
      <c r="D3323" s="0" t="str">
        <f aca="false">HYPERLINK("http://dbpedia.org/sparql?default-graph-uri=http%3A%2F%2Fdbpedia.org&amp;query=select+distinct+%3Fsubject+%3Fobject+where+{%3Fsubject+%3Chttp%3A%2F%2Fdbpedia.org%2Fproperty%2Fallstars%3E+%3Fobject}+LIMIT+100&amp;format=text%2Fhtml&amp;timeout=30000&amp;debug=on", "View on DBPedia")</f>
        <v>View on DBPedia</v>
      </c>
    </row>
    <row collapsed="false" customFormat="false" customHeight="true" hidden="false" ht="12.65" outlineLevel="0" r="3324">
      <c r="A3324" s="0" t="str">
        <f aca="false">HYPERLINK("http://dbpedia.org/property/heightInch")</f>
        <v>http://dbpedia.org/property/heightInch</v>
      </c>
      <c r="B3324" s="0" t="s">
        <v>2160</v>
      </c>
      <c r="D3324" s="0" t="str">
        <f aca="false">HYPERLINK("http://dbpedia.org/sparql?default-graph-uri=http%3A%2F%2Fdbpedia.org&amp;query=select+distinct+%3Fsubject+%3Fobject+where+{%3Fsubject+%3Chttp%3A%2F%2Fdbpedia.org%2Fproperty%2FheightInch%3E+%3Fobject}+LIMIT+100&amp;format=text%2Fhtml&amp;timeout=30000&amp;debug=on", "View on DBPedia")</f>
        <v>View on DBPedia</v>
      </c>
    </row>
    <row collapsed="false" customFormat="false" customHeight="true" hidden="false" ht="12.65" outlineLevel="0" r="3325">
      <c r="A3325" s="0" t="str">
        <f aca="false">HYPERLINK("http://dbpedia.org/property/analogic")</f>
        <v>http://dbpedia.org/property/analogic</v>
      </c>
      <c r="B3325" s="0" t="s">
        <v>2161</v>
      </c>
      <c r="D3325" s="0" t="str">
        <f aca="false">HYPERLINK("http://dbpedia.org/sparql?default-graph-uri=http%3A%2F%2Fdbpedia.org&amp;query=select+distinct+%3Fsubject+%3Fobject+where+{%3Fsubject+%3Chttp%3A%2F%2Fdbpedia.org%2Fproperty%2Fanalogic%3E+%3Fobject}+LIMIT+100&amp;format=text%2Fhtml&amp;timeout=30000&amp;debug=on", "View on DBPedia")</f>
        <v>View on DBPedia</v>
      </c>
    </row>
    <row collapsed="false" customFormat="false" customHeight="true" hidden="false" ht="12.65" outlineLevel="0" r="3326">
      <c r="A3326" s="0" t="str">
        <f aca="false">HYPERLINK("http://dbpedia.org/property/noContests")</f>
        <v>http://dbpedia.org/property/noContests</v>
      </c>
      <c r="B3326" s="0" t="s">
        <v>2162</v>
      </c>
      <c r="D3326" s="0" t="str">
        <f aca="false">HYPERLINK("http://dbpedia.org/sparql?default-graph-uri=http%3A%2F%2Fdbpedia.org&amp;query=select+distinct+%3Fsubject+%3Fobject+where+{%3Fsubject+%3Chttp%3A%2F%2Fdbpedia.org%2Fproperty%2FnoContests%3E+%3Fobject}+LIMIT+100&amp;format=text%2Fhtml&amp;timeout=30000&amp;debug=on", "View on DBPedia")</f>
        <v>View on DBPedia</v>
      </c>
    </row>
    <row collapsed="false" customFormat="false" customHeight="true" hidden="false" ht="12.65" outlineLevel="0" r="3327">
      <c r="A3327" s="0" t="str">
        <f aca="false">HYPERLINK("http://dbpedia.org/ontology/bowlRecord")</f>
        <v>http://dbpedia.org/ontology/bowlRecord</v>
      </c>
      <c r="B3327" s="0" t="s">
        <v>2163</v>
      </c>
      <c r="D3327" s="0" t="str">
        <f aca="false">HYPERLINK("http://dbpedia.org/sparql?default-graph-uri=http%3A%2F%2Fdbpedia.org&amp;query=select+distinct+%3Fsubject+%3Fobject+where+{%3Fsubject+%3Chttp%3A%2F%2Fdbpedia.org%2Fontology%2FbowlRecord%3E+%3Fobject}+LIMIT+100&amp;format=text%2Fhtml&amp;timeout=30000&amp;debug=on", "View on DBPedia")</f>
        <v>View on DBPedia</v>
      </c>
    </row>
    <row collapsed="false" customFormat="false" customHeight="true" hidden="false" ht="12.1" outlineLevel="0" r="3328">
      <c r="A3328" s="0" t="str">
        <f aca="false">HYPERLINK("http://dbpedia.org/property/1option")</f>
        <v>http://dbpedia.org/property/1option</v>
      </c>
      <c r="B3328" s="0" t="s">
        <v>2164</v>
      </c>
      <c r="D3328" s="0" t="str">
        <f aca="false">HYPERLINK("http://dbpedia.org/sparql?default-graph-uri=http%3A%2F%2Fdbpedia.org&amp;query=select+distinct+%3Fsubject+%3Fobject+where+{%3Fsubject+%3Chttp%3A%2F%2Fdbpedia.org%2Fproperty%2F1option%3E+%3Fobject}+LIMIT+100&amp;format=text%2Fhtml&amp;timeout=30000&amp;debug=on", "View on DBPedia")</f>
        <v>View on DBPedia</v>
      </c>
    </row>
    <row collapsed="false" customFormat="false" customHeight="true" hidden="false" ht="12.1" outlineLevel="0" r="3329">
      <c r="A3329" s="0" t="str">
        <f aca="false">HYPERLINK("http://dbpedia.org/property/retired")</f>
        <v>http://dbpedia.org/property/retired</v>
      </c>
      <c r="B3329" s="0" t="s">
        <v>2165</v>
      </c>
      <c r="D3329" s="0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</row>
    <row collapsed="false" customFormat="false" customHeight="true" hidden="false" ht="12.65" outlineLevel="0" r="3330">
      <c r="A3330" s="0" t="str">
        <f aca="false">HYPERLINK("http://dbpedia.org/property/uflstatvalue")</f>
        <v>http://dbpedia.org/property/uflstatvalue</v>
      </c>
      <c r="B3330" s="0" t="s">
        <v>2166</v>
      </c>
      <c r="D3330" s="0" t="str">
        <f aca="false">HYPERLINK("http://dbpedia.org/sparql?default-graph-uri=http%3A%2F%2Fdbpedia.org&amp;query=select+distinct+%3Fsubject+%3Fobject+where+{%3Fsubject+%3Chttp%3A%2F%2Fdbpedia.org%2Fproperty%2Fuflstatvalue%3E+%3Fobject}+LIMIT+100&amp;format=text%2Fhtml&amp;timeout=30000&amp;debug=on", "View on DBPedia")</f>
        <v>View on DBPedia</v>
      </c>
    </row>
    <row collapsed="false" customFormat="false" customHeight="true" hidden="false" ht="12.65" outlineLevel="0" r="3331">
      <c r="A3331" s="0" t="str">
        <f aca="false">HYPERLINK("http://dbpedia.org/property/endDate")</f>
        <v>http://dbpedia.org/property/endDate</v>
      </c>
      <c r="B3331" s="0" t="s">
        <v>1067</v>
      </c>
      <c r="D3331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true" hidden="false" ht="12.1" outlineLevel="0" r="3332">
      <c r="A3332" s="0" t="str">
        <f aca="false">HYPERLINK("http://dbpedia.org/property/hm33Exit")</f>
        <v>http://dbpedia.org/property/hm33Exit</v>
      </c>
      <c r="B3332" s="0" t="s">
        <v>2167</v>
      </c>
      <c r="D3332" s="0" t="str">
        <f aca="false">HYPERLINK("http://dbpedia.org/sparql?default-graph-uri=http%3A%2F%2Fdbpedia.org&amp;query=select+distinct+%3Fsubject+%3Fobject+where+{%3Fsubject+%3Chttp%3A%2F%2Fdbpedia.org%2Fproperty%2Fhm33Exit%3E+%3Fobject}+LIMIT+100&amp;format=text%2Fhtml&amp;timeout=30000&amp;debug=on", "View on DBPedia")</f>
        <v>View on DBPedia</v>
      </c>
    </row>
    <row collapsed="false" customFormat="false" customHeight="true" hidden="false" ht="12.65" outlineLevel="0" r="3333">
      <c r="A3333" s="0" t="str">
        <f aca="false">HYPERLINK("http://dbpedia.org/property/fastestLaps")</f>
        <v>http://dbpedia.org/property/fastestLaps</v>
      </c>
      <c r="B3333" s="0" t="s">
        <v>2168</v>
      </c>
      <c r="D3333" s="0" t="str">
        <f aca="false">HYPERLINK("http://dbpedia.org/sparql?default-graph-uri=http%3A%2F%2Fdbpedia.org&amp;query=select+distinct+%3Fsubject+%3Fobject+where+{%3Fsubject+%3Chttp%3A%2F%2Fdbpedia.org%2Fproperty%2FfastestLaps%3E+%3Fobject}+LIMIT+100&amp;format=text%2Fhtml&amp;timeout=30000&amp;debug=on", "View on DBPedia")</f>
        <v>View on DBPedia</v>
      </c>
    </row>
    <row collapsed="false" customFormat="false" customHeight="true" hidden="false" ht="12.65" outlineLevel="0" r="3334">
      <c r="A3334" s="0" t="str">
        <f aca="false">HYPERLINK("http://dbpedia.org/ontology/electionDate")</f>
        <v>http://dbpedia.org/ontology/electionDate</v>
      </c>
      <c r="B3334" s="0" t="s">
        <v>2158</v>
      </c>
      <c r="D3334" s="0" t="str">
        <f aca="false">HYPERLINK("http://dbpedia.org/sparql?default-graph-uri=http%3A%2F%2Fdbpedia.org&amp;query=select+distinct+%3Fsubject+%3Fobject+where+{%3Fsubject+%3Chttp%3A%2F%2Fdbpedia.org%2Fontology%2FelectionDate%3E+%3Fobject}+LIMIT+100&amp;format=text%2Fhtml&amp;timeout=30000&amp;debug=on", "View on DBPedia")</f>
        <v>View on DBPedia</v>
      </c>
    </row>
    <row collapsed="false" customFormat="false" customHeight="true" hidden="false" ht="12.1" outlineLevel="0" r="3335">
      <c r="A3335" s="0" t="str">
        <f aca="false">HYPERLINK("http://dbpedia.org/property/live")</f>
        <v>http://dbpedia.org/property/live</v>
      </c>
      <c r="B3335" s="0" t="s">
        <v>2169</v>
      </c>
      <c r="D3335" s="0" t="str">
        <f aca="false">HYPERLINK("http://dbpedia.org/sparql?default-graph-uri=http%3A%2F%2Fdbpedia.org&amp;query=select+distinct+%3Fsubject+%3Fobject+where+{%3Fsubject+%3Chttp%3A%2F%2Fdbpedia.org%2Fproperty%2Flive%3E+%3Fobject}+LIMIT+100&amp;format=text%2Fhtml&amp;timeout=30000&amp;debug=on", "View on DBPedia")</f>
        <v>View on DBPedia</v>
      </c>
    </row>
    <row collapsed="false" customFormat="false" customHeight="true" hidden="false" ht="12.1" outlineLevel="0" r="3336">
      <c r="A3336" s="0" t="str">
        <f aca="false">HYPERLINK("http://dbpedia.org/ontology/director")</f>
        <v>http://dbpedia.org/ontology/director</v>
      </c>
      <c r="B3336" s="0" t="s">
        <v>519</v>
      </c>
      <c r="D3336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65" outlineLevel="0" r="3337">
      <c r="A3337" s="0" t="str">
        <f aca="false">HYPERLINK("http://dbpedia.org/property/firstSeason")</f>
        <v>http://dbpedia.org/property/firstSeason</v>
      </c>
      <c r="B3337" s="0" t="s">
        <v>2170</v>
      </c>
      <c r="D3337" s="0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</row>
    <row collapsed="false" customFormat="false" customHeight="true" hidden="false" ht="12.65" outlineLevel="0" r="3338">
      <c r="A3338" s="0" t="str">
        <f aca="false">HYPERLINK("http://dbpedia.org/property/postText")</f>
        <v>http://dbpedia.org/property/postText</v>
      </c>
      <c r="B3338" s="0" t="s">
        <v>2171</v>
      </c>
      <c r="D3338" s="0" t="str">
        <f aca="false">HYPERLINK("http://dbpedia.org/sparql?default-graph-uri=http%3A%2F%2Fdbpedia.org&amp;query=select+distinct+%3Fsubject+%3Fobject+where+{%3Fsubject+%3Chttp%3A%2F%2Fdbpedia.org%2Fproperty%2FpostText%3E+%3Fobject}+LIMIT+100&amp;format=text%2Fhtml&amp;timeout=30000&amp;debug=on", "View on DBPedia")</f>
        <v>View on DBPedia</v>
      </c>
    </row>
    <row collapsed="false" customFormat="false" customHeight="true" hidden="false" ht="12.1" outlineLevel="0" r="3339">
      <c r="A3339" s="0" t="str">
        <f aca="false">HYPERLINK("http://dbpedia.org/property/nominations")</f>
        <v>http://dbpedia.org/property/nominations</v>
      </c>
      <c r="B3339" s="0" t="s">
        <v>2172</v>
      </c>
      <c r="D3339" s="0" t="str">
        <f aca="false">HYPERLINK("http://dbpedia.org/sparql?default-graph-uri=http%3A%2F%2Fdbpedia.org&amp;query=select+distinct+%3Fsubject+%3Fobject+where+{%3Fsubject+%3Chttp%3A%2F%2Fdbpedia.org%2Fproperty%2Fnominations%3E+%3Fobject}+LIMIT+100&amp;format=text%2Fhtml&amp;timeout=30000&amp;debug=on", "View on DBPedia")</f>
        <v>View on DBPedia</v>
      </c>
    </row>
    <row collapsed="false" customFormat="false" customHeight="true" hidden="false" ht="12.65" outlineLevel="0" r="3340">
      <c r="A3340" s="0" t="str">
        <f aca="false">HYPERLINK("http://dbpedia.org/property/wptFinalTables")</f>
        <v>http://dbpedia.org/property/wptFinalTables</v>
      </c>
      <c r="B3340" s="0" t="s">
        <v>2173</v>
      </c>
      <c r="D3340" s="0" t="str">
        <f aca="false">HYPERLINK("http://dbpedia.org/sparql?default-graph-uri=http%3A%2F%2Fdbpedia.org&amp;query=select+distinct+%3Fsubject+%3Fobject+where+{%3Fsubject+%3Chttp%3A%2F%2Fdbpedia.org%2Fproperty%2FwptFinalTables%3E+%3Fobject}+LIMIT+100&amp;format=text%2Fhtml&amp;timeout=30000&amp;debug=on", "View on DBPedia")</f>
        <v>View on DBPedia</v>
      </c>
    </row>
    <row collapsed="false" customFormat="false" customHeight="true" hidden="false" ht="12.65" outlineLevel="0" r="3341">
      <c r="A3341" s="0" t="str">
        <f aca="false">HYPERLINK("http://dbpedia.org/property/nextSingle")</f>
        <v>http://dbpedia.org/property/nextSingle</v>
      </c>
      <c r="B3341" s="0" t="s">
        <v>1015</v>
      </c>
      <c r="D3341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true" hidden="false" ht="12.65" outlineLevel="0" r="3342">
      <c r="A3342" s="0" t="str">
        <f aca="false">HYPERLINK("http://dbpedia.org/property/openingDate")</f>
        <v>http://dbpedia.org/property/openingDate</v>
      </c>
      <c r="B3342" s="0" t="s">
        <v>290</v>
      </c>
      <c r="D3342" s="0" t="str">
        <f aca="false">HYPERLINK("http://dbpedia.org/sparql?default-graph-uri=http%3A%2F%2Fdbpedia.org&amp;query=select+distinct+%3Fsubject+%3Fobject+where+{%3Fsubject+%3Chttp%3A%2F%2Fdbpedia.org%2Fproperty%2FopeningDate%3E+%3Fobject}+LIMIT+100&amp;format=text%2Fhtml&amp;timeout=30000&amp;debug=on", "View on DBPedia")</f>
        <v>View on DBPedia</v>
      </c>
    </row>
    <row collapsed="false" customFormat="false" customHeight="true" hidden="false" ht="12.1" outlineLevel="0" r="3343">
      <c r="A3343" s="0" t="str">
        <f aca="false">HYPERLINK("http://dbpedia.org/property/p")</f>
        <v>http://dbpedia.org/property/p</v>
      </c>
      <c r="B3343" s="0" t="s">
        <v>222</v>
      </c>
      <c r="D3343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true" hidden="false" ht="12.1" outlineLevel="0" r="3344">
      <c r="A3344" s="0" t="str">
        <f aca="false">HYPERLINK("http://dbpedia.org/property/watts")</f>
        <v>http://dbpedia.org/property/watts</v>
      </c>
      <c r="B3344" s="0" t="s">
        <v>2174</v>
      </c>
      <c r="D3344" s="0" t="str">
        <f aca="false">HYPERLINK("http://dbpedia.org/sparql?default-graph-uri=http%3A%2F%2Fdbpedia.org&amp;query=select+distinct+%3Fsubject+%3Fobject+where+{%3Fsubject+%3Chttp%3A%2F%2Fdbpedia.org%2Fproperty%2Fwatts%3E+%3Fobject}+LIMIT+100&amp;format=text%2Fhtml&amp;timeout=30000&amp;debug=on", "View on DBPedia")</f>
        <v>View on DBPedia</v>
      </c>
    </row>
    <row collapsed="false" customFormat="false" customHeight="true" hidden="false" ht="12.65" outlineLevel="0" r="3345">
      <c r="A3345" s="0" t="str">
        <f aca="false">HYPERLINK("http://dbpedia.org/property/numberOfLegs")</f>
        <v>http://dbpedia.org/property/numberOfLegs</v>
      </c>
      <c r="B3345" s="0" t="s">
        <v>2175</v>
      </c>
      <c r="D3345" s="0" t="str">
        <f aca="false">HYPERLINK("http://dbpedia.org/sparql?default-graph-uri=http%3A%2F%2Fdbpedia.org&amp;query=select+distinct+%3Fsubject+%3Fobject+where+{%3Fsubject+%3Chttp%3A%2F%2Fdbpedia.org%2Fproperty%2FnumberOfLegs%3E+%3Fobject}+LIMIT+100&amp;format=text%2Fhtml&amp;timeout=30000&amp;debug=on", "View on DBPedia")</f>
        <v>View on DBPedia</v>
      </c>
    </row>
    <row collapsed="false" customFormat="false" customHeight="true" hidden="false" ht="12.1" outlineLevel="0" r="3346">
      <c r="A3346" s="0" t="str">
        <f aca="false">HYPERLINK("http://dbpedia.org/property/c")</f>
        <v>http://dbpedia.org/property/c</v>
      </c>
      <c r="B3346" s="0" t="s">
        <v>1251</v>
      </c>
      <c r="D3346" s="0" t="str">
        <f aca="false">HYPERLINK("http://dbpedia.org/sparql?default-graph-uri=http%3A%2F%2Fdbpedia.org&amp;query=select+distinct+%3Fsubject+%3Fobject+where+{%3Fsubject+%3Chttp%3A%2F%2Fdbpedia.org%2Fproperty%2Fc%3E+%3Fobject}+LIMIT+100&amp;format=text%2Fhtml&amp;timeout=30000&amp;debug=on", "View on DBPedia")</f>
        <v>View on DBPedia</v>
      </c>
    </row>
    <row collapsed="false" customFormat="false" customHeight="true" hidden="false" ht="12.65" outlineLevel="0" r="3347">
      <c r="A3347" s="0" t="str">
        <f aca="false">HYPERLINK("http://dbpedia.org/property/serialName")</f>
        <v>http://dbpedia.org/property/serialName</v>
      </c>
      <c r="B3347" s="0" t="s">
        <v>2176</v>
      </c>
      <c r="D3347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true" hidden="false" ht="12.1" outlineLevel="0" r="3348">
      <c r="A3348" s="0" t="str">
        <f aca="false">HYPERLINK("http://dbpedia.org/property/hm33Enter")</f>
        <v>http://dbpedia.org/property/hm33Enter</v>
      </c>
      <c r="B3348" s="0" t="s">
        <v>2177</v>
      </c>
      <c r="D3348" s="0" t="str">
        <f aca="false">HYPERLINK("http://dbpedia.org/sparql?default-graph-uri=http%3A%2F%2Fdbpedia.org&amp;query=select+distinct+%3Fsubject+%3Fobject+where+{%3Fsubject+%3Chttp%3A%2F%2Fdbpedia.org%2Fproperty%2Fhm33Enter%3E+%3Fobject}+LIMIT+100&amp;format=text%2Fhtml&amp;timeout=30000&amp;debug=on", "View on DBPedia")</f>
        <v>View on DBPedia</v>
      </c>
    </row>
    <row collapsed="false" customFormat="false" customHeight="true" hidden="false" ht="12.65" outlineLevel="0" r="3349">
      <c r="A3349" s="0" t="str">
        <f aca="false">HYPERLINK("http://dbpedia.org/property/elevatorCount")</f>
        <v>http://dbpedia.org/property/elevatorCount</v>
      </c>
      <c r="B3349" s="0" t="s">
        <v>2178</v>
      </c>
      <c r="D3349" s="0" t="str">
        <f aca="false">HYPERLINK("http://dbpedia.org/sparql?default-graph-uri=http%3A%2F%2Fdbpedia.org&amp;query=select+distinct+%3Fsubject+%3Fobject+where+{%3Fsubject+%3Chttp%3A%2F%2Fdbpedia.org%2Fproperty%2FelevatorCount%3E+%3Fobject}+LIMIT+100&amp;format=text%2Fhtml&amp;timeout=30000&amp;debug=on", "View on DBPedia")</f>
        <v>View on DBPedia</v>
      </c>
    </row>
    <row collapsed="false" customFormat="false" customHeight="true" hidden="false" ht="12.65" outlineLevel="0" r="3350">
      <c r="A3350" s="0" t="str">
        <f aca="false">HYPERLINK("http://dbpedia.org/property/marriageDate")</f>
        <v>http://dbpedia.org/property/marriageDate</v>
      </c>
      <c r="B3350" s="0" t="s">
        <v>2179</v>
      </c>
      <c r="D3350" s="0" t="str">
        <f aca="false">HYPERLINK("http://dbpedia.org/sparql?default-graph-uri=http%3A%2F%2Fdbpedia.org&amp;query=select+distinct+%3Fsubject+%3Fobject+where+{%3Fsubject+%3Chttp%3A%2F%2Fdbpedia.org%2Fproperty%2FmarriageDate%3E+%3Fobject}+LIMIT+100&amp;format=text%2Fhtml&amp;timeout=30000&amp;debug=on", "View on DBPedia")</f>
        <v>View on DBPedia</v>
      </c>
    </row>
    <row collapsed="false" customFormat="false" customHeight="true" hidden="false" ht="12.65" outlineLevel="0" r="3351">
      <c r="A3351" s="0" t="str">
        <f aca="false">HYPERLINK("http://dbpedia.org/property/widthInch")</f>
        <v>http://dbpedia.org/property/widthInch</v>
      </c>
      <c r="B3351" s="0" t="s">
        <v>2180</v>
      </c>
      <c r="D3351" s="0" t="str">
        <f aca="false">HYPERLINK("http://dbpedia.org/sparql?default-graph-uri=http%3A%2F%2Fdbpedia.org&amp;query=select+distinct+%3Fsubject+%3Fobject+where+{%3Fsubject+%3Chttp%3A%2F%2Fdbpedia.org%2Fproperty%2FwidthInch%3E+%3Fobject}+LIMIT+100&amp;format=text%2Fhtml&amp;timeout=30000&amp;debug=on", "View on DBPedia")</f>
        <v>View on DBPedia</v>
      </c>
    </row>
    <row collapsed="false" customFormat="false" customHeight="true" hidden="false" ht="12.65" outlineLevel="0" r="3352">
      <c r="A3352" s="0" t="str">
        <f aca="false">HYPERLINK("http://dbpedia.org/property/preselection")</f>
        <v>http://dbpedia.org/property/preselection</v>
      </c>
      <c r="B3352" s="0" t="s">
        <v>2181</v>
      </c>
      <c r="D3352" s="0" t="str">
        <f aca="false">HYPERLINK("http://dbpedia.org/sparql?default-graph-uri=http%3A%2F%2Fdbpedia.org&amp;query=select+distinct+%3Fsubject+%3Fobject+where+{%3Fsubject+%3Chttp%3A%2F%2Fdbpedia.org%2Fproperty%2Fpreselection%3E+%3Fobject}+LIMIT+100&amp;format=text%2Fhtml&amp;timeout=30000&amp;debug=on", "View on DBPedia")</f>
        <v>View on DBPedia</v>
      </c>
    </row>
    <row collapsed="false" customFormat="false" customHeight="true" hidden="false" ht="12.65" outlineLevel="0" r="3353">
      <c r="A3353" s="0" t="str">
        <f aca="false">HYPERLINK("http://dbpedia.org/property/restingplace")</f>
        <v>http://dbpedia.org/property/restingplace</v>
      </c>
      <c r="B3353" s="0" t="s">
        <v>2182</v>
      </c>
      <c r="D3353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true" hidden="false" ht="12.1" outlineLevel="0" r="3354">
      <c r="A3354" s="0" t="str">
        <f aca="false">HYPERLINK("http://dbpedia.org/property/members")</f>
        <v>http://dbpedia.org/property/members</v>
      </c>
      <c r="B3354" s="0" t="s">
        <v>1093</v>
      </c>
      <c r="D3354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true" hidden="false" ht="12.1" outlineLevel="0" r="3355">
      <c r="A3355" s="0" t="str">
        <f aca="false">HYPERLINK("http://dbpedia.org/property/1Episodes")</f>
        <v>http://dbpedia.org/property/1Episodes</v>
      </c>
      <c r="B3355" s="0" t="s">
        <v>2183</v>
      </c>
      <c r="D3355" s="0" t="str">
        <f aca="false">HYPERLINK("http://dbpedia.org/sparql?default-graph-uri=http%3A%2F%2Fdbpedia.org&amp;query=select+distinct+%3Fsubject+%3Fobject+where+{%3Fsubject+%3Chttp%3A%2F%2Fdbpedia.org%2Fproperty%2F1Episodes%3E+%3Fobject}+LIMIT+100&amp;format=text%2Fhtml&amp;timeout=30000&amp;debug=on", "View on DBPedia")</f>
        <v>View on DBPedia</v>
      </c>
    </row>
    <row collapsed="false" customFormat="false" customHeight="true" hidden="false" ht="12.65" outlineLevel="0" r="3356">
      <c r="A3356" s="0" t="str">
        <f aca="false">HYPERLINK("http://dbpedia.org/property/aspectRatio")</f>
        <v>http://dbpedia.org/property/aspectRatio</v>
      </c>
      <c r="B3356" s="0" t="s">
        <v>2184</v>
      </c>
      <c r="D3356" s="0" t="str">
        <f aca="false">HYPERLINK("http://dbpedia.org/sparql?default-graph-uri=http%3A%2F%2Fdbpedia.org&amp;query=select+distinct+%3Fsubject+%3Fobject+where+{%3Fsubject+%3Chttp%3A%2F%2Fdbpedia.org%2Fproperty%2FaspectRatio%3E+%3Fobject}+LIMIT+100&amp;format=text%2Fhtml&amp;timeout=30000&amp;debug=on", "View on DBPedia")</f>
        <v>View on DBPedia</v>
      </c>
    </row>
    <row collapsed="false" customFormat="false" customHeight="true" hidden="false" ht="12.65" outlineLevel="0" r="3357">
      <c r="A3357" s="0" t="str">
        <f aca="false">HYPERLINK("http://dbpedia.org/ontology/numberOfStaff")</f>
        <v>http://dbpedia.org/ontology/numberOfStaff</v>
      </c>
      <c r="B3357" s="0" t="s">
        <v>2185</v>
      </c>
      <c r="D3357" s="0" t="str">
        <f aca="false">HYPERLINK("http://dbpedia.org/sparql?default-graph-uri=http%3A%2F%2Fdbpedia.org&amp;query=select+distinct+%3Fsubject+%3Fobject+where+{%3Fsubject+%3Chttp%3A%2F%2Fdbpedia.org%2Fontology%2FnumberOfStaff%3E+%3Fobject}+LIMIT+100&amp;format=text%2Fhtml&amp;timeout=30000&amp;debug=on", "View on DBPedia")</f>
        <v>View on DBPedia</v>
      </c>
    </row>
    <row collapsed="false" customFormat="false" customHeight="true" hidden="false" ht="12.1" outlineLevel="0" r="3358">
      <c r="A3358" s="0" t="str">
        <f aca="false">HYPERLINK("http://dbpedia.org/property/hm11Stat")</f>
        <v>http://dbpedia.org/property/hm11Stat</v>
      </c>
      <c r="B3358" s="0" t="s">
        <v>2186</v>
      </c>
      <c r="D3358" s="0" t="str">
        <f aca="false">HYPERLINK("http://dbpedia.org/sparql?default-graph-uri=http%3A%2F%2Fdbpedia.org&amp;query=select+distinct+%3Fsubject+%3Fobject+where+{%3Fsubject+%3Chttp%3A%2F%2Fdbpedia.org%2Fproperty%2Fhm11Stat%3E+%3Fobject}+LIMIT+100&amp;format=text%2Fhtml&amp;timeout=30000&amp;debug=on", "View on DBPedia")</f>
        <v>View on DBPedia</v>
      </c>
    </row>
    <row collapsed="false" customFormat="false" customHeight="true" hidden="false" ht="12.1" outlineLevel="0" r="3359">
      <c r="A3359" s="0" t="str">
        <f aca="false">HYPERLINK("http://dbpedia.org/property/quoted")</f>
        <v>http://dbpedia.org/property/quoted</v>
      </c>
      <c r="B3359" s="0" t="s">
        <v>2187</v>
      </c>
      <c r="D3359" s="0" t="str">
        <f aca="false">HYPERLINK("http://dbpedia.org/sparql?default-graph-uri=http%3A%2F%2Fdbpedia.org&amp;query=select+distinct+%3Fsubject+%3Fobject+where+{%3Fsubject+%3Chttp%3A%2F%2Fdbpedia.org%2Fproperty%2Fquoted%3E+%3Fobject}+LIMIT+100&amp;format=text%2Fhtml&amp;timeout=30000&amp;debug=on", "View on DBPedia")</f>
        <v>View on DBPedia</v>
      </c>
    </row>
    <row collapsed="false" customFormat="false" customHeight="true" hidden="false" ht="12.1" outlineLevel="0" r="3360">
      <c r="A3360" s="0" t="str">
        <f aca="false">HYPERLINK("http://dbpedia.org/ontology/certification")</f>
        <v>http://dbpedia.org/ontology/certification</v>
      </c>
      <c r="B3360" s="0" t="s">
        <v>1016</v>
      </c>
      <c r="D3360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true" hidden="false" ht="12.1" outlineLevel="0" r="3361">
      <c r="A3361" s="0" t="str">
        <f aca="false">HYPERLINK("http://dbpedia.org/property/founder")</f>
        <v>http://dbpedia.org/property/founder</v>
      </c>
      <c r="B3361" s="0" t="s">
        <v>58</v>
      </c>
      <c r="D3361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true" hidden="false" ht="12.1" outlineLevel="0" r="3362">
      <c r="A3362" s="0" t="str">
        <f aca="false">HYPERLINK("http://dbpedia.org/property/hm36Enter")</f>
        <v>http://dbpedia.org/property/hm36Enter</v>
      </c>
      <c r="B3362" s="0" t="s">
        <v>2188</v>
      </c>
      <c r="D3362" s="0" t="str">
        <f aca="false">HYPERLINK("http://dbpedia.org/sparql?default-graph-uri=http%3A%2F%2Fdbpedia.org&amp;query=select+distinct+%3Fsubject+%3Fobject+where+{%3Fsubject+%3Chttp%3A%2F%2Fdbpedia.org%2Fproperty%2Fhm36Enter%3E+%3Fobject}+LIMIT+100&amp;format=text%2Fhtml&amp;timeout=30000&amp;debug=on", "View on DBPedia")</f>
        <v>View on DBPedia</v>
      </c>
    </row>
    <row collapsed="false" customFormat="false" customHeight="true" hidden="false" ht="12.65" outlineLevel="0" r="3363">
      <c r="A3363" s="0" t="str">
        <f aca="false">HYPERLINK("http://dbpedia.org/property/otherNames")</f>
        <v>http://dbpedia.org/property/otherNames</v>
      </c>
      <c r="B3363" s="0" t="s">
        <v>1311</v>
      </c>
      <c r="D3363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true" hidden="false" ht="12.1" outlineLevel="0" r="3364">
      <c r="A3364" s="0" t="str">
        <f aca="false">HYPERLINK("http://dbpedia.org/property/championships")</f>
        <v>http://dbpedia.org/property/championships</v>
      </c>
      <c r="B3364" s="0" t="s">
        <v>2189</v>
      </c>
      <c r="D3364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true" hidden="false" ht="12.1" outlineLevel="0" r="3365">
      <c r="A3365" s="0" t="str">
        <f aca="false">HYPERLINK("http://dbpedia.org/property/poles")</f>
        <v>http://dbpedia.org/property/poles</v>
      </c>
      <c r="B3365" s="0" t="s">
        <v>2190</v>
      </c>
      <c r="D3365" s="0" t="str">
        <f aca="false">HYPERLINK("http://dbpedia.org/sparql?default-graph-uri=http%3A%2F%2Fdbpedia.org&amp;query=select+distinct+%3Fsubject+%3Fobject+where+{%3Fsubject+%3Chttp%3A%2F%2Fdbpedia.org%2Fproperty%2Fpoles%3E+%3Fobject}+LIMIT+100&amp;format=text%2Fhtml&amp;timeout=30000&amp;debug=on", "View on DBPedia")</f>
        <v>View on DBPedia</v>
      </c>
    </row>
    <row collapsed="false" customFormat="false" customHeight="true" hidden="false" ht="12.1" outlineLevel="0" r="3366">
      <c r="A3366" s="0" t="str">
        <f aca="false">HYPERLINK("http://dbpedia.org/property/semi")</f>
        <v>http://dbpedia.org/property/semi</v>
      </c>
      <c r="B3366" s="0" t="s">
        <v>2191</v>
      </c>
      <c r="D3366" s="0" t="str">
        <f aca="false">HYPERLINK("http://dbpedia.org/sparql?default-graph-uri=http%3A%2F%2Fdbpedia.org&amp;query=select+distinct+%3Fsubject+%3Fobject+where+{%3Fsubject+%3Chttp%3A%2F%2Fdbpedia.org%2Fproperty%2Fsemi%3E+%3Fobject}+LIMIT+100&amp;format=text%2Fhtml&amp;timeout=30000&amp;debug=on", "View on DBPedia")</f>
        <v>View on DBPedia</v>
      </c>
    </row>
    <row collapsed="false" customFormat="false" customHeight="true" hidden="false" ht="12.1" outlineLevel="0" r="3367">
      <c r="A3367" s="0" t="str">
        <f aca="false">HYPERLINK("http://dbpedia.org/property/cols")</f>
        <v>http://dbpedia.org/property/cols</v>
      </c>
      <c r="B3367" s="0" t="s">
        <v>2192</v>
      </c>
      <c r="D3367" s="0" t="str">
        <f aca="false">HYPERLINK("http://dbpedia.org/sparql?default-graph-uri=http%3A%2F%2Fdbpedia.org&amp;query=select+distinct+%3Fsubject+%3Fobject+where+{%3Fsubject+%3Chttp%3A%2F%2Fdbpedia.org%2Fproperty%2Fcols%3E+%3Fobject}+LIMIT+100&amp;format=text%2Fhtml&amp;timeout=30000&amp;debug=on", "View on DBPedia")</f>
        <v>View on DBPedia</v>
      </c>
    </row>
    <row collapsed="false" customFormat="false" customHeight="true" hidden="false" ht="12.1" outlineLevel="0" r="3368">
      <c r="A3368" s="0" t="str">
        <f aca="false">HYPERLINK("http://dbpedia.org/property/client")</f>
        <v>http://dbpedia.org/property/client</v>
      </c>
      <c r="B3368" s="0" t="s">
        <v>2193</v>
      </c>
      <c r="D3368" s="0" t="str">
        <f aca="false">HYPERLINK("http://dbpedia.org/sparql?default-graph-uri=http%3A%2F%2Fdbpedia.org&amp;query=select+distinct+%3Fsubject+%3Fobject+where+{%3Fsubject+%3Chttp%3A%2F%2Fdbpedia.org%2Fproperty%2Fclient%3E+%3Fobject}+LIMIT+100&amp;format=text%2Fhtml&amp;timeout=30000&amp;debug=on", "View on DBPedia")</f>
        <v>View on DBPedia</v>
      </c>
    </row>
    <row collapsed="false" customFormat="false" customHeight="true" hidden="false" ht="12.1" outlineLevel="0" r="3369">
      <c r="A3369" s="0" t="str">
        <f aca="false">HYPERLINK("http://dbpedia.org/property/satellite")</f>
        <v>http://dbpedia.org/property/satellite</v>
      </c>
      <c r="B3369" s="0" t="s">
        <v>2194</v>
      </c>
      <c r="D3369" s="0" t="str">
        <f aca="false">HYPERLINK("http://dbpedia.org/sparql?default-graph-uri=http%3A%2F%2Fdbpedia.org&amp;query=select+distinct+%3Fsubject+%3Fobject+where+{%3Fsubject+%3Chttp%3A%2F%2Fdbpedia.org%2Fproperty%2Fsatellite%3E+%3Fobject}+LIMIT+100&amp;format=text%2Fhtml&amp;timeout=30000&amp;debug=on", "View on DBPedia")</f>
        <v>View on DBPedia</v>
      </c>
    </row>
    <row collapsed="false" customFormat="false" customHeight="true" hidden="false" ht="12.1" outlineLevel="0" r="3370">
      <c r="A3370" s="0" t="str">
        <f aca="false">HYPERLINK("http://dbpedia.org/property/era")</f>
        <v>http://dbpedia.org/property/era</v>
      </c>
      <c r="B3370" s="0" t="s">
        <v>552</v>
      </c>
      <c r="D3370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true" hidden="false" ht="12.1" outlineLevel="0" r="3372">
      <c r="A3372" s="0" t="n">
        <v>1796458291</v>
      </c>
      <c r="B3372" s="0" t="s">
        <v>1497</v>
      </c>
      <c r="C3372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1" outlineLevel="0" r="3373">
      <c r="A3373" s="0" t="s">
        <v>2195</v>
      </c>
      <c r="B3373" s="0" t="s">
        <v>2196</v>
      </c>
      <c r="C3373" s="0" t="s">
        <v>2197</v>
      </c>
      <c r="D3373" s="0" t="s">
        <v>2198</v>
      </c>
      <c r="E3373" s="0" t="s">
        <v>2199</v>
      </c>
    </row>
    <row collapsed="false" customFormat="false" customHeight="true" hidden="false" ht="12.1" outlineLevel="0" r="3374">
      <c r="A3374" s="0" t="s">
        <v>2200</v>
      </c>
      <c r="B3374" s="0" t="s">
        <v>2201</v>
      </c>
      <c r="C3374" s="0" t="s">
        <v>2202</v>
      </c>
      <c r="D3374" s="0" t="s">
        <v>2203</v>
      </c>
      <c r="E3374" s="0" t="s">
        <v>2204</v>
      </c>
    </row>
    <row collapsed="false" customFormat="false" customHeight="true" hidden="false" ht="12.65" outlineLevel="0" r="3375">
      <c r="A3375" s="0" t="s">
        <v>2205</v>
      </c>
      <c r="B3375" s="0" t="s">
        <v>2206</v>
      </c>
      <c r="C3375" s="0" t="s">
        <v>2207</v>
      </c>
      <c r="D3375" s="0" t="s">
        <v>2208</v>
      </c>
      <c r="E3375" s="0" t="s">
        <v>2209</v>
      </c>
    </row>
    <row collapsed="false" customFormat="false" customHeight="true" hidden="false" ht="12.1" outlineLevel="0" r="3376">
      <c r="A3376" s="0" t="s">
        <v>2210</v>
      </c>
      <c r="B3376" s="0" t="s">
        <v>2211</v>
      </c>
      <c r="C3376" s="0" t="s">
        <v>2212</v>
      </c>
      <c r="D3376" s="0" t="s">
        <v>2213</v>
      </c>
      <c r="E3376" s="0" t="s">
        <v>2214</v>
      </c>
    </row>
    <row collapsed="false" customFormat="false" customHeight="true" hidden="false" ht="12.1" outlineLevel="0" r="3377">
      <c r="A3377" s="0" t="s">
        <v>2215</v>
      </c>
      <c r="B3377" s="0" t="s">
        <v>2216</v>
      </c>
      <c r="C3377" s="0" t="s">
        <v>2217</v>
      </c>
      <c r="D3377" s="0" t="s">
        <v>2218</v>
      </c>
      <c r="E3377" s="0" t="s">
        <v>2219</v>
      </c>
    </row>
    <row collapsed="false" customFormat="false" customHeight="true" hidden="false" ht="12.65" outlineLevel="0" r="3378">
      <c r="A3378" s="0" t="s">
        <v>2220</v>
      </c>
      <c r="B3378" s="0" t="s">
        <v>2221</v>
      </c>
      <c r="C3378" s="0" t="s">
        <v>2222</v>
      </c>
      <c r="D3378" s="0" t="s">
        <v>2223</v>
      </c>
      <c r="E3378" s="0" t="s">
        <v>2224</v>
      </c>
    </row>
    <row collapsed="false" customFormat="false" customHeight="true" hidden="false" ht="12.1" outlineLevel="0" r="3379">
      <c r="A3379" s="0" t="s">
        <v>2225</v>
      </c>
      <c r="B3379" s="0" t="s">
        <v>2226</v>
      </c>
      <c r="C3379" s="0" t="s">
        <v>2227</v>
      </c>
      <c r="D3379" s="0" t="s">
        <v>2228</v>
      </c>
      <c r="E3379" s="0" t="s">
        <v>2229</v>
      </c>
    </row>
    <row collapsed="false" customFormat="false" customHeight="true" hidden="false" ht="12.65" outlineLevel="0" r="3380">
      <c r="A3380" s="0" t="s">
        <v>2230</v>
      </c>
      <c r="B3380" s="0" t="s">
        <v>2231</v>
      </c>
      <c r="C3380" s="0" t="s">
        <v>2232</v>
      </c>
      <c r="D3380" s="0" t="s">
        <v>2233</v>
      </c>
      <c r="E3380" s="0" t="s">
        <v>2234</v>
      </c>
    </row>
    <row collapsed="false" customFormat="false" customHeight="true" hidden="false" ht="12.1" outlineLevel="0" r="3381">
      <c r="A3381" s="0" t="s">
        <v>2235</v>
      </c>
      <c r="B3381" s="0" t="s">
        <v>2236</v>
      </c>
      <c r="C3381" s="0" t="s">
        <v>2237</v>
      </c>
      <c r="D3381" s="0" t="s">
        <v>2238</v>
      </c>
      <c r="E3381" s="0" t="s">
        <v>2239</v>
      </c>
    </row>
    <row collapsed="false" customFormat="false" customHeight="true" hidden="false" ht="12.1" outlineLevel="0" r="3382">
      <c r="A3382" s="0" t="s">
        <v>2240</v>
      </c>
      <c r="B3382" s="0" t="s">
        <v>2241</v>
      </c>
      <c r="C3382" s="0" t="s">
        <v>2242</v>
      </c>
      <c r="D3382" s="0" t="s">
        <v>2243</v>
      </c>
      <c r="E3382" s="0" t="s">
        <v>2244</v>
      </c>
    </row>
    <row collapsed="false" customFormat="false" customHeight="true" hidden="false" ht="12.65" outlineLevel="0" r="3383">
      <c r="A3383" s="0" t="s">
        <v>2245</v>
      </c>
      <c r="B3383" s="0" t="s">
        <v>2246</v>
      </c>
      <c r="C3383" s="0" t="s">
        <v>2247</v>
      </c>
      <c r="D3383" s="0" t="s">
        <v>2248</v>
      </c>
      <c r="E3383" s="0" t="s">
        <v>2249</v>
      </c>
    </row>
    <row collapsed="false" customFormat="false" customHeight="true" hidden="false" ht="12.1" outlineLevel="0" r="3384">
      <c r="A3384" s="0" t="s">
        <v>2250</v>
      </c>
      <c r="B3384" s="0" t="s">
        <v>2251</v>
      </c>
      <c r="C3384" s="0" t="s">
        <v>2252</v>
      </c>
      <c r="D3384" s="0" t="s">
        <v>2253</v>
      </c>
      <c r="E3384" s="0" t="s">
        <v>2254</v>
      </c>
    </row>
    <row collapsed="false" customFormat="false" customHeight="true" hidden="false" ht="12.1" outlineLevel="0" r="3385">
      <c r="A3385" s="0" t="s">
        <v>2255</v>
      </c>
      <c r="B3385" s="0" t="s">
        <v>2256</v>
      </c>
      <c r="C3385" s="0" t="s">
        <v>2257</v>
      </c>
      <c r="D3385" s="0" t="s">
        <v>2258</v>
      </c>
      <c r="E3385" s="0" t="s">
        <v>2259</v>
      </c>
    </row>
    <row collapsed="false" customFormat="false" customHeight="true" hidden="false" ht="12.1" outlineLevel="0" r="3386">
      <c r="A3386" s="0" t="s">
        <v>2260</v>
      </c>
      <c r="B3386" s="0" t="s">
        <v>2261</v>
      </c>
      <c r="C3386" s="0" t="s">
        <v>2262</v>
      </c>
      <c r="D3386" s="0" t="s">
        <v>2263</v>
      </c>
      <c r="E3386" s="0" t="s">
        <v>2264</v>
      </c>
    </row>
    <row collapsed="false" customFormat="false" customHeight="true" hidden="false" ht="12.65" outlineLevel="0" r="3387">
      <c r="A3387" s="0" t="s">
        <v>2265</v>
      </c>
      <c r="B3387" s="0" t="s">
        <v>2266</v>
      </c>
      <c r="C3387" s="0" t="s">
        <v>2267</v>
      </c>
      <c r="D3387" s="0" t="s">
        <v>2268</v>
      </c>
      <c r="E3387" s="0" t="s">
        <v>2269</v>
      </c>
    </row>
    <row collapsed="false" customFormat="false" customHeight="true" hidden="false" ht="12.65" outlineLevel="0" r="3388">
      <c r="A3388" s="0" t="s">
        <v>2270</v>
      </c>
      <c r="B3388" s="0" t="s">
        <v>2271</v>
      </c>
      <c r="C3388" s="0" t="s">
        <v>2272</v>
      </c>
      <c r="D3388" s="0" t="s">
        <v>2273</v>
      </c>
      <c r="E3388" s="0" t="s">
        <v>2274</v>
      </c>
    </row>
    <row collapsed="false" customFormat="false" customHeight="true" hidden="false" ht="12.65" outlineLevel="0" r="3389">
      <c r="A3389" s="0" t="s">
        <v>2275</v>
      </c>
      <c r="B3389" s="0" t="s">
        <v>2276</v>
      </c>
      <c r="C3389" s="0" t="s">
        <v>2277</v>
      </c>
      <c r="D3389" s="0" t="s">
        <v>2278</v>
      </c>
      <c r="E3389" s="0" t="s">
        <v>2279</v>
      </c>
    </row>
    <row collapsed="false" customFormat="false" customHeight="true" hidden="false" ht="12.1" outlineLevel="0" r="3390">
      <c r="A3390" s="0" t="s">
        <v>2280</v>
      </c>
      <c r="B3390" s="0" t="s">
        <v>2281</v>
      </c>
      <c r="C3390" s="0" t="s">
        <v>2282</v>
      </c>
    </row>
    <row collapsed="false" customFormat="false" customHeight="true" hidden="false" ht="12.1" outlineLevel="0" r="3391">
      <c r="A3391" s="0" t="str">
        <f aca="false">HYPERLINK("http://dbpedia.org/property/title")</f>
        <v>http://dbpedia.org/property/title</v>
      </c>
      <c r="B3391" s="0" t="s">
        <v>57</v>
      </c>
      <c r="D339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3392">
      <c r="A3392" s="0" t="str">
        <f aca="false">HYPERLINK("http://xmlns.com/foaf/0.1/name")</f>
        <v>http://xmlns.com/foaf/0.1/name</v>
      </c>
      <c r="B3392" s="0" t="s">
        <v>34</v>
      </c>
      <c r="D339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3393">
      <c r="A3393" s="0" t="str">
        <f aca="false">HYPERLINK("http://dbpedia.org/property/shortsummary")</f>
        <v>http://dbpedia.org/property/shortsummary</v>
      </c>
      <c r="B3393" s="0" t="s">
        <v>42</v>
      </c>
      <c r="D3393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3394">
      <c r="A3394" s="0" t="str">
        <f aca="false">HYPERLINK("http://dbpedia.org/property/showName")</f>
        <v>http://dbpedia.org/property/showName</v>
      </c>
      <c r="B3394" s="0" t="s">
        <v>1134</v>
      </c>
      <c r="D3394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1" outlineLevel="0" r="3395">
      <c r="A3395" s="0" t="str">
        <f aca="false">HYPERLINK("http://dbpedia.org/property/caption")</f>
        <v>http://dbpedia.org/property/caption</v>
      </c>
      <c r="B3395" s="0" t="s">
        <v>46</v>
      </c>
      <c r="D339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3396">
      <c r="A3396" s="0" t="str">
        <f aca="false">HYPERLINK("http://dbpedia.org/property/aux")</f>
        <v>http://dbpedia.org/property/aux</v>
      </c>
      <c r="B3396" s="0" t="s">
        <v>981</v>
      </c>
      <c r="D3396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true" hidden="false" ht="12.65" outlineLevel="0" r="3397">
      <c r="A3397" s="0" t="str">
        <f aca="false">HYPERLINK("http://dbpedia.org/ontology/subsequentWork")</f>
        <v>http://dbpedia.org/ontology/subsequentWork</v>
      </c>
      <c r="B3397" s="0" t="s">
        <v>1007</v>
      </c>
      <c r="D3397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65" outlineLevel="0" r="3398">
      <c r="A3398" s="0" t="str">
        <f aca="false">HYPERLINK("http://dbpedia.org/ontology/previousWork")</f>
        <v>http://dbpedia.org/ontology/previousWork</v>
      </c>
      <c r="B3398" s="0" t="s">
        <v>1008</v>
      </c>
      <c r="D3398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1" outlineLevel="0" r="3399">
      <c r="A3399" s="0" t="str">
        <f aca="false">HYPERLINK("http://dbpedia.org/property/quote")</f>
        <v>http://dbpedia.org/property/quote</v>
      </c>
      <c r="B3399" s="0" t="s">
        <v>80</v>
      </c>
      <c r="D339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3400">
      <c r="A3400" s="0" t="str">
        <f aca="false">HYPERLINK("http://dbpedia.org/property/name")</f>
        <v>http://dbpedia.org/property/name</v>
      </c>
      <c r="B3400" s="0" t="s">
        <v>34</v>
      </c>
      <c r="D340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3401">
      <c r="A3401" s="0" t="str">
        <f aca="false">HYPERLINK("http://dbpedia.org/property/prev")</f>
        <v>http://dbpedia.org/property/prev</v>
      </c>
      <c r="B3401" s="0" t="s">
        <v>1095</v>
      </c>
      <c r="D3401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true" hidden="false" ht="12.1" outlineLevel="0" r="3402">
      <c r="A3402" s="0" t="str">
        <f aca="false">HYPERLINK("http://dbpedia.org/property/next")</f>
        <v>http://dbpedia.org/property/next</v>
      </c>
      <c r="B3402" s="0" t="s">
        <v>859</v>
      </c>
      <c r="D3402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65" outlineLevel="0" r="3403">
      <c r="A3403" s="0" t="str">
        <f aca="false">HYPERLINK("http://dbpedia.org/property/englishtitle")</f>
        <v>http://dbpedia.org/property/englishtitle</v>
      </c>
      <c r="B3403" s="0" t="s">
        <v>101</v>
      </c>
      <c r="D3403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true" hidden="false" ht="12.1" outlineLevel="0" r="3404">
      <c r="A3404" s="0" t="str">
        <f aca="false">HYPERLINK("http://dbpedia.org/property/sketches")</f>
        <v>http://dbpedia.org/property/sketches</v>
      </c>
      <c r="B3404" s="0" t="s">
        <v>1621</v>
      </c>
      <c r="D3404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true" hidden="false" ht="12.1" outlineLevel="0" r="3405">
      <c r="A3405" s="0" t="str">
        <f aca="false">HYPERLINK("http://dbpedia.org/property/guests")</f>
        <v>http://dbpedia.org/property/guests</v>
      </c>
      <c r="B3405" s="0" t="s">
        <v>1536</v>
      </c>
      <c r="D3405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true" hidden="false" ht="12.65" outlineLevel="0" r="3406">
      <c r="A3406" s="0" t="str">
        <f aca="false">HYPERLINK("http://dbpedia.org/property/alttitle")</f>
        <v>http://dbpedia.org/property/alttitle</v>
      </c>
      <c r="B3406" s="0" t="s">
        <v>1771</v>
      </c>
      <c r="D3406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true" hidden="false" ht="12.65" outlineLevel="0" r="3407">
      <c r="A3407" s="0" t="str">
        <f aca="false">HYPERLINK("http://dbpedia.org/property/episodetitle")</f>
        <v>http://dbpedia.org/property/episodetitle</v>
      </c>
      <c r="B3407" s="0" t="s">
        <v>1722</v>
      </c>
      <c r="D3407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true" hidden="false" ht="12.1" outlineLevel="0" r="3408">
      <c r="A3408" s="0" t="str">
        <f aca="false">HYPERLINK("http://dbpedia.org/ontology/related")</f>
        <v>http://dbpedia.org/ontology/related</v>
      </c>
      <c r="B3408" s="0" t="s">
        <v>1423</v>
      </c>
      <c r="D3408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true" hidden="false" ht="12.65" outlineLevel="0" r="3409">
      <c r="A3409" s="0" t="str">
        <f aca="false">HYPERLINK("http://dbpedia.org/property/opentheme")</f>
        <v>http://dbpedia.org/property/opentheme</v>
      </c>
      <c r="B3409" s="0" t="s">
        <v>1326</v>
      </c>
      <c r="D3409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true" hidden="false" ht="12.1" outlineLevel="0" r="3410">
      <c r="A3410" s="0" t="str">
        <f aca="false">HYPERLINK("http://dbpedia.org/property/summary")</f>
        <v>http://dbpedia.org/property/summary</v>
      </c>
      <c r="B3410" s="0" t="s">
        <v>1859</v>
      </c>
      <c r="D3410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true" hidden="false" ht="12.65" outlineLevel="0" r="3411">
      <c r="A3411" s="0" t="str">
        <f aca="false">HYPERLINK("http://dbpedia.org/property/listEpisodes")</f>
        <v>http://dbpedia.org/property/listEpisodes</v>
      </c>
      <c r="B3411" s="0" t="s">
        <v>1603</v>
      </c>
      <c r="D3411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true" hidden="false" ht="12.1" outlineLevel="0" r="3412">
      <c r="A3412" s="0" t="str">
        <f aca="false">HYPERLINK("http://dbpedia.org/property/related")</f>
        <v>http://dbpedia.org/property/related</v>
      </c>
      <c r="B3412" s="0" t="s">
        <v>1423</v>
      </c>
      <c r="D3412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true" hidden="false" ht="12.65" outlineLevel="0" r="3413">
      <c r="A3413" s="0" t="str">
        <f aca="false">HYPERLINK("http://dbpedia.org/property/precededBy")</f>
        <v>http://dbpedia.org/property/precededBy</v>
      </c>
      <c r="B3413" s="0" t="s">
        <v>517</v>
      </c>
      <c r="D3413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true" hidden="false" ht="12.65" outlineLevel="0" r="3414">
      <c r="A3414" s="0" t="str">
        <f aca="false">HYPERLINK("http://dbpedia.org/property/rtitle")</f>
        <v>http://dbpedia.org/property/rtitle</v>
      </c>
      <c r="B3414" s="0" t="s">
        <v>1580</v>
      </c>
      <c r="D3414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true" hidden="false" ht="12.65" outlineLevel="0" r="3415">
      <c r="A3415" s="0" t="str">
        <f aca="false">HYPERLINK("http://dbpedia.org/property/couchGag")</f>
        <v>http://dbpedia.org/property/couchGag</v>
      </c>
      <c r="B3415" s="0" t="s">
        <v>2283</v>
      </c>
      <c r="D3415" s="0" t="str">
        <f aca="false">HYPERLINK("http://dbpedia.org/sparql?default-graph-uri=http%3A%2F%2Fdbpedia.org&amp;query=select+distinct+%3Fsubject+%3Fobject+where+{%3Fsubject+%3Chttp%3A%2F%2Fdbpedia.org%2Fproperty%2FcouchGag%3E+%3Fobject}+LIMIT+100&amp;format=text%2Fhtml&amp;timeout=30000&amp;debug=on", "View on DBPedia")</f>
        <v>View on DBPedia</v>
      </c>
    </row>
    <row collapsed="false" customFormat="false" customHeight="true" hidden="false" ht="12.65" outlineLevel="0" r="3416">
      <c r="A3416" s="0" t="str">
        <f aca="false">HYPERLINK("http://dbpedia.org/property/followedBy")</f>
        <v>http://dbpedia.org/property/followedBy</v>
      </c>
      <c r="B3416" s="0" t="s">
        <v>865</v>
      </c>
      <c r="D3416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65" outlineLevel="0" r="3417">
      <c r="A3417" s="0" t="str">
        <f aca="false">HYPERLINK("http://dbpedia.org/property/romajititle")</f>
        <v>http://dbpedia.org/property/romajititle</v>
      </c>
      <c r="B3417" s="0" t="s">
        <v>1610</v>
      </c>
      <c r="D3417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true" hidden="false" ht="12.1" outlineLevel="0" r="3418">
      <c r="A3418" s="0" t="str">
        <f aca="false">HYPERLINK("http://dbpedia.org/property/starring")</f>
        <v>http://dbpedia.org/property/starring</v>
      </c>
      <c r="B3418" s="0" t="s">
        <v>93</v>
      </c>
      <c r="D3418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3419">
      <c r="A3419" s="0" t="str">
        <f aca="false">HYPERLINK("http://dbpedia.org/property/seasonName")</f>
        <v>http://dbpedia.org/property/seasonName</v>
      </c>
      <c r="B3419" s="0" t="s">
        <v>1555</v>
      </c>
      <c r="D3419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true" hidden="false" ht="12.65" outlineLevel="0" r="3420">
      <c r="A3420" s="0" t="str">
        <f aca="false">HYPERLINK("http://dbpedia.org/ontology/musicComposer")</f>
        <v>http://dbpedia.org/ontology/musicComposer</v>
      </c>
      <c r="B3420" s="0" t="s">
        <v>975</v>
      </c>
      <c r="D3420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true" hidden="false" ht="12.1" outlineLevel="0" r="3421">
      <c r="A3421" s="0" t="str">
        <f aca="false">HYPERLINK("http://dbpedia.org/property/music")</f>
        <v>http://dbpedia.org/property/music</v>
      </c>
      <c r="B3421" s="0" t="s">
        <v>843</v>
      </c>
      <c r="D3421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65" outlineLevel="0" r="3422">
      <c r="A3422" s="0" t="str">
        <f aca="false">HYPERLINK("http://dbpedia.org/property/knownFor")</f>
        <v>http://dbpedia.org/property/knownFor</v>
      </c>
      <c r="B3422" s="0" t="s">
        <v>60</v>
      </c>
      <c r="D3422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3423">
      <c r="A3423" s="0" t="str">
        <f aca="false">HYPERLINK("http://dbpedia.org/ontology/knownFor")</f>
        <v>http://dbpedia.org/ontology/knownFor</v>
      </c>
      <c r="B3423" s="0" t="s">
        <v>60</v>
      </c>
      <c r="D3423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3424">
      <c r="A3424" s="0" t="str">
        <f aca="false">HYPERLINK("http://dbpedia.org/property/first")</f>
        <v>http://dbpedia.org/property/first</v>
      </c>
      <c r="B3424" s="0" t="s">
        <v>1025</v>
      </c>
      <c r="D3424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true" hidden="false" ht="12.1" outlineLevel="0" r="3425">
      <c r="A3425" s="0" t="str">
        <f aca="false">HYPERLINK("http://dbpedia.org/property/occupation")</f>
        <v>http://dbpedia.org/property/occupation</v>
      </c>
      <c r="B3425" s="0" t="s">
        <v>52</v>
      </c>
      <c r="D342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3426">
      <c r="A3426" s="0" t="str">
        <f aca="false">HYPERLINK("http://dbpedia.org/property/notableWork")</f>
        <v>http://dbpedia.org/property/notableWork</v>
      </c>
      <c r="B3426" s="0" t="s">
        <v>1728</v>
      </c>
      <c r="D3426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true" hidden="false" ht="12.1" outlineLevel="0" r="3427">
      <c r="A3427" s="0" t="str">
        <f aca="false">HYPERLINK("http://dbpedia.org/property/col")</f>
        <v>http://dbpedia.org/property/col</v>
      </c>
      <c r="B3427" s="0" t="s">
        <v>77</v>
      </c>
      <c r="D3427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65" outlineLevel="0" r="3428">
      <c r="A3428" s="0" t="str">
        <f aca="false">HYPERLINK("http://dbpedia.org/property/endtheme")</f>
        <v>http://dbpedia.org/property/endtheme</v>
      </c>
      <c r="B3428" s="0" t="s">
        <v>1713</v>
      </c>
      <c r="D3428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true" hidden="false" ht="12.1" outlineLevel="0" r="3429">
      <c r="A3429" s="0" t="str">
        <f aca="false">HYPERLINK("http://dbpedia.org/property/credits")</f>
        <v>http://dbpedia.org/property/credits</v>
      </c>
      <c r="B3429" s="0" t="s">
        <v>491</v>
      </c>
      <c r="D3429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true" hidden="false" ht="12.1" outlineLevel="0" r="3430">
      <c r="A3430" s="0" t="str">
        <f aca="false">HYPERLINK("http://dbpedia.org/property/television")</f>
        <v>http://dbpedia.org/property/television</v>
      </c>
      <c r="B3430" s="0" t="s">
        <v>1614</v>
      </c>
      <c r="D3430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true" hidden="false" ht="12.65" outlineLevel="0" r="3431">
      <c r="A3431" s="0" t="str">
        <f aca="false">HYPERLINK("http://dbpedia.org/ontology/openingTheme")</f>
        <v>http://dbpedia.org/ontology/openingTheme</v>
      </c>
      <c r="B3431" s="0" t="s">
        <v>1304</v>
      </c>
      <c r="D3431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true" hidden="false" ht="12.65" outlineLevel="0" r="3432">
      <c r="A3432" s="0" t="str">
        <f aca="false">HYPERLINK("http://dbpedia.org/property/episodeName")</f>
        <v>http://dbpedia.org/property/episodeName</v>
      </c>
      <c r="B3432" s="0" t="s">
        <v>1830</v>
      </c>
      <c r="D3432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true" hidden="false" ht="12.1" outlineLevel="0" r="3433">
      <c r="A3433" s="0" t="str">
        <f aca="false">HYPERLINK("http://dbpedia.org/property/genre")</f>
        <v>http://dbpedia.org/property/genre</v>
      </c>
      <c r="B3433" s="0" t="s">
        <v>59</v>
      </c>
      <c r="D3433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true" hidden="false" ht="12.65" outlineLevel="0" r="3434">
      <c r="A3434" s="0" t="str">
        <f aca="false">HYPERLINK("http://dbpedia.org/property/chapterlist")</f>
        <v>http://dbpedia.org/property/chapterlist</v>
      </c>
      <c r="B3434" s="0" t="s">
        <v>1543</v>
      </c>
      <c r="D3434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true" hidden="false" ht="12.65" outlineLevel="0" r="3435">
      <c r="A3435" s="0" t="str">
        <f aca="false">HYPERLINK("http://dbpedia.org/property/englishtitlea")</f>
        <v>http://dbpedia.org/property/englishtitlea</v>
      </c>
      <c r="B3435" s="0" t="s">
        <v>2284</v>
      </c>
      <c r="D3435" s="0" t="str">
        <f aca="false">HYPERLINK("http://dbpedia.org/sparql?default-graph-uri=http%3A%2F%2Fdbpedia.org&amp;query=select+distinct+%3Fsubject+%3Fobject+where+{%3Fsubject+%3Chttp%3A%2F%2Fdbpedia.org%2Fproperty%2Fenglishtitlea%3E+%3Fobject}+LIMIT+100&amp;format=text%2Fhtml&amp;timeout=30000&amp;debug=on", "View on DBPedia")</f>
        <v>View on DBPedia</v>
      </c>
    </row>
    <row collapsed="false" customFormat="false" customHeight="true" hidden="false" ht="12.65" outlineLevel="0" r="3436">
      <c r="A3436" s="0" t="str">
        <f aca="false">HYPERLINK("http://dbpedia.org/property/englishtitleb")</f>
        <v>http://dbpedia.org/property/englishtitleb</v>
      </c>
      <c r="B3436" s="0" t="s">
        <v>2016</v>
      </c>
      <c r="D3436" s="0" t="str">
        <f aca="false">HYPERLINK("http://dbpedia.org/sparql?default-graph-uri=http%3A%2F%2Fdbpedia.org&amp;query=select+distinct+%3Fsubject+%3Fobject+where+{%3Fsubject+%3Chttp%3A%2F%2Fdbpedia.org%2Fproperty%2Fenglishtitleb%3E+%3Fobject}+LIMIT+100&amp;format=text%2Fhtml&amp;timeout=30000&amp;debug=on", "View on DBPedia")</f>
        <v>View on DBPedia</v>
      </c>
    </row>
    <row collapsed="false" customFormat="false" customHeight="true" hidden="false" ht="12.1" outlineLevel="0" r="3437">
      <c r="A3437" s="0" t="str">
        <f aca="false">HYPERLINK("http://dbpedia.org/property/episode")</f>
        <v>http://dbpedia.org/property/episode</v>
      </c>
      <c r="B3437" s="0" t="s">
        <v>1564</v>
      </c>
      <c r="D3437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true" hidden="false" ht="12.1" outlineLevel="0" r="3438">
      <c r="A3438" s="0" t="str">
        <f aca="false">HYPERLINK("http://dbpedia.org/property/format")</f>
        <v>http://dbpedia.org/property/format</v>
      </c>
      <c r="B3438" s="0" t="s">
        <v>1065</v>
      </c>
      <c r="D3438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true" hidden="false" ht="12.1" outlineLevel="0" r="3439">
      <c r="A3439" s="0" t="str">
        <f aca="false">HYPERLINK("http://dbpedia.org/property/note")</f>
        <v>http://dbpedia.org/property/note</v>
      </c>
      <c r="B3439" s="0" t="s">
        <v>498</v>
      </c>
      <c r="D3439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3440">
      <c r="A3440" s="0" t="str">
        <f aca="false">HYPERLINK("http://dbpedia.org/property/extra")</f>
        <v>http://dbpedia.org/property/extra</v>
      </c>
      <c r="B3440" s="0" t="s">
        <v>842</v>
      </c>
      <c r="D3440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1" outlineLevel="0" r="3441">
      <c r="A3441" s="0" t="str">
        <f aca="false">HYPERLINK("http://dbpedia.org/ontology/award")</f>
        <v>http://dbpedia.org/ontology/award</v>
      </c>
      <c r="B3441" s="0" t="s">
        <v>218</v>
      </c>
      <c r="D3441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65" outlineLevel="0" r="3442">
      <c r="A3442" s="0" t="str">
        <f aca="false">HYPERLINK("http://dbpedia.org/property/lastAlbum")</f>
        <v>http://dbpedia.org/property/lastAlbum</v>
      </c>
      <c r="B3442" s="0" t="s">
        <v>853</v>
      </c>
      <c r="D3442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65" outlineLevel="0" r="3443">
      <c r="A3443" s="0" t="str">
        <f aca="false">HYPERLINK("http://dbpedia.org/property/thisSingle")</f>
        <v>http://dbpedia.org/property/thisSingle</v>
      </c>
      <c r="B3443" s="0" t="s">
        <v>1010</v>
      </c>
      <c r="D3443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true" hidden="false" ht="12.1" outlineLevel="0" r="3444">
      <c r="A3444" s="0" t="str">
        <f aca="false">HYPERLINK("http://dbpedia.org/ontology/format")</f>
        <v>http://dbpedia.org/ontology/format</v>
      </c>
      <c r="B3444" s="0" t="s">
        <v>1065</v>
      </c>
      <c r="D3444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true" hidden="false" ht="12.1" outlineLevel="0" r="3445">
      <c r="A3445" s="0" t="str">
        <f aca="false">HYPERLINK("http://dbpedia.org/property/after")</f>
        <v>http://dbpedia.org/property/after</v>
      </c>
      <c r="B3445" s="0" t="s">
        <v>156</v>
      </c>
      <c r="D344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1" outlineLevel="0" r="3446">
      <c r="A3446" s="0" t="str">
        <f aca="false">HYPERLINK("http://dbpedia.org/property/before")</f>
        <v>http://dbpedia.org/property/before</v>
      </c>
      <c r="B3446" s="0" t="s">
        <v>164</v>
      </c>
      <c r="D3446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3447">
      <c r="A3447" s="0" t="str">
        <f aca="false">HYPERLINK("http://dbpedia.org/ontology/starring")</f>
        <v>http://dbpedia.org/ontology/starring</v>
      </c>
      <c r="B3447" s="0" t="s">
        <v>93</v>
      </c>
      <c r="D344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3448">
      <c r="A3448" s="0" t="str">
        <f aca="false">HYPERLINK("http://dbpedia.org/property/content")</f>
        <v>http://dbpedia.org/property/content</v>
      </c>
      <c r="B3448" s="0" t="s">
        <v>1090</v>
      </c>
      <c r="D3448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true" hidden="false" ht="12.65" outlineLevel="0" r="3449">
      <c r="A3449" s="0" t="str">
        <f aca="false">HYPERLINK("http://dbpedia.org/property/lastSingle")</f>
        <v>http://dbpedia.org/property/lastSingle</v>
      </c>
      <c r="B3449" s="0" t="s">
        <v>1005</v>
      </c>
      <c r="D3449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true" hidden="false" ht="12.65" outlineLevel="0" r="3450">
      <c r="A3450" s="0" t="str">
        <f aca="false">HYPERLINK("http://dbpedia.org/property/nextSingle")</f>
        <v>http://dbpedia.org/property/nextSingle</v>
      </c>
      <c r="B3450" s="0" t="s">
        <v>1015</v>
      </c>
      <c r="D3450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true" hidden="false" ht="12.1" outlineLevel="0" r="3451">
      <c r="A3451" s="0" t="str">
        <f aca="false">HYPERLINK("http://dbpedia.org/property/l")</f>
        <v>http://dbpedia.org/property/l</v>
      </c>
      <c r="B3451" s="0" t="s">
        <v>677</v>
      </c>
      <c r="D3451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65" outlineLevel="0" r="3452">
      <c r="A3452" s="0" t="str">
        <f aca="false">HYPERLINK("http://dbpedia.org/property/serialName")</f>
        <v>http://dbpedia.org/property/serialName</v>
      </c>
      <c r="B3452" s="0" t="s">
        <v>2176</v>
      </c>
      <c r="D3452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true" hidden="false" ht="12.1" outlineLevel="0" r="3454">
      <c r="A3454" s="0" t="n">
        <v>1151263973</v>
      </c>
      <c r="B3454" s="0" t="s">
        <v>1497</v>
      </c>
      <c r="C3454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65" outlineLevel="0" r="3455">
      <c r="A3455" s="0" t="s">
        <v>2285</v>
      </c>
      <c r="B3455" s="0" t="s">
        <v>2286</v>
      </c>
      <c r="C3455" s="0" t="s">
        <v>2287</v>
      </c>
      <c r="D3455" s="0" t="s">
        <v>2288</v>
      </c>
    </row>
    <row collapsed="false" customFormat="false" customHeight="true" hidden="false" ht="12.1" outlineLevel="0" r="3456">
      <c r="A3456" s="0" t="str">
        <f aca="false">HYPERLINK("http://dbpedia.org/property/director")</f>
        <v>http://dbpedia.org/property/director</v>
      </c>
      <c r="B3456" s="0" t="s">
        <v>519</v>
      </c>
      <c r="D3456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3457">
      <c r="A3457" s="0" t="str">
        <f aca="false">HYPERLINK("http://dbpedia.org/property/name")</f>
        <v>http://dbpedia.org/property/name</v>
      </c>
      <c r="B3457" s="0" t="s">
        <v>34</v>
      </c>
      <c r="D3457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65" outlineLevel="0" r="3458">
      <c r="A3458" s="0" t="str">
        <f aca="false">HYPERLINK("http://dbpedia.org/property/directedby")</f>
        <v>http://dbpedia.org/property/directedby</v>
      </c>
      <c r="B3458" s="0" t="s">
        <v>1540</v>
      </c>
      <c r="D3458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true" hidden="false" ht="12.1" outlineLevel="0" r="3459">
      <c r="A3459" s="0" t="str">
        <f aca="false">HYPERLINK("http://dbpedia.org/ontology/director")</f>
        <v>http://dbpedia.org/ontology/director</v>
      </c>
      <c r="B3459" s="0" t="s">
        <v>519</v>
      </c>
      <c r="D3459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true" hidden="false" ht="12.1" outlineLevel="0" r="3460">
      <c r="A3460" s="0" t="str">
        <f aca="false">HYPERLINK("http://xmlns.com/foaf/0.1/name")</f>
        <v>http://xmlns.com/foaf/0.1/name</v>
      </c>
      <c r="B3460" s="0" t="s">
        <v>34</v>
      </c>
      <c r="D346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1" outlineLevel="0" r="3461">
      <c r="A3461" s="0" t="str">
        <f aca="false">HYPERLINK("http://dbpedia.org/property/guests")</f>
        <v>http://dbpedia.org/property/guests</v>
      </c>
      <c r="B3461" s="0" t="s">
        <v>1536</v>
      </c>
      <c r="D3461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true" hidden="false" ht="12.1" outlineLevel="0" r="3462">
      <c r="A3462" s="0" t="str">
        <f aca="false">HYPERLINK("http://dbpedia.org/property/aux")</f>
        <v>http://dbpedia.org/property/aux</v>
      </c>
      <c r="B3462" s="0" t="s">
        <v>981</v>
      </c>
      <c r="D3462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true" hidden="false" ht="12.1" outlineLevel="0" r="3463">
      <c r="A3463" s="0" t="str">
        <f aca="false">HYPERLINK("http://dbpedia.org/property/starring")</f>
        <v>http://dbpedia.org/property/starring</v>
      </c>
      <c r="B3463" s="0" t="s">
        <v>93</v>
      </c>
      <c r="D3463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1" outlineLevel="0" r="3464">
      <c r="A3464" s="0" t="str">
        <f aca="false">HYPERLINK("http://dbpedia.org/ontology/starring")</f>
        <v>http://dbpedia.org/ontology/starring</v>
      </c>
      <c r="B3464" s="0" t="s">
        <v>93</v>
      </c>
      <c r="D3464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3465">
      <c r="A3465" s="0" t="str">
        <f aca="false">HYPERLINK("http://dbpedia.org/property/shortsummary")</f>
        <v>http://dbpedia.org/property/shortsummary</v>
      </c>
      <c r="B3465" s="0" t="s">
        <v>42</v>
      </c>
      <c r="D3465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65" outlineLevel="0" r="3466">
      <c r="A3466" s="0" t="str">
        <f aca="false">HYPERLINK("http://dbpedia.org/property/executiveProducer")</f>
        <v>http://dbpedia.org/property/executiveProducer</v>
      </c>
      <c r="B3466" s="0" t="s">
        <v>1537</v>
      </c>
      <c r="D3466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true" hidden="false" ht="12.65" outlineLevel="0" r="3467">
      <c r="A3467" s="0" t="str">
        <f aca="false">HYPERLINK("http://dbpedia.org/ontology/executiveProducer")</f>
        <v>http://dbpedia.org/ontology/executiveProducer</v>
      </c>
      <c r="B3467" s="0" t="s">
        <v>1537</v>
      </c>
      <c r="D3467" s="0" t="str">
        <f aca="false">HYPERLINK("http://dbpedia.org/sparql?default-graph-uri=http%3A%2F%2Fdbpedia.org&amp;query=select+distinct+%3Fsubject+%3Fobject+where+{%3Fsubject+%3Chttp%3A%2F%2Fdbpedia.org%2Fontology%2FexecutiveProducer%3E+%3Fobject}+LIMIT+100&amp;format=text%2Fhtml&amp;timeout=30000&amp;debug=on", "View on DBPedia")</f>
        <v>View on DBPedia</v>
      </c>
    </row>
    <row collapsed="false" customFormat="false" customHeight="true" hidden="false" ht="12.1" outlineLevel="0" r="3468">
      <c r="A3468" s="0" t="str">
        <f aca="false">HYPERLINK("http://dbpedia.org/property/host")</f>
        <v>http://dbpedia.org/property/host</v>
      </c>
      <c r="B3468" s="0" t="s">
        <v>667</v>
      </c>
      <c r="D3468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true" hidden="false" ht="12.1" outlineLevel="0" r="3469">
      <c r="A3469" s="0" t="str">
        <f aca="false">HYPERLINK("http://dbpedia.org/property/producer")</f>
        <v>http://dbpedia.org/property/producer</v>
      </c>
      <c r="B3469" s="0" t="s">
        <v>837</v>
      </c>
      <c r="D3469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65" outlineLevel="0" r="3470">
      <c r="A3470" s="0" t="str">
        <f aca="false">HYPERLINK("http://dbpedia.org/property/rtitle")</f>
        <v>http://dbpedia.org/property/rtitle</v>
      </c>
      <c r="B3470" s="0" t="s">
        <v>1580</v>
      </c>
      <c r="D3470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true" hidden="false" ht="12.1" outlineLevel="0" r="3471">
      <c r="A3471" s="0" t="str">
        <f aca="false">HYPERLINK("http://dbpedia.org/ontology/creator")</f>
        <v>http://dbpedia.org/ontology/creator</v>
      </c>
      <c r="B3471" s="0" t="s">
        <v>980</v>
      </c>
      <c r="D3471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true" hidden="false" ht="12.1" outlineLevel="0" r="3472">
      <c r="A3472" s="0" t="str">
        <f aca="false">HYPERLINK("http://dbpedia.org/property/after")</f>
        <v>http://dbpedia.org/property/after</v>
      </c>
      <c r="B3472" s="0" t="s">
        <v>156</v>
      </c>
      <c r="D3472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3473">
      <c r="A3473" s="0" t="str">
        <f aca="false">HYPERLINK("http://dbpedia.org/property/birthName")</f>
        <v>http://dbpedia.org/property/birthName</v>
      </c>
      <c r="B3473" s="0" t="s">
        <v>1171</v>
      </c>
      <c r="D3473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1" outlineLevel="0" r="3474">
      <c r="A3474" s="0" t="str">
        <f aca="false">HYPERLINK("http://dbpedia.org/ontology/guest")</f>
        <v>http://dbpedia.org/ontology/guest</v>
      </c>
      <c r="B3474" s="0" t="s">
        <v>1538</v>
      </c>
      <c r="D3474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true" hidden="false" ht="12.1" outlineLevel="0" r="3475">
      <c r="A3475" s="0" t="str">
        <f aca="false">HYPERLINK("http://dbpedia.org/property/caption")</f>
        <v>http://dbpedia.org/property/caption</v>
      </c>
      <c r="B3475" s="0" t="s">
        <v>46</v>
      </c>
      <c r="D347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3476">
      <c r="A3476" s="0" t="str">
        <f aca="false">HYPERLINK("http://dbpedia.org/property/extra")</f>
        <v>http://dbpedia.org/property/extra</v>
      </c>
      <c r="B3476" s="0" t="s">
        <v>842</v>
      </c>
      <c r="D3476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1" outlineLevel="0" r="3477">
      <c r="A3477" s="0" t="str">
        <f aca="false">HYPERLINK("http://dbpedia.org/ontology/voice")</f>
        <v>http://dbpedia.org/ontology/voice</v>
      </c>
      <c r="B3477" s="0" t="s">
        <v>1248</v>
      </c>
      <c r="D3477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true" hidden="false" ht="12.1" outlineLevel="0" r="3478">
      <c r="A3478" s="0" t="str">
        <f aca="false">HYPERLINK("http://dbpedia.org/property/before")</f>
        <v>http://dbpedia.org/property/before</v>
      </c>
      <c r="B3478" s="0" t="s">
        <v>164</v>
      </c>
      <c r="D3478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3479">
      <c r="A3479" s="0" t="str">
        <f aca="false">HYPERLINK("http://dbpedia.org/ontology/presenter")</f>
        <v>http://dbpedia.org/ontology/presenter</v>
      </c>
      <c r="B3479" s="0" t="s">
        <v>1108</v>
      </c>
      <c r="D3479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true" hidden="false" ht="12.1" outlineLevel="0" r="3480">
      <c r="A3480" s="0" t="str">
        <f aca="false">HYPERLINK("http://dbpedia.org/property/presenter")</f>
        <v>http://dbpedia.org/property/presenter</v>
      </c>
      <c r="B3480" s="0" t="s">
        <v>1108</v>
      </c>
      <c r="D3480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true" hidden="false" ht="12.65" outlineLevel="0" r="3481">
      <c r="A3481" s="0" t="str">
        <f aca="false">HYPERLINK("http://dbpedia.org/property/guestStar")</f>
        <v>http://dbpedia.org/property/guestStar</v>
      </c>
      <c r="B3481" s="0" t="s">
        <v>2289</v>
      </c>
      <c r="D3481" s="0" t="str">
        <f aca="false">HYPERLINK("http://dbpedia.org/sparql?default-graph-uri=http%3A%2F%2Fdbpedia.org&amp;query=select+distinct+%3Fsubject+%3Fobject+where+{%3Fsubject+%3Chttp%3A%2F%2Fdbpedia.org%2Fproperty%2FguestStar%3E+%3Fobject}+LIMIT+100&amp;format=text%2Fhtml&amp;timeout=30000&amp;debug=on", "View on DBPedia")</f>
        <v>View on DBPedia</v>
      </c>
    </row>
    <row collapsed="false" customFormat="false" customHeight="true" hidden="false" ht="12.65" outlineLevel="0" r="3482">
      <c r="A3482" s="0" t="str">
        <f aca="false">HYPERLINK("http://dbpedia.org/property/alternativeNames")</f>
        <v>http://dbpedia.org/property/alternativeNames</v>
      </c>
      <c r="B3482" s="0" t="s">
        <v>760</v>
      </c>
      <c r="D3482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true" hidden="false" ht="12.1" outlineLevel="0" r="3483">
      <c r="A3483" s="0" t="str">
        <f aca="false">HYPERLINK("http://dbpedia.org/property/creator")</f>
        <v>http://dbpedia.org/property/creator</v>
      </c>
      <c r="B3483" s="0" t="s">
        <v>980</v>
      </c>
      <c r="D3483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true" hidden="false" ht="12.1" outlineLevel="0" r="3484">
      <c r="A3484" s="0" t="str">
        <f aca="false">HYPERLINK("http://dbpedia.org/property/voices")</f>
        <v>http://dbpedia.org/property/voices</v>
      </c>
      <c r="B3484" s="0" t="s">
        <v>1894</v>
      </c>
      <c r="D3484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true" hidden="false" ht="12.65" outlineLevel="0" r="3485">
      <c r="A3485" s="0" t="str">
        <f aca="false">HYPERLINK("http://dbpedia.org/ontology/birthName")</f>
        <v>http://dbpedia.org/ontology/birthName</v>
      </c>
      <c r="B3485" s="0" t="s">
        <v>1171</v>
      </c>
      <c r="D3485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true" hidden="false" ht="12.65" outlineLevel="0" r="3486">
      <c r="A3486" s="0" t="str">
        <f aca="false">HYPERLINK("http://dbpedia.org/property/writtenby")</f>
        <v>http://dbpedia.org/property/writtenby</v>
      </c>
      <c r="B3486" s="0" t="s">
        <v>1535</v>
      </c>
      <c r="D3486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true" hidden="false" ht="12.1" outlineLevel="0" r="3487">
      <c r="A3487" s="0" t="str">
        <f aca="false">HYPERLINK("http://dbpedia.org/property/title")</f>
        <v>http://dbpedia.org/property/title</v>
      </c>
      <c r="B3487" s="0" t="s">
        <v>57</v>
      </c>
      <c r="D348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3489">
      <c r="A3489" s="0" t="n">
        <v>1634952948</v>
      </c>
      <c r="B3489" s="0" t="s">
        <v>1497</v>
      </c>
      <c r="C3489" s="0" t="str">
        <f aca="false">HYPERLINK("http://en.wikipedia.org/wiki/List_of_How_I_Met_Your_Mother_episodes", "View context")</f>
        <v>View context</v>
      </c>
    </row>
    <row collapsed="false" customFormat="false" customHeight="true" hidden="false" ht="12.1" outlineLevel="0" r="3490">
      <c r="A3490" s="0" t="n">
        <v>1</v>
      </c>
      <c r="B3490" s="0" t="n">
        <v>2</v>
      </c>
      <c r="C3490" s="0" t="n">
        <v>3</v>
      </c>
      <c r="D3490" s="0" t="n">
        <v>4</v>
      </c>
      <c r="E3490" s="0" t="n">
        <v>5</v>
      </c>
    </row>
    <row collapsed="false" customFormat="false" customHeight="true" hidden="false" ht="12.1" outlineLevel="0" r="3491">
      <c r="A3491" s="0" t="n">
        <v>6</v>
      </c>
      <c r="B3491" s="0" t="n">
        <v>7</v>
      </c>
      <c r="C3491" s="0" t="n">
        <v>8</v>
      </c>
      <c r="D3491" s="0" t="n">
        <v>9</v>
      </c>
      <c r="E3491" s="0" t="n">
        <v>10</v>
      </c>
    </row>
    <row collapsed="false" customFormat="false" customHeight="true" hidden="false" ht="12.1" outlineLevel="0" r="3492">
      <c r="A3492" s="0" t="n">
        <v>11</v>
      </c>
      <c r="B3492" s="0" t="n">
        <v>12</v>
      </c>
      <c r="C3492" s="0" t="n">
        <v>13</v>
      </c>
      <c r="D3492" s="0" t="n">
        <v>14</v>
      </c>
      <c r="E3492" s="0" t="n">
        <v>15</v>
      </c>
    </row>
    <row collapsed="false" customFormat="false" customHeight="true" hidden="false" ht="12.1" outlineLevel="0" r="3493">
      <c r="A3493" s="0" t="n">
        <v>16</v>
      </c>
      <c r="B3493" s="0" t="n">
        <v>17</v>
      </c>
      <c r="C3493" s="0" t="n">
        <v>18</v>
      </c>
      <c r="D3493" s="0" t="n">
        <v>19</v>
      </c>
      <c r="E3493" s="0" t="n">
        <v>20</v>
      </c>
    </row>
    <row collapsed="false" customFormat="false" customHeight="true" hidden="false" ht="12.1" outlineLevel="0" r="3494">
      <c r="A3494" s="0" t="n">
        <v>21</v>
      </c>
      <c r="B3494" s="0" t="n">
        <v>22</v>
      </c>
      <c r="C3494" s="0" t="n">
        <v>23</v>
      </c>
      <c r="D3494" s="0" t="n">
        <v>24</v>
      </c>
      <c r="E3494" s="0" t="n">
        <v>25</v>
      </c>
    </row>
    <row collapsed="false" customFormat="false" customHeight="true" hidden="false" ht="12.1" outlineLevel="0" r="3495">
      <c r="A3495" s="0" t="n">
        <v>26</v>
      </c>
      <c r="B3495" s="0" t="n">
        <v>27</v>
      </c>
      <c r="C3495" s="0" t="n">
        <v>28</v>
      </c>
      <c r="D3495" s="0" t="n">
        <v>29</v>
      </c>
      <c r="E3495" s="0" t="n">
        <v>30</v>
      </c>
    </row>
    <row collapsed="false" customFormat="false" customHeight="true" hidden="false" ht="12.1" outlineLevel="0" r="3496">
      <c r="A3496" s="0" t="n">
        <v>31</v>
      </c>
      <c r="B3496" s="0" t="n">
        <v>32</v>
      </c>
      <c r="C3496" s="0" t="n">
        <v>33</v>
      </c>
      <c r="D3496" s="0" t="n">
        <v>34</v>
      </c>
      <c r="E3496" s="0" t="n">
        <v>35</v>
      </c>
    </row>
    <row collapsed="false" customFormat="false" customHeight="true" hidden="false" ht="12.1" outlineLevel="0" r="3497">
      <c r="A3497" s="0" t="n">
        <v>36</v>
      </c>
      <c r="B3497" s="0" t="n">
        <v>37</v>
      </c>
      <c r="C3497" s="0" t="n">
        <v>38</v>
      </c>
      <c r="D3497" s="0" t="n">
        <v>39</v>
      </c>
      <c r="E3497" s="0" t="n">
        <v>40</v>
      </c>
    </row>
    <row collapsed="false" customFormat="false" customHeight="true" hidden="false" ht="12.1" outlineLevel="0" r="3498">
      <c r="A3498" s="0" t="n">
        <v>41</v>
      </c>
      <c r="B3498" s="0" t="n">
        <v>42</v>
      </c>
      <c r="C3498" s="0" t="n">
        <v>43</v>
      </c>
      <c r="D3498" s="0" t="n">
        <v>44</v>
      </c>
      <c r="E3498" s="0" t="n">
        <v>45</v>
      </c>
    </row>
    <row collapsed="false" customFormat="false" customHeight="true" hidden="false" ht="12.1" outlineLevel="0" r="3499">
      <c r="A3499" s="0" t="n">
        <v>46</v>
      </c>
      <c r="B3499" s="0" t="n">
        <v>47</v>
      </c>
      <c r="C3499" s="0" t="n">
        <v>48</v>
      </c>
      <c r="D3499" s="0" t="n">
        <v>49</v>
      </c>
      <c r="E3499" s="0" t="n">
        <v>50</v>
      </c>
    </row>
    <row collapsed="false" customFormat="false" customHeight="true" hidden="false" ht="12.1" outlineLevel="0" r="3500">
      <c r="A3500" s="0" t="n">
        <v>51</v>
      </c>
      <c r="B3500" s="0" t="n">
        <v>52</v>
      </c>
      <c r="C3500" s="0" t="n">
        <v>53</v>
      </c>
      <c r="D3500" s="0" t="n">
        <v>54</v>
      </c>
      <c r="E3500" s="0" t="n">
        <v>55</v>
      </c>
    </row>
    <row collapsed="false" customFormat="false" customHeight="true" hidden="false" ht="12.1" outlineLevel="0" r="3501">
      <c r="A3501" s="0" t="n">
        <v>56</v>
      </c>
      <c r="B3501" s="0" t="n">
        <v>57</v>
      </c>
      <c r="C3501" s="0" t="n">
        <v>58</v>
      </c>
      <c r="D3501" s="0" t="n">
        <v>59</v>
      </c>
      <c r="E3501" s="0" t="n">
        <v>60</v>
      </c>
    </row>
    <row collapsed="false" customFormat="false" customHeight="true" hidden="false" ht="12.1" outlineLevel="0" r="3502">
      <c r="A3502" s="0" t="n">
        <v>61</v>
      </c>
      <c r="B3502" s="0" t="n">
        <v>62</v>
      </c>
      <c r="C3502" s="0" t="n">
        <v>63</v>
      </c>
      <c r="D3502" s="0" t="n">
        <v>64</v>
      </c>
      <c r="E3502" s="0" t="n">
        <v>65</v>
      </c>
    </row>
    <row collapsed="false" customFormat="false" customHeight="true" hidden="false" ht="12.1" outlineLevel="0" r="3503">
      <c r="A3503" s="0" t="n">
        <v>66</v>
      </c>
      <c r="B3503" s="0" t="n">
        <v>67</v>
      </c>
      <c r="C3503" s="0" t="n">
        <v>68</v>
      </c>
      <c r="D3503" s="0" t="n">
        <v>69</v>
      </c>
      <c r="E3503" s="0" t="n">
        <v>70</v>
      </c>
    </row>
    <row collapsed="false" customFormat="false" customHeight="true" hidden="false" ht="12.1" outlineLevel="0" r="3504">
      <c r="A3504" s="0" t="n">
        <v>71</v>
      </c>
      <c r="B3504" s="0" t="n">
        <v>72</v>
      </c>
      <c r="C3504" s="0" t="n">
        <v>73</v>
      </c>
      <c r="D3504" s="0" t="n">
        <v>74</v>
      </c>
      <c r="E3504" s="0" t="n">
        <v>75</v>
      </c>
    </row>
    <row collapsed="false" customFormat="false" customHeight="true" hidden="false" ht="12.1" outlineLevel="0" r="3505">
      <c r="A3505" s="0" t="n">
        <v>76</v>
      </c>
      <c r="B3505" s="0" t="n">
        <v>77</v>
      </c>
      <c r="C3505" s="0" t="n">
        <v>78</v>
      </c>
      <c r="D3505" s="0" t="n">
        <v>79</v>
      </c>
      <c r="E3505" s="0" t="n">
        <v>80</v>
      </c>
    </row>
    <row collapsed="false" customFormat="false" customHeight="true" hidden="false" ht="12.1" outlineLevel="0" r="3506">
      <c r="A3506" s="0" t="n">
        <v>81</v>
      </c>
      <c r="B3506" s="0" t="n">
        <v>82</v>
      </c>
      <c r="C3506" s="0" t="n">
        <v>83</v>
      </c>
      <c r="D3506" s="0" t="n">
        <v>84</v>
      </c>
      <c r="E3506" s="0" t="n">
        <v>85</v>
      </c>
    </row>
    <row collapsed="false" customFormat="false" customHeight="true" hidden="false" ht="12.1" outlineLevel="0" r="3507">
      <c r="A3507" s="0" t="n">
        <v>86</v>
      </c>
      <c r="B3507" s="0" t="n">
        <v>87</v>
      </c>
      <c r="C3507" s="0" t="n">
        <v>88</v>
      </c>
    </row>
    <row collapsed="false" customFormat="false" customHeight="true" hidden="false" ht="12.65" outlineLevel="0" r="3508">
      <c r="A3508" s="0" t="str">
        <f aca="false">HYPERLINK("http://dbpedia.org/property/satChan")</f>
        <v>http://dbpedia.org/property/satChan</v>
      </c>
      <c r="B3508" s="0" t="s">
        <v>1428</v>
      </c>
      <c r="D3508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true" hidden="false" ht="12.65" outlineLevel="0" r="3509">
      <c r="A3509" s="0" t="str">
        <f aca="false">HYPERLINK("http://dbpedia.org/property/seriesep")</f>
        <v>http://dbpedia.org/property/seriesep</v>
      </c>
      <c r="B3509" s="0" t="s">
        <v>1542</v>
      </c>
      <c r="D3509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true" hidden="false" ht="12.1" outlineLevel="0" r="3510">
      <c r="A3510" s="0" t="str">
        <f aca="false">HYPERLINK("http://dbpedia.org/property/number")</f>
        <v>http://dbpedia.org/property/number</v>
      </c>
      <c r="B3510" s="0" t="s">
        <v>1544</v>
      </c>
      <c r="D3510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true" hidden="false" ht="12.65" outlineLevel="0" r="3511">
      <c r="A3511" s="0" t="str">
        <f aca="false">HYPERLINK("http://dbpedia.org/ontology/numberOfEpisodes")</f>
        <v>http://dbpedia.org/ontology/numberOfEpisodes</v>
      </c>
      <c r="B3511" s="0" t="s">
        <v>1232</v>
      </c>
      <c r="D3511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true" hidden="false" ht="12.1" outlineLevel="0" r="3512">
      <c r="A3512" s="0" t="str">
        <f aca="false">HYPERLINK("http://dbpedia.org/property/production")</f>
        <v>http://dbpedia.org/property/production</v>
      </c>
      <c r="B3512" s="0" t="s">
        <v>1546</v>
      </c>
      <c r="D3512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true" hidden="false" ht="12.65" outlineLevel="0" r="3513">
      <c r="A3513" s="0" t="str">
        <f aca="false">HYPERLINK("http://dbpedia.org/property/cableChan")</f>
        <v>http://dbpedia.org/property/cableChan</v>
      </c>
      <c r="B3513" s="0" t="s">
        <v>1424</v>
      </c>
      <c r="D3513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true" hidden="false" ht="12.65" outlineLevel="0" r="3514">
      <c r="A3514" s="0" t="str">
        <f aca="false">HYPERLINK("http://dbpedia.org/property/shortsummary")</f>
        <v>http://dbpedia.org/property/shortsummary</v>
      </c>
      <c r="B3514" s="0" t="s">
        <v>42</v>
      </c>
      <c r="D3514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true" hidden="false" ht="12.1" outlineLevel="0" r="3515">
      <c r="A3515" s="0" t="str">
        <f aca="false">HYPERLINK("http://dbpedia.org/property/title")</f>
        <v>http://dbpedia.org/property/title</v>
      </c>
      <c r="B3515" s="0" t="s">
        <v>57</v>
      </c>
      <c r="D351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true" hidden="false" ht="12.1" outlineLevel="0" r="3516">
      <c r="A3516" s="0" t="str">
        <f aca="false">HYPERLINK("http://dbpedia.org/property/aux")</f>
        <v>http://dbpedia.org/property/aux</v>
      </c>
      <c r="B3516" s="0" t="s">
        <v>981</v>
      </c>
      <c r="D3516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true" hidden="false" ht="12.65" outlineLevel="0" r="3517">
      <c r="A3517" s="0" t="str">
        <f aca="false">HYPERLINK("http://dbpedia.org/property/numEpisodes")</f>
        <v>http://dbpedia.org/property/numEpisodes</v>
      </c>
      <c r="B3517" s="0" t="s">
        <v>1190</v>
      </c>
      <c r="D3517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true" hidden="false" ht="12.65" outlineLevel="0" r="3518">
      <c r="A3518" s="0" t="str">
        <f aca="false">HYPERLINK("http://dbpedia.org/property/episodenumber")</f>
        <v>http://dbpedia.org/property/episodenumber</v>
      </c>
      <c r="B3518" s="0" t="s">
        <v>1561</v>
      </c>
      <c r="D3518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true" hidden="false" ht="12.1" outlineLevel="0" r="3519">
      <c r="A3519" s="0" t="str">
        <f aca="false">HYPERLINK("http://dbpedia.org/property/episode")</f>
        <v>http://dbpedia.org/property/episode</v>
      </c>
      <c r="B3519" s="0" t="s">
        <v>1564</v>
      </c>
      <c r="D3519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true" hidden="false" ht="12.65" outlineLevel="0" r="3520">
      <c r="A3520" s="0" t="str">
        <f aca="false">HYPERLINK("http://dbpedia.org/property/prodcode")</f>
        <v>http://dbpedia.org/property/prodcode</v>
      </c>
      <c r="B3520" s="0" t="s">
        <v>1566</v>
      </c>
      <c r="D3520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true" hidden="false" ht="12.65" outlineLevel="0" r="3521">
      <c r="A3521" s="0" t="str">
        <f aca="false">HYPERLINK("http://dbpedia.org/ontology/episodeNumber")</f>
        <v>http://dbpedia.org/ontology/episodeNumber</v>
      </c>
      <c r="B3521" s="0" t="s">
        <v>1569</v>
      </c>
      <c r="D3521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true" hidden="false" ht="12.65" outlineLevel="0" r="3522">
      <c r="A3522" s="0" t="str">
        <f aca="false">HYPERLINK("http://dbpedia.org/property/episodeNo")</f>
        <v>http://dbpedia.org/property/episodeNo</v>
      </c>
      <c r="B3522" s="0" t="s">
        <v>1576</v>
      </c>
      <c r="D3522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true" hidden="false" ht="12.65" outlineLevel="0" r="3523">
      <c r="A3523" s="0" t="str">
        <f aca="false">HYPERLINK("http://dbpedia.org/property/adslChan")</f>
        <v>http://dbpedia.org/property/adslChan</v>
      </c>
      <c r="B3523" s="0" t="s">
        <v>1545</v>
      </c>
      <c r="D3523" s="0" t="str">
        <f aca="false">HYPERLINK("http://dbpedia.org/sparql?default-graph-uri=http%3A%2F%2Fdbpedia.org&amp;query=select+distinct+%3Fsubject+%3Fobject+where+{%3Fsubject+%3Chttp%3A%2F%2Fdbpedia.org%2Fproperty%2FadslChan%3E+%3Fobject}+LIMIT+100&amp;format=text%2Fhtml&amp;timeout=30000&amp;debug=on", "View on DBPedia")</f>
        <v>View on DBPedia</v>
      </c>
    </row>
    <row collapsed="false" customFormat="false" customHeight="true" hidden="false" ht="12.65" outlineLevel="0" r="3524">
      <c r="A3524" s="0" t="str">
        <f aca="false">HYPERLINK("http://dbpedia.org/property/chapterlistcol")</f>
        <v>http://dbpedia.org/property/chapterlistcol</v>
      </c>
      <c r="B3524" s="0" t="s">
        <v>1556</v>
      </c>
      <c r="D3524" s="0" t="str">
        <f aca="false">HYPERLINK("http://dbpedia.org/sparql?default-graph-uri=http%3A%2F%2Fdbpedia.org&amp;query=select+distinct+%3Fsubject+%3Fobject+where+{%3Fsubject+%3Chttp%3A%2F%2Fdbpedia.org%2Fproperty%2Fchapterlistcol%3E+%3Fobject}+LIMIT+100&amp;format=text%2Fhtml&amp;timeout=30000&amp;debug=on", "View on DBPedia")</f>
        <v>View on DBPedia</v>
      </c>
    </row>
    <row collapsed="false" customFormat="false" customHeight="true" hidden="false" ht="12.65" outlineLevel="0" r="3525">
      <c r="A3525" s="0" t="str">
        <f aca="false">HYPERLINK("http://dbpedia.org/property/chapterlist")</f>
        <v>http://dbpedia.org/property/chapterlist</v>
      </c>
      <c r="B3525" s="0" t="s">
        <v>1543</v>
      </c>
      <c r="D3525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true" hidden="false" ht="12.1" outlineLevel="0" r="3526">
      <c r="A3526" s="0" t="str">
        <f aca="false">HYPERLINK("http://dbpedia.org/property/episodes")</f>
        <v>http://dbpedia.org/property/episodes</v>
      </c>
      <c r="B3526" s="0" t="s">
        <v>1567</v>
      </c>
      <c r="D3526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true" hidden="false" ht="12.65" outlineLevel="0" r="3527">
      <c r="A3527" s="0" t="str">
        <f aca="false">HYPERLINK("http://dbpedia.org/property/terrChan")</f>
        <v>http://dbpedia.org/property/terrChan</v>
      </c>
      <c r="B3527" s="0" t="s">
        <v>1551</v>
      </c>
      <c r="D3527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true" hidden="false" ht="12.1" outlineLevel="0" r="3528">
      <c r="A3528" s="0" t="str">
        <f aca="false">HYPERLINK("http://xmlns.com/foaf/0.1/name")</f>
        <v>http://xmlns.com/foaf/0.1/name</v>
      </c>
      <c r="B3528" s="0" t="s">
        <v>34</v>
      </c>
      <c r="D352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true" hidden="false" ht="12.65" outlineLevel="0" r="3529">
      <c r="A3529" s="0" t="str">
        <f aca="false">HYPERLINK("http://dbpedia.org/property/iptvChan")</f>
        <v>http://dbpedia.org/property/iptvChan</v>
      </c>
      <c r="B3529" s="0" t="s">
        <v>1577</v>
      </c>
      <c r="D3529" s="0" t="str">
        <f aca="false">HYPERLINK("http://dbpedia.org/sparql?default-graph-uri=http%3A%2F%2Fdbpedia.org&amp;query=select+distinct+%3Fsubject+%3Fobject+where+{%3Fsubject+%3Chttp%3A%2F%2Fdbpedia.org%2Fproperty%2FiptvChan%3E+%3Fobject}+LIMIT+100&amp;format=text%2Fhtml&amp;timeout=30000&amp;debug=on", "View on DBPedia")</f>
        <v>View on DBPedia</v>
      </c>
    </row>
    <row collapsed="false" customFormat="false" customHeight="true" hidden="false" ht="12.65" outlineLevel="0" r="3530">
      <c r="A3530" s="0" t="str">
        <f aca="false">HYPERLINK("http://dbpedia.org/ontology/formerChannel")</f>
        <v>http://dbpedia.org/ontology/formerChannel</v>
      </c>
      <c r="B3530" s="0" t="s">
        <v>1076</v>
      </c>
      <c r="D3530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true" hidden="false" ht="12.65" outlineLevel="0" r="3531">
      <c r="A3531" s="0" t="str">
        <f aca="false">HYPERLINK("http://dbpedia.org/property/linecolor")</f>
        <v>http://dbpedia.org/property/linecolor</v>
      </c>
      <c r="B3531" s="0" t="s">
        <v>1613</v>
      </c>
      <c r="D3531" s="0" t="str">
        <f aca="false">HYPERLINK("http://dbpedia.org/sparql?default-graph-uri=http%3A%2F%2Fdbpedia.org&amp;query=select+distinct+%3Fsubject+%3Fobject+where+{%3Fsubject+%3Chttp%3A%2F%2Fdbpedia.org%2Fproperty%2Flinecolor%3E+%3Fobject}+LIMIT+100&amp;format=text%2Fhtml&amp;timeout=30000&amp;debug=on", "View on DBPedia")</f>
        <v>View on DBPedia</v>
      </c>
    </row>
    <row collapsed="false" customFormat="false" customHeight="true" hidden="false" ht="12.1" outlineLevel="0" r="3532">
      <c r="A3532" s="0" t="str">
        <f aca="false">HYPERLINK("http://dbpedia.org/property/hm8Exit")</f>
        <v>http://dbpedia.org/property/hm8Exit</v>
      </c>
      <c r="B3532" s="0" t="s">
        <v>1592</v>
      </c>
      <c r="D3532" s="0" t="str">
        <f aca="false">HYPERLINK("http://dbpedia.org/sparql?default-graph-uri=http%3A%2F%2Fdbpedia.org&amp;query=select+distinct+%3Fsubject+%3Fobject+where+{%3Fsubject+%3Chttp%3A%2F%2Fdbpedia.org%2Fproperty%2Fhm8Exit%3E+%3Fobject}+LIMIT+100&amp;format=text%2Fhtml&amp;timeout=30000&amp;debug=on", "View on DBPedia")</f>
        <v>View on DBPedia</v>
      </c>
    </row>
    <row collapsed="false" customFormat="false" customHeight="true" hidden="false" ht="12.65" outlineLevel="0" r="3533">
      <c r="A3533" s="0" t="str">
        <f aca="false">HYPERLINK("http://dbpedia.org/property/formerChannelNumbers")</f>
        <v>http://dbpedia.org/property/formerChannelNumbers</v>
      </c>
      <c r="B3533" s="0" t="s">
        <v>1562</v>
      </c>
      <c r="D3533" s="0" t="str">
        <f aca="false">HYPERLINK("http://dbpedia.org/sparql?default-graph-uri=http%3A%2F%2Fdbpedia.org&amp;query=select+distinct+%3Fsubject+%3Fobject+where+{%3Fsubject+%3Chttp%3A%2F%2Fdbpedia.org%2Fproperty%2FformerChannelNumbers%3E+%3Fobject}+LIMIT+100&amp;format=text%2Fhtml&amp;timeout=30000&amp;debug=on", "View on DBPedia")</f>
        <v>View on DBPedia</v>
      </c>
    </row>
    <row collapsed="false" customFormat="false" customHeight="true" hidden="false" ht="12.1" outlineLevel="0" r="3534">
      <c r="A3534" s="0" t="str">
        <f aca="false">HYPERLINK("http://dbpedia.org/property/hm9Exit")</f>
        <v>http://dbpedia.org/property/hm9Exit</v>
      </c>
      <c r="B3534" s="0" t="s">
        <v>1617</v>
      </c>
      <c r="D3534" s="0" t="str">
        <f aca="false">HYPERLINK("http://dbpedia.org/sparql?default-graph-uri=http%3A%2F%2Fdbpedia.org&amp;query=select+distinct+%3Fsubject+%3Fobject+where+{%3Fsubject+%3Chttp%3A%2F%2Fdbpedia.org%2Fproperty%2Fhm9Exit%3E+%3Fobject}+LIMIT+100&amp;format=text%2Fhtml&amp;timeout=30000&amp;debug=on", "View on DBPedia")</f>
        <v>View on DBPedia</v>
      </c>
    </row>
    <row collapsed="false" customFormat="false" customHeight="true" hidden="false" ht="12.1" outlineLevel="0" r="3535">
      <c r="A3535" s="0" t="str">
        <f aca="false">HYPERLINK("http://dbpedia.org/property/name")</f>
        <v>http://dbpedia.org/property/name</v>
      </c>
      <c r="B3535" s="0" t="s">
        <v>34</v>
      </c>
      <c r="D353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true" hidden="false" ht="12.1" outlineLevel="0" r="3536">
      <c r="A3536" s="0" t="str">
        <f aca="false">HYPERLINK("http://dbpedia.org/property/runtime")</f>
        <v>http://dbpedia.org/property/runtime</v>
      </c>
      <c r="B3536" s="0" t="s">
        <v>869</v>
      </c>
      <c r="D3536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true" hidden="false" ht="12.1" outlineLevel="0" r="3537">
      <c r="A3537" s="0" t="str">
        <f aca="false">HYPERLINK("http://dbpedia.org/property/hm12Exit")</f>
        <v>http://dbpedia.org/property/hm12Exit</v>
      </c>
      <c r="B3537" s="0" t="s">
        <v>1597</v>
      </c>
      <c r="D3537" s="0" t="str">
        <f aca="false">HYPERLINK("http://dbpedia.org/sparql?default-graph-uri=http%3A%2F%2Fdbpedia.org&amp;query=select+distinct+%3Fsubject+%3Fobject+where+{%3Fsubject+%3Chttp%3A%2F%2Fdbpedia.org%2Fproperty%2Fhm12Exit%3E+%3Fobject}+LIMIT+100&amp;format=text%2Fhtml&amp;timeout=30000&amp;debug=on", "View on DBPedia")</f>
        <v>View on DBPedia</v>
      </c>
    </row>
    <row collapsed="false" customFormat="false" customHeight="true" hidden="false" ht="12.65" outlineLevel="0" r="3538">
      <c r="A3538" s="0" t="str">
        <f aca="false">HYPERLINK("http://dbpedia.org/ontology/digitalChannel")</f>
        <v>http://dbpedia.org/ontology/digitalChannel</v>
      </c>
      <c r="B3538" s="0" t="s">
        <v>1553</v>
      </c>
      <c r="D3538" s="0" t="str">
        <f aca="false">HYPERLINK("http://dbpedia.org/sparql?default-graph-uri=http%3A%2F%2Fdbpedia.org&amp;query=select+distinct+%3Fsubject+%3Fobject+where+{%3Fsubject+%3Chttp%3A%2F%2Fdbpedia.org%2Fontology%2FdigitalChannel%3E+%3Fobject}+LIMIT+100&amp;format=text%2Fhtml&amp;timeout=30000&amp;debug=on", "View on DBPedia")</f>
        <v>View on DBPedia</v>
      </c>
    </row>
    <row collapsed="false" customFormat="false" customHeight="true" hidden="false" ht="12.1" outlineLevel="0" r="3539">
      <c r="A3539" s="0" t="str">
        <f aca="false">HYPERLINK("http://dbpedia.org/property/digital")</f>
        <v>http://dbpedia.org/property/digital</v>
      </c>
      <c r="B3539" s="0" t="s">
        <v>1554</v>
      </c>
      <c r="D3539" s="0" t="str">
        <f aca="false">HYPERLINK("http://dbpedia.org/sparql?default-graph-uri=http%3A%2F%2Fdbpedia.org&amp;query=select+distinct+%3Fsubject+%3Fobject+where+{%3Fsubject+%3Chttp%3A%2F%2Fdbpedia.org%2Fproperty%2Fdigital%3E+%3Fobject}+LIMIT+100&amp;format=text%2Fhtml&amp;timeout=30000&amp;debug=on", "View on DBPedia")</f>
        <v>View on DBPedia</v>
      </c>
    </row>
    <row collapsed="false" customFormat="false" customHeight="true" hidden="false" ht="12.1" outlineLevel="0" r="3540">
      <c r="A3540" s="0" t="str">
        <f aca="false">HYPERLINK("http://dbpedia.org/property/caps")</f>
        <v>http://dbpedia.org/property/caps</v>
      </c>
      <c r="B3540" s="0" t="s">
        <v>1579</v>
      </c>
      <c r="D3540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true" hidden="false" ht="12.1" outlineLevel="0" r="3541">
      <c r="A3541" s="0" t="str">
        <f aca="false">HYPERLINK("http://dbpedia.org/property/hm11Exit")</f>
        <v>http://dbpedia.org/property/hm11Exit</v>
      </c>
      <c r="B3541" s="0" t="s">
        <v>1596</v>
      </c>
      <c r="D3541" s="0" t="str">
        <f aca="false">HYPERLINK("http://dbpedia.org/sparql?default-graph-uri=http%3A%2F%2Fdbpedia.org&amp;query=select+distinct+%3Fsubject+%3Fobject+where+{%3Fsubject+%3Chttp%3A%2F%2Fdbpedia.org%2Fproperty%2Fhm11Exit%3E+%3Fobject}+LIMIT+100&amp;format=text%2Fhtml&amp;timeout=30000&amp;debug=on", "View on DBPedia")</f>
        <v>View on DBPedia</v>
      </c>
    </row>
    <row collapsed="false" customFormat="false" customHeight="true" hidden="false" ht="12.65" outlineLevel="0" r="3542">
      <c r="A3542" s="0" t="str">
        <f aca="false">HYPERLINK("http://dbpedia.org/property/showName")</f>
        <v>http://dbpedia.org/property/showName</v>
      </c>
      <c r="B3542" s="0" t="s">
        <v>1134</v>
      </c>
      <c r="D3542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true" hidden="false" ht="12.65" outlineLevel="0" r="3543">
      <c r="A3543" s="0" t="str">
        <f aca="false">HYPERLINK("http://dbpedia.org/ontology/analogChannel")</f>
        <v>http://dbpedia.org/ontology/analogChannel</v>
      </c>
      <c r="B3543" s="0" t="s">
        <v>1549</v>
      </c>
      <c r="D3543" s="0" t="str">
        <f aca="false">HYPERLINK("http://dbpedia.org/sparql?default-graph-uri=http%3A%2F%2Fdbpedia.org&amp;query=select+distinct+%3Fsubject+%3Fobject+where+{%3Fsubject+%3Chttp%3A%2F%2Fdbpedia.org%2Fontology%2FanalogChannel%3E+%3Fobject}+LIMIT+100&amp;format=text%2Fhtml&amp;timeout=30000&amp;debug=on", "View on DBPedia")</f>
        <v>View on DBPedia</v>
      </c>
    </row>
    <row collapsed="false" customFormat="false" customHeight="true" hidden="false" ht="12.1" outlineLevel="0" r="3544">
      <c r="A3544" s="0" t="str">
        <f aca="false">HYPERLINK("http://dbpedia.org/property/hm10Exit")</f>
        <v>http://dbpedia.org/property/hm10Exit</v>
      </c>
      <c r="B3544" s="0" t="s">
        <v>1624</v>
      </c>
      <c r="D3544" s="0" t="str">
        <f aca="false">HYPERLINK("http://dbpedia.org/sparql?default-graph-uri=http%3A%2F%2Fdbpedia.org&amp;query=select+distinct+%3Fsubject+%3Fobject+where+{%3Fsubject+%3Chttp%3A%2F%2Fdbpedia.org%2Fproperty%2Fhm10Exit%3E+%3Fobject}+LIMIT+100&amp;format=text%2Fhtml&amp;timeout=30000&amp;debug=on", "View on DBPedia")</f>
        <v>View on DBPedia</v>
      </c>
    </row>
    <row collapsed="false" customFormat="false" customHeight="true" hidden="false" ht="12.1" outlineLevel="0" r="3545">
      <c r="A3545" s="0" t="str">
        <f aca="false">HYPERLINK("http://dbpedia.org/property/analog")</f>
        <v>http://dbpedia.org/property/analog</v>
      </c>
      <c r="B3545" s="0" t="s">
        <v>1560</v>
      </c>
      <c r="D3545" s="0" t="str">
        <f aca="false">HYPERLINK("http://dbpedia.org/sparql?default-graph-uri=http%3A%2F%2Fdbpedia.org&amp;query=select+distinct+%3Fsubject+%3Fobject+where+{%3Fsubject+%3Chttp%3A%2F%2Fdbpedia.org%2Fproperty%2Fanalog%3E+%3Fobject}+LIMIT+100&amp;format=text%2Fhtml&amp;timeout=30000&amp;debug=on", "View on DBPedia")</f>
        <v>View on DBPedia</v>
      </c>
    </row>
    <row collapsed="false" customFormat="false" customHeight="true" hidden="false" ht="12.1" outlineLevel="0" r="3546">
      <c r="A3546" s="0" t="str">
        <f aca="false">HYPERLINK("http://dbpedia.org/ontology/alias")</f>
        <v>http://dbpedia.org/ontology/alias</v>
      </c>
      <c r="B3546" s="0" t="s">
        <v>1006</v>
      </c>
      <c r="D3546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true" hidden="false" ht="12.65" outlineLevel="0" r="3547">
      <c r="A3547" s="0" t="str">
        <f aca="false">HYPERLINK("http://dbpedia.org/property/stationBranding")</f>
        <v>http://dbpedia.org/property/stationBranding</v>
      </c>
      <c r="B3547" s="0" t="s">
        <v>1541</v>
      </c>
      <c r="D3547" s="0" t="str">
        <f aca="false">HYPERLINK("http://dbpedia.org/sparql?default-graph-uri=http%3A%2F%2Fdbpedia.org&amp;query=select+distinct+%3Fsubject+%3Fobject+where+{%3Fsubject+%3Chttp%3A%2F%2Fdbpedia.org%2Fproperty%2FstationBranding%3E+%3Fobject}+LIMIT+100&amp;format=text%2Fhtml&amp;timeout=30000&amp;debug=on", "View on DBPedia")</f>
        <v>View on DBPedia</v>
      </c>
    </row>
    <row collapsed="false" customFormat="false" customHeight="true" hidden="false" ht="12.1" outlineLevel="0" r="3548">
      <c r="A3548" s="0" t="str">
        <f aca="false">HYPERLINK("http://dbpedia.org/property/hm7Exit")</f>
        <v>http://dbpedia.org/property/hm7Exit</v>
      </c>
      <c r="B3548" s="0" t="s">
        <v>1601</v>
      </c>
      <c r="D3548" s="0" t="str">
        <f aca="false">HYPERLINK("http://dbpedia.org/sparql?default-graph-uri=http%3A%2F%2Fdbpedia.org&amp;query=select+distinct+%3Fsubject+%3Fobject+where+{%3Fsubject+%3Chttp%3A%2F%2Fdbpedia.org%2Fproperty%2Fhm7Exit%3E+%3Fobject}+LIMIT+100&amp;format=text%2Fhtml&amp;timeout=30000&amp;debug=on", "View on DBPedia")</f>
        <v>View on DBPedia</v>
      </c>
    </row>
    <row collapsed="false" customFormat="false" customHeight="true" hidden="false" ht="12.1" outlineLevel="0" r="3549">
      <c r="A3549" s="0" t="str">
        <f aca="false">HYPERLINK("http://dbpedia.org/property/hm6Exit")</f>
        <v>http://dbpedia.org/property/hm6Exit</v>
      </c>
      <c r="B3549" s="0" t="s">
        <v>1599</v>
      </c>
      <c r="D3549" s="0" t="str">
        <f aca="false">HYPERLINK("http://dbpedia.org/sparql?default-graph-uri=http%3A%2F%2Fdbpedia.org&amp;query=select+distinct+%3Fsubject+%3Fobject+where+{%3Fsubject+%3Chttp%3A%2F%2Fdbpedia.org%2Fproperty%2Fhm6Exit%3E+%3Fobject}+LIMIT+100&amp;format=text%2Fhtml&amp;timeout=30000&amp;debug=on", "View on DBPedia")</f>
        <v>View on DBPedia</v>
      </c>
    </row>
    <row collapsed="false" customFormat="false" customHeight="true" hidden="false" ht="12.1" outlineLevel="0" r="3550">
      <c r="A3550" s="0" t="str">
        <f aca="false">HYPERLINK("http://dbpedia.org/property/caption")</f>
        <v>http://dbpedia.org/property/caption</v>
      </c>
      <c r="B3550" s="0" t="s">
        <v>46</v>
      </c>
      <c r="D3550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true" hidden="false" ht="12.1" outlineLevel="0" r="3551">
      <c r="A3551" s="0" t="str">
        <f aca="false">HYPERLINK("http://dbpedia.org/property/next")</f>
        <v>http://dbpedia.org/property/next</v>
      </c>
      <c r="B3551" s="0" t="s">
        <v>859</v>
      </c>
      <c r="D3551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true" hidden="false" ht="12.1" outlineLevel="0" r="3552">
      <c r="A3552" s="0" t="str">
        <f aca="false">HYPERLINK("http://dbpedia.org/property/volumes")</f>
        <v>http://dbpedia.org/property/volumes</v>
      </c>
      <c r="B3552" s="0" t="s">
        <v>1565</v>
      </c>
      <c r="D3552" s="0" t="str">
        <f aca="false">HYPERLINK("http://dbpedia.org/sparql?default-graph-uri=http%3A%2F%2Fdbpedia.org&amp;query=select+distinct+%3Fsubject+%3Fobject+where+{%3Fsubject+%3Chttp%3A%2F%2Fdbpedia.org%2Fproperty%2Fvolumes%3E+%3Fobject}+LIMIT+100&amp;format=text%2Fhtml&amp;timeout=30000&amp;debug=on", "View on DBPedia")</f>
        <v>View on DBPedia</v>
      </c>
    </row>
    <row collapsed="false" customFormat="false" customHeight="true" hidden="false" ht="12.1" outlineLevel="0" r="3553">
      <c r="A3553" s="0" t="str">
        <f aca="false">HYPERLINK("http://dbpedia.org/property/hm5Exit")</f>
        <v>http://dbpedia.org/property/hm5Exit</v>
      </c>
      <c r="B3553" s="0" t="s">
        <v>1620</v>
      </c>
      <c r="D3553" s="0" t="str">
        <f aca="false">HYPERLINK("http://dbpedia.org/sparql?default-graph-uri=http%3A%2F%2Fdbpedia.org&amp;query=select+distinct+%3Fsubject+%3Fobject+where+{%3Fsubject+%3Chttp%3A%2F%2Fdbpedia.org%2Fproperty%2Fhm5Exit%3E+%3Fobject}+LIMIT+100&amp;format=text%2Fhtml&amp;timeout=30000&amp;debug=on", "View on DBPedia")</f>
        <v>View on DBPedia</v>
      </c>
    </row>
    <row collapsed="false" customFormat="false" customHeight="true" hidden="false" ht="12.65" outlineLevel="0" r="3554">
      <c r="A3554" s="0" t="str">
        <f aca="false">HYPERLINK("http://dbpedia.org/ontology/numberOfVolumes")</f>
        <v>http://dbpedia.org/ontology/numberOfVolumes</v>
      </c>
      <c r="B3554" s="0" t="s">
        <v>1547</v>
      </c>
      <c r="D3554" s="0" t="str">
        <f aca="false">HYPERLINK("http://dbpedia.org/sparql?default-graph-uri=http%3A%2F%2Fdbpedia.org&amp;query=select+distinct+%3Fsubject+%3Fobject+where+{%3Fsubject+%3Chttp%3A%2F%2Fdbpedia.org%2Fontology%2FnumberOfVolumes%3E+%3Fobject}+LIMIT+100&amp;format=text%2Fhtml&amp;timeout=30000&amp;debug=on", "View on DBPedia")</f>
        <v>View on DBPedia</v>
      </c>
    </row>
    <row collapsed="false" customFormat="false" customHeight="true" hidden="false" ht="12.65" outlineLevel="0" r="3555">
      <c r="A3555" s="0" t="str">
        <f aca="false">HYPERLINK("http://dbpedia.org/property/otherChs")</f>
        <v>http://dbpedia.org/property/otherChs</v>
      </c>
      <c r="B3555" s="0" t="s">
        <v>1552</v>
      </c>
      <c r="D3555" s="0" t="str">
        <f aca="false">HYPERLINK("http://dbpedia.org/sparql?default-graph-uri=http%3A%2F%2Fdbpedia.org&amp;query=select+distinct+%3Fsubject+%3Fobject+where+{%3Fsubject+%3Chttp%3A%2F%2Fdbpedia.org%2Fproperty%2FotherChs%3E+%3Fobject}+LIMIT+100&amp;format=text%2Fhtml&amp;timeout=30000&amp;debug=on", "View on DBPedia")</f>
        <v>View on DBPedia</v>
      </c>
    </row>
    <row collapsed="false" customFormat="false" customHeight="true" hidden="false" ht="12.65" outlineLevel="0" r="3556">
      <c r="A3556" s="0" t="str">
        <f aca="false">HYPERLINK("http://dbpedia.org/ontology/otherChannel")</f>
        <v>http://dbpedia.org/ontology/otherChannel</v>
      </c>
      <c r="B3556" s="0" t="s">
        <v>1574</v>
      </c>
      <c r="D3556" s="0" t="str">
        <f aca="false">HYPERLINK("http://dbpedia.org/sparql?default-graph-uri=http%3A%2F%2Fdbpedia.org&amp;query=select+distinct+%3Fsubject+%3Fobject+where+{%3Fsubject+%3Chttp%3A%2F%2Fdbpedia.org%2Fontology%2FotherChannel%3E+%3Fobject}+LIMIT+100&amp;format=text%2Fhtml&amp;timeout=30000&amp;debug=on", "View on DBPedia")</f>
        <v>View on DBPedia</v>
      </c>
    </row>
    <row collapsed="false" customFormat="false" customHeight="true" hidden="false" ht="12.1" outlineLevel="0" r="3557">
      <c r="A3557" s="0" t="str">
        <f aca="false">HYPERLINK("http://dbpedia.org/property/hm13Exit")</f>
        <v>http://dbpedia.org/property/hm13Exit</v>
      </c>
      <c r="B3557" s="0" t="s">
        <v>1586</v>
      </c>
      <c r="D3557" s="0" t="str">
        <f aca="false">HYPERLINK("http://dbpedia.org/sparql?default-graph-uri=http%3A%2F%2Fdbpedia.org&amp;query=select+distinct+%3Fsubject+%3Fobject+where+{%3Fsubject+%3Chttp%3A%2F%2Fdbpedia.org%2Fproperty%2Fhm13Exit%3E+%3Fobject}+LIMIT+100&amp;format=text%2Fhtml&amp;timeout=30000&amp;debug=on", "View on DBPedia")</f>
        <v>View on DBPedia</v>
      </c>
    </row>
    <row collapsed="false" customFormat="false" customHeight="true" hidden="false" ht="12.1" outlineLevel="0" r="3558">
      <c r="A3558" s="0" t="str">
        <f aca="false">HYPERLINK("http://dbpedia.org/property/hm14Exit")</f>
        <v>http://dbpedia.org/property/hm14Exit</v>
      </c>
      <c r="B3558" s="0" t="s">
        <v>1587</v>
      </c>
      <c r="D3558" s="0" t="str">
        <f aca="false">HYPERLINK("http://dbpedia.org/sparql?default-graph-uri=http%3A%2F%2Fdbpedia.org&amp;query=select+distinct+%3Fsubject+%3Fobject+where+{%3Fsubject+%3Chttp%3A%2F%2Fdbpedia.org%2Fproperty%2Fhm14Exit%3E+%3Fobject}+LIMIT+100&amp;format=text%2Fhtml&amp;timeout=30000&amp;debug=on", "View on DBPedia")</f>
        <v>View on DBPedia</v>
      </c>
    </row>
    <row collapsed="false" customFormat="false" customHeight="true" hidden="false" ht="12.1" outlineLevel="0" r="3559">
      <c r="A3559" s="0" t="str">
        <f aca="false">HYPERLINK("http://dbpedia.org/property/hm4Exit")</f>
        <v>http://dbpedia.org/property/hm4Exit</v>
      </c>
      <c r="B3559" s="0" t="s">
        <v>1615</v>
      </c>
      <c r="D3559" s="0" t="str">
        <f aca="false">HYPERLINK("http://dbpedia.org/sparql?default-graph-uri=http%3A%2F%2Fdbpedia.org&amp;query=select+distinct+%3Fsubject+%3Fobject+where+{%3Fsubject+%3Chttp%3A%2F%2Fdbpedia.org%2Fproperty%2Fhm4Exit%3E+%3Fobject}+LIMIT+100&amp;format=text%2Fhtml&amp;timeout=30000&amp;debug=on", "View on DBPedia")</f>
        <v>View on DBPedia</v>
      </c>
    </row>
    <row collapsed="false" customFormat="false" customHeight="true" hidden="false" ht="12.1" outlineLevel="0" r="3560">
      <c r="A3560" s="0" t="str">
        <f aca="false">HYPERLINK("http://dbpedia.org/property/hm3Exit")</f>
        <v>http://dbpedia.org/property/hm3Exit</v>
      </c>
      <c r="B3560" s="0" t="s">
        <v>1640</v>
      </c>
      <c r="D3560" s="0" t="str">
        <f aca="false">HYPERLINK("http://dbpedia.org/sparql?default-graph-uri=http%3A%2F%2Fdbpedia.org&amp;query=select+distinct+%3Fsubject+%3Fobject+where+{%3Fsubject+%3Chttp%3A%2F%2Fdbpedia.org%2Fproperty%2Fhm3Exit%3E+%3Fobject}+LIMIT+100&amp;format=text%2Fhtml&amp;timeout=30000&amp;debug=on", "View on DBPedia")</f>
        <v>View on DBPedia</v>
      </c>
    </row>
    <row collapsed="false" customFormat="false" customHeight="true" hidden="false" ht="12.1" outlineLevel="0" r="3561">
      <c r="A3561" s="0" t="str">
        <f aca="false">HYPERLINK("http://dbpedia.org/property/age")</f>
        <v>http://dbpedia.org/property/age</v>
      </c>
      <c r="B3561" s="0" t="s">
        <v>1630</v>
      </c>
      <c r="D3561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true" hidden="false" ht="12.65" outlineLevel="0" r="3562">
      <c r="A3562" s="0" t="str">
        <f aca="false">HYPERLINK("http://dbpedia.org/property/numSeasons")</f>
        <v>http://dbpedia.org/property/numSeasons</v>
      </c>
      <c r="B3562" s="0" t="s">
        <v>1573</v>
      </c>
      <c r="D3562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true" hidden="false" ht="12.1" outlineLevel="0" r="3563">
      <c r="A3563" s="0" t="str">
        <f aca="false">HYPERLINK("http://dbpedia.org/property/hm15Exit")</f>
        <v>http://dbpedia.org/property/hm15Exit</v>
      </c>
      <c r="B3563" s="0" t="s">
        <v>1585</v>
      </c>
      <c r="D3563" s="0" t="str">
        <f aca="false">HYPERLINK("http://dbpedia.org/sparql?default-graph-uri=http%3A%2F%2Fdbpedia.org&amp;query=select+distinct+%3Fsubject+%3Fobject+where+{%3Fsubject+%3Chttp%3A%2F%2Fdbpedia.org%2Fproperty%2Fhm15Exit%3E+%3Fobject}+LIMIT+100&amp;format=text%2Fhtml&amp;timeout=30000&amp;debug=on", "View on DBPedia")</f>
        <v>View on DBPedia</v>
      </c>
    </row>
    <row collapsed="false" customFormat="false" customHeight="true" hidden="false" ht="12.65" outlineLevel="0" r="3564">
      <c r="A3564" s="0" t="str">
        <f aca="false">HYPERLINK("http://dbpedia.org/ontology/numberOfSeasons")</f>
        <v>http://dbpedia.org/ontology/numberOfSeasons</v>
      </c>
      <c r="B3564" s="0" t="s">
        <v>1559</v>
      </c>
      <c r="D3564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true" hidden="false" ht="12.1" outlineLevel="0" r="3565">
      <c r="A3565" s="0" t="str">
        <f aca="false">HYPERLINK("http://dbpedia.org/property/previous")</f>
        <v>http://dbpedia.org/property/previous</v>
      </c>
      <c r="B3565" s="0" t="s">
        <v>142</v>
      </c>
      <c r="D3565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true" hidden="false" ht="12.1" outlineLevel="0" r="3566">
      <c r="A3566" s="0" t="str">
        <f aca="false">HYPERLINK("http://dbpedia.org/property/hm2Exit")</f>
        <v>http://dbpedia.org/property/hm2Exit</v>
      </c>
      <c r="B3566" s="0" t="s">
        <v>1635</v>
      </c>
      <c r="D3566" s="0" t="str">
        <f aca="false">HYPERLINK("http://dbpedia.org/sparql?default-graph-uri=http%3A%2F%2Fdbpedia.org&amp;query=select+distinct+%3Fsubject+%3Fobject+where+{%3Fsubject+%3Chttp%3A%2F%2Fdbpedia.org%2Fproperty%2Fhm2Exit%3E+%3Fobject}+LIMIT+100&amp;format=text%2Fhtml&amp;timeout=30000&amp;debug=on", "View on DBPedia")</f>
        <v>View on DBPedia</v>
      </c>
    </row>
    <row collapsed="false" customFormat="false" customHeight="true" hidden="false" ht="12.1" outlineLevel="0" r="3567">
      <c r="A3567" s="0" t="str">
        <f aca="false">HYPERLINK("http://dbpedia.org/property/hm1Exit")</f>
        <v>http://dbpedia.org/property/hm1Exit</v>
      </c>
      <c r="B3567" s="0" t="s">
        <v>1622</v>
      </c>
      <c r="D3567" s="0" t="str">
        <f aca="false">HYPERLINK("http://dbpedia.org/sparql?default-graph-uri=http%3A%2F%2Fdbpedia.org&amp;query=select+distinct+%3Fsubject+%3Fobject+where+{%3Fsubject+%3Chttp%3A%2F%2Fdbpedia.org%2Fproperty%2Fhm1Exit%3E+%3Fobject}+LIMIT+100&amp;format=text%2Fhtml&amp;timeout=30000&amp;debug=on", "View on DBPedia")</f>
        <v>View on DBPedia</v>
      </c>
    </row>
    <row collapsed="false" customFormat="false" customHeight="true" hidden="false" ht="12.1" outlineLevel="0" r="3568">
      <c r="A3568" s="0" t="str">
        <f aca="false">HYPERLINK("http://dbpedia.org/property/hm7Enter")</f>
        <v>http://dbpedia.org/property/hm7Enter</v>
      </c>
      <c r="B3568" s="0" t="s">
        <v>1646</v>
      </c>
      <c r="D3568" s="0" t="str">
        <f aca="false">HYPERLINK("http://dbpedia.org/sparql?default-graph-uri=http%3A%2F%2Fdbpedia.org&amp;query=select+distinct+%3Fsubject+%3Fobject+where+{%3Fsubject+%3Chttp%3A%2F%2Fdbpedia.org%2Fproperty%2Fhm7Enter%3E+%3Fobject}+LIMIT+100&amp;format=text%2Fhtml&amp;timeout=30000&amp;debug=on", "View on DBPedia")</f>
        <v>View on DBPedia</v>
      </c>
    </row>
    <row collapsed="false" customFormat="false" customHeight="true" hidden="false" ht="12.1" outlineLevel="0" r="3569">
      <c r="A3569" s="0" t="str">
        <f aca="false">HYPERLINK("http://dbpedia.org/property/hm6Enter")</f>
        <v>http://dbpedia.org/property/hm6Enter</v>
      </c>
      <c r="B3569" s="0" t="s">
        <v>1631</v>
      </c>
      <c r="D3569" s="0" t="str">
        <f aca="false">HYPERLINK("http://dbpedia.org/sparql?default-graph-uri=http%3A%2F%2Fdbpedia.org&amp;query=select+distinct+%3Fsubject+%3Fobject+where+{%3Fsubject+%3Chttp%3A%2F%2Fdbpedia.org%2Fproperty%2Fhm6Enter%3E+%3Fobject}+LIMIT+100&amp;format=text%2Fhtml&amp;timeout=30000&amp;debug=on", "View on DBPedia")</f>
        <v>View on DBPedia</v>
      </c>
    </row>
    <row collapsed="false" customFormat="false" customHeight="true" hidden="false" ht="12.65" outlineLevel="0" r="3570">
      <c r="A3570" s="0" t="str">
        <f aca="false">HYPERLINK("http://dbpedia.org/property/statvalue")</f>
        <v>http://dbpedia.org/property/statvalue</v>
      </c>
      <c r="B3570" s="0" t="s">
        <v>1611</v>
      </c>
      <c r="D3570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true" hidden="false" ht="12.65" outlineLevel="0" r="3571">
      <c r="A3571" s="0" t="str">
        <f aca="false">HYPERLINK("http://dbpedia.org/property/volumenumber")</f>
        <v>http://dbpedia.org/property/volumenumber</v>
      </c>
      <c r="B3571" s="0" t="s">
        <v>1571</v>
      </c>
      <c r="D3571" s="0" t="str">
        <f aca="false">HYPERLINK("http://dbpedia.org/sparql?default-graph-uri=http%3A%2F%2Fdbpedia.org&amp;query=select+distinct+%3Fsubject+%3Fobject+where+{%3Fsubject+%3Chttp%3A%2F%2Fdbpedia.org%2Fproperty%2Fvolumenumber%3E+%3Fobject}+LIMIT+100&amp;format=text%2Fhtml&amp;timeout=30000&amp;debug=on", "View on DBPedia")</f>
        <v>View on DBPedia</v>
      </c>
    </row>
    <row collapsed="false" customFormat="false" customHeight="true" hidden="false" ht="12.1" outlineLevel="0" r="3572">
      <c r="A3572" s="0" t="str">
        <f aca="false">HYPERLINK("http://dbpedia.org/ontology/number")</f>
        <v>http://dbpedia.org/ontology/number</v>
      </c>
      <c r="B3572" s="0" t="s">
        <v>1544</v>
      </c>
      <c r="D3572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true" hidden="false" ht="12.1" outlineLevel="0" r="3573">
      <c r="A3573" s="0" t="str">
        <f aca="false">HYPERLINK("http://dbpedia.org/property/first")</f>
        <v>http://dbpedia.org/property/first</v>
      </c>
      <c r="B3573" s="0" t="s">
        <v>1025</v>
      </c>
      <c r="D3573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true" hidden="false" ht="12.65" outlineLevel="0" r="3574">
      <c r="A3574" s="0" t="str">
        <f aca="false">HYPERLINK("http://dbpedia.org/property/effectiveRadiatedPower")</f>
        <v>http://dbpedia.org/property/effectiveRadiatedPower</v>
      </c>
      <c r="B3574" s="0" t="s">
        <v>1589</v>
      </c>
      <c r="D3574" s="0" t="str">
        <f aca="false">HYPERLINK("http://dbpedia.org/sparql?default-graph-uri=http%3A%2F%2Fdbpedia.org&amp;query=select+distinct+%3Fsubject+%3Fobject+where+{%3Fsubject+%3Chttp%3A%2F%2Fdbpedia.org%2Fproperty%2FeffectiveRadiatedPower%3E+%3Fobject}+LIMIT+100&amp;format=text%2Fhtml&amp;timeout=30000&amp;debug=on", "View on DBPedia")</f>
        <v>View on DBPedia</v>
      </c>
    </row>
    <row collapsed="false" customFormat="false" customHeight="true" hidden="false" ht="12.1" outlineLevel="0" r="3575">
      <c r="A3575" s="0" t="str">
        <f aca="false">HYPERLINK("http://dbpedia.org/property/hm16Exit")</f>
        <v>http://dbpedia.org/property/hm16Exit</v>
      </c>
      <c r="B3575" s="0" t="s">
        <v>1584</v>
      </c>
      <c r="D3575" s="0" t="str">
        <f aca="false">HYPERLINK("http://dbpedia.org/sparql?default-graph-uri=http%3A%2F%2Fdbpedia.org&amp;query=select+distinct+%3Fsubject+%3Fobject+where+{%3Fsubject+%3Chttp%3A%2F%2Fdbpedia.org%2Fproperty%2Fhm16Exit%3E+%3Fobject}+LIMIT+100&amp;format=text%2Fhtml&amp;timeout=30000&amp;debug=on", "View on DBPedia")</f>
        <v>View on DBPedia</v>
      </c>
    </row>
    <row collapsed="false" customFormat="false" customHeight="true" hidden="false" ht="12.1" outlineLevel="0" r="3576">
      <c r="A3576" s="0" t="str">
        <f aca="false">HYPERLINK("http://dbpedia.org/property/hm11Enter")</f>
        <v>http://dbpedia.org/property/hm11Enter</v>
      </c>
      <c r="B3576" s="0" t="s">
        <v>1632</v>
      </c>
      <c r="D3576" s="0" t="str">
        <f aca="false">HYPERLINK("http://dbpedia.org/sparql?default-graph-uri=http%3A%2F%2Fdbpedia.org&amp;query=select+distinct+%3Fsubject+%3Fobject+where+{%3Fsubject+%3Chttp%3A%2F%2Fdbpedia.org%2Fproperty%2Fhm11Enter%3E+%3Fobject}+LIMIT+100&amp;format=text%2Fhtml&amp;timeout=30000&amp;debug=on", "View on DBPedia")</f>
        <v>View on DBPedia</v>
      </c>
    </row>
    <row collapsed="false" customFormat="false" customHeight="true" hidden="false" ht="12.1" outlineLevel="0" r="3577">
      <c r="A3577" s="0" t="str">
        <f aca="false">HYPERLINK("http://dbpedia.org/property/goals")</f>
        <v>http://dbpedia.org/property/goals</v>
      </c>
      <c r="B3577" s="0" t="s">
        <v>1578</v>
      </c>
      <c r="D3577" s="0" t="str">
        <f aca="false">HYPERLINK("http://dbpedia.org/sparql?default-graph-uri=http%3A%2F%2Fdbpedia.org&amp;query=select+distinct+%3Fsubject+%3Fobject+where+{%3Fsubject+%3Chttp%3A%2F%2Fdbpedia.org%2Fproperty%2Fgoals%3E+%3Fobject}+LIMIT+100&amp;format=text%2Fhtml&amp;timeout=30000&amp;debug=on", "View on DBPedia")</f>
        <v>View on DBPedia</v>
      </c>
    </row>
    <row collapsed="false" customFormat="false" customHeight="true" hidden="false" ht="12.1" outlineLevel="0" r="3578">
      <c r="A3578" s="0" t="str">
        <f aca="false">HYPERLINK("http://dbpedia.org/property/hm17Exit")</f>
        <v>http://dbpedia.org/property/hm17Exit</v>
      </c>
      <c r="B3578" s="0" t="s">
        <v>1594</v>
      </c>
      <c r="D3578" s="0" t="str">
        <f aca="false">HYPERLINK("http://dbpedia.org/sparql?default-graph-uri=http%3A%2F%2Fdbpedia.org&amp;query=select+distinct+%3Fsubject+%3Fobject+where+{%3Fsubject+%3Chttp%3A%2F%2Fdbpedia.org%2Fproperty%2Fhm17Exit%3E+%3Fobject}+LIMIT+100&amp;format=text%2Fhtml&amp;timeout=30000&amp;debug=on", "View on DBPedia")</f>
        <v>View on DBPedia</v>
      </c>
    </row>
    <row collapsed="false" customFormat="false" customHeight="true" hidden="false" ht="12.1" outlineLevel="0" r="3579">
      <c r="A3579" s="0" t="str">
        <f aca="false">HYPERLINK("http://dbpedia.org/property/hm10Enter")</f>
        <v>http://dbpedia.org/property/hm10Enter</v>
      </c>
      <c r="B3579" s="0" t="s">
        <v>1648</v>
      </c>
      <c r="D3579" s="0" t="str">
        <f aca="false">HYPERLINK("http://dbpedia.org/sparql?default-graph-uri=http%3A%2F%2Fdbpedia.org&amp;query=select+distinct+%3Fsubject+%3Fobject+where+{%3Fsubject+%3Chttp%3A%2F%2Fdbpedia.org%2Fproperty%2Fhm10Enter%3E+%3Fobject}+LIMIT+100&amp;format=text%2Fhtml&amp;timeout=30000&amp;debug=on", "View on DBPedia")</f>
        <v>View on DBPedia</v>
      </c>
    </row>
    <row collapsed="false" customFormat="false" customHeight="true" hidden="false" ht="12.1" outlineLevel="0" r="3580">
      <c r="A3580" s="0" t="str">
        <f aca="false">HYPERLINK("http://dbpedia.org/ontology/slogan")</f>
        <v>http://dbpedia.org/ontology/slogan</v>
      </c>
      <c r="B3580" s="0" t="s">
        <v>63</v>
      </c>
      <c r="D3580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true" hidden="false" ht="12.1" outlineLevel="0" r="3581">
      <c r="A3581" s="0" t="str">
        <f aca="false">HYPERLINK("http://dbpedia.org/property/last")</f>
        <v>http://dbpedia.org/property/last</v>
      </c>
      <c r="B3581" s="0" t="s">
        <v>615</v>
      </c>
      <c r="D3581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true" hidden="false" ht="12.1" outlineLevel="0" r="3582">
      <c r="A3582" s="0" t="str">
        <f aca="false">HYPERLINK("http://dbpedia.org/property/hm9Enter")</f>
        <v>http://dbpedia.org/property/hm9Enter</v>
      </c>
      <c r="B3582" s="0" t="s">
        <v>1639</v>
      </c>
      <c r="D3582" s="0" t="str">
        <f aca="false">HYPERLINK("http://dbpedia.org/sparql?default-graph-uri=http%3A%2F%2Fdbpedia.org&amp;query=select+distinct+%3Fsubject+%3Fobject+where+{%3Fsubject+%3Chttp%3A%2F%2Fdbpedia.org%2Fproperty%2Fhm9Enter%3E+%3Fobject}+LIMIT+100&amp;format=text%2Fhtml&amp;timeout=30000&amp;debug=on", "View on DBPedia")</f>
        <v>View on DBPedia</v>
      </c>
    </row>
    <row collapsed="false" customFormat="false" customHeight="true" hidden="false" ht="12.65" outlineLevel="0" r="3583">
      <c r="A3583" s="0" t="str">
        <f aca="false">HYPERLINK("http://dbpedia.org/ontology/previousWork")</f>
        <v>http://dbpedia.org/ontology/previousWork</v>
      </c>
      <c r="B3583" s="0" t="s">
        <v>1008</v>
      </c>
      <c r="D3583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true" hidden="false" ht="12.1" outlineLevel="0" r="3584">
      <c r="A3584" s="0" t="str">
        <f aca="false">HYPERLINK("http://dbpedia.org/property/share")</f>
        <v>http://dbpedia.org/property/share</v>
      </c>
      <c r="B3584" s="0" t="s">
        <v>1653</v>
      </c>
      <c r="D3584" s="0" t="str">
        <f aca="false">HYPERLINK("http://dbpedia.org/sparql?default-graph-uri=http%3A%2F%2Fdbpedia.org&amp;query=select+distinct+%3Fsubject+%3Fobject+where+{%3Fsubject+%3Chttp%3A%2F%2Fdbpedia.org%2Fproperty%2Fshare%3E+%3Fobject}+LIMIT+100&amp;format=text%2Fhtml&amp;timeout=30000&amp;debug=on", "View on DBPedia")</f>
        <v>View on DBPedia</v>
      </c>
    </row>
    <row collapsed="false" customFormat="false" customHeight="true" hidden="false" ht="12.65" outlineLevel="0" r="3585">
      <c r="A3585" s="0" t="str">
        <f aca="false">HYPERLINK("http://dbpedia.org/ontology/subsequentWork")</f>
        <v>http://dbpedia.org/ontology/subsequentWork</v>
      </c>
      <c r="B3585" s="0" t="s">
        <v>1007</v>
      </c>
      <c r="D3585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true" hidden="false" ht="12.1" outlineLevel="0" r="3586">
      <c r="A3586" s="0" t="str">
        <f aca="false">HYPERLINK("http://dbpedia.org/property/width")</f>
        <v>http://dbpedia.org/property/width</v>
      </c>
      <c r="B3586" s="0" t="s">
        <v>1712</v>
      </c>
      <c r="D3586" s="0" t="str">
        <f aca="false">HYPERLINK("http://dbpedia.org/sparql?default-graph-uri=http%3A%2F%2Fdbpedia.org&amp;query=select+distinct+%3Fsubject+%3Fobject+where+{%3Fsubject+%3Chttp%3A%2F%2Fdbpedia.org%2Fproperty%2Fwidth%3E+%3Fobject}+LIMIT+100&amp;format=text%2Fhtml&amp;timeout=30000&amp;debug=on", "View on DBPedia")</f>
        <v>View on DBPedia</v>
      </c>
    </row>
    <row collapsed="false" customFormat="false" customHeight="true" hidden="false" ht="12.65" outlineLevel="0" r="3587">
      <c r="A3587" s="0" t="str">
        <f aca="false">HYPERLINK("http://dbpedia.org/ontology/formerCallsign")</f>
        <v>http://dbpedia.org/ontology/formerCallsign</v>
      </c>
      <c r="B3587" s="0" t="s">
        <v>339</v>
      </c>
      <c r="D3587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true" hidden="false" ht="12.1" outlineLevel="0" r="3588">
      <c r="A3588" s="0" t="str">
        <f aca="false">HYPERLINK("http://dbpedia.org/property/hm8Enter")</f>
        <v>http://dbpedia.org/property/hm8Enter</v>
      </c>
      <c r="B3588" s="0" t="s">
        <v>1655</v>
      </c>
      <c r="D3588" s="0" t="str">
        <f aca="false">HYPERLINK("http://dbpedia.org/sparql?default-graph-uri=http%3A%2F%2Fdbpedia.org&amp;query=select+distinct+%3Fsubject+%3Fobject+where+{%3Fsubject+%3Chttp%3A%2F%2Fdbpedia.org%2Fproperty%2Fhm8Enter%3E+%3Fobject}+LIMIT+100&amp;format=text%2Fhtml&amp;timeout=30000&amp;debug=on", "View on DBPedia")</f>
        <v>View on DBPedia</v>
      </c>
    </row>
    <row collapsed="false" customFormat="false" customHeight="true" hidden="false" ht="12.65" outlineLevel="0" r="3589">
      <c r="A3589" s="0" t="str">
        <f aca="false">HYPERLINK("http://dbpedia.org/ontology/formerName")</f>
        <v>http://dbpedia.org/ontology/formerName</v>
      </c>
      <c r="B3589" s="0" t="s">
        <v>196</v>
      </c>
      <c r="D3589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true" hidden="false" ht="12.65" outlineLevel="0" r="3590">
      <c r="A3590" s="0" t="str">
        <f aca="false">HYPERLINK("http://dbpedia.org/property/airdate")</f>
        <v>http://dbpedia.org/property/airdate</v>
      </c>
      <c r="B3590" s="0" t="s">
        <v>390</v>
      </c>
      <c r="D3590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true" hidden="false" ht="12.1" outlineLevel="0" r="3591">
      <c r="A3591" s="0" t="str">
        <f aca="false">HYPERLINK("http://dbpedia.org/property/hm4Enter")</f>
        <v>http://dbpedia.org/property/hm4Enter</v>
      </c>
      <c r="B3591" s="0" t="s">
        <v>1663</v>
      </c>
      <c r="D3591" s="0" t="str">
        <f aca="false">HYPERLINK("http://dbpedia.org/sparql?default-graph-uri=http%3A%2F%2Fdbpedia.org&amp;query=select+distinct+%3Fsubject+%3Fobject+where+{%3Fsubject+%3Chttp%3A%2F%2Fdbpedia.org%2Fproperty%2Fhm4Enter%3E+%3Fobject}+LIMIT+100&amp;format=text%2Fhtml&amp;timeout=30000&amp;debug=on", "View on DBPedia")</f>
        <v>View on DBPedia</v>
      </c>
    </row>
    <row collapsed="false" customFormat="false" customHeight="true" hidden="false" ht="12.1" outlineLevel="0" r="3592">
      <c r="A3592" s="0" t="str">
        <f aca="false">HYPERLINK("http://dbpedia.org/property/years")</f>
        <v>http://dbpedia.org/property/years</v>
      </c>
      <c r="B3592" s="0" t="s">
        <v>249</v>
      </c>
      <c r="D3592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true" hidden="false" ht="12.65" outlineLevel="0" r="3593">
      <c r="A3593" s="0" t="str">
        <f aca="false">HYPERLINK("http://dbpedia.org/property/nextSeason")</f>
        <v>http://dbpedia.org/property/nextSeason</v>
      </c>
      <c r="B3593" s="0" t="s">
        <v>1550</v>
      </c>
      <c r="D3593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true" hidden="false" ht="12.1" outlineLevel="0" r="3594">
      <c r="A3594" s="0" t="str">
        <f aca="false">HYPERLINK("http://dbpedia.org/property/headquarters")</f>
        <v>http://dbpedia.org/property/headquarters</v>
      </c>
      <c r="B3594" s="0" t="s">
        <v>234</v>
      </c>
      <c r="D3594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true" hidden="false" ht="12.65" outlineLevel="0" r="3595">
      <c r="A3595" s="0" t="str">
        <f aca="false">HYPERLINK("http://dbpedia.org/property/stationSlogan")</f>
        <v>http://dbpedia.org/property/stationSlogan</v>
      </c>
      <c r="B3595" s="0" t="s">
        <v>1612</v>
      </c>
      <c r="D3595" s="0" t="str">
        <f aca="false">HYPERLINK("http://dbpedia.org/sparql?default-graph-uri=http%3A%2F%2Fdbpedia.org&amp;query=select+distinct+%3Fsubject+%3Fobject+where+{%3Fsubject+%3Chttp%3A%2F%2Fdbpedia.org%2Fproperty%2FstationSlogan%3E+%3Fobject}+LIMIT+100&amp;format=text%2Fhtml&amp;timeout=30000&amp;debug=on", "View on DBPedia")</f>
        <v>View on DBPedia</v>
      </c>
    </row>
    <row collapsed="false" customFormat="false" customHeight="true" hidden="false" ht="12.65" outlineLevel="0" r="3596">
      <c r="A3596" s="0" t="str">
        <f aca="false">HYPERLINK("http://dbpedia.org/property/dvdReleaseDate")</f>
        <v>http://dbpedia.org/property/dvdReleaseDate</v>
      </c>
      <c r="B3596" s="0" t="s">
        <v>1558</v>
      </c>
      <c r="D3596" s="0" t="str">
        <f aca="false">HYPERLINK("http://dbpedia.org/sparql?default-graph-uri=http%3A%2F%2Fdbpedia.org&amp;query=select+distinct+%3Fsubject+%3Fobject+where+{%3Fsubject+%3Chttp%3A%2F%2Fdbpedia.org%2Fproperty%2Fdvd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3597">
      <c r="A3597" s="0" t="str">
        <f aca="false">HYPERLINK("http://dbpedia.org/property/quote")</f>
        <v>http://dbpedia.org/property/quote</v>
      </c>
      <c r="B3597" s="0" t="s">
        <v>80</v>
      </c>
      <c r="D359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true" hidden="false" ht="12.1" outlineLevel="0" r="3598">
      <c r="A3598" s="0" t="str">
        <f aca="false">HYPERLINK("http://dbpedia.org/property/data")</f>
        <v>http://dbpedia.org/property/data</v>
      </c>
      <c r="B3598" s="0" t="s">
        <v>54</v>
      </c>
      <c r="D3598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true" hidden="false" ht="12.65" outlineLevel="0" r="3599">
      <c r="A3599" s="0" t="str">
        <f aca="false">HYPERLINK("http://dbpedia.org/property/prevSeason")</f>
        <v>http://dbpedia.org/property/prevSeason</v>
      </c>
      <c r="B3599" s="0" t="s">
        <v>1548</v>
      </c>
      <c r="D3599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true" hidden="false" ht="12.1" outlineLevel="0" r="3600">
      <c r="A3600" s="0" t="str">
        <f aca="false">HYPERLINK("http://dbpedia.org/property/hm12Enter")</f>
        <v>http://dbpedia.org/property/hm12Enter</v>
      </c>
      <c r="B3600" s="0" t="s">
        <v>1658</v>
      </c>
      <c r="D3600" s="0" t="str">
        <f aca="false">HYPERLINK("http://dbpedia.org/sparql?default-graph-uri=http%3A%2F%2Fdbpedia.org&amp;query=select+distinct+%3Fsubject+%3Fobject+where+{%3Fsubject+%3Chttp%3A%2F%2Fdbpedia.org%2Fproperty%2Fhm12Enter%3E+%3Fobject}+LIMIT+100&amp;format=text%2Fhtml&amp;timeout=30000&amp;debug=on", "View on DBPedia")</f>
        <v>View on DBPedia</v>
      </c>
    </row>
    <row collapsed="false" customFormat="false" customHeight="true" hidden="false" ht="12.1" outlineLevel="0" r="3601">
      <c r="A3601" s="0" t="str">
        <f aca="false">HYPERLINK("http://dbpedia.org/property/rd1Score")</f>
        <v>http://dbpedia.org/property/rd1Score</v>
      </c>
      <c r="B3601" s="0" t="s">
        <v>1604</v>
      </c>
      <c r="D3601" s="0" t="str">
        <f aca="false">HYPERLINK("http://dbpedia.org/sparql?default-graph-uri=http%3A%2F%2Fdbpedia.org&amp;query=select+distinct+%3Fsubject+%3Fobject+where+{%3Fsubject+%3Chttp%3A%2F%2Fdbpedia.org%2Fproperty%2Frd1Score%3E+%3Fobject}+LIMIT+100&amp;format=text%2Fhtml&amp;timeout=30000&amp;debug=on", "View on DBPedia")</f>
        <v>View on DBPedia</v>
      </c>
    </row>
    <row collapsed="false" customFormat="false" customHeight="true" hidden="false" ht="12.65" outlineLevel="0" r="3602">
      <c r="A3602" s="0" t="str">
        <f aca="false">HYPERLINK("http://dbpedia.org/property/prev")</f>
        <v>http://dbpedia.org/property/prev</v>
      </c>
      <c r="B3602" s="0" t="s">
        <v>1095</v>
      </c>
      <c r="D3602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true" hidden="false" ht="12.65" outlineLevel="0" r="3603">
      <c r="A3603" s="0" t="str">
        <f aca="false">HYPERLINK("http://dbpedia.org/property/seasonName")</f>
        <v>http://dbpedia.org/property/seasonName</v>
      </c>
      <c r="B3603" s="0" t="s">
        <v>1555</v>
      </c>
      <c r="D3603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true" hidden="false" ht="12.65" outlineLevel="0" r="3604">
      <c r="A3604" s="0" t="str">
        <f aca="false">HYPERLINK("http://dbpedia.org/property/numSeries")</f>
        <v>http://dbpedia.org/property/numSeries</v>
      </c>
      <c r="B3604" s="0" t="s">
        <v>1563</v>
      </c>
      <c r="D3604" s="0" t="str">
        <f aca="false">HYPERLINK("http://dbpedia.org/sparql?default-graph-uri=http%3A%2F%2Fdbpedia.org&amp;query=select+distinct+%3Fsubject+%3Fobject+where+{%3Fsubject+%3Chttp%3A%2F%2Fdbpedia.org%2Fproperty%2FnumSeries%3E+%3Fobject}+LIMIT+100&amp;format=text%2Fhtml&amp;timeout=30000&amp;debug=on", "View on DBPedia")</f>
        <v>View on DBPedia</v>
      </c>
    </row>
    <row collapsed="false" customFormat="false" customHeight="true" hidden="false" ht="12.1" outlineLevel="0" r="3605">
      <c r="A3605" s="0" t="str">
        <f aca="false">HYPERLINK("http://dbpedia.org/property/hm19Exit")</f>
        <v>http://dbpedia.org/property/hm19Exit</v>
      </c>
      <c r="B3605" s="0" t="s">
        <v>1590</v>
      </c>
      <c r="D3605" s="0" t="str">
        <f aca="false">HYPERLINK("http://dbpedia.org/sparql?default-graph-uri=http%3A%2F%2Fdbpedia.org&amp;query=select+distinct+%3Fsubject+%3Fobject+where+{%3Fsubject+%3Chttp%3A%2F%2Fdbpedia.org%2Fproperty%2Fhm19Exit%3E+%3Fobject}+LIMIT+100&amp;format=text%2Fhtml&amp;timeout=30000&amp;debug=on", "View on DBPedia")</f>
        <v>View on DBPedia</v>
      </c>
    </row>
    <row collapsed="false" customFormat="false" customHeight="true" hidden="false" ht="12.1" outlineLevel="0" r="3606">
      <c r="A3606" s="0" t="str">
        <f aca="false">HYPERLINK("http://dbpedia.org/property/points")</f>
        <v>http://dbpedia.org/property/points</v>
      </c>
      <c r="B3606" s="0" t="s">
        <v>1685</v>
      </c>
      <c r="D3606" s="0" t="str">
        <f aca="false">HYPERLINK("http://dbpedia.org/sparql?default-graph-uri=http%3A%2F%2Fdbpedia.org&amp;query=select+distinct+%3Fsubject+%3Fobject+where+{%3Fsubject+%3Chttp%3A%2F%2Fdbpedia.org%2Fproperty%2Fpoints%3E+%3Fobject}+LIMIT+100&amp;format=text%2Fhtml&amp;timeout=30000&amp;debug=on", "View on DBPedia")</f>
        <v>View on DBPedia</v>
      </c>
    </row>
    <row collapsed="false" customFormat="false" customHeight="true" hidden="false" ht="12.1" outlineLevel="0" r="3607">
      <c r="A3607" s="0" t="str">
        <f aca="false">HYPERLINK("http://dbpedia.org/property/yards")</f>
        <v>http://dbpedia.org/property/yards</v>
      </c>
      <c r="B3607" s="0" t="s">
        <v>1637</v>
      </c>
      <c r="D3607" s="0" t="str">
        <f aca="false">HYPERLINK("http://dbpedia.org/sparql?default-graph-uri=http%3A%2F%2Fdbpedia.org&amp;query=select+distinct+%3Fsubject+%3Fobject+where+{%3Fsubject+%3Chttp%3A%2F%2Fdbpedia.org%2Fproperty%2Fyards%3E+%3Fobject}+LIMIT+100&amp;format=text%2Fhtml&amp;timeout=30000&amp;debug=on", "View on DBPedia")</f>
        <v>View on DBPedia</v>
      </c>
    </row>
    <row collapsed="false" customFormat="false" customHeight="true" hidden="false" ht="12.65" outlineLevel="0" r="3608">
      <c r="A3608" s="0" t="str">
        <f aca="false">HYPERLINK("http://dbpedia.org/property/nationalcaps")</f>
        <v>http://dbpedia.org/property/nationalcaps</v>
      </c>
      <c r="B3608" s="0" t="s">
        <v>1602</v>
      </c>
      <c r="D3608" s="0" t="str">
        <f aca="false">HYPERLINK("http://dbpedia.org/sparql?default-graph-uri=http%3A%2F%2Fdbpedia.org&amp;query=select+distinct+%3Fsubject+%3Fobject+where+{%3Fsubject+%3Chttp%3A%2F%2Fdbpedia.org%2Fproperty%2Fnationalcaps%3E+%3Fobject}+LIMIT+100&amp;format=text%2Fhtml&amp;timeout=30000&amp;debug=on", "View on DBPedia")</f>
        <v>View on DBPedia</v>
      </c>
    </row>
    <row collapsed="false" customFormat="false" customHeight="true" hidden="false" ht="12.1" outlineLevel="0" r="3609">
      <c r="A3609" s="0" t="str">
        <f aca="false">HYPERLINK("http://dbpedia.org/property/hm5Enter")</f>
        <v>http://dbpedia.org/property/hm5Enter</v>
      </c>
      <c r="B3609" s="0" t="s">
        <v>1641</v>
      </c>
      <c r="D3609" s="0" t="str">
        <f aca="false">HYPERLINK("http://dbpedia.org/sparql?default-graph-uri=http%3A%2F%2Fdbpedia.org&amp;query=select+distinct+%3Fsubject+%3Fobject+where+{%3Fsubject+%3Chttp%3A%2F%2Fdbpedia.org%2Fproperty%2Fhm5Enter%3E+%3Fobject}+LIMIT+100&amp;format=text%2Fhtml&amp;timeout=30000&amp;debug=on", "View on DBPedia")</f>
        <v>View on DBPedia</v>
      </c>
    </row>
    <row collapsed="false" customFormat="false" customHeight="true" hidden="false" ht="12.1" outlineLevel="0" r="3610">
      <c r="A3610" s="0" t="str">
        <f aca="false">HYPERLINK("http://dbpedia.org/property/season")</f>
        <v>http://dbpedia.org/property/season</v>
      </c>
      <c r="B3610" s="0" t="s">
        <v>1557</v>
      </c>
      <c r="D3610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true" hidden="false" ht="12.65" outlineLevel="0" r="3611">
      <c r="A3611" s="0" t="str">
        <f aca="false">HYPERLINK("http://dbpedia.org/property/haat")</f>
        <v>http://dbpedia.org/property/haat</v>
      </c>
      <c r="B3611" s="0" t="s">
        <v>1731</v>
      </c>
      <c r="D3611" s="0" t="str">
        <f aca="false">HYPERLINK("http://dbpedia.org/sparql?default-graph-uri=http%3A%2F%2Fdbpedia.org&amp;query=select+distinct+%3Fsubject+%3Fobject+where+{%3Fsubject+%3Chttp%3A%2F%2Fdbpedia.org%2Fproperty%2Fhaat%3E+%3Fobject}+LIMIT+100&amp;format=text%2Fhtml&amp;timeout=30000&amp;debug=on", "View on DBPedia")</f>
        <v>View on DBPedia</v>
      </c>
    </row>
    <row collapsed="false" customFormat="false" customHeight="true" hidden="false" ht="12.1" outlineLevel="0" r="3612">
      <c r="A3612" s="0" t="str">
        <f aca="false">HYPERLINK("http://dbpedia.org/property/hm18Exit")</f>
        <v>http://dbpedia.org/property/hm18Exit</v>
      </c>
      <c r="B3612" s="0" t="s">
        <v>1638</v>
      </c>
      <c r="D3612" s="0" t="str">
        <f aca="false">HYPERLINK("http://dbpedia.org/sparql?default-graph-uri=http%3A%2F%2Fdbpedia.org&amp;query=select+distinct+%3Fsubject+%3Fobject+where+{%3Fsubject+%3Chttp%3A%2F%2Fdbpedia.org%2Fproperty%2Fhm18Exit%3E+%3Fobject}+LIMIT+100&amp;format=text%2Fhtml&amp;timeout=30000&amp;debug=on", "View on DBPedia")</f>
        <v>View on DBPedia</v>
      </c>
    </row>
    <row collapsed="false" customFormat="false" customHeight="true" hidden="false" ht="12.1" outlineLevel="0" r="3613">
      <c r="A3613" s="0" t="str">
        <f aca="false">HYPERLINK("http://dbpedia.org/property/network")</f>
        <v>http://dbpedia.org/property/network</v>
      </c>
      <c r="B3613" s="0" t="s">
        <v>977</v>
      </c>
      <c r="D3613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true" hidden="false" ht="12.65" outlineLevel="0" r="3614">
      <c r="A3614" s="0" t="str">
        <f aca="false">HYPERLINK("http://dbpedia.org/ontology/callSign")</f>
        <v>http://dbpedia.org/ontology/callSign</v>
      </c>
      <c r="B3614" s="0" t="s">
        <v>1642</v>
      </c>
      <c r="D3614" s="0" t="str">
        <f aca="false">HYPERLINK("http://dbpedia.org/sparql?default-graph-uri=http%3A%2F%2Fdbpedia.org&amp;query=select+distinct+%3Fsubject+%3Fobject+where+{%3Fsubject+%3Chttp%3A%2F%2Fdbpedia.org%2Fontology%2FcallSign%3E+%3Fobject}+LIMIT+100&amp;format=text%2Fhtml&amp;timeout=30000&amp;debug=on", "View on DBPedia")</f>
        <v>View on DBPedia</v>
      </c>
    </row>
    <row collapsed="false" customFormat="false" customHeight="true" hidden="false" ht="12.1" outlineLevel="0" r="3615">
      <c r="A3615" s="0" t="str">
        <f aca="false">HYPERLINK("http://dbpedia.org/property/location")</f>
        <v>http://dbpedia.org/property/location</v>
      </c>
      <c r="B3615" s="0" t="s">
        <v>70</v>
      </c>
      <c r="D361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true" hidden="false" ht="12.1" outlineLevel="0" r="3616">
      <c r="A3616" s="0" t="str">
        <f aca="false">HYPERLINK("http://dbpedia.org/property/company")</f>
        <v>http://dbpedia.org/property/company</v>
      </c>
      <c r="B3616" s="0" t="s">
        <v>978</v>
      </c>
      <c r="D3616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true" hidden="false" ht="12.65" outlineLevel="0" r="3617">
      <c r="A3617" s="0" t="str">
        <f aca="false">HYPERLINK("http://dbpedia.org/ontology/seasonNumber")</f>
        <v>http://dbpedia.org/ontology/seasonNumber</v>
      </c>
      <c r="B3617" s="0" t="s">
        <v>1593</v>
      </c>
      <c r="D3617" s="0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</row>
    <row collapsed="false" customFormat="false" customHeight="true" hidden="false" ht="12.1" outlineLevel="0" r="3618">
      <c r="A3618" s="0" t="str">
        <f aca="false">HYPERLINK("http://dbpedia.org/property/awards")</f>
        <v>http://dbpedia.org/property/awards</v>
      </c>
      <c r="B3618" s="0" t="s">
        <v>184</v>
      </c>
      <c r="D3618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true" hidden="false" ht="12.1" outlineLevel="0" r="3619">
      <c r="A3619" s="0" t="str">
        <f aca="false">HYPERLINK("http://dbpedia.org/property/hm3Enter")</f>
        <v>http://dbpedia.org/property/hm3Enter</v>
      </c>
      <c r="B3619" s="0" t="s">
        <v>1652</v>
      </c>
      <c r="D3619" s="0" t="str">
        <f aca="false">HYPERLINK("http://dbpedia.org/sparql?default-graph-uri=http%3A%2F%2Fdbpedia.org&amp;query=select+distinct+%3Fsubject+%3Fobject+where+{%3Fsubject+%3Chttp%3A%2F%2Fdbpedia.org%2Fproperty%2Fhm3Enter%3E+%3Fobject}+LIMIT+100&amp;format=text%2Fhtml&amp;timeout=30000&amp;debug=on", "View on DBPedia")</f>
        <v>View on DBPedia</v>
      </c>
    </row>
    <row collapsed="false" customFormat="false" customHeight="true" hidden="false" ht="12.65" outlineLevel="0" r="3620">
      <c r="A3620" s="0" t="str">
        <f aca="false">HYPERLINK("http://dbpedia.org/property/draftpick")</f>
        <v>http://dbpedia.org/property/draftpick</v>
      </c>
      <c r="B3620" s="0" t="s">
        <v>1633</v>
      </c>
      <c r="D3620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true" hidden="false" ht="12.1" outlineLevel="0" r="3621">
      <c r="A3621" s="0" t="str">
        <f aca="false">HYPERLINK("http://dbpedia.org/property/scoring")</f>
        <v>http://dbpedia.org/property/scoring</v>
      </c>
      <c r="B3621" s="0" t="s">
        <v>1623</v>
      </c>
      <c r="D3621" s="0" t="str">
        <f aca="false">HYPERLINK("http://dbpedia.org/sparql?default-graph-uri=http%3A%2F%2Fdbpedia.org&amp;query=select+distinct+%3Fsubject+%3Fobject+where+{%3Fsubject+%3Chttp%3A%2F%2Fdbpedia.org%2Fproperty%2Fscoring%3E+%3Fobject}+LIMIT+100&amp;format=text%2Fhtml&amp;timeout=30000&amp;debug=on", "View on DBPedia")</f>
        <v>View on DBPedia</v>
      </c>
    </row>
    <row collapsed="false" customFormat="false" customHeight="true" hidden="false" ht="12.1" outlineLevel="0" r="3622">
      <c r="A3622" s="0" t="str">
        <f aca="false">HYPERLINK("http://dbpedia.org/property/hm20Exit")</f>
        <v>http://dbpedia.org/property/hm20Exit</v>
      </c>
      <c r="B3622" s="0" t="s">
        <v>1609</v>
      </c>
      <c r="D3622" s="0" t="str">
        <f aca="false">HYPERLINK("http://dbpedia.org/sparql?default-graph-uri=http%3A%2F%2Fdbpedia.org&amp;query=select+distinct+%3Fsubject+%3Fobject+where+{%3Fsubject+%3Chttp%3A%2F%2Fdbpedia.org%2Fproperty%2Fhm20Exit%3E+%3Fobject}+LIMIT+100&amp;format=text%2Fhtml&amp;timeout=30000&amp;debug=on", "View on DBPedia")</f>
        <v>View on DBPedia</v>
      </c>
    </row>
    <row collapsed="false" customFormat="false" customHeight="true" hidden="false" ht="12.65" outlineLevel="0" r="3623">
      <c r="A3623" s="0" t="str">
        <f aca="false">HYPERLINK("http://dbpedia.org/property/dateOfBirth")</f>
        <v>http://dbpedia.org/property/dateOfBirth</v>
      </c>
      <c r="B3623" s="0" t="s">
        <v>251</v>
      </c>
      <c r="D3623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true" hidden="false" ht="12.65" outlineLevel="0" r="3624">
      <c r="A3624" s="0" t="str">
        <f aca="false">HYPERLINK("http://dbpedia.org/property/firstAired")</f>
        <v>http://dbpedia.org/property/firstAired</v>
      </c>
      <c r="B3624" s="0" t="s">
        <v>846</v>
      </c>
      <c r="D3624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true" hidden="false" ht="12.65" outlineLevel="0" r="3625">
      <c r="A3625" s="0" t="str">
        <f aca="false">HYPERLINK("http://dbpedia.org/property/drivelength")</f>
        <v>http://dbpedia.org/property/drivelength</v>
      </c>
      <c r="B3625" s="0" t="s">
        <v>2290</v>
      </c>
      <c r="D3625" s="0" t="str">
        <f aca="false">HYPERLINK("http://dbpedia.org/sparql?default-graph-uri=http%3A%2F%2Fdbpedia.org&amp;query=select+distinct+%3Fsubject+%3Fobject+where+{%3Fsubject+%3Chttp%3A%2F%2Fdbpedia.org%2Fproperty%2Fdrivelength%3E+%3Fobject}+LIMIT+100&amp;format=text%2Fhtml&amp;timeout=30000&amp;debug=on", "View on DBPedia")</f>
        <v>View on DBPedia</v>
      </c>
    </row>
    <row collapsed="false" customFormat="false" customHeight="true" hidden="false" ht="12.65" outlineLevel="0" r="3626">
      <c r="A3626" s="0" t="str">
        <f aca="false">HYPERLINK("http://dbpedia.org/property/birthDate")</f>
        <v>http://dbpedia.org/property/birthDate</v>
      </c>
      <c r="B3626" s="0" t="s">
        <v>254</v>
      </c>
      <c r="D3626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3627">
      <c r="A3627" s="0" t="str">
        <f aca="false">HYPERLINK("http://dbpedia.org/property/kanjititle")</f>
        <v>http://dbpedia.org/property/kanjititle</v>
      </c>
      <c r="B3627" s="0" t="s">
        <v>1591</v>
      </c>
      <c r="D3627" s="0" t="str">
        <f aca="false">HYPERLINK("http://dbpedia.org/sparql?default-graph-uri=http%3A%2F%2Fdbpedia.org&amp;query=select+distinct+%3Fsubject+%3Fobject+where+{%3Fsubject+%3Chttp%3A%2F%2Fdbpedia.org%2Fproperty%2Fkanjititle%3E+%3Fobject}+LIMIT+100&amp;format=text%2Fhtml&amp;timeout=30000&amp;debug=on", "View on DBPedia")</f>
        <v>View on DBPedia</v>
      </c>
    </row>
    <row collapsed="false" customFormat="false" customHeight="true" hidden="false" ht="12.1" outlineLevel="0" r="3628">
      <c r="A3628" s="0" t="str">
        <f aca="false">HYPERLINK("http://dbpedia.org/ontology/status")</f>
        <v>http://dbpedia.org/ontology/status</v>
      </c>
      <c r="B3628" s="0" t="s">
        <v>98</v>
      </c>
      <c r="D3628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3629">
      <c r="A3629" s="0" t="str">
        <f aca="false">HYPERLINK("http://dbpedia.org/property/listEpisodes")</f>
        <v>http://dbpedia.org/property/listEpisodes</v>
      </c>
      <c r="B3629" s="0" t="s">
        <v>1603</v>
      </c>
      <c r="D3629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true" hidden="false" ht="12.1" outlineLevel="0" r="3630">
      <c r="A3630" s="0" t="str">
        <f aca="false">HYPERLINK("http://dbpedia.org/property/no")</f>
        <v>http://dbpedia.org/property/no</v>
      </c>
      <c r="B3630" s="0" t="s">
        <v>1581</v>
      </c>
      <c r="D3630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true" hidden="false" ht="12.1" outlineLevel="0" r="3631">
      <c r="A3631" s="0" t="str">
        <f aca="false">HYPERLINK("http://dbpedia.org/property/id")</f>
        <v>http://dbpedia.org/property/id</v>
      </c>
      <c r="B3631" s="0" t="s">
        <v>96</v>
      </c>
      <c r="D3631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true" hidden="false" ht="12.65" outlineLevel="0" r="3632">
      <c r="A3632" s="0" t="str">
        <f aca="false">HYPERLINK("http://dbpedia.org/ontology/draftPick")</f>
        <v>http://dbpedia.org/ontology/draftPick</v>
      </c>
      <c r="B3632" s="0" t="s">
        <v>1644</v>
      </c>
      <c r="D3632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true" hidden="false" ht="12.65" outlineLevel="0" r="3633">
      <c r="A3633" s="0" t="str">
        <f aca="false">HYPERLINK("http://dbpedia.org/property/originalairdate")</f>
        <v>http://dbpedia.org/property/originalairdate</v>
      </c>
      <c r="B3633" s="0" t="s">
        <v>849</v>
      </c>
      <c r="D3633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true" hidden="false" ht="12.65" outlineLevel="0" r="3634">
      <c r="A3634" s="0" t="str">
        <f aca="false">HYPERLINK("http://dbpedia.org/property/altdate")</f>
        <v>http://dbpedia.org/property/altdate</v>
      </c>
      <c r="B3634" s="0" t="s">
        <v>1575</v>
      </c>
      <c r="D3634" s="0" t="str">
        <f aca="false">HYPERLINK("http://dbpedia.org/sparql?default-graph-uri=http%3A%2F%2Fdbpedia.org&amp;query=select+distinct+%3Fsubject+%3Fobject+where+{%3Fsubject+%3Chttp%3A%2F%2Fdbpedia.org%2Fproperty%2Faltdate%3E+%3Fobject}+LIMIT+100&amp;format=text%2Fhtml&amp;timeout=30000&amp;debug=on", "View on DBPedia")</f>
        <v>View on DBPedia</v>
      </c>
    </row>
    <row collapsed="false" customFormat="false" customHeight="true" hidden="false" ht="12.1" outlineLevel="0" r="3635">
      <c r="A3635" s="0" t="str">
        <f aca="false">HYPERLINK("http://dbpedia.org/property/overall")</f>
        <v>http://dbpedia.org/property/overall</v>
      </c>
      <c r="B3635" s="0" t="s">
        <v>1588</v>
      </c>
      <c r="D3635" s="0" t="str">
        <f aca="false">HYPERLINK("http://dbpedia.org/sparql?default-graph-uri=http%3A%2F%2Fdbpedia.org&amp;query=select+distinct+%3Fsubject+%3Fobject+where+{%3Fsubject+%3Chttp%3A%2F%2Fdbpedia.org%2Fproperty%2Foverall%3E+%3Fobject}+LIMIT+100&amp;format=text%2Fhtml&amp;timeout=30000&amp;debug=on", "View on DBPedia")</f>
        <v>View on DBPedia</v>
      </c>
    </row>
    <row collapsed="false" customFormat="false" customHeight="true" hidden="false" ht="12.1" outlineLevel="0" r="3636">
      <c r="A3636" s="0" t="str">
        <f aca="false">HYPERLINK("http://dbpedia.org/property/hm14Enter")</f>
        <v>http://dbpedia.org/property/hm14Enter</v>
      </c>
      <c r="B3636" s="0" t="s">
        <v>1690</v>
      </c>
      <c r="D3636" s="0" t="str">
        <f aca="false">HYPERLINK("http://dbpedia.org/sparql?default-graph-uri=http%3A%2F%2Fdbpedia.org&amp;query=select+distinct+%3Fsubject+%3Fobject+where+{%3Fsubject+%3Chttp%3A%2F%2Fdbpedia.org%2Fproperty%2Fhm14Enter%3E+%3Fobject}+LIMIT+100&amp;format=text%2Fhtml&amp;timeout=30000&amp;debug=on", "View on DBPedia")</f>
        <v>View on DBPedia</v>
      </c>
    </row>
    <row collapsed="false" customFormat="false" customHeight="true" hidden="false" ht="12.65" outlineLevel="0" r="3637">
      <c r="A3637" s="0" t="str">
        <f aca="false">HYPERLINK("http://dbpedia.org/property/launchDate")</f>
        <v>http://dbpedia.org/property/launchDate</v>
      </c>
      <c r="B3637" s="0" t="s">
        <v>320</v>
      </c>
      <c r="D3637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true" hidden="false" ht="12.65" outlineLevel="0" r="3638">
      <c r="A3638" s="0" t="str">
        <f aca="false">HYPERLINK("http://dbpedia.org/property/closedDate")</f>
        <v>http://dbpedia.org/property/closedDate</v>
      </c>
      <c r="B3638" s="0" t="s">
        <v>1085</v>
      </c>
      <c r="D3638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true" hidden="false" ht="12.1" outlineLevel="0" r="3639">
      <c r="A3639" s="0" t="str">
        <f aca="false">HYPERLINK("http://dbpedia.org/property/released")</f>
        <v>http://dbpedia.org/property/released</v>
      </c>
      <c r="B3639" s="0" t="s">
        <v>354</v>
      </c>
      <c r="D3639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true" hidden="false" ht="12.1" outlineLevel="0" r="3640">
      <c r="A3640" s="0" t="str">
        <f aca="false">HYPERLINK("http://dbpedia.org/property/spouse")</f>
        <v>http://dbpedia.org/property/spouse</v>
      </c>
      <c r="B3640" s="0" t="s">
        <v>1039</v>
      </c>
      <c r="D3640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true" hidden="false" ht="12.1" outlineLevel="0" r="3641">
      <c r="A3641" s="0" t="str">
        <f aca="false">HYPERLINK("http://dbpedia.org/property/launch")</f>
        <v>http://dbpedia.org/property/launch</v>
      </c>
      <c r="B3641" s="0" t="s">
        <v>373</v>
      </c>
      <c r="D3641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true" hidden="false" ht="12.65" outlineLevel="0" r="3642">
      <c r="A3642" s="0" t="str">
        <f aca="false">HYPERLINK("http://dbpedia.org/property/dateOfDeath")</f>
        <v>http://dbpedia.org/property/dateOfDeath</v>
      </c>
      <c r="B3642" s="0" t="s">
        <v>252</v>
      </c>
      <c r="D3642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true" hidden="false" ht="12.65" outlineLevel="0" r="3643">
      <c r="A3643" s="0" t="str">
        <f aca="false">HYPERLINK("http://dbpedia.org/ontology/callsignMeaning")</f>
        <v>http://dbpedia.org/ontology/callsignMeaning</v>
      </c>
      <c r="B3643" s="0" t="s">
        <v>1297</v>
      </c>
      <c r="D3643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true" hidden="false" ht="12.65" outlineLevel="0" r="3644">
      <c r="A3644" s="0" t="str">
        <f aca="false">HYPERLINK("http://dbpedia.org/property/deathDate")</f>
        <v>http://dbpedia.org/property/deathDate</v>
      </c>
      <c r="B3644" s="0" t="s">
        <v>257</v>
      </c>
      <c r="D3644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3645">
      <c r="A3645" s="0" t="str">
        <f aca="false">HYPERLINK("http://dbpedia.org/property/lastAired")</f>
        <v>http://dbpedia.org/property/lastAired</v>
      </c>
      <c r="B3645" s="0" t="s">
        <v>848</v>
      </c>
      <c r="D3645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true" hidden="false" ht="12.1" outlineLevel="0" r="3646">
      <c r="A3646" s="0" t="str">
        <f aca="false">HYPERLINK("http://dbpedia.org/property/region")</f>
        <v>http://dbpedia.org/property/region</v>
      </c>
      <c r="B3646" s="0" t="s">
        <v>380</v>
      </c>
      <c r="D3646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true" hidden="false" ht="12.65" outlineLevel="0" r="3647">
      <c r="A3647" s="0" t="str">
        <f aca="false">HYPERLINK("http://dbpedia.org/property/termStart")</f>
        <v>http://dbpedia.org/property/termStart</v>
      </c>
      <c r="B3647" s="0" t="s">
        <v>256</v>
      </c>
      <c r="D3647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true" hidden="false" ht="12.1" outlineLevel="0" r="3648">
      <c r="A3648" s="0" t="str">
        <f aca="false">HYPERLINK("http://dbpedia.org/property/born")</f>
        <v>http://dbpedia.org/property/born</v>
      </c>
      <c r="B3648" s="0" t="s">
        <v>293</v>
      </c>
      <c r="D3648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true" hidden="false" ht="12.1" outlineLevel="0" r="3649">
      <c r="A3649" s="0" t="str">
        <f aca="false">HYPERLINK("http://dbpedia.org/property/date")</f>
        <v>http://dbpedia.org/property/date</v>
      </c>
      <c r="B3649" s="0" t="s">
        <v>289</v>
      </c>
      <c r="D3649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true" hidden="false" ht="12.65" outlineLevel="0" r="3650">
      <c r="A3650" s="0" t="str">
        <f aca="false">HYPERLINK("http://dbpedia.org/property/firstengairdate")</f>
        <v>http://dbpedia.org/property/firstengairdate</v>
      </c>
      <c r="B3650" s="0" t="s">
        <v>1570</v>
      </c>
      <c r="D3650" s="0" t="str">
        <f aca="false">HYPERLINK("http://dbpedia.org/sparql?default-graph-uri=http%3A%2F%2Fdbpedia.org&amp;query=select+distinct+%3Fsubject+%3Fobject+where+{%3Fsubject+%3Chttp%3A%2F%2Fdbpedia.org%2Fproperty%2Ffirstengairdate%3E+%3Fobject}+LIMIT+100&amp;format=text%2Fhtml&amp;timeout=30000&amp;debug=on", "View on DBPedia")</f>
        <v>View on DBPedia</v>
      </c>
    </row>
    <row collapsed="false" customFormat="false" customHeight="true" hidden="false" ht="12.65" outlineLevel="0" r="3651">
      <c r="A3651" s="0" t="str">
        <f aca="false">HYPERLINK("http://dbpedia.org/property/firstRun")</f>
        <v>http://dbpedia.org/property/firstRun</v>
      </c>
      <c r="B3651" s="0" t="s">
        <v>1017</v>
      </c>
      <c r="D3651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true" hidden="false" ht="12.1" outlineLevel="0" r="3652">
      <c r="A3652" s="0" t="str">
        <f aca="false">HYPERLINK("http://dbpedia.org/property/day")</f>
        <v>http://dbpedia.org/property/day</v>
      </c>
      <c r="B3652" s="0" t="s">
        <v>1572</v>
      </c>
      <c r="D3652" s="0" t="str">
        <f aca="false">HYPERLINK("http://dbpedia.org/sparql?default-graph-uri=http%3A%2F%2Fdbpedia.org&amp;query=select+distinct+%3Fsubject+%3Fobject+where+{%3Fsubject+%3Chttp%3A%2F%2Fdbpedia.org%2Fproperty%2Fday%3E+%3Fobject}+LIMIT+100&amp;format=text%2Fhtml&amp;timeout=30000&amp;debug=on", "View on DBPedia")</f>
        <v>View on DBPedia</v>
      </c>
    </row>
    <row collapsed="false" customFormat="false" customHeight="true" hidden="false" ht="12.65" outlineLevel="0" r="3653">
      <c r="A3653" s="0" t="str">
        <f aca="false">HYPERLINK("http://dbpedia.org/property/termEnd")</f>
        <v>http://dbpedia.org/property/termEnd</v>
      </c>
      <c r="B3653" s="0" t="s">
        <v>261</v>
      </c>
      <c r="D3653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true" hidden="false" ht="12.1" outlineLevel="0" r="3654">
      <c r="A3654" s="0" t="str">
        <f aca="false">HYPERLINK("http://dbpedia.org/property/hm13Enter")</f>
        <v>http://dbpedia.org/property/hm13Enter</v>
      </c>
      <c r="B3654" s="0" t="s">
        <v>1669</v>
      </c>
      <c r="D3654" s="0" t="str">
        <f aca="false">HYPERLINK("http://dbpedia.org/sparql?default-graph-uri=http%3A%2F%2Fdbpedia.org&amp;query=select+distinct+%3Fsubject+%3Fobject+where+{%3Fsubject+%3Chttp%3A%2F%2Fdbpedia.org%2Fproperty%2Fhm13Enter%3E+%3Fobject}+LIMIT+100&amp;format=text%2Fhtml&amp;timeout=30000&amp;debug=on", "View on DBPedia")</f>
        <v>View on DBPedia</v>
      </c>
    </row>
    <row collapsed="false" customFormat="false" customHeight="true" hidden="false" ht="12.1" outlineLevel="0" r="3655">
      <c r="A3655" s="0" t="str">
        <f aca="false">HYPERLINK("http://dbpedia.org/property/hm21Exit")</f>
        <v>http://dbpedia.org/property/hm21Exit</v>
      </c>
      <c r="B3655" s="0" t="s">
        <v>1627</v>
      </c>
      <c r="D3655" s="0" t="str">
        <f aca="false">HYPERLINK("http://dbpedia.org/sparql?default-graph-uri=http%3A%2F%2Fdbpedia.org&amp;query=select+distinct+%3Fsubject+%3Fobject+where+{%3Fsubject+%3Chttp%3A%2F%2Fdbpedia.org%2Fproperty%2Fhm21Exit%3E+%3Fobject}+LIMIT+100&amp;format=text%2Fhtml&amp;timeout=30000&amp;debug=on", "View on DBPedia")</f>
        <v>View on DBPedia</v>
      </c>
    </row>
    <row collapsed="false" customFormat="false" customHeight="true" hidden="false" ht="12.1" outlineLevel="0" r="3656">
      <c r="A3656" s="0" t="str">
        <f aca="false">HYPERLINK("http://dbpedia.org/property/q")</f>
        <v>http://dbpedia.org/property/q</v>
      </c>
      <c r="B3656" s="0" t="s">
        <v>1295</v>
      </c>
      <c r="D3656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true" hidden="false" ht="12.1" outlineLevel="0" r="3657">
      <c r="A3657" s="0" t="str">
        <f aca="false">HYPERLINK("http://dbpedia.org/property/image")</f>
        <v>http://dbpedia.org/property/image</v>
      </c>
      <c r="B3657" s="0" t="s">
        <v>83</v>
      </c>
      <c r="D3657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true" hidden="false" ht="12.1" outlineLevel="0" r="3658">
      <c r="A3658" s="0" t="str">
        <f aca="false">HYPERLINK("http://dbpedia.org/property/founded")</f>
        <v>http://dbpedia.org/property/founded</v>
      </c>
      <c r="B3658" s="0" t="s">
        <v>268</v>
      </c>
      <c r="D3658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true" hidden="false" ht="12.65" outlineLevel="0" r="3659">
      <c r="A3659" s="0" t="str">
        <f aca="false">HYPERLINK("http://dbpedia.org/property/englishtitle")</f>
        <v>http://dbpedia.org/property/englishtitle</v>
      </c>
      <c r="B3659" s="0" t="s">
        <v>101</v>
      </c>
      <c r="D3659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true" hidden="false" ht="12.65" outlineLevel="0" r="3660">
      <c r="A3660" s="0" t="str">
        <f aca="false">HYPERLINK("http://dbpedia.org/property/licensedreldate")</f>
        <v>http://dbpedia.org/property/licensedreldate</v>
      </c>
      <c r="B3660" s="0" t="s">
        <v>1583</v>
      </c>
      <c r="D3660" s="0" t="str">
        <f aca="false">HYPERLINK("http://dbpedia.org/sparql?default-graph-uri=http%3A%2F%2Fdbpedia.org&amp;query=select+distinct+%3Fsubject+%3Fobject+where+{%3Fsubject+%3Chttp%3A%2F%2Fdbpedia.org%2Fproperty%2Flicensedreldate%3E+%3Fobject}+LIMIT+100&amp;format=text%2Fhtml&amp;timeout=30000&amp;debug=on", "View on DBPedia")</f>
        <v>View on DBPedia</v>
      </c>
    </row>
    <row collapsed="false" customFormat="false" customHeight="true" hidden="false" ht="12.1" outlineLevel="0" r="3661">
      <c r="A3661" s="0" t="str">
        <f aca="false">HYPERLINK("http://dbpedia.org/property/home")</f>
        <v>http://dbpedia.org/property/home</v>
      </c>
      <c r="B3661" s="0" t="s">
        <v>1605</v>
      </c>
      <c r="D3661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true" hidden="false" ht="12.1" outlineLevel="0" r="3662">
      <c r="A3662" s="0" t="str">
        <f aca="false">HYPERLINK("http://dbpedia.org/property/sketches")</f>
        <v>http://dbpedia.org/property/sketches</v>
      </c>
      <c r="B3662" s="0" t="s">
        <v>1621</v>
      </c>
      <c r="D3662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true" hidden="false" ht="12.65" outlineLevel="0" r="3663">
      <c r="A3663" s="0" t="str">
        <f aca="false">HYPERLINK("http://dbpedia.org/property/nextSeries")</f>
        <v>http://dbpedia.org/property/nextSeries</v>
      </c>
      <c r="B3663" s="0" t="s">
        <v>1582</v>
      </c>
      <c r="D3663" s="0" t="str">
        <f aca="false">HYPERLINK("http://dbpedia.org/sparql?default-graph-uri=http%3A%2F%2Fdbpedia.org&amp;query=select+distinct+%3Fsubject+%3Fobject+where+{%3Fsubject+%3Chttp%3A%2F%2Fdbpedia.org%2Fproperty%2FnextSeries%3E+%3Fobject}+LIMIT+100&amp;format=text%2Fhtml&amp;timeout=30000&amp;debug=on", "View on DBPedia")</f>
        <v>View on DBPedia</v>
      </c>
    </row>
    <row collapsed="false" customFormat="false" customHeight="true" hidden="false" ht="12.1" outlineLevel="0" r="3664">
      <c r="A3664" s="0" t="str">
        <f aca="false">HYPERLINK("http://dbpedia.org/property/start")</f>
        <v>http://dbpedia.org/property/start</v>
      </c>
      <c r="B3664" s="0" t="s">
        <v>282</v>
      </c>
      <c r="D3664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true" hidden="false" ht="12.1" outlineLevel="0" r="3665">
      <c r="A3665" s="0" t="str">
        <f aca="false">HYPERLINK("http://dbpedia.org/property/issues")</f>
        <v>http://dbpedia.org/property/issues</v>
      </c>
      <c r="B3665" s="0" t="s">
        <v>1629</v>
      </c>
      <c r="D3665" s="0" t="str">
        <f aca="false">HYPERLINK("http://dbpedia.org/sparql?default-graph-uri=http%3A%2F%2Fdbpedia.org&amp;query=select+distinct+%3Fsubject+%3Fobject+where+{%3Fsubject+%3Chttp%3A%2F%2Fdbpedia.org%2Fproperty%2Fissues%3E+%3Fobject}+LIMIT+100&amp;format=text%2Fhtml&amp;timeout=30000&amp;debug=on", "View on DBPedia")</f>
        <v>View on DBPedia</v>
      </c>
    </row>
    <row collapsed="false" customFormat="false" customHeight="true" hidden="false" ht="12.65" outlineLevel="0" r="3666">
      <c r="A3666" s="0" t="str">
        <f aca="false">HYPERLINK("http://dbpedia.org/property/seriesNo")</f>
        <v>http://dbpedia.org/property/seriesNo</v>
      </c>
      <c r="B3666" s="0" t="s">
        <v>1678</v>
      </c>
      <c r="D3666" s="0" t="str">
        <f aca="false">HYPERLINK("http://dbpedia.org/sparql?default-graph-uri=http%3A%2F%2Fdbpedia.org&amp;query=select+distinct+%3Fsubject+%3Fobject+where+{%3Fsubject+%3Chttp%3A%2F%2Fdbpedia.org%2Fproperty%2FseriesNo%3E+%3Fobject}+LIMIT+100&amp;format=text%2Fhtml&amp;timeout=30000&amp;debug=on", "View on DBPedia")</f>
        <v>View on DBPedia</v>
      </c>
    </row>
    <row collapsed="false" customFormat="false" customHeight="true" hidden="false" ht="12.1" outlineLevel="0" r="3667">
      <c r="A3667" s="0" t="str">
        <f aca="false">HYPERLINK("http://dbpedia.org/property/series")</f>
        <v>http://dbpedia.org/property/series</v>
      </c>
      <c r="B3667" s="0" t="s">
        <v>1445</v>
      </c>
      <c r="D3667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true" hidden="false" ht="12.1" outlineLevel="0" r="3668">
      <c r="A3668" s="0" t="str">
        <f aca="false">HYPERLINK("http://dbpedia.org/property/hm2Enter")</f>
        <v>http://dbpedia.org/property/hm2Enter</v>
      </c>
      <c r="B3668" s="0" t="s">
        <v>1647</v>
      </c>
      <c r="D3668" s="0" t="str">
        <f aca="false">HYPERLINK("http://dbpedia.org/sparql?default-graph-uri=http%3A%2F%2Fdbpedia.org&amp;query=select+distinct+%3Fsubject+%3Fobject+where+{%3Fsubject+%3Chttp%3A%2F%2Fdbpedia.org%2Fproperty%2Fhm2Enter%3E+%3Fobject}+LIMIT+100&amp;format=text%2Fhtml&amp;timeout=30000&amp;debug=on", "View on DBPedia")</f>
        <v>View on DBPedia</v>
      </c>
    </row>
    <row collapsed="false" customFormat="false" customHeight="true" hidden="false" ht="12.1" outlineLevel="0" r="3669">
      <c r="A3669" s="0" t="str">
        <f aca="false">HYPERLINK("http://dbpedia.org/property/children")</f>
        <v>http://dbpedia.org/property/children</v>
      </c>
      <c r="B3669" s="0" t="s">
        <v>1127</v>
      </c>
      <c r="D3669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true" hidden="false" ht="12.65" outlineLevel="0" r="3670">
      <c r="A3670" s="0" t="str">
        <f aca="false">HYPERLINK("http://dbpedia.org/property/episodeList")</f>
        <v>http://dbpedia.org/property/episodeList</v>
      </c>
      <c r="B3670" s="0" t="s">
        <v>85</v>
      </c>
      <c r="D3670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true" hidden="false" ht="12.1" outlineLevel="0" r="3671">
      <c r="A3671" s="0" t="str">
        <f aca="false">HYPERLINK("http://dbpedia.org/property/death")</f>
        <v>http://dbpedia.org/property/death</v>
      </c>
      <c r="B3671" s="0" t="s">
        <v>1080</v>
      </c>
      <c r="D3671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true" hidden="false" ht="12.1" outlineLevel="0" r="3672">
      <c r="A3672" s="0" t="str">
        <f aca="false">HYPERLINK("http://dbpedia.org/property/end")</f>
        <v>http://dbpedia.org/property/end</v>
      </c>
      <c r="B3672" s="0" t="s">
        <v>309</v>
      </c>
      <c r="D3672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true" hidden="false" ht="12.1" outlineLevel="0" r="3673">
      <c r="A3673" s="0" t="str">
        <f aca="false">HYPERLINK("http://dbpedia.org/property/measurements")</f>
        <v>http://dbpedia.org/property/measurements</v>
      </c>
      <c r="B3673" s="0" t="s">
        <v>1938</v>
      </c>
      <c r="D3673" s="0" t="str">
        <f aca="false">HYPERLINK("http://dbpedia.org/sparql?default-graph-uri=http%3A%2F%2Fdbpedia.org&amp;query=select+distinct+%3Fsubject+%3Fobject+where+{%3Fsubject+%3Chttp%3A%2F%2Fdbpedia.org%2Fproperty%2Fmeasurements%3E+%3Fobject}+LIMIT+100&amp;format=text%2Fhtml&amp;timeout=30000&amp;debug=on", "View on DBPedia")</f>
        <v>View on DBPedia</v>
      </c>
    </row>
    <row collapsed="false" customFormat="false" customHeight="true" hidden="false" ht="12.65" outlineLevel="0" r="3674">
      <c r="A3674" s="0" t="str">
        <f aca="false">HYPERLINK("http://dbpedia.org/ontology/numberOfEmployees")</f>
        <v>http://dbpedia.org/ontology/numberOfEmployees</v>
      </c>
      <c r="B3674" s="0" t="s">
        <v>316</v>
      </c>
      <c r="D3674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true" hidden="false" ht="12.65" outlineLevel="0" r="3675">
      <c r="A3675" s="0" t="str">
        <f aca="false">HYPERLINK("http://dbpedia.org/property/prevSeries")</f>
        <v>http://dbpedia.org/property/prevSeries</v>
      </c>
      <c r="B3675" s="0" t="s">
        <v>1568</v>
      </c>
      <c r="D3675" s="0" t="str">
        <f aca="false">HYPERLINK("http://dbpedia.org/sparql?default-graph-uri=http%3A%2F%2Fdbpedia.org&amp;query=select+distinct+%3Fsubject+%3Fobject+where+{%3Fsubject+%3Chttp%3A%2F%2Fdbpedia.org%2Fproperty%2FprevSeries%3E+%3Fobject}+LIMIT+100&amp;format=text%2Fhtml&amp;timeout=30000&amp;debug=on", "View on DBPedia")</f>
        <v>View on DBPedia</v>
      </c>
    </row>
    <row collapsed="false" customFormat="false" customHeight="true" hidden="false" ht="12.1" outlineLevel="0" r="3676">
      <c r="A3676" s="0" t="str">
        <f aca="false">HYPERLINK("http://dbpedia.org/property/guests")</f>
        <v>http://dbpedia.org/property/guests</v>
      </c>
      <c r="B3676" s="0" t="s">
        <v>1536</v>
      </c>
      <c r="D3676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true" hidden="false" ht="12.65" outlineLevel="0" r="3677">
      <c r="A3677" s="0" t="str">
        <f aca="false">HYPERLINK("http://dbpedia.org/property/precededBy")</f>
        <v>http://dbpedia.org/property/precededBy</v>
      </c>
      <c r="B3677" s="0" t="s">
        <v>517</v>
      </c>
      <c r="D3677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true" hidden="false" ht="12.1" outlineLevel="0" r="3678">
      <c r="A3678" s="0" t="str">
        <f aca="false">HYPERLINK("http://dbpedia.org/property/owner")</f>
        <v>http://dbpedia.org/property/owner</v>
      </c>
      <c r="B3678" s="0" t="s">
        <v>41</v>
      </c>
      <c r="D3678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true" hidden="false" ht="12.65" outlineLevel="0" r="3679">
      <c r="A3679" s="0" t="str">
        <f aca="false">HYPERLINK("http://dbpedia.org/property/numEmployees")</f>
        <v>http://dbpedia.org/property/numEmployees</v>
      </c>
      <c r="B3679" s="0" t="s">
        <v>1671</v>
      </c>
      <c r="D3679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true" hidden="false" ht="12.65" outlineLevel="0" r="3680">
      <c r="A3680" s="0" t="str">
        <f aca="false">HYPERLINK("http://dbpedia.org/property/rtitle")</f>
        <v>http://dbpedia.org/property/rtitle</v>
      </c>
      <c r="B3680" s="0" t="s">
        <v>1580</v>
      </c>
      <c r="D3680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true" hidden="false" ht="12.1" outlineLevel="0" r="3681">
      <c r="A3681" s="0" t="str">
        <f aca="false">HYPERLINK("http://dbpedia.org/property/hm22Exit")</f>
        <v>http://dbpedia.org/property/hm22Exit</v>
      </c>
      <c r="B3681" s="0" t="s">
        <v>1651</v>
      </c>
      <c r="D3681" s="0" t="str">
        <f aca="false">HYPERLINK("http://dbpedia.org/sparql?default-graph-uri=http%3A%2F%2Fdbpedia.org&amp;query=select+distinct+%3Fsubject+%3Fobject+where+{%3Fsubject+%3Chttp%3A%2F%2Fdbpedia.org%2Fproperty%2Fhm22Exit%3E+%3Fobject}+LIMIT+100&amp;format=text%2Fhtml&amp;timeout=30000&amp;debug=on", "View on DBPedia")</f>
        <v>View on DBPedia</v>
      </c>
    </row>
    <row collapsed="false" customFormat="false" customHeight="true" hidden="false" ht="12.1" outlineLevel="0" r="3682">
      <c r="A3682" s="0" t="str">
        <f aca="false">HYPERLINK("http://dbpedia.org/property/rd2Score")</f>
        <v>http://dbpedia.org/property/rd2Score</v>
      </c>
      <c r="B3682" s="0" t="s">
        <v>1676</v>
      </c>
      <c r="D3682" s="0" t="str">
        <f aca="false">HYPERLINK("http://dbpedia.org/sparql?default-graph-uri=http%3A%2F%2Fdbpedia.org&amp;query=select+distinct+%3Fsubject+%3Fobject+where+{%3Fsubject+%3Chttp%3A%2F%2Fdbpedia.org%2Fproperty%2Frd2Score%3E+%3Fobject}+LIMIT+100&amp;format=text%2Fhtml&amp;timeout=30000&amp;debug=on", "View on DBPedia")</f>
        <v>View on DBPedia</v>
      </c>
    </row>
    <row collapsed="false" customFormat="false" customHeight="true" hidden="false" ht="12.65" outlineLevel="0" r="3683">
      <c r="A3683" s="0" t="str">
        <f aca="false">HYPERLINK("http://dbpedia.org/property/nextevent")</f>
        <v>http://dbpedia.org/property/nextevent</v>
      </c>
      <c r="B3683" s="0" t="s">
        <v>1606</v>
      </c>
      <c r="D3683" s="0" t="str">
        <f aca="false">HYPERLINK("http://dbpedia.org/sparql?default-graph-uri=http%3A%2F%2Fdbpedia.org&amp;query=select+distinct+%3Fsubject+%3Fobject+where+{%3Fsubject+%3Chttp%3A%2F%2Fdbpedia.org%2Fproperty%2Fnextevent%3E+%3Fobject}+LIMIT+100&amp;format=text%2Fhtml&amp;timeout=30000&amp;debug=on", "View on DBPedia")</f>
        <v>View on DBPedia</v>
      </c>
    </row>
    <row collapsed="false" customFormat="false" customHeight="true" hidden="false" ht="12.65" outlineLevel="0" r="3684">
      <c r="A3684" s="0" t="str">
        <f aca="false">HYPERLINK("http://dbpedia.org/property/satServ")</f>
        <v>http://dbpedia.org/property/satServ</v>
      </c>
      <c r="B3684" s="0" t="s">
        <v>1410</v>
      </c>
      <c r="D3684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true" hidden="false" ht="12.1" outlineLevel="0" r="3685">
      <c r="A3685" s="0" t="str">
        <f aca="false">HYPERLINK("http://dbpedia.org/property/description")</f>
        <v>http://dbpedia.org/property/description</v>
      </c>
      <c r="B3685" s="0" t="s">
        <v>388</v>
      </c>
      <c r="D3685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true" hidden="false" ht="12.65" outlineLevel="0" r="3686">
      <c r="A3686" s="0" t="str">
        <f aca="false">HYPERLINK("http://dbpedia.org/property/reldate")</f>
        <v>http://dbpedia.org/property/reldate</v>
      </c>
      <c r="B3686" s="0" t="s">
        <v>1607</v>
      </c>
      <c r="D3686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true" hidden="false" ht="12.1" outlineLevel="0" r="3687">
      <c r="A3687" s="0" t="str">
        <f aca="false">HYPERLINK("http://dbpedia.org/ontology/related")</f>
        <v>http://dbpedia.org/ontology/related</v>
      </c>
      <c r="B3687" s="0" t="s">
        <v>1423</v>
      </c>
      <c r="D3687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true" hidden="false" ht="12.65" outlineLevel="0" r="3688">
      <c r="A3688" s="0" t="str">
        <f aca="false">HYPERLINK("http://dbpedia.org/property/logofile")</f>
        <v>http://dbpedia.org/property/logofile</v>
      </c>
      <c r="B3688" s="0" t="s">
        <v>1608</v>
      </c>
      <c r="D3688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true" hidden="false" ht="12.65" outlineLevel="0" r="3689">
      <c r="A3689" s="0" t="str">
        <f aca="false">HYPERLINK("http://dbpedia.org/ontology/digitalSubChannel")</f>
        <v>http://dbpedia.org/ontology/digitalSubChannel</v>
      </c>
      <c r="B3689" s="0" t="s">
        <v>1682</v>
      </c>
      <c r="D3689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true" hidden="false" ht="12.65" outlineLevel="0" r="3690">
      <c r="A3690" s="0" t="str">
        <f aca="false">HYPERLINK("http://dbpedia.org/property/originalreldate")</f>
        <v>http://dbpedia.org/property/originalreldate</v>
      </c>
      <c r="B3690" s="0" t="s">
        <v>1066</v>
      </c>
      <c r="D3690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true" hidden="false" ht="12.65" outlineLevel="0" r="3691">
      <c r="A3691" s="0" t="str">
        <f aca="false">HYPERLINK("http://dbpedia.org/property/followedBy")</f>
        <v>http://dbpedia.org/property/followedBy</v>
      </c>
      <c r="B3691" s="0" t="s">
        <v>865</v>
      </c>
      <c r="D3691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true" hidden="false" ht="12.1" outlineLevel="0" r="3692">
      <c r="A3692" s="0" t="str">
        <f aca="false">HYPERLINK("http://dbpedia.org/property/order")</f>
        <v>http://dbpedia.org/property/order</v>
      </c>
      <c r="B3692" s="0" t="s">
        <v>130</v>
      </c>
      <c r="D3692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true" hidden="false" ht="12.1" outlineLevel="0" r="3693">
      <c r="A3693" s="0" t="str">
        <f aca="false">HYPERLINK("http://dbpedia.org/property/related")</f>
        <v>http://dbpedia.org/property/related</v>
      </c>
      <c r="B3693" s="0" t="s">
        <v>1423</v>
      </c>
      <c r="D3693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true" hidden="false" ht="12.1" outlineLevel="0" r="3694">
      <c r="A3694" s="0" t="str">
        <f aca="false">HYPERLINK("http://dbpedia.org/property/wins")</f>
        <v>http://dbpedia.org/property/wins</v>
      </c>
      <c r="B3694" s="0" t="s">
        <v>1743</v>
      </c>
      <c r="D3694" s="0" t="str">
        <f aca="false">HYPERLINK("http://dbpedia.org/sparql?default-graph-uri=http%3A%2F%2Fdbpedia.org&amp;query=select+distinct+%3Fsubject+%3Fobject+where+{%3Fsubject+%3Chttp%3A%2F%2Fdbpedia.org%2Fproperty%2Fwins%3E+%3Fobject}+LIMIT+100&amp;format=text%2Fhtml&amp;timeout=30000&amp;debug=on", "View on DBPedia")</f>
        <v>View on DBPedia</v>
      </c>
    </row>
    <row collapsed="false" customFormat="false" customHeight="true" hidden="false" ht="12.65" outlineLevel="0" r="3695">
      <c r="A3695" s="0" t="str">
        <f aca="false">HYPERLINK("http://dbpedia.org/property/lastevent")</f>
        <v>http://dbpedia.org/property/lastevent</v>
      </c>
      <c r="B3695" s="0" t="s">
        <v>1619</v>
      </c>
      <c r="D3695" s="0" t="str">
        <f aca="false">HYPERLINK("http://dbpedia.org/sparql?default-graph-uri=http%3A%2F%2Fdbpedia.org&amp;query=select+distinct+%3Fsubject+%3Fobject+where+{%3Fsubject+%3Chttp%3A%2F%2Fdbpedia.org%2Fproperty%2Flastevent%3E+%3Fobject}+LIMIT+100&amp;format=text%2Fhtml&amp;timeout=30000&amp;debug=on", "View on DBPedia")</f>
        <v>View on DBPedia</v>
      </c>
    </row>
    <row collapsed="false" customFormat="false" customHeight="true" hidden="false" ht="12.1" outlineLevel="0" r="3696">
      <c r="A3696" s="0" t="str">
        <f aca="false">HYPERLINK("http://dbpedia.org/property/after")</f>
        <v>http://dbpedia.org/property/after</v>
      </c>
      <c r="B3696" s="0" t="s">
        <v>156</v>
      </c>
      <c r="D3696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true" hidden="false" ht="12.65" outlineLevel="0" r="3697">
      <c r="A3697" s="0" t="str">
        <f aca="false">HYPERLINK("http://dbpedia.org/property/pubDate")</f>
        <v>http://dbpedia.org/property/pubDate</v>
      </c>
      <c r="B3697" s="0" t="s">
        <v>864</v>
      </c>
      <c r="D3697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true" hidden="false" ht="12.1" outlineLevel="0" r="3698">
      <c r="A3698" s="0" t="str">
        <f aca="false">HYPERLINK("http://dbpedia.org/property/hm15Enter")</f>
        <v>http://dbpedia.org/property/hm15Enter</v>
      </c>
      <c r="B3698" s="0" t="s">
        <v>1688</v>
      </c>
      <c r="D3698" s="0" t="str">
        <f aca="false">HYPERLINK("http://dbpedia.org/sparql?default-graph-uri=http%3A%2F%2Fdbpedia.org&amp;query=select+distinct+%3Fsubject+%3Fobject+where+{%3Fsubject+%3Chttp%3A%2F%2Fdbpedia.org%2Fproperty%2Fhm15Enter%3E+%3Fobject}+LIMIT+100&amp;format=text%2Fhtml&amp;timeout=30000&amp;debug=on", "View on DBPedia")</f>
        <v>View on DBPedia</v>
      </c>
    </row>
    <row collapsed="false" customFormat="false" customHeight="true" hidden="false" ht="12.1" outlineLevel="0" r="3699">
      <c r="A3699" s="0" t="str">
        <f aca="false">HYPERLINK("http://dbpedia.org/property/row")</f>
        <v>http://dbpedia.org/property/row</v>
      </c>
      <c r="B3699" s="0" t="s">
        <v>1301</v>
      </c>
      <c r="D3699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true" hidden="false" ht="12.1" outlineLevel="0" r="3700">
      <c r="A3700" s="0" t="str">
        <f aca="false">HYPERLINK("http://dbpedia.org/property/foundation")</f>
        <v>http://dbpedia.org/property/foundation</v>
      </c>
      <c r="B3700" s="0" t="s">
        <v>94</v>
      </c>
      <c r="D3700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true" hidden="false" ht="12.1" outlineLevel="0" r="3701">
      <c r="A3701" s="0" t="str">
        <f aca="false">HYPERLINK("http://dbpedia.org/property/visitor")</f>
        <v>http://dbpedia.org/property/visitor</v>
      </c>
      <c r="B3701" s="0" t="s">
        <v>1654</v>
      </c>
      <c r="D3701" s="0" t="str">
        <f aca="false">HYPERLINK("http://dbpedia.org/sparql?default-graph-uri=http%3A%2F%2Fdbpedia.org&amp;query=select+distinct+%3Fsubject+%3Fobject+where+{%3Fsubject+%3Chttp%3A%2F%2Fdbpedia.org%2Fproperty%2Fvisitor%3E+%3Fobject}+LIMIT+100&amp;format=text%2Fhtml&amp;timeout=30000&amp;debug=on", "View on DBPedia")</f>
        <v>View on DBPedia</v>
      </c>
    </row>
    <row collapsed="false" customFormat="false" customHeight="true" hidden="false" ht="12.1" outlineLevel="0" r="3702">
      <c r="A3702" s="0" t="str">
        <f aca="false">HYPERLINK("http://dbpedia.org/property/service")</f>
        <v>http://dbpedia.org/property/service</v>
      </c>
      <c r="B3702" s="0" t="s">
        <v>40</v>
      </c>
      <c r="D3702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true" hidden="false" ht="12.65" outlineLevel="0" r="3703">
      <c r="A3703" s="0" t="str">
        <f aca="false">HYPERLINK("http://dbpedia.org/property/filmingStarted")</f>
        <v>http://dbpedia.org/property/filmingStarted</v>
      </c>
      <c r="B3703" s="0" t="s">
        <v>1636</v>
      </c>
      <c r="D3703" s="0" t="str">
        <f aca="false">HYPERLINK("http://dbpedia.org/sparql?default-graph-uri=http%3A%2F%2Fdbpedia.org&amp;query=select+distinct+%3Fsubject+%3Fobject+where+{%3Fsubject+%3Chttp%3A%2F%2Fdbpedia.org%2Fproperty%2FfilmingStarted%3E+%3Fobject}+LIMIT+100&amp;format=text%2Fhtml&amp;timeout=30000&amp;debug=on", "View on DBPedia")</f>
        <v>View on DBPedia</v>
      </c>
    </row>
    <row collapsed="false" customFormat="false" customHeight="true" hidden="false" ht="12.65" outlineLevel="0" r="3704">
      <c r="A3704" s="0" t="str">
        <f aca="false">HYPERLINK("http://dbpedia.org/property/citiesVisited")</f>
        <v>http://dbpedia.org/property/citiesVisited</v>
      </c>
      <c r="B3704" s="0" t="s">
        <v>1667</v>
      </c>
      <c r="D3704" s="0" t="str">
        <f aca="false">HYPERLINK("http://dbpedia.org/sparql?default-graph-uri=http%3A%2F%2Fdbpedia.org&amp;query=select+distinct+%3Fsubject+%3Fobject+where+{%3Fsubject+%3Chttp%3A%2F%2Fdbpedia.org%2Fproperty%2FcitiesVisited%3E+%3Fobject}+LIMIT+100&amp;format=text%2Fhtml&amp;timeout=30000&amp;debug=on", "View on DBPedia")</f>
        <v>View on DBPedia</v>
      </c>
    </row>
    <row collapsed="false" customFormat="false" customHeight="true" hidden="false" ht="12.1" outlineLevel="0" r="3705">
      <c r="A3705" s="0" t="str">
        <f aca="false">HYPERLINK("http://dbpedia.org/property/hm1Enter")</f>
        <v>http://dbpedia.org/property/hm1Enter</v>
      </c>
      <c r="B3705" s="0" t="s">
        <v>1625</v>
      </c>
      <c r="D3705" s="0" t="str">
        <f aca="false">HYPERLINK("http://dbpedia.org/sparql?default-graph-uri=http%3A%2F%2Fdbpedia.org&amp;query=select+distinct+%3Fsubject+%3Fobject+where+{%3Fsubject+%3Chttp%3A%2F%2Fdbpedia.org%2Fproperty%2Fhm1Enter%3E+%3Fobject}+LIMIT+100&amp;format=text%2Fhtml&amp;timeout=30000&amp;debug=on", "View on DBPedia")</f>
        <v>View on DBPedia</v>
      </c>
    </row>
    <row collapsed="false" customFormat="false" customHeight="true" hidden="false" ht="12.1" outlineLevel="0" r="3706">
      <c r="A3706" s="0" t="str">
        <f aca="false">HYPERLINK("http://dbpedia.org/property/highlights")</f>
        <v>http://dbpedia.org/property/highlights</v>
      </c>
      <c r="B3706" s="0" t="s">
        <v>1168</v>
      </c>
      <c r="D3706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3707">
      <c r="A3707" s="0" t="str">
        <f aca="false">HYPERLINK("http://dbpedia.org/property/score")</f>
        <v>http://dbpedia.org/property/score</v>
      </c>
      <c r="B3707" s="0" t="s">
        <v>1800</v>
      </c>
      <c r="D3707" s="0" t="str">
        <f aca="false">HYPERLINK("http://dbpedia.org/sparql?default-graph-uri=http%3A%2F%2Fdbpedia.org&amp;query=select+distinct+%3Fsubject+%3Fobject+where+{%3Fsubject+%3Chttp%3A%2F%2Fdbpedia.org%2Fproperty%2Fscore%3E+%3Fobject}+LIMIT+100&amp;format=text%2Fhtml&amp;timeout=30000&amp;debug=on", "View on DBPedia")</f>
        <v>View on DBPedia</v>
      </c>
    </row>
    <row collapsed="false" customFormat="false" customHeight="true" hidden="false" ht="12.65" outlineLevel="0" r="3708">
      <c r="A3708" s="0" t="str">
        <f aca="false">HYPERLINK("http://dbpedia.org/property/preselectionDate")</f>
        <v>http://dbpedia.org/property/preselectionDate</v>
      </c>
      <c r="B3708" s="0" t="s">
        <v>1197</v>
      </c>
      <c r="D3708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true" hidden="false" ht="12.65" outlineLevel="0" r="3709">
      <c r="A3709" s="0" t="str">
        <f aca="false">HYPERLINK("http://dbpedia.org/property/latM")</f>
        <v>http://dbpedia.org/property/latM</v>
      </c>
      <c r="B3709" s="0" t="s">
        <v>1734</v>
      </c>
      <c r="D3709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true" hidden="false" ht="12.1" outlineLevel="0" r="3710">
      <c r="A3710" s="0" t="str">
        <f aca="false">HYPERLINK("http://dbpedia.org/property/viewers")</f>
        <v>http://dbpedia.org/property/viewers</v>
      </c>
      <c r="B3710" s="0" t="s">
        <v>1595</v>
      </c>
      <c r="D3710" s="0" t="str">
        <f aca="false">HYPERLINK("http://dbpedia.org/sparql?default-graph-uri=http%3A%2F%2Fdbpedia.org&amp;query=select+distinct+%3Fsubject+%3Fobject+where+{%3Fsubject+%3Chttp%3A%2F%2Fdbpedia.org%2Fproperty%2Fviewers%3E+%3Fobject}+LIMIT+100&amp;format=text%2Fhtml&amp;timeout=30000&amp;debug=on", "View on DBPedia")</f>
        <v>View on DBPedia</v>
      </c>
    </row>
    <row collapsed="false" customFormat="false" customHeight="true" hidden="false" ht="12.1" outlineLevel="0" r="3711">
      <c r="A3711" s="0" t="str">
        <f aca="false">HYPERLINK("http://dbpedia.org/property/before")</f>
        <v>http://dbpedia.org/property/before</v>
      </c>
      <c r="B3711" s="0" t="s">
        <v>164</v>
      </c>
      <c r="D3711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true" hidden="false" ht="12.1" outlineLevel="0" r="3712">
      <c r="A3712" s="0" t="str">
        <f aca="false">HYPERLINK("http://dbpedia.org/property/cover")</f>
        <v>http://dbpedia.org/property/cover</v>
      </c>
      <c r="B3712" s="0" t="s">
        <v>851</v>
      </c>
      <c r="D3712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true" hidden="false" ht="12.65" outlineLevel="0" r="3713">
      <c r="A3713" s="0" t="str">
        <f aca="false">HYPERLINK("http://dbpedia.org/property/opentheme")</f>
        <v>http://dbpedia.org/property/opentheme</v>
      </c>
      <c r="B3713" s="0" t="s">
        <v>1326</v>
      </c>
      <c r="D3713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true" hidden="false" ht="12.1" outlineLevel="0" r="3714">
      <c r="A3714" s="0" t="str">
        <f aca="false">HYPERLINK("http://dbpedia.org/property/rd")</f>
        <v>http://dbpedia.org/property/rd</v>
      </c>
      <c r="B3714" s="0" t="s">
        <v>1600</v>
      </c>
      <c r="D3714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true" hidden="false" ht="12.65" outlineLevel="0" r="3715">
      <c r="A3715" s="0" t="str">
        <f aca="false">HYPERLINK("http://dbpedia.org/property/num")</f>
        <v>http://dbpedia.org/property/num</v>
      </c>
      <c r="B3715" s="0" t="s">
        <v>1683</v>
      </c>
      <c r="D3715" s="0" t="str">
        <f aca="false">HYPERLINK("http://dbpedia.org/sparql?default-graph-uri=http%3A%2F%2Fdbpedia.org&amp;query=select+distinct+%3Fsubject+%3Fobject+where+{%3Fsubject+%3Chttp%3A%2F%2Fdbpedia.org%2Fproperty%2Fnum%3E+%3Fobject}+LIMIT+100&amp;format=text%2Fhtml&amp;timeout=30000&amp;debug=on", "View on DBPedia")</f>
        <v>View on DBPedia</v>
      </c>
    </row>
    <row collapsed="false" customFormat="false" customHeight="true" hidden="false" ht="12.65" outlineLevel="0" r="3716">
      <c r="A3716" s="0" t="str">
        <f aca="false">HYPERLINK("http://dbpedia.org/property/romajititle")</f>
        <v>http://dbpedia.org/property/romajititle</v>
      </c>
      <c r="B3716" s="0" t="s">
        <v>1610</v>
      </c>
      <c r="D3716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true" hidden="false" ht="12.65" outlineLevel="0" r="3717">
      <c r="A3717" s="0" t="str">
        <f aca="false">HYPERLINK("http://dbpedia.org/property/formerNames")</f>
        <v>http://dbpedia.org/property/formerNames</v>
      </c>
      <c r="B3717" s="0" t="s">
        <v>219</v>
      </c>
      <c r="D3717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true" hidden="false" ht="12.1" outlineLevel="0" r="3718">
      <c r="A3718" s="0" t="str">
        <f aca="false">HYPERLINK("http://dbpedia.org/property/year")</f>
        <v>http://dbpedia.org/property/year</v>
      </c>
      <c r="B3718" s="0" t="s">
        <v>278</v>
      </c>
      <c r="D3718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true" hidden="false" ht="12.65" outlineLevel="0" r="3719">
      <c r="A3719" s="0" t="str">
        <f aca="false">HYPERLINK("http://dbpedia.org/property/associatedActs")</f>
        <v>http://dbpedia.org/property/associatedActs</v>
      </c>
      <c r="B3719" s="0" t="s">
        <v>1027</v>
      </c>
      <c r="D3719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true" hidden="false" ht="12.1" outlineLevel="0" r="3720">
      <c r="A3720" s="0" t="str">
        <f aca="false">HYPERLINK("http://dbpedia.org/property/hm18Enter")</f>
        <v>http://dbpedia.org/property/hm18Enter</v>
      </c>
      <c r="B3720" s="0" t="s">
        <v>1643</v>
      </c>
      <c r="D3720" s="0" t="str">
        <f aca="false">HYPERLINK("http://dbpedia.org/sparql?default-graph-uri=http%3A%2F%2Fdbpedia.org&amp;query=select+distinct+%3Fsubject+%3Fobject+where+{%3Fsubject+%3Chttp%3A%2F%2Fdbpedia.org%2Fproperty%2Fhm18Enter%3E+%3Fobject}+LIMIT+100&amp;format=text%2Fhtml&amp;timeout=30000&amp;debug=on", "View on DBPedia")</f>
        <v>View on DBPedia</v>
      </c>
    </row>
    <row collapsed="false" customFormat="false" customHeight="true" hidden="false" ht="12.1" outlineLevel="0" r="3721">
      <c r="A3721" s="0" t="str">
        <f aca="false">HYPERLINK("http://dbpedia.org/property/started")</f>
        <v>http://dbpedia.org/property/started</v>
      </c>
      <c r="B3721" s="0" t="s">
        <v>1256</v>
      </c>
      <c r="D3721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true" hidden="false" ht="12.65" outlineLevel="0" r="3722">
      <c r="A3722" s="0" t="str">
        <f aca="false">HYPERLINK("http://dbpedia.org/ontology/releaseDate")</f>
        <v>http://dbpedia.org/ontology/releaseDate</v>
      </c>
      <c r="B3722" s="0" t="s">
        <v>346</v>
      </c>
      <c r="D3722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3723">
      <c r="A3723" s="0" t="str">
        <f aca="false">HYPERLINK("http://dbpedia.org/ontology/activeYearsEndDate")</f>
        <v>http://dbpedia.org/ontology/activeYearsEndDate</v>
      </c>
      <c r="B3723" s="0" t="s">
        <v>253</v>
      </c>
      <c r="D3723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true" hidden="false" ht="12.65" outlineLevel="0" r="3724">
      <c r="A3724" s="0" t="str">
        <f aca="false">HYPERLINK("http://dbpedia.org/ontology/birthDate")</f>
        <v>http://dbpedia.org/ontology/birthDate</v>
      </c>
      <c r="B3724" s="0" t="s">
        <v>254</v>
      </c>
      <c r="D3724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3725">
      <c r="A3725" s="0" t="str">
        <f aca="false">HYPERLINK("http://dbpedia.org/ontology/formationDate")</f>
        <v>http://dbpedia.org/ontology/formationDate</v>
      </c>
      <c r="B3725" s="0" t="s">
        <v>266</v>
      </c>
      <c r="D3725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3726">
      <c r="A3726" s="0" t="str">
        <f aca="false">HYPERLINK("http://dbpedia.org/ontology/lastAirDate")</f>
        <v>http://dbpedia.org/ontology/lastAirDate</v>
      </c>
      <c r="B3726" s="0" t="s">
        <v>1114</v>
      </c>
      <c r="D3726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3727">
      <c r="A3727" s="0" t="str">
        <f aca="false">HYPERLINK("http://dbpedia.org/ontology/activeYearsStartDate")</f>
        <v>http://dbpedia.org/ontology/activeYearsStartDate</v>
      </c>
      <c r="B3727" s="0" t="s">
        <v>259</v>
      </c>
      <c r="D3727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3728">
      <c r="A3728" s="0" t="str">
        <f aca="false">HYPERLINK("http://dbpedia.org/ontology/firstPublicationDate")</f>
        <v>http://dbpedia.org/ontology/firstPublicationDate</v>
      </c>
      <c r="B3728" s="0" t="s">
        <v>1656</v>
      </c>
      <c r="D3728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true" hidden="false" ht="12.65" outlineLevel="0" r="3729">
      <c r="A3729" s="0" t="str">
        <f aca="false">HYPERLINK("http://dbpedia.org/property/sisterStations")</f>
        <v>http://dbpedia.org/property/sisterStations</v>
      </c>
      <c r="B3729" s="0" t="s">
        <v>1711</v>
      </c>
      <c r="D3729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true" hidden="false" ht="12.1" outlineLevel="0" r="3730">
      <c r="A3730" s="0" t="str">
        <f aca="false">HYPERLINK("http://dbpedia.org/property/published")</f>
        <v>http://dbpedia.org/property/published</v>
      </c>
      <c r="B3730" s="0" t="s">
        <v>1022</v>
      </c>
      <c r="D3730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true" hidden="false" ht="12.65" outlineLevel="0" r="3731">
      <c r="A3731" s="0" t="str">
        <f aca="false">HYPERLINK("http://dbpedia.org/ontology/virtualChannel")</f>
        <v>http://dbpedia.org/ontology/virtualChannel</v>
      </c>
      <c r="B3731" s="0" t="s">
        <v>1735</v>
      </c>
      <c r="D3731" s="0" t="str">
        <f aca="false">HYPERLINK("http://dbpedia.org/sparql?default-graph-uri=http%3A%2F%2Fdbpedia.org&amp;query=select+distinct+%3Fsubject+%3Fobject+where+{%3Fsubject+%3Chttp%3A%2F%2Fdbpedia.org%2Fontology%2FvirtualChannel%3E+%3Fobject}+LIMIT+100&amp;format=text%2Fhtml&amp;timeout=30000&amp;debug=on", "View on DBPedia")</f>
        <v>View on DBPedia</v>
      </c>
    </row>
    <row collapsed="false" customFormat="false" customHeight="true" hidden="false" ht="12.1" outlineLevel="0" r="3732">
      <c r="A3732" s="0" t="str">
        <f aca="false">HYPERLINK("http://dbpedia.org/property/channel")</f>
        <v>http://dbpedia.org/property/channel</v>
      </c>
      <c r="B3732" s="0" t="s">
        <v>1425</v>
      </c>
      <c r="D3732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true" hidden="false" ht="12.1" outlineLevel="0" r="3733">
      <c r="A3733" s="0" t="str">
        <f aca="false">HYPERLINK("http://dbpedia.org/property/television")</f>
        <v>http://dbpedia.org/property/television</v>
      </c>
      <c r="B3733" s="0" t="s">
        <v>1614</v>
      </c>
      <c r="D3733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true" hidden="false" ht="12.65" outlineLevel="0" r="3734">
      <c r="A3734" s="0" t="str">
        <f aca="false">HYPERLINK("http://dbpedia.org/ontology/firstAirDate")</f>
        <v>http://dbpedia.org/ontology/firstAirDate</v>
      </c>
      <c r="B3734" s="0" t="s">
        <v>311</v>
      </c>
      <c r="D3734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true" hidden="false" ht="12.65" outlineLevel="0" r="3735">
      <c r="A3735" s="0" t="str">
        <f aca="false">HYPERLINK("http://dbpedia.org/ontology/completionDate")</f>
        <v>http://dbpedia.org/ontology/completionDate</v>
      </c>
      <c r="B3735" s="0" t="s">
        <v>262</v>
      </c>
      <c r="D3735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true" hidden="false" ht="12.65" outlineLevel="0" r="3736">
      <c r="A3736" s="0" t="str">
        <f aca="false">HYPERLINK("http://dbpedia.org/ontology/deathDate")</f>
        <v>http://dbpedia.org/ontology/deathDate</v>
      </c>
      <c r="B3736" s="0" t="s">
        <v>257</v>
      </c>
      <c r="D3736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true" hidden="false" ht="12.65" outlineLevel="0" r="3737">
      <c r="A3737" s="0" t="str">
        <f aca="false">HYPERLINK("http://dbpedia.org/property/knownFor")</f>
        <v>http://dbpedia.org/property/knownFor</v>
      </c>
      <c r="B3737" s="0" t="s">
        <v>60</v>
      </c>
      <c r="D3737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true" hidden="false" ht="12.1" outlineLevel="0" r="3738">
      <c r="A3738" s="0" t="str">
        <f aca="false">HYPERLINK("http://dbpedia.org/property/source")</f>
        <v>http://dbpedia.org/property/source</v>
      </c>
      <c r="B3738" s="0" t="s">
        <v>140</v>
      </c>
      <c r="D373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true" hidden="false" ht="12.1" outlineLevel="0" r="3739">
      <c r="A3739" s="0" t="str">
        <f aca="false">HYPERLINK("http://dbpedia.org/property/ended")</f>
        <v>http://dbpedia.org/property/ended</v>
      </c>
      <c r="B3739" s="0" t="s">
        <v>1616</v>
      </c>
      <c r="D3739" s="0" t="str">
        <f aca="false">HYPERLINK("http://dbpedia.org/sparql?default-graph-uri=http%3A%2F%2Fdbpedia.org&amp;query=select+distinct+%3Fsubject+%3Fobject+where+{%3Fsubject+%3Chttp%3A%2F%2Fdbpedia.org%2Fproperty%2Fended%3E+%3Fobject}+LIMIT+100&amp;format=text%2Fhtml&amp;timeout=30000&amp;debug=on", "View on DBPedia")</f>
        <v>View on DBPedia</v>
      </c>
    </row>
    <row collapsed="false" customFormat="false" customHeight="true" hidden="false" ht="12.1" outlineLevel="0" r="3740">
      <c r="A3740" s="0" t="str">
        <f aca="false">HYPERLINK("http://dbpedia.org/ontology/date")</f>
        <v>http://dbpedia.org/ontology/date</v>
      </c>
      <c r="B3740" s="0" t="s">
        <v>289</v>
      </c>
      <c r="D3740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true" hidden="false" ht="12.1" outlineLevel="0" r="3741">
      <c r="A3741" s="0" t="str">
        <f aca="false">HYPERLINK("http://dbpedia.org/property/hm16Enter")</f>
        <v>http://dbpedia.org/property/hm16Enter</v>
      </c>
      <c r="B3741" s="0" t="s">
        <v>1697</v>
      </c>
      <c r="D3741" s="0" t="str">
        <f aca="false">HYPERLINK("http://dbpedia.org/sparql?default-graph-uri=http%3A%2F%2Fdbpedia.org&amp;query=select+distinct+%3Fsubject+%3Fobject+where+{%3Fsubject+%3Chttp%3A%2F%2Fdbpedia.org%2Fproperty%2Fhm16Enter%3E+%3Fobject}+LIMIT+100&amp;format=text%2Fhtml&amp;timeout=30000&amp;debug=on", "View on DBPedia")</f>
        <v>View on DBPedia</v>
      </c>
    </row>
    <row collapsed="false" customFormat="false" customHeight="true" hidden="false" ht="12.1" outlineLevel="0" r="3742">
      <c r="A3742" s="0" t="str">
        <f aca="false">HYPERLINK("http://dbpedia.org/property/district")</f>
        <v>http://dbpedia.org/property/district</v>
      </c>
      <c r="B3742" s="0" t="s">
        <v>1664</v>
      </c>
      <c r="D3742" s="0" t="str">
        <f aca="false">HYPERLINK("http://dbpedia.org/sparql?default-graph-uri=http%3A%2F%2Fdbpedia.org&amp;query=select+distinct+%3Fsubject+%3Fobject+where+{%3Fsubject+%3Chttp%3A%2F%2Fdbpedia.org%2Fproperty%2Fdistrict%3E+%3Fobject}+LIMIT+100&amp;format=text%2Fhtml&amp;timeout=30000&amp;debug=on", "View on DBPedia")</f>
        <v>View on DBPedia</v>
      </c>
    </row>
    <row collapsed="false" customFormat="false" customHeight="true" hidden="false" ht="12.65" outlineLevel="0" r="3743">
      <c r="A3743" s="0" t="str">
        <f aca="false">HYPERLINK("http://dbpedia.org/ontology/lastPublicationDate")</f>
        <v>http://dbpedia.org/ontology/lastPublicationDate</v>
      </c>
      <c r="B3743" s="0" t="s">
        <v>1665</v>
      </c>
      <c r="D3743" s="0" t="str">
        <f aca="false">HYPERLINK("http://dbpedia.org/sparql?default-graph-uri=http%3A%2F%2Fdbpedia.org&amp;query=select+distinct+%3Fsubject+%3Fobject+where+{%3Fsubject+%3Chttp%3A%2F%2Fdbpedia.org%2Fontology%2FlastPublicationDate%3E+%3Fobject}+LIMIT+100&amp;format=text%2Fhtml&amp;timeout=30000&amp;debug=on", "View on DBPedia")</f>
        <v>View on DBPedia</v>
      </c>
    </row>
    <row collapsed="false" customFormat="false" customHeight="true" hidden="false" ht="12.1" outlineLevel="0" r="3744">
      <c r="A3744" s="0" t="str">
        <f aca="false">HYPERLINK("http://dbpedia.org/property/ratings")</f>
        <v>http://dbpedia.org/property/ratings</v>
      </c>
      <c r="B3744" s="0" t="s">
        <v>1598</v>
      </c>
      <c r="D3744" s="0" t="str">
        <f aca="false">HYPERLINK("http://dbpedia.org/sparql?default-graph-uri=http%3A%2F%2Fdbpedia.org&amp;query=select+distinct+%3Fsubject+%3Fobject+where+{%3Fsubject+%3Chttp%3A%2F%2Fdbpedia.org%2Fproperty%2Fratings%3E+%3Fobject}+LIMIT+100&amp;format=text%2Fhtml&amp;timeout=30000&amp;debug=on", "View on DBPedia")</f>
        <v>View on DBPedia</v>
      </c>
    </row>
    <row collapsed="false" customFormat="false" customHeight="true" hidden="false" ht="12.65" outlineLevel="0" r="3745">
      <c r="A3745" s="0" t="str">
        <f aca="false">HYPERLINK("http://dbpedia.org/ontology/publicationDate")</f>
        <v>http://dbpedia.org/ontology/publicationDate</v>
      </c>
      <c r="B3745" s="0" t="s">
        <v>1070</v>
      </c>
      <c r="D3745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true" hidden="false" ht="12.1" outlineLevel="0" r="3746">
      <c r="A3746" s="0" t="str">
        <f aca="false">HYPERLINK("http://dbpedia.org/property/hm17Enter")</f>
        <v>http://dbpedia.org/property/hm17Enter</v>
      </c>
      <c r="B3746" s="0" t="s">
        <v>1668</v>
      </c>
      <c r="D3746" s="0" t="str">
        <f aca="false">HYPERLINK("http://dbpedia.org/sparql?default-graph-uri=http%3A%2F%2Fdbpedia.org&amp;query=select+distinct+%3Fsubject+%3Fobject+where+{%3Fsubject+%3Chttp%3A%2F%2Fdbpedia.org%2Fproperty%2Fhm17Enter%3E+%3Fobject}+LIMIT+100&amp;format=text%2Fhtml&amp;timeout=30000&amp;debug=on", "View on DBPedia")</f>
        <v>View on DBPedia</v>
      </c>
    </row>
    <row collapsed="false" customFormat="false" customHeight="true" hidden="false" ht="12.65" outlineLevel="0" r="3747">
      <c r="A3747" s="0" t="str">
        <f aca="false">HYPERLINK("http://dbpedia.org/ontology/associatedMusicalArtist")</f>
        <v>http://dbpedia.org/ontology/associatedMusicalArtist</v>
      </c>
      <c r="B3747" s="0" t="s">
        <v>1082</v>
      </c>
      <c r="D3747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true" hidden="false" ht="12.65" outlineLevel="0" r="3748">
      <c r="A3748" s="0" t="str">
        <f aca="false">HYPERLINK("http://dbpedia.org/property/playingteams")</f>
        <v>http://dbpedia.org/property/playingteams</v>
      </c>
      <c r="B3748" s="0" t="s">
        <v>1703</v>
      </c>
      <c r="D3748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true" hidden="false" ht="12.65" outlineLevel="0" r="3749">
      <c r="A3749" s="0" t="str">
        <f aca="false">HYPERLINK("http://dbpedia.org/property/callsignMeaning")</f>
        <v>http://dbpedia.org/property/callsignMeaning</v>
      </c>
      <c r="B3749" s="0" t="s">
        <v>1297</v>
      </c>
      <c r="D3749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true" hidden="false" ht="12.1" outlineLevel="0" r="3750">
      <c r="A3750" s="0" t="str">
        <f aca="false">HYPERLINK("http://dbpedia.org/property/virtual")</f>
        <v>http://dbpedia.org/property/virtual</v>
      </c>
      <c r="B3750" s="0" t="s">
        <v>1739</v>
      </c>
      <c r="D3750" s="0" t="str">
        <f aca="false">HYPERLINK("http://dbpedia.org/sparql?default-graph-uri=http%3A%2F%2Fdbpedia.org&amp;query=select+distinct+%3Fsubject+%3Fobject+where+{%3Fsubject+%3Chttp%3A%2F%2Fdbpedia.org%2Fproperty%2Fvirtual%3E+%3Fobject}+LIMIT+100&amp;format=text%2Fhtml&amp;timeout=30000&amp;debug=on", "View on DBPedia")</f>
        <v>View on DBPedia</v>
      </c>
    </row>
    <row collapsed="false" customFormat="false" customHeight="true" hidden="false" ht="12.65" outlineLevel="0" r="3751">
      <c r="A3751" s="0" t="str">
        <f aca="false">HYPERLINK("http://dbpedia.org/property/filmingEnded")</f>
        <v>http://dbpedia.org/property/filmingEnded</v>
      </c>
      <c r="B3751" s="0" t="s">
        <v>1660</v>
      </c>
      <c r="D3751" s="0" t="str">
        <f aca="false">HYPERLINK("http://dbpedia.org/sparql?default-graph-uri=http%3A%2F%2Fdbpedia.org&amp;query=select+distinct+%3Fsubject+%3Fobject+where+{%3Fsubject+%3Chttp%3A%2F%2Fdbpedia.org%2Fproperty%2FfilmingEnded%3E+%3Fobject}+LIMIT+100&amp;format=text%2Fhtml&amp;timeout=30000&amp;debug=on", "View on DBPedia")</f>
        <v>View on DBPedia</v>
      </c>
    </row>
    <row collapsed="false" customFormat="false" customHeight="true" hidden="false" ht="12.1" outlineLevel="0" r="3752">
      <c r="A3752" s="0" t="str">
        <f aca="false">HYPERLINK("http://dbpedia.org/property/total")</f>
        <v>http://dbpedia.org/property/total</v>
      </c>
      <c r="B3752" s="0" t="s">
        <v>1883</v>
      </c>
      <c r="D3752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true" hidden="false" ht="12.65" outlineLevel="0" r="3753">
      <c r="A3753" s="0" t="str">
        <f aca="false">HYPERLINK("http://dbpedia.org/property/regionA")</f>
        <v>http://dbpedia.org/property/regionA</v>
      </c>
      <c r="B3753" s="0" t="s">
        <v>1661</v>
      </c>
      <c r="D3753" s="0" t="str">
        <f aca="false">HYPERLINK("http://dbpedia.org/sparql?default-graph-uri=http%3A%2F%2Fdbpedia.org&amp;query=select+distinct+%3Fsubject+%3Fobject+where+{%3Fsubject+%3Chttp%3A%2F%2Fdbpedia.org%2Fproperty%2FregionA%3E+%3Fobject}+LIMIT+100&amp;format=text%2Fhtml&amp;timeout=30000&amp;debug=on", "View on DBPedia")</f>
        <v>View on DBPedia</v>
      </c>
    </row>
    <row collapsed="false" customFormat="false" customHeight="true" hidden="false" ht="12.65" outlineLevel="0" r="3754">
      <c r="A3754" s="0" t="str">
        <f aca="false">HYPERLINK("http://dbpedia.org/ontology/associatedBand")</f>
        <v>http://dbpedia.org/ontology/associatedBand</v>
      </c>
      <c r="B3754" s="0" t="s">
        <v>1073</v>
      </c>
      <c r="D3754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true" hidden="false" ht="12.65" outlineLevel="0" r="3755">
      <c r="A3755" s="0" t="str">
        <f aca="false">HYPERLINK("http://dbpedia.org/ontology/foundingDate")</f>
        <v>http://dbpedia.org/ontology/foundingDate</v>
      </c>
      <c r="B3755" s="0" t="s">
        <v>275</v>
      </c>
      <c r="D3755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true" hidden="false" ht="12.65" outlineLevel="0" r="3756">
      <c r="A3756" s="0" t="str">
        <f aca="false">HYPERLINK("http://dbpedia.org/ontology/isbn")</f>
        <v>http://dbpedia.org/ontology/isbn</v>
      </c>
      <c r="B3756" s="0" t="s">
        <v>1680</v>
      </c>
      <c r="D3756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true" hidden="false" ht="12.1" outlineLevel="0" r="3757">
      <c r="A3757" s="0" t="str">
        <f aca="false">HYPERLINK("http://dbpedia.org/property/employer")</f>
        <v>http://dbpedia.org/property/employer</v>
      </c>
      <c r="B3757" s="0" t="s">
        <v>522</v>
      </c>
      <c r="D3757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true" hidden="false" ht="12.1" outlineLevel="0" r="3758">
      <c r="A3758" s="0" t="str">
        <f aca="false">HYPERLINK("http://dbpedia.org/property/office")</f>
        <v>http://dbpedia.org/property/office</v>
      </c>
      <c r="B3758" s="0" t="s">
        <v>111</v>
      </c>
      <c r="D3758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true" hidden="false" ht="12.1" outlineLevel="0" r="3759">
      <c r="A3759" s="0" t="str">
        <f aca="false">HYPERLINK("http://dbpedia.org/property/recorded")</f>
        <v>http://dbpedia.org/property/recorded</v>
      </c>
      <c r="B3759" s="0" t="s">
        <v>845</v>
      </c>
      <c r="D3759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true" hidden="false" ht="12.1" outlineLevel="0" r="3760">
      <c r="A3760" s="0" t="str">
        <f aca="false">HYPERLINK("http://dbpedia.org/property/tracks")</f>
        <v>http://dbpedia.org/property/tracks</v>
      </c>
      <c r="B3760" s="0" t="s">
        <v>1243</v>
      </c>
      <c r="D3760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true" hidden="false" ht="12.1" outlineLevel="0" r="3761">
      <c r="A3761" s="0" t="str">
        <f aca="false">HYPERLINK("http://dbpedia.org/property/note")</f>
        <v>http://dbpedia.org/property/note</v>
      </c>
      <c r="B3761" s="0" t="s">
        <v>498</v>
      </c>
      <c r="D3761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true" hidden="false" ht="12.1" outlineLevel="0" r="3762">
      <c r="A3762" s="0" t="str">
        <f aca="false">HYPERLINK("http://dbpedia.org/property/debut")</f>
        <v>http://dbpedia.org/property/debut</v>
      </c>
      <c r="B3762" s="0" t="s">
        <v>1102</v>
      </c>
      <c r="D3762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true" hidden="false" ht="12.1" outlineLevel="0" r="3763">
      <c r="A3763" s="0" t="str">
        <f aca="false">HYPERLINK("http://dbpedia.org/property/hm23Exit")</f>
        <v>http://dbpedia.org/property/hm23Exit</v>
      </c>
      <c r="B3763" s="0" t="s">
        <v>1716</v>
      </c>
      <c r="D3763" s="0" t="str">
        <f aca="false">HYPERLINK("http://dbpedia.org/sparql?default-graph-uri=http%3A%2F%2Fdbpedia.org&amp;query=select+distinct+%3Fsubject+%3Fobject+where+{%3Fsubject+%3Chttp%3A%2F%2Fdbpedia.org%2Fproperty%2Fhm23Exit%3E+%3Fobject}+LIMIT+100&amp;format=text%2Fhtml&amp;timeout=30000&amp;debug=on", "View on DBPedia")</f>
        <v>View on DBPedia</v>
      </c>
    </row>
    <row collapsed="false" customFormat="false" customHeight="true" hidden="false" ht="12.1" outlineLevel="0" r="3764">
      <c r="A3764" s="0" t="str">
        <f aca="false">HYPERLINK("http://dbpedia.org/property/credits")</f>
        <v>http://dbpedia.org/property/credits</v>
      </c>
      <c r="B3764" s="0" t="s">
        <v>491</v>
      </c>
      <c r="D3764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true" hidden="false" ht="12.65" outlineLevel="0" r="3765">
      <c r="A3765" s="0" t="str">
        <f aca="false">HYPERLINK("http://dbpedia.org/property/regionB")</f>
        <v>http://dbpedia.org/property/regionB</v>
      </c>
      <c r="B3765" s="0" t="s">
        <v>1662</v>
      </c>
      <c r="D3765" s="0" t="str">
        <f aca="false">HYPERLINK("http://dbpedia.org/sparql?default-graph-uri=http%3A%2F%2Fdbpedia.org&amp;query=select+distinct+%3Fsubject+%3Fobject+where+{%3Fsubject+%3Chttp%3A%2F%2Fdbpedia.org%2Fproperty%2FregionB%3E+%3Fobject}+LIMIT+100&amp;format=text%2Fhtml&amp;timeout=30000&amp;debug=on", "View on DBPedia")</f>
        <v>View on DBPedia</v>
      </c>
    </row>
    <row collapsed="false" customFormat="false" customHeight="true" hidden="false" ht="12.1" outlineLevel="0" r="3766">
      <c r="A3766" s="0" t="str">
        <f aca="false">HYPERLINK("http://dbpedia.org/property/licensee")</f>
        <v>http://dbpedia.org/property/licensee</v>
      </c>
      <c r="B3766" s="0" t="s">
        <v>1435</v>
      </c>
      <c r="D3766" s="0" t="str">
        <f aca="false">HYPERLINK("http://dbpedia.org/sparql?default-graph-uri=http%3A%2F%2Fdbpedia.org&amp;query=select+distinct+%3Fsubject+%3Fobject+where+{%3Fsubject+%3Chttp%3A%2F%2Fdbpedia.org%2Fproperty%2Flicensee%3E+%3Fobject}+LIMIT+100&amp;format=text%2Fhtml&amp;timeout=30000&amp;debug=on", "View on DBPedia")</f>
        <v>View on DBPedia</v>
      </c>
    </row>
    <row collapsed="false" customFormat="false" customHeight="true" hidden="false" ht="12.1" outlineLevel="0" r="3767">
      <c r="A3767" s="0" t="str">
        <f aca="false">HYPERLINK("http://dbpedia.org/ontology/network")</f>
        <v>http://dbpedia.org/ontology/network</v>
      </c>
      <c r="B3767" s="0" t="s">
        <v>977</v>
      </c>
      <c r="D3767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true" hidden="false" ht="12.1" outlineLevel="0" r="3768">
      <c r="A3768" s="0" t="str">
        <f aca="false">HYPERLINK("http://dbpedia.org/ontology/licensee")</f>
        <v>http://dbpedia.org/ontology/licensee</v>
      </c>
      <c r="B3768" s="0" t="s">
        <v>1435</v>
      </c>
      <c r="D3768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true" hidden="false" ht="12.1" outlineLevel="0" r="3769">
      <c r="A3769" s="0" t="str">
        <f aca="false">HYPERLINK("http://dbpedia.org/property/games(goals)_")</f>
        <v>http://dbpedia.org/property/games(goals)_</v>
      </c>
      <c r="B3769" s="0" t="s">
        <v>1744</v>
      </c>
      <c r="D3769" s="0" t="str">
        <f aca="false">HYPERLINK("http://dbpedia.org/sparql?default-graph-uri=http%3A%2F%2Fdbpedia.org&amp;query=select+distinct+%3Fsubject+%3Fobject+where+{%3Fsubject+%3Chttp%3A%2F%2Fdbpedia.org%2Fproperty%2Fgames%28goals%29_%3E+%3Fobject}+LIMIT+100&amp;format=text%2Fhtml&amp;timeout=30000&amp;debug=on", "View on DBPedia")</f>
        <v>View on DBPedia</v>
      </c>
    </row>
    <row collapsed="false" customFormat="false" customHeight="true" hidden="false" ht="12.65" outlineLevel="0" r="3770">
      <c r="A3770" s="0" t="str">
        <f aca="false">HYPERLINK("http://dbpedia.org/property/catches/stumpings")</f>
        <v>http://dbpedia.org/property/catches/stumpings</v>
      </c>
      <c r="B3770" s="0" t="s">
        <v>1729</v>
      </c>
      <c r="D3770" s="0" t="str">
        <f aca="false">HYPERLINK("http://dbpedia.org/sparql?default-graph-uri=http%3A%2F%2Fdbpedia.org&amp;query=select+distinct+%3Fsubject+%3Fobject+where+{%3Fsubject+%3Chttp%3A%2F%2Fdbpedia.org%2Fproperty%2Fcatches%2Fstumpings%3E+%3Fobject}+LIMIT+100&amp;format=text%2Fhtml&amp;timeout=30000&amp;debug=on", "View on DBPedia")</f>
        <v>View on DBPedia</v>
      </c>
    </row>
    <row collapsed="false" customFormat="false" customHeight="true" hidden="false" ht="12.1" outlineLevel="0" r="3771">
      <c r="A3771" s="0" t="str">
        <f aca="false">HYPERLINK("http://dbpedia.org/property/hm25Exit")</f>
        <v>http://dbpedia.org/property/hm25Exit</v>
      </c>
      <c r="B3771" s="0" t="s">
        <v>1710</v>
      </c>
      <c r="D3771" s="0" t="str">
        <f aca="false">HYPERLINK("http://dbpedia.org/sparql?default-graph-uri=http%3A%2F%2Fdbpedia.org&amp;query=select+distinct+%3Fsubject+%3Fobject+where+{%3Fsubject+%3Chttp%3A%2F%2Fdbpedia.org%2Fproperty%2Fhm25Exit%3E+%3Fobject}+LIMIT+100&amp;format=text%2Fhtml&amp;timeout=30000&amp;debug=on", "View on DBPedia")</f>
        <v>View on DBPedia</v>
      </c>
    </row>
    <row collapsed="false" customFormat="false" customHeight="true" hidden="false" ht="12.1" outlineLevel="0" r="3772">
      <c r="A3772" s="0" t="str">
        <f aca="false">HYPERLINK("http://dbpedia.org/property/established")</f>
        <v>http://dbpedia.org/property/established</v>
      </c>
      <c r="B3772" s="0" t="s">
        <v>269</v>
      </c>
      <c r="D3772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true" hidden="false" ht="12.1" outlineLevel="0" r="3773">
      <c r="A3773" s="0" t="str">
        <f aca="false">HYPERLINK("http://dbpedia.org/property/creator")</f>
        <v>http://dbpedia.org/property/creator</v>
      </c>
      <c r="B3773" s="0" t="s">
        <v>980</v>
      </c>
      <c r="D3773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true" hidden="false" ht="12.65" outlineLevel="0" r="3774">
      <c r="A3774" s="0" t="str">
        <f aca="false">HYPERLINK("http://dbpedia.org/property/networkOther")</f>
        <v>http://dbpedia.org/property/networkOther</v>
      </c>
      <c r="B3774" s="0" t="s">
        <v>1670</v>
      </c>
      <c r="D3774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true" hidden="false" ht="12.65" outlineLevel="0" r="3775">
      <c r="A3775" s="0" t="str">
        <f aca="false">HYPERLINK("http://dbpedia.org/property/mc")</f>
        <v>http://dbpedia.org/property/mc</v>
      </c>
      <c r="B3775" s="0" t="s">
        <v>2291</v>
      </c>
      <c r="D3775" s="0" t="str">
        <f aca="false">HYPERLINK("http://dbpedia.org/sparql?default-graph-uri=http%3A%2F%2Fdbpedia.org&amp;query=select+distinct+%3Fsubject+%3Fobject+where+{%3Fsubject+%3Chttp%3A%2F%2Fdbpedia.org%2Fproperty%2Fmc%3E+%3Fobject}+LIMIT+100&amp;format=text%2Fhtml&amp;timeout=30000&amp;debug=on", "View on DBPedia")</f>
        <v>View on DBPedia</v>
      </c>
    </row>
    <row collapsed="false" customFormat="false" customHeight="true" hidden="false" ht="12.1" outlineLevel="0" r="3776">
      <c r="A3776" s="0" t="str">
        <f aca="false">HYPERLINK("http://dbpedia.org/property/rd3Score")</f>
        <v>http://dbpedia.org/property/rd3Score</v>
      </c>
      <c r="B3776" s="0" t="s">
        <v>1738</v>
      </c>
      <c r="D3776" s="0" t="str">
        <f aca="false">HYPERLINK("http://dbpedia.org/sparql?default-graph-uri=http%3A%2F%2Fdbpedia.org&amp;query=select+distinct+%3Fsubject+%3Fobject+where+{%3Fsubject+%3Chttp%3A%2F%2Fdbpedia.org%2Fproperty%2Frd3Score%3E+%3Fobject}+LIMIT+100&amp;format=text%2Fhtml&amp;timeout=30000&amp;debug=on", "View on DBPedia")</f>
        <v>View on DBPedia</v>
      </c>
    </row>
    <row collapsed="false" customFormat="false" customHeight="true" hidden="false" ht="12.65" outlineLevel="0" r="3777">
      <c r="A3777" s="0" t="str">
        <f aca="false">HYPERLINK("http://dbpedia.org/property/ko")</f>
        <v>http://dbpedia.org/property/ko</v>
      </c>
      <c r="B3777" s="0" t="s">
        <v>1705</v>
      </c>
      <c r="D3777" s="0" t="str">
        <f aca="false">HYPERLINK("http://dbpedia.org/sparql?default-graph-uri=http%3A%2F%2Fdbpedia.org&amp;query=select+distinct+%3Fsubject+%3Fobject+where+{%3Fsubject+%3Chttp%3A%2F%2Fdbpedia.org%2Fproperty%2Fko%3E+%3Fobject}+LIMIT+100&amp;format=text%2Fhtml&amp;timeout=30000&amp;debug=on", "View on DBPedia")</f>
        <v>View on DBPedia</v>
      </c>
    </row>
    <row collapsed="false" customFormat="false" customHeight="true" hidden="false" ht="12.1" outlineLevel="0" r="3778">
      <c r="A3778" s="0" t="str">
        <f aca="false">HYPERLINK("http://dbpedia.org/property/updated")</f>
        <v>http://dbpedia.org/property/updated</v>
      </c>
      <c r="B3778" s="0" t="s">
        <v>1659</v>
      </c>
      <c r="D3778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true" hidden="false" ht="12.65" outlineLevel="0" r="3779">
      <c r="A3779" s="0" t="str">
        <f aca="false">HYPERLINK("http://dbpedia.org/property/longM")</f>
        <v>http://dbpedia.org/property/longM</v>
      </c>
      <c r="B3779" s="0" t="s">
        <v>1759</v>
      </c>
      <c r="D3779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true" hidden="false" ht="12.65" outlineLevel="0" r="3780">
      <c r="A3780" s="0" t="str">
        <f aca="false">HYPERLINK("http://dbpedia.org/property/releaseDate")</f>
        <v>http://dbpedia.org/property/releaseDate</v>
      </c>
      <c r="B3780" s="0" t="s">
        <v>346</v>
      </c>
      <c r="D3780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3781">
      <c r="A3781" s="0" t="str">
        <f aca="false">HYPERLINK("http://dbpedia.org/property/producer")</f>
        <v>http://dbpedia.org/property/producer</v>
      </c>
      <c r="B3781" s="0" t="s">
        <v>837</v>
      </c>
      <c r="D3781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3782">
      <c r="A3782" s="0" t="str">
        <f aca="false">HYPERLINK("http://dbpedia.org/property/starring")</f>
        <v>http://dbpedia.org/property/starring</v>
      </c>
      <c r="B3782" s="0" t="s">
        <v>93</v>
      </c>
      <c r="D3782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3783">
      <c r="A3783" s="0" t="str">
        <f aca="false">HYPERLINK("http://dbpedia.org/property/finalResult")</f>
        <v>http://dbpedia.org/property/finalResult</v>
      </c>
      <c r="B3783" s="0" t="s">
        <v>1618</v>
      </c>
      <c r="D3783" s="0" t="str">
        <f aca="false">HYPERLINK("http://dbpedia.org/sparql?default-graph-uri=http%3A%2F%2Fdbpedia.org&amp;query=select+distinct+%3Fsubject+%3Fobject+where+{%3Fsubject+%3Chttp%3A%2F%2Fdbpedia.org%2Fproperty%2FfinalResult%3E+%3Fobject}+LIMIT+100&amp;format=text%2Fhtml&amp;timeout=30000&amp;debug=on", "View on DBPedia")</f>
        <v>View on DBPedia</v>
      </c>
    </row>
    <row collapsed="false" customFormat="false" customHeight="true" hidden="false" ht="12.65" outlineLevel="0" r="3784">
      <c r="A3784" s="0" t="str">
        <f aca="false">HYPERLINK("http://dbpedia.org/property/enddate")</f>
        <v>http://dbpedia.org/property/enddate</v>
      </c>
      <c r="B3784" s="0" t="s">
        <v>1709</v>
      </c>
      <c r="D3784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true" hidden="false" ht="12.65" outlineLevel="0" r="3785">
      <c r="A3785" s="0" t="str">
        <f aca="false">HYPERLINK("http://dbpedia.org/property/timeFrame")</f>
        <v>http://dbpedia.org/property/timeFrame</v>
      </c>
      <c r="B3785" s="0" t="s">
        <v>1963</v>
      </c>
      <c r="D3785" s="0" t="str">
        <f aca="false">HYPERLINK("http://dbpedia.org/sparql?default-graph-uri=http%3A%2F%2Fdbpedia.org&amp;query=select+distinct+%3Fsubject+%3Fobject+where+{%3Fsubject+%3Chttp%3A%2F%2Fdbpedia.org%2Fproperty%2FtimeFrame%3E+%3Fobject}+LIMIT+100&amp;format=text%2Fhtml&amp;timeout=30000&amp;debug=on", "View on DBPedia")</f>
        <v>View on DBPedia</v>
      </c>
    </row>
    <row collapsed="false" customFormat="false" customHeight="true" hidden="false" ht="12.1" outlineLevel="0" r="3786">
      <c r="A3786" s="0" t="str">
        <f aca="false">HYPERLINK("http://dbpedia.org/property/misc")</f>
        <v>http://dbpedia.org/property/misc</v>
      </c>
      <c r="B3786" s="0" t="s">
        <v>1681</v>
      </c>
      <c r="D3786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true" hidden="false" ht="12.65" outlineLevel="0" r="3787">
      <c r="A3787" s="0" t="str">
        <f aca="false">HYPERLINK("http://dbpedia.org/property/callLetters")</f>
        <v>http://dbpedia.org/property/callLetters</v>
      </c>
      <c r="B3787" s="0" t="s">
        <v>1701</v>
      </c>
      <c r="D3787" s="0" t="str">
        <f aca="false">HYPERLINK("http://dbpedia.org/sparql?default-graph-uri=http%3A%2F%2Fdbpedia.org&amp;query=select+distinct+%3Fsubject+%3Fobject+where+{%3Fsubject+%3Chttp%3A%2F%2Fdbpedia.org%2Fproperty%2FcallLetters%3E+%3Fobject}+LIMIT+100&amp;format=text%2Fhtml&amp;timeout=30000&amp;debug=on", "View on DBPedia")</f>
        <v>View on DBPedia</v>
      </c>
    </row>
    <row collapsed="false" customFormat="false" customHeight="true" hidden="false" ht="12.1" outlineLevel="0" r="3788">
      <c r="A3788" s="0" t="str">
        <f aca="false">HYPERLINK("http://dbpedia.org/property/length")</f>
        <v>http://dbpedia.org/property/length</v>
      </c>
      <c r="B3788" s="0" t="s">
        <v>1072</v>
      </c>
      <c r="D3788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true" hidden="false" ht="12.1" outlineLevel="0" r="3789">
      <c r="A3789" s="0" t="str">
        <f aca="false">HYPERLINK("http://dbpedia.org/property/finish")</f>
        <v>http://dbpedia.org/property/finish</v>
      </c>
      <c r="B3789" s="0" t="s">
        <v>1626</v>
      </c>
      <c r="D3789" s="0" t="str">
        <f aca="false">HYPERLINK("http://dbpedia.org/sparql?default-graph-uri=http%3A%2F%2Fdbpedia.org&amp;query=select+distinct+%3Fsubject+%3Fobject+where+{%3Fsubject+%3Chttp%3A%2F%2Fdbpedia.org%2Fproperty%2Ffinish%3E+%3Fobject}+LIMIT+100&amp;format=text%2Fhtml&amp;timeout=30000&amp;debug=on", "View on DBPedia")</f>
        <v>View on DBPedia</v>
      </c>
    </row>
    <row collapsed="false" customFormat="false" customHeight="true" hidden="false" ht="12.65" outlineLevel="0" r="3790">
      <c r="A3790" s="0" t="str">
        <f aca="false">HYPERLINK("http://dbpedia.org/property/sisterNames")</f>
        <v>http://dbpedia.org/property/sisterNames</v>
      </c>
      <c r="B3790" s="0" t="s">
        <v>1405</v>
      </c>
      <c r="D3790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true" hidden="false" ht="12.65" outlineLevel="0" r="3791">
      <c r="A3791" s="0" t="str">
        <f aca="false">HYPERLINK("http://dbpedia.org/property/latS")</f>
        <v>http://dbpedia.org/property/latS</v>
      </c>
      <c r="B3791" s="0" t="s">
        <v>1803</v>
      </c>
      <c r="D3791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true" hidden="false" ht="12.65" outlineLevel="0" r="3792">
      <c r="A3792" s="0" t="str">
        <f aca="false">HYPERLINK("http://dbpedia.org/property/bookNumber")</f>
        <v>http://dbpedia.org/property/bookNumber</v>
      </c>
      <c r="B3792" s="0" t="s">
        <v>1628</v>
      </c>
      <c r="D3792" s="0" t="str">
        <f aca="false">HYPERLINK("http://dbpedia.org/sparql?default-graph-uri=http%3A%2F%2Fdbpedia.org&amp;query=select+distinct+%3Fsubject+%3Fobject+where+{%3Fsubject+%3Chttp%3A%2F%2Fdbpedia.org%2Fproperty%2FbookNumber%3E+%3Fobject}+LIMIT+100&amp;format=text%2Fhtml&amp;timeout=30000&amp;debug=on", "View on DBPedia")</f>
        <v>View on DBPedia</v>
      </c>
    </row>
    <row collapsed="false" customFormat="false" customHeight="true" hidden="false" ht="12.1" outlineLevel="0" r="3793">
      <c r="A3793" s="0" t="str">
        <f aca="false">HYPERLINK("http://dbpedia.org/property/expiry")</f>
        <v>http://dbpedia.org/property/expiry</v>
      </c>
      <c r="B3793" s="0" t="s">
        <v>1673</v>
      </c>
      <c r="D3793" s="0" t="str">
        <f aca="false">HYPERLINK("http://dbpedia.org/sparql?default-graph-uri=http%3A%2F%2Fdbpedia.org&amp;query=select+distinct+%3Fsubject+%3Fobject+where+{%3Fsubject+%3Chttp%3A%2F%2Fdbpedia.org%2Fproperty%2Fexpiry%3E+%3Fobject}+LIMIT+100&amp;format=text%2Fhtml&amp;timeout=30000&amp;debug=on", "View on DBPedia")</f>
        <v>View on DBPedia</v>
      </c>
    </row>
    <row collapsed="false" customFormat="false" customHeight="true" hidden="false" ht="12.1" outlineLevel="0" r="3794">
      <c r="A3794" s="0" t="str">
        <f aca="false">HYPERLINK("http://dbpedia.org/property/referee")</f>
        <v>http://dbpedia.org/property/referee</v>
      </c>
      <c r="B3794" s="0" t="s">
        <v>1727</v>
      </c>
      <c r="D3794" s="0" t="str">
        <f aca="false">HYPERLINK("http://dbpedia.org/sparql?default-graph-uri=http%3A%2F%2Fdbpedia.org&amp;query=select+distinct+%3Fsubject+%3Fobject+where+{%3Fsubject+%3Chttp%3A%2F%2Fdbpedia.org%2Fproperty%2Freferee%3E+%3Fobject}+LIMIT+100&amp;format=text%2Fhtml&amp;timeout=30000&amp;debug=on", "View on DBPedia")</f>
        <v>View on DBPedia</v>
      </c>
    </row>
    <row collapsed="false" customFormat="false" customHeight="true" hidden="false" ht="12.65" outlineLevel="0" r="3795">
      <c r="A3795" s="0" t="str">
        <f aca="false">HYPERLINK("http://dbpedia.org/property/custData")</f>
        <v>http://dbpedia.org/property/custData</v>
      </c>
      <c r="B3795" s="0" t="s">
        <v>1666</v>
      </c>
      <c r="D3795" s="0" t="str">
        <f aca="false">HYPERLINK("http://dbpedia.org/sparql?default-graph-uri=http%3A%2F%2Fdbpedia.org&amp;query=select+distinct+%3Fsubject+%3Fobject+where+{%3Fsubject+%3Chttp%3A%2F%2Fdbpedia.org%2Fproperty%2FcustData%3E+%3Fobject}+LIMIT+100&amp;format=text%2Fhtml&amp;timeout=30000&amp;debug=on", "View on DBPedia")</f>
        <v>View on DBPedia</v>
      </c>
    </row>
    <row collapsed="false" customFormat="false" customHeight="true" hidden="false" ht="12.1" outlineLevel="0" r="3796">
      <c r="A3796" s="0" t="str">
        <f aca="false">HYPERLINK("http://dbpedia.org/property/ranking")</f>
        <v>http://dbpedia.org/property/ranking</v>
      </c>
      <c r="B3796" s="0" t="s">
        <v>1634</v>
      </c>
      <c r="D3796" s="0" t="str">
        <f aca="false">HYPERLINK("http://dbpedia.org/sparql?default-graph-uri=http%3A%2F%2Fdbpedia.org&amp;query=select+distinct+%3Fsubject+%3Fobject+where+{%3Fsubject+%3Chttp%3A%2F%2Fdbpedia.org%2Fproperty%2Franking%3E+%3Fobject}+LIMIT+100&amp;format=text%2Fhtml&amp;timeout=30000&amp;debug=on", "View on DBPedia")</f>
        <v>View on DBPedia</v>
      </c>
    </row>
    <row collapsed="false" customFormat="false" customHeight="true" hidden="false" ht="12.1" outlineLevel="0" r="3797">
      <c r="A3797" s="0" t="str">
        <f aca="false">HYPERLINK("http://dbpedia.org/property/label")</f>
        <v>http://dbpedia.org/property/label</v>
      </c>
      <c r="B3797" s="0" t="s">
        <v>141</v>
      </c>
      <c r="D379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true" hidden="false" ht="12.65" outlineLevel="0" r="3798">
      <c r="A3798" s="0" t="str">
        <f aca="false">HYPERLINK("http://dbpedia.org/property/airDate")</f>
        <v>http://dbpedia.org/property/airDate</v>
      </c>
      <c r="B3798" s="0" t="s">
        <v>1686</v>
      </c>
      <c r="D3798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true" hidden="false" ht="12.1" outlineLevel="0" r="3799">
      <c r="A3799" s="0" t="str">
        <f aca="false">HYPERLINK("http://dbpedia.org/property/dissolved")</f>
        <v>http://dbpedia.org/property/dissolved</v>
      </c>
      <c r="B3799" s="0" t="s">
        <v>288</v>
      </c>
      <c r="D3799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true" hidden="false" ht="12.1" outlineLevel="0" r="3800">
      <c r="A3800" s="0" t="str">
        <f aca="false">HYPERLINK("http://dbpedia.org/property/slogan")</f>
        <v>http://dbpedia.org/property/slogan</v>
      </c>
      <c r="B3800" s="0" t="s">
        <v>63</v>
      </c>
      <c r="D3800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true" hidden="false" ht="12.1" outlineLevel="0" r="3801">
      <c r="A3801" s="0" t="str">
        <f aca="false">HYPERLINK("http://dbpedia.org/ontology/company")</f>
        <v>http://dbpedia.org/ontology/company</v>
      </c>
      <c r="B3801" s="0" t="s">
        <v>978</v>
      </c>
      <c r="D3801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true" hidden="false" ht="12.1" outlineLevel="0" r="3802">
      <c r="A3802" s="0" t="str">
        <f aca="false">HYPERLINK("http://dbpedia.org/property/list")</f>
        <v>http://dbpedia.org/property/list</v>
      </c>
      <c r="B3802" s="0" t="s">
        <v>321</v>
      </c>
      <c r="D3802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true" hidden="false" ht="12.65" outlineLevel="0" r="3803">
      <c r="A3803" s="0" t="str">
        <f aca="false">HYPERLINK("http://dbpedia.org/property/filmingCompleted")</f>
        <v>http://dbpedia.org/property/filmingCompleted</v>
      </c>
      <c r="B3803" s="0" t="s">
        <v>1715</v>
      </c>
      <c r="D3803" s="0" t="str">
        <f aca="false">HYPERLINK("http://dbpedia.org/sparql?default-graph-uri=http%3A%2F%2Fdbpedia.org&amp;query=select+distinct+%3Fsubject+%3Fobject+where+{%3Fsubject+%3Chttp%3A%2F%2Fdbpedia.org%2Fproperty%2FfilmingCompleted%3E+%3Fobject}+LIMIT+100&amp;format=text%2Fhtml&amp;timeout=30000&amp;debug=on", "View on DBPedia")</f>
        <v>View on DBPedia</v>
      </c>
    </row>
    <row collapsed="false" customFormat="false" customHeight="true" hidden="false" ht="12.1" outlineLevel="0" r="3804">
      <c r="A3804" s="0" t="str">
        <f aca="false">HYPERLINK("http://dbpedia.org/property/alt")</f>
        <v>http://dbpedia.org/property/alt</v>
      </c>
      <c r="B3804" s="0" t="s">
        <v>840</v>
      </c>
      <c r="D380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true" hidden="false" ht="12.1" outlineLevel="0" r="3805">
      <c r="A3805" s="0" t="str">
        <f aca="false">HYPERLINK("http://dbpedia.org/property/occupation")</f>
        <v>http://dbpedia.org/property/occupation</v>
      </c>
      <c r="B3805" s="0" t="s">
        <v>52</v>
      </c>
      <c r="D380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true" hidden="false" ht="12.65" outlineLevel="0" r="3806">
      <c r="A3806" s="0" t="str">
        <f aca="false">HYPERLINK("http://dbpedia.org/property/longS")</f>
        <v>http://dbpedia.org/property/longS</v>
      </c>
      <c r="B3806" s="0" t="s">
        <v>1786</v>
      </c>
      <c r="D3806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true" hidden="false" ht="12.65" outlineLevel="0" r="3807">
      <c r="A3807" s="0" t="str">
        <f aca="false">HYPERLINK("http://dbpedia.org/property/accessdate")</f>
        <v>http://dbpedia.org/property/accessdate</v>
      </c>
      <c r="B3807" s="0" t="s">
        <v>1695</v>
      </c>
      <c r="D3807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true" hidden="false" ht="12.65" outlineLevel="0" r="3808">
      <c r="A3808" s="0" t="str">
        <f aca="false">HYPERLINK("http://dbpedia.org/property/seasonep")</f>
        <v>http://dbpedia.org/property/seasonep</v>
      </c>
      <c r="B3808" s="0" t="s">
        <v>1645</v>
      </c>
      <c r="D3808" s="0" t="str">
        <f aca="false">HYPERLINK("http://dbpedia.org/sparql?default-graph-uri=http%3A%2F%2Fdbpedia.org&amp;query=select+distinct+%3Fsubject+%3Fobject+where+{%3Fsubject+%3Chttp%3A%2F%2Fdbpedia.org%2Fproperty%2Fseasonep%3E+%3Fobject}+LIMIT+100&amp;format=text%2Fhtml&amp;timeout=30000&amp;debug=on", "View on DBPedia")</f>
        <v>View on DBPedia</v>
      </c>
    </row>
    <row collapsed="false" customFormat="false" customHeight="true" hidden="false" ht="12.1" outlineLevel="0" r="3809">
      <c r="A3809" s="0" t="str">
        <f aca="false">HYPERLINK("http://dbpedia.org/property/col")</f>
        <v>http://dbpedia.org/property/col</v>
      </c>
      <c r="B3809" s="0" t="s">
        <v>77</v>
      </c>
      <c r="D3809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true" hidden="false" ht="12.65" outlineLevel="0" r="3810">
      <c r="A3810" s="0" t="str">
        <f aca="false">HYPERLINK("http://dbpedia.org/property/isbn")</f>
        <v>http://dbpedia.org/property/isbn</v>
      </c>
      <c r="B3810" s="0" t="s">
        <v>1680</v>
      </c>
      <c r="D3810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true" hidden="false" ht="12.65" outlineLevel="0" r="3811">
      <c r="A3811" s="0" t="str">
        <f aca="false">HYPERLINK("http://dbpedia.org/property/nationalgoals")</f>
        <v>http://dbpedia.org/property/nationalgoals</v>
      </c>
      <c r="B3811" s="0" t="s">
        <v>1684</v>
      </c>
      <c r="D3811" s="0" t="str">
        <f aca="false">HYPERLINK("http://dbpedia.org/sparql?default-graph-uri=http%3A%2F%2Fdbpedia.org&amp;query=select+distinct+%3Fsubject+%3Fobject+where+{%3Fsubject+%3Chttp%3A%2F%2Fdbpedia.org%2Fproperty%2Fnationalgoals%3E+%3Fobject}+LIMIT+100&amp;format=text%2Fhtml&amp;timeout=30000&amp;debug=on", "View on DBPedia")</f>
        <v>View on DBPedia</v>
      </c>
    </row>
    <row collapsed="false" customFormat="false" customHeight="true" hidden="false" ht="12.1" outlineLevel="0" r="3812">
      <c r="A3812" s="0" t="str">
        <f aca="false">HYPERLINK("http://dbpedia.org/ontology/starring")</f>
        <v>http://dbpedia.org/ontology/starring</v>
      </c>
      <c r="B3812" s="0" t="s">
        <v>93</v>
      </c>
      <c r="D3812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true" hidden="false" ht="12.65" outlineLevel="0" r="3813">
      <c r="A3813" s="0" t="str">
        <f aca="false">HYPERLINK("http://dbpedia.org/ontology/recordDate")</f>
        <v>http://dbpedia.org/ontology/recordDate</v>
      </c>
      <c r="B3813" s="0" t="s">
        <v>1002</v>
      </c>
      <c r="D3813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true" hidden="false" ht="12.1" outlineLevel="0" r="3814">
      <c r="A3814" s="0" t="str">
        <f aca="false">HYPERLINK("http://dbpedia.org/property/rd1Seed")</f>
        <v>http://dbpedia.org/property/rd1Seed</v>
      </c>
      <c r="B3814" s="0" t="s">
        <v>1649</v>
      </c>
      <c r="D3814" s="0" t="str">
        <f aca="false">HYPERLINK("http://dbpedia.org/sparql?default-graph-uri=http%3A%2F%2Fdbpedia.org&amp;query=select+distinct+%3Fsubject+%3Fobject+where+{%3Fsubject+%3Chttp%3A%2F%2Fdbpedia.org%2Fproperty%2Frd1Seed%3E+%3Fobject}+LIMIT+100&amp;format=text%2Fhtml&amp;timeout=30000&amp;debug=on", "View on DBPedia")</f>
        <v>View on DBPedia</v>
      </c>
    </row>
    <row collapsed="false" customFormat="false" customHeight="true" hidden="false" ht="12.1" outlineLevel="0" r="3815">
      <c r="A3815" s="0" t="str">
        <f aca="false">HYPERLINK("http://dbpedia.org/property/rebounds")</f>
        <v>http://dbpedia.org/property/rebounds</v>
      </c>
      <c r="B3815" s="0" t="s">
        <v>1650</v>
      </c>
      <c r="D3815" s="0" t="str">
        <f aca="false">HYPERLINK("http://dbpedia.org/sparql?default-graph-uri=http%3A%2F%2Fdbpedia.org&amp;query=select+distinct+%3Fsubject+%3Fobject+where+{%3Fsubject+%3Chttp%3A%2F%2Fdbpedia.org%2Fproperty%2Frebounds%3E+%3Fobject}+LIMIT+100&amp;format=text%2Fhtml&amp;timeout=30000&amp;debug=on", "View on DBPedia")</f>
        <v>View on DBPedia</v>
      </c>
    </row>
    <row collapsed="false" customFormat="false" customHeight="true" hidden="false" ht="12.65" outlineLevel="0" r="3816">
      <c r="A3816" s="0" t="str">
        <f aca="false">HYPERLINK("http://dbpedia.org/property/draftPick")</f>
        <v>http://dbpedia.org/property/draftPick</v>
      </c>
      <c r="B3816" s="0" t="s">
        <v>1644</v>
      </c>
      <c r="D3816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true" hidden="false" ht="12.65" outlineLevel="0" r="3817">
      <c r="A3817" s="0" t="str">
        <f aca="false">HYPERLINK("http://dbpedia.org/property/logocaption")</f>
        <v>http://dbpedia.org/property/logocaption</v>
      </c>
      <c r="B3817" s="0" t="s">
        <v>692</v>
      </c>
      <c r="D3817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true" hidden="false" ht="12.65" outlineLevel="0" r="3818">
      <c r="A3818" s="0" t="str">
        <f aca="false">HYPERLINK("http://dbpedia.org/property/birthPlace")</f>
        <v>http://dbpedia.org/property/birthPlace</v>
      </c>
      <c r="B3818" s="0" t="s">
        <v>125</v>
      </c>
      <c r="D3818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true" hidden="false" ht="12.1" outlineLevel="0" r="3819">
      <c r="A3819" s="0" t="str">
        <f aca="false">HYPERLINK("http://dbpedia.org/property/premiere")</f>
        <v>http://dbpedia.org/property/premiere</v>
      </c>
      <c r="B3819" s="0" t="s">
        <v>857</v>
      </c>
      <c r="D3819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true" hidden="false" ht="12.65" outlineLevel="0" r="3820">
      <c r="A3820" s="0" t="str">
        <f aca="false">HYPERLINK("http://dbpedia.org/ontology/sisterStation")</f>
        <v>http://dbpedia.org/ontology/sisterStation</v>
      </c>
      <c r="B3820" s="0" t="s">
        <v>1403</v>
      </c>
      <c r="D3820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true" hidden="false" ht="12.1" outlineLevel="0" r="3821">
      <c r="A3821" s="0" t="str">
        <f aca="false">HYPERLINK("http://dbpedia.org/property/hm19Enter")</f>
        <v>http://dbpedia.org/property/hm19Enter</v>
      </c>
      <c r="B3821" s="0" t="s">
        <v>1724</v>
      </c>
      <c r="D3821" s="0" t="str">
        <f aca="false">HYPERLINK("http://dbpedia.org/sparql?default-graph-uri=http%3A%2F%2Fdbpedia.org&amp;query=select+distinct+%3Fsubject+%3Fobject+where+{%3Fsubject+%3Chttp%3A%2F%2Fdbpedia.org%2Fproperty%2Fhm19Enter%3E+%3Fobject}+LIMIT+100&amp;format=text%2Fhtml&amp;timeout=30000&amp;debug=on", "View on DBPedia")</f>
        <v>View on DBPedia</v>
      </c>
    </row>
    <row collapsed="false" customFormat="false" customHeight="true" hidden="false" ht="12.1" outlineLevel="0" r="3822">
      <c r="A3822" s="0" t="str">
        <f aca="false">HYPERLINK("http://dbpedia.org/property/defunct")</f>
        <v>http://dbpedia.org/property/defunct</v>
      </c>
      <c r="B3822" s="0" t="s">
        <v>360</v>
      </c>
      <c r="D3822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true" hidden="false" ht="12.65" outlineLevel="0" r="3823">
      <c r="A3823" s="0" t="str">
        <f aca="false">HYPERLINK("http://dbpedia.org/property/shareAsOf")</f>
        <v>http://dbpedia.org/property/shareAsOf</v>
      </c>
      <c r="B3823" s="0" t="s">
        <v>1730</v>
      </c>
      <c r="D3823" s="0" t="str">
        <f aca="false">HYPERLINK("http://dbpedia.org/sparql?default-graph-uri=http%3A%2F%2Fdbpedia.org&amp;query=select+distinct+%3Fsubject+%3Fobject+where+{%3Fsubject+%3Chttp%3A%2F%2Fdbpedia.org%2Fproperty%2FshareAsOf%3E+%3Fobject}+LIMIT+100&amp;format=text%2Fhtml&amp;timeout=30000&amp;debug=on", "View on DBPedia")</f>
        <v>View on DBPedia</v>
      </c>
    </row>
    <row collapsed="false" customFormat="false" customHeight="true" hidden="false" ht="12.1" outlineLevel="0" r="3824">
      <c r="A3824" s="0" t="str">
        <f aca="false">HYPERLINK("http://dbpedia.org/property/draft")</f>
        <v>http://dbpedia.org/property/draft</v>
      </c>
      <c r="B3824" s="0" t="s">
        <v>1818</v>
      </c>
      <c r="D3824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true" hidden="false" ht="12.1" outlineLevel="0" r="3825">
      <c r="A3825" s="0" t="str">
        <f aca="false">HYPERLINK("http://dbpedia.org/property/matches")</f>
        <v>http://dbpedia.org/property/matches</v>
      </c>
      <c r="B3825" s="0" t="s">
        <v>1768</v>
      </c>
      <c r="D3825" s="0" t="str">
        <f aca="false">HYPERLINK("http://dbpedia.org/sparql?default-graph-uri=http%3A%2F%2Fdbpedia.org&amp;query=select+distinct+%3Fsubject+%3Fobject+where+{%3Fsubject+%3Chttp%3A%2F%2Fdbpedia.org%2Fproperty%2Fmatches%3E+%3Fobject}+LIMIT+100&amp;format=text%2Fhtml&amp;timeout=30000&amp;debug=on", "View on DBPedia")</f>
        <v>View on DBPedia</v>
      </c>
    </row>
    <row collapsed="false" customFormat="false" customHeight="true" hidden="false" ht="12.1" outlineLevel="0" r="3826">
      <c r="A3826" s="0" t="str">
        <f aca="false">HYPERLINK("http://dbpedia.org/property/appearances")</f>
        <v>http://dbpedia.org/property/appearances</v>
      </c>
      <c r="B3826" s="0" t="s">
        <v>1746</v>
      </c>
      <c r="D3826" s="0" t="str">
        <f aca="false">HYPERLINK("http://dbpedia.org/sparql?default-graph-uri=http%3A%2F%2Fdbpedia.org&amp;query=select+distinct+%3Fsubject+%3Fobject+where+{%3Fsubject+%3Chttp%3A%2F%2Fdbpedia.org%2Fproperty%2Fappearances%3E+%3Fobject}+LIMIT+100&amp;format=text%2Fhtml&amp;timeout=30000&amp;debug=on", "View on DBPedia")</f>
        <v>View on DBPedia</v>
      </c>
    </row>
    <row collapsed="false" customFormat="false" customHeight="true" hidden="false" ht="12.1" outlineLevel="0" r="3827">
      <c r="A3827" s="0" t="str">
        <f aca="false">HYPERLINK("http://dbpedia.org/property/hm26Exit")</f>
        <v>http://dbpedia.org/property/hm26Exit</v>
      </c>
      <c r="B3827" s="0" t="s">
        <v>1772</v>
      </c>
      <c r="D3827" s="0" t="str">
        <f aca="false">HYPERLINK("http://dbpedia.org/sparql?default-graph-uri=http%3A%2F%2Fdbpedia.org&amp;query=select+distinct+%3Fsubject+%3Fobject+where+{%3Fsubject+%3Chttp%3A%2F%2Fdbpedia.org%2Fproperty%2Fhm26Exit%3E+%3Fobject}+LIMIT+100&amp;format=text%2Fhtml&amp;timeout=30000&amp;debug=on", "View on DBPedia")</f>
        <v>View on DBPedia</v>
      </c>
    </row>
    <row collapsed="false" customFormat="false" customHeight="true" hidden="false" ht="12.1" outlineLevel="0" r="3828">
      <c r="A3828" s="0" t="str">
        <f aca="false">HYPERLINK("http://dbpedia.org/property/reason")</f>
        <v>http://dbpedia.org/property/reason</v>
      </c>
      <c r="B3828" s="0" t="s">
        <v>217</v>
      </c>
      <c r="D3828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true" hidden="false" ht="12.1" outlineLevel="0" r="3829">
      <c r="A3829" s="0" t="str">
        <f aca="false">HYPERLINK("http://dbpedia.org/property/assist")</f>
        <v>http://dbpedia.org/property/assist</v>
      </c>
      <c r="B3829" s="0" t="s">
        <v>1657</v>
      </c>
      <c r="D3829" s="0" t="str">
        <f aca="false">HYPERLINK("http://dbpedia.org/sparql?default-graph-uri=http%3A%2F%2Fdbpedia.org&amp;query=select+distinct+%3Fsubject+%3Fobject+where+{%3Fsubject+%3Chttp%3A%2F%2Fdbpedia.org%2Fproperty%2Fassist%3E+%3Fobject}+LIMIT+100&amp;format=text%2Fhtml&amp;timeout=30000&amp;debug=on", "View on DBPedia")</f>
        <v>View on DBPedia</v>
      </c>
    </row>
    <row collapsed="false" customFormat="false" customHeight="true" hidden="false" ht="12.1" outlineLevel="0" r="3830">
      <c r="A3830" s="0" t="str">
        <f aca="false">HYPERLINK("http://dbpedia.org/property/budget")</f>
        <v>http://dbpedia.org/property/budget</v>
      </c>
      <c r="B3830" s="0" t="s">
        <v>536</v>
      </c>
      <c r="D3830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true" hidden="false" ht="12.1" outlineLevel="0" r="3831">
      <c r="A3831" s="0" t="str">
        <f aca="false">HYPERLINK("http://dbpedia.org/property/hm24Exit")</f>
        <v>http://dbpedia.org/property/hm24Exit</v>
      </c>
      <c r="B3831" s="0" t="s">
        <v>1798</v>
      </c>
      <c r="D3831" s="0" t="str">
        <f aca="false">HYPERLINK("http://dbpedia.org/sparql?default-graph-uri=http%3A%2F%2Fdbpedia.org&amp;query=select+distinct+%3Fsubject+%3Fobject+where+{%3Fsubject+%3Chttp%3A%2F%2Fdbpedia.org%2Fproperty%2Fhm24Exit%3E+%3Fobject}+LIMIT+100&amp;format=text%2Fhtml&amp;timeout=30000&amp;debug=on", "View on DBPedia")</f>
        <v>View on DBPedia</v>
      </c>
    </row>
    <row collapsed="false" customFormat="false" customHeight="true" hidden="false" ht="12.65" outlineLevel="0" r="3832">
      <c r="A3832" s="0" t="str">
        <f aca="false">HYPERLINK("http://dbpedia.org/ontology/numberOfFilms")</f>
        <v>http://dbpedia.org/ontology/numberOfFilms</v>
      </c>
      <c r="B3832" s="0" t="s">
        <v>1776</v>
      </c>
      <c r="D3832" s="0" t="str">
        <f aca="false">HYPERLINK("http://dbpedia.org/sparql?default-graph-uri=http%3A%2F%2Fdbpedia.org&amp;query=select+distinct+%3Fsubject+%3Fobject+where+{%3Fsubject+%3Chttp%3A%2F%2Fdbpedia.org%2Fontology%2FnumberOfFilms%3E+%3Fobject}+LIMIT+100&amp;format=text%2Fhtml&amp;timeout=30000&amp;debug=on", "View on DBPedia")</f>
        <v>View on DBPedia</v>
      </c>
    </row>
    <row collapsed="false" customFormat="false" customHeight="true" hidden="false" ht="12.1" outlineLevel="0" r="3833">
      <c r="A3833" s="0" t="str">
        <f aca="false">HYPERLINK("http://dbpedia.org/property/hm22Enter")</f>
        <v>http://dbpedia.org/property/hm22Enter</v>
      </c>
      <c r="B3833" s="0" t="s">
        <v>1754</v>
      </c>
      <c r="D3833" s="0" t="str">
        <f aca="false">HYPERLINK("http://dbpedia.org/sparql?default-graph-uri=http%3A%2F%2Fdbpedia.org&amp;query=select+distinct+%3Fsubject+%3Fobject+where+{%3Fsubject+%3Chttp%3A%2F%2Fdbpedia.org%2Fproperty%2Fhm22Enter%3E+%3Fobject}+LIMIT+100&amp;format=text%2Fhtml&amp;timeout=30000&amp;debug=on", "View on DBPedia")</f>
        <v>View on DBPedia</v>
      </c>
    </row>
    <row collapsed="false" customFormat="false" customHeight="true" hidden="false" ht="12.65" outlineLevel="0" r="3834">
      <c r="A3834" s="0" t="str">
        <f aca="false">HYPERLINK("http://dbpedia.org/property/numberEpisodes")</f>
        <v>http://dbpedia.org/property/numberEpisodes</v>
      </c>
      <c r="B3834" s="0" t="s">
        <v>1736</v>
      </c>
      <c r="D3834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true" hidden="false" ht="12.1" outlineLevel="0" r="3835">
      <c r="A3835" s="0" t="str">
        <f aca="false">HYPERLINK("http://dbpedia.org/property/hm20Enter")</f>
        <v>http://dbpedia.org/property/hm20Enter</v>
      </c>
      <c r="B3835" s="0" t="s">
        <v>1737</v>
      </c>
      <c r="D3835" s="0" t="str">
        <f aca="false">HYPERLINK("http://dbpedia.org/sparql?default-graph-uri=http%3A%2F%2Fdbpedia.org&amp;query=select+distinct+%3Fsubject+%3Fobject+where+{%3Fsubject+%3Chttp%3A%2F%2Fdbpedia.org%2Fproperty%2Fhm20Enter%3E+%3Fobject}+LIMIT+100&amp;format=text%2Fhtml&amp;timeout=30000&amp;debug=on", "View on DBPedia")</f>
        <v>View on DBPedia</v>
      </c>
    </row>
    <row collapsed="false" customFormat="false" customHeight="true" hidden="false" ht="12.65" outlineLevel="0" r="3836">
      <c r="A3836" s="0" t="str">
        <f aca="false">HYPERLINK("http://dbpedia.org/property/productiondate")</f>
        <v>http://dbpedia.org/property/productiondate</v>
      </c>
      <c r="B3836" s="0" t="s">
        <v>1740</v>
      </c>
      <c r="D3836" s="0" t="str">
        <f aca="false">HYPERLINK("http://dbpedia.org/sparql?default-graph-uri=http%3A%2F%2Fdbpedia.org&amp;query=select+distinct+%3Fsubject+%3Fobject+where+{%3Fsubject+%3Chttp%3A%2F%2Fdbpedia.org%2Fproperty%2Fproductiondate%3E+%3Fobject}+LIMIT+100&amp;format=text%2Fhtml&amp;timeout=30000&amp;debug=on", "View on DBPedia")</f>
        <v>View on DBPedia</v>
      </c>
    </row>
    <row collapsed="false" customFormat="false" customHeight="true" hidden="false" ht="12.65" outlineLevel="0" r="3837">
      <c r="A3837" s="0" t="str">
        <f aca="false">HYPERLINK("http://dbpedia.org/property/formerCallsigns")</f>
        <v>http://dbpedia.org/property/formerCallsigns</v>
      </c>
      <c r="B3837" s="0" t="s">
        <v>1194</v>
      </c>
      <c r="D3837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true" hidden="false" ht="12.65" outlineLevel="0" r="3838">
      <c r="A3838" s="0" t="str">
        <f aca="false">HYPERLINK("http://dbpedia.org/property/licensedtitle")</f>
        <v>http://dbpedia.org/property/licensedtitle</v>
      </c>
      <c r="B3838" s="0" t="s">
        <v>1674</v>
      </c>
      <c r="D3838" s="0" t="str">
        <f aca="false">HYPERLINK("http://dbpedia.org/sparql?default-graph-uri=http%3A%2F%2Fdbpedia.org&amp;query=select+distinct+%3Fsubject+%3Fobject+where+{%3Fsubject+%3Chttp%3A%2F%2Fdbpedia.org%2Fproperty%2Flicensedtitle%3E+%3Fobject}+LIMIT+100&amp;format=text%2Fhtml&amp;timeout=30000&amp;debug=on", "View on DBPedia")</f>
        <v>View on DBPedia</v>
      </c>
    </row>
    <row collapsed="false" customFormat="false" customHeight="true" hidden="false" ht="12.65" outlineLevel="0" r="3839">
      <c r="A3839" s="0" t="str">
        <f aca="false">HYPERLINK("http://dbpedia.org/property/jaKanji")</f>
        <v>http://dbpedia.org/property/jaKanji</v>
      </c>
      <c r="B3839" s="0" t="s">
        <v>1720</v>
      </c>
      <c r="D3839" s="0" t="str">
        <f aca="false">HYPERLINK("http://dbpedia.org/sparql?default-graph-uri=http%3A%2F%2Fdbpedia.org&amp;query=select+distinct+%3Fsubject+%3Fobject+where+{%3Fsubject+%3Chttp%3A%2F%2Fdbpedia.org%2Fproperty%2FjaKanji%3E+%3Fobject}+LIMIT+100&amp;format=text%2Fhtml&amp;timeout=30000&amp;debug=on", "View on DBPedia")</f>
        <v>View on DBPedia</v>
      </c>
    </row>
    <row collapsed="false" customFormat="false" customHeight="true" hidden="false" ht="12.1" outlineLevel="0" r="3840">
      <c r="A3840" s="0" t="str">
        <f aca="false">HYPERLINK("http://dbpedia.org/property/studio")</f>
        <v>http://dbpedia.org/property/studio</v>
      </c>
      <c r="B3840" s="0" t="s">
        <v>844</v>
      </c>
      <c r="D3840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true" hidden="false" ht="12.1" outlineLevel="0" r="3841">
      <c r="A3841" s="0" t="str">
        <f aca="false">HYPERLINK("http://dbpedia.org/property/status")</f>
        <v>http://dbpedia.org/property/status</v>
      </c>
      <c r="B3841" s="0" t="s">
        <v>98</v>
      </c>
      <c r="D3841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true" hidden="false" ht="12.65" outlineLevel="0" r="3842">
      <c r="A3842" s="0" t="str">
        <f aca="false">HYPERLINK("http://dbpedia.org/property/replacedNames")</f>
        <v>http://dbpedia.org/property/replacedNames</v>
      </c>
      <c r="B3842" s="0" t="s">
        <v>1675</v>
      </c>
      <c r="D3842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true" hidden="false" ht="12.1" outlineLevel="0" r="3843">
      <c r="A3843" s="0" t="str">
        <f aca="false">HYPERLINK("http://dbpedia.org/property/wickets")</f>
        <v>http://dbpedia.org/property/wickets</v>
      </c>
      <c r="B3843" s="0" t="s">
        <v>1723</v>
      </c>
      <c r="D3843" s="0" t="str">
        <f aca="false">HYPERLINK("http://dbpedia.org/sparql?default-graph-uri=http%3A%2F%2Fdbpedia.org&amp;query=select+distinct+%3Fsubject+%3Fobject+where+{%3Fsubject+%3Chttp%3A%2F%2Fdbpedia.org%2Fproperty%2Fwickets%3E+%3Fobject}+LIMIT+100&amp;format=text%2Fhtml&amp;timeout=30000&amp;debug=on", "View on DBPedia")</f>
        <v>View on DBPedia</v>
      </c>
    </row>
    <row collapsed="false" customFormat="false" customHeight="true" hidden="false" ht="12.65" outlineLevel="0" r="3844">
      <c r="A3844" s="0" t="str">
        <f aca="false">HYPERLINK("http://dbpedia.org/property/formerAffiliations")</f>
        <v>http://dbpedia.org/property/formerAffiliations</v>
      </c>
      <c r="B3844" s="0" t="s">
        <v>245</v>
      </c>
      <c r="D3844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true" hidden="false" ht="12.65" outlineLevel="0" r="3845">
      <c r="A3845" s="0" t="str">
        <f aca="false">HYPERLINK("http://dbpedia.org/property/nextAlbum")</f>
        <v>http://dbpedia.org/property/nextAlbum</v>
      </c>
      <c r="B3845" s="0" t="s">
        <v>855</v>
      </c>
      <c r="D3845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true" hidden="false" ht="12.65" outlineLevel="0" r="3846">
      <c r="A3846" s="0" t="str">
        <f aca="false">HYPERLINK("http://dbpedia.org/ontology/openingTheme")</f>
        <v>http://dbpedia.org/ontology/openingTheme</v>
      </c>
      <c r="B3846" s="0" t="s">
        <v>1304</v>
      </c>
      <c r="D3846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true" hidden="false" ht="12.65" outlineLevel="0" r="3847">
      <c r="A3847" s="0" t="str">
        <f aca="false">HYPERLINK("http://dbpedia.org/property/directedby")</f>
        <v>http://dbpedia.org/property/directedby</v>
      </c>
      <c r="B3847" s="0" t="s">
        <v>1540</v>
      </c>
      <c r="D3847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true" hidden="false" ht="12.1" outlineLevel="0" r="3848">
      <c r="A3848" s="0" t="str">
        <f aca="false">HYPERLINK("http://dbpedia.org/property/content")</f>
        <v>http://dbpedia.org/property/content</v>
      </c>
      <c r="B3848" s="0" t="s">
        <v>1090</v>
      </c>
      <c r="D3848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true" hidden="false" ht="12.65" outlineLevel="0" r="3849">
      <c r="A3849" s="0" t="str">
        <f aca="false">HYPERLINK("http://dbpedia.org/property/currentAwards")</f>
        <v>http://dbpedia.org/property/currentAwards</v>
      </c>
      <c r="B3849" s="0" t="s">
        <v>1793</v>
      </c>
      <c r="D3849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true" hidden="false" ht="12.65" outlineLevel="0" r="3850">
      <c r="A3850" s="0" t="str">
        <f aca="false">HYPERLINK("http://dbpedia.org/property/notableRole")</f>
        <v>http://dbpedia.org/property/notableRole</v>
      </c>
      <c r="B3850" s="0" t="s">
        <v>1687</v>
      </c>
      <c r="D3850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true" hidden="false" ht="12.65" outlineLevel="0" r="3851">
      <c r="A3851" s="0" t="str">
        <f aca="false">HYPERLINK("http://dbpedia.org/ontology/knownFor")</f>
        <v>http://dbpedia.org/ontology/knownFor</v>
      </c>
      <c r="B3851" s="0" t="s">
        <v>60</v>
      </c>
      <c r="D3851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true" hidden="false" ht="12.65" outlineLevel="0" r="3852">
      <c r="A3852" s="0" t="str">
        <f aca="false">HYPERLINK("http://dbpedia.org/property/debutdate")</f>
        <v>http://dbpedia.org/property/debutdate</v>
      </c>
      <c r="B3852" s="0" t="s">
        <v>1751</v>
      </c>
      <c r="D3852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true" hidden="false" ht="12.65" outlineLevel="0" r="3853">
      <c r="A3853" s="0" t="str">
        <f aca="false">HYPERLINK("http://dbpedia.org/property/latD")</f>
        <v>http://dbpedia.org/property/latD</v>
      </c>
      <c r="B3853" s="0" t="s">
        <v>2292</v>
      </c>
      <c r="D3853" s="0" t="str">
        <f aca="false">HYPERLINK("http://dbpedia.org/sparql?default-graph-uri=http%3A%2F%2Fdbpedia.org&amp;query=select+distinct+%3Fsubject+%3Fobject+where+{%3Fsubject+%3Chttp%3A%2F%2Fdbpedia.org%2Fproperty%2FlatD%3E+%3Fobject}+LIMIT+100&amp;format=text%2Fhtml&amp;timeout=30000&amp;debug=on", "View on DBPedia")</f>
        <v>View on DBPedia</v>
      </c>
    </row>
    <row collapsed="false" customFormat="false" customHeight="true" hidden="false" ht="12.1" outlineLevel="0" r="3854">
      <c r="A3854" s="0" t="str">
        <f aca="false">HYPERLINK("http://dbpedia.org/property/seasons")</f>
        <v>http://dbpedia.org/property/seasons</v>
      </c>
      <c r="B3854" s="0" t="s">
        <v>1692</v>
      </c>
      <c r="D3854" s="0" t="str">
        <f aca="false">HYPERLINK("http://dbpedia.org/sparql?default-graph-uri=http%3A%2F%2Fdbpedia.org&amp;query=select+distinct+%3Fsubject+%3Fobject+where+{%3Fsubject+%3Chttp%3A%2F%2Fdbpedia.org%2Fproperty%2Fseasons%3E+%3Fobject}+LIMIT+100&amp;format=text%2Fhtml&amp;timeout=30000&amp;debug=on", "View on DBPedia")</f>
        <v>View on DBPedia</v>
      </c>
    </row>
    <row collapsed="false" customFormat="false" customHeight="true" hidden="false" ht="12.65" outlineLevel="0" r="3855">
      <c r="A3855" s="0" t="str">
        <f aca="false">HYPERLINK("http://dbpedia.org/property/timeshiftNames")</f>
        <v>http://dbpedia.org/property/timeshiftNames</v>
      </c>
      <c r="B3855" s="0" t="s">
        <v>1693</v>
      </c>
      <c r="D3855" s="0" t="str">
        <f aca="false">HYPERLINK("http://dbpedia.org/sparql?default-graph-uri=http%3A%2F%2Fdbpedia.org&amp;query=select+distinct+%3Fsubject+%3Fobject+where+{%3Fsubject+%3Chttp%3A%2F%2Fdbpedia.org%2Fproperty%2FtimeshiftNames%3E+%3Fobject}+LIMIT+100&amp;format=text%2Fhtml&amp;timeout=30000&amp;debug=on", "View on DBPedia")</f>
        <v>View on DBPedia</v>
      </c>
    </row>
    <row collapsed="false" customFormat="false" customHeight="true" hidden="false" ht="12.65" outlineLevel="0" r="3856">
      <c r="A3856" s="0" t="str">
        <f aca="false">HYPERLINK("http://dbpedia.org/property/driveplays")</f>
        <v>http://dbpedia.org/property/driveplays</v>
      </c>
      <c r="B3856" s="0" t="s">
        <v>1672</v>
      </c>
      <c r="D3856" s="0" t="str">
        <f aca="false">HYPERLINK("http://dbpedia.org/sparql?default-graph-uri=http%3A%2F%2Fdbpedia.org&amp;query=select+distinct+%3Fsubject+%3Fobject+where+{%3Fsubject+%3Chttp%3A%2F%2Fdbpedia.org%2Fproperty%2Fdriveplays%3E+%3Fobject}+LIMIT+100&amp;format=text%2Fhtml&amp;timeout=30000&amp;debug=on", "View on DBPedia")</f>
        <v>View on DBPedia</v>
      </c>
    </row>
    <row collapsed="false" customFormat="false" customHeight="true" hidden="false" ht="12.65" outlineLevel="0" r="3857">
      <c r="A3857" s="0" t="str">
        <f aca="false">HYPERLINK("http://dbpedia.org/ontology/extinctionDate")</f>
        <v>http://dbpedia.org/ontology/extinctionDate</v>
      </c>
      <c r="B3857" s="0" t="s">
        <v>350</v>
      </c>
      <c r="D3857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true" hidden="false" ht="12.65" outlineLevel="0" r="3858">
      <c r="A3858" s="0" t="str">
        <f aca="false">HYPERLINK("http://dbpedia.org/property/floorCount")</f>
        <v>http://dbpedia.org/property/floorCount</v>
      </c>
      <c r="B3858" s="0" t="s">
        <v>1784</v>
      </c>
      <c r="D3858" s="0" t="str">
        <f aca="false">HYPERLINK("http://dbpedia.org/sparql?default-graph-uri=http%3A%2F%2Fdbpedia.org&amp;query=select+distinct+%3Fsubject+%3Fobject+where+{%3Fsubject+%3Chttp%3A%2F%2Fdbpedia.org%2Fproperty%2FfloorCount%3E+%3Fobject}+LIMIT+100&amp;format=text%2Fhtml&amp;timeout=30000&amp;debug=on", "View on DBPedia")</f>
        <v>View on DBPedia</v>
      </c>
    </row>
    <row collapsed="false" customFormat="false" customHeight="true" hidden="false" ht="12.65" outlineLevel="0" r="3859">
      <c r="A3859" s="0" t="str">
        <f aca="false">HYPERLINK("http://dbpedia.org/property/topScore")</f>
        <v>http://dbpedia.org/property/topScore</v>
      </c>
      <c r="B3859" s="0" t="s">
        <v>1835</v>
      </c>
      <c r="D3859" s="0" t="str">
        <f aca="false">HYPERLINK("http://dbpedia.org/sparql?default-graph-uri=http%3A%2F%2Fdbpedia.org&amp;query=select+distinct+%3Fsubject+%3Fobject+where+{%3Fsubject+%3Chttp%3A%2F%2Fdbpedia.org%2Fproperty%2FtopScore%3E+%3Fobject}+LIMIT+100&amp;format=text%2Fhtml&amp;timeout=30000&amp;debug=on", "View on DBPedia")</f>
        <v>View on DBPedia</v>
      </c>
    </row>
    <row collapsed="false" customFormat="false" customHeight="true" hidden="false" ht="12.65" outlineLevel="0" r="3860">
      <c r="A3860" s="0" t="str">
        <f aca="false">HYPERLINK("http://dbpedia.org/property/musicalguests")</f>
        <v>http://dbpedia.org/property/musicalguests</v>
      </c>
      <c r="B3860" s="0" t="s">
        <v>1785</v>
      </c>
      <c r="D3860" s="0" t="str">
        <f aca="false">HYPERLINK("http://dbpedia.org/sparql?default-graph-uri=http%3A%2F%2Fdbpedia.org&amp;query=select+distinct+%3Fsubject+%3Fobject+where+{%3Fsubject+%3Chttp%3A%2F%2Fdbpedia.org%2Fproperty%2Fmusicalguests%3E+%3Fobject}+LIMIT+100&amp;format=text%2Fhtml&amp;timeout=30000&amp;debug=on", "View on DBPedia")</f>
        <v>View on DBPedia</v>
      </c>
    </row>
    <row collapsed="false" customFormat="false" customHeight="true" hidden="false" ht="12.65" outlineLevel="0" r="3861">
      <c r="A3861" s="0" t="str">
        <f aca="false">HYPERLINK("http://dbpedia.org/property/numberDays")</f>
        <v>http://dbpedia.org/property/numberDays</v>
      </c>
      <c r="B3861" s="0" t="s">
        <v>2293</v>
      </c>
      <c r="D3861" s="0" t="str">
        <f aca="false">HYPERLINK("http://dbpedia.org/sparql?default-graph-uri=http%3A%2F%2Fdbpedia.org&amp;query=select+distinct+%3Fsubject+%3Fobject+where+{%3Fsubject+%3Chttp%3A%2F%2Fdbpedia.org%2Fproperty%2FnumberDays%3E+%3Fobject}+LIMIT+100&amp;format=text%2Fhtml&amp;timeout=30000&amp;debug=on", "View on DBPedia")</f>
        <v>View on DBPedia</v>
      </c>
    </row>
    <row collapsed="false" customFormat="false" customHeight="true" hidden="false" ht="12.65" outlineLevel="0" r="3862">
      <c r="A3862" s="0" t="str">
        <f aca="false">HYPERLINK("http://dbpedia.org/property/episodetitle")</f>
        <v>http://dbpedia.org/property/episodetitle</v>
      </c>
      <c r="B3862" s="0" t="s">
        <v>1722</v>
      </c>
      <c r="D3862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true" hidden="false" ht="12.65" outlineLevel="0" r="3863">
      <c r="A3863" s="0" t="str">
        <f aca="false">HYPERLINK("http://dbpedia.org/ontology/timeshiftChannel")</f>
        <v>http://dbpedia.org/ontology/timeshiftChannel</v>
      </c>
      <c r="B3863" s="0" t="s">
        <v>1694</v>
      </c>
      <c r="D3863" s="0" t="str">
        <f aca="false">HYPERLINK("http://dbpedia.org/sparql?default-graph-uri=http%3A%2F%2Fdbpedia.org&amp;query=select+distinct+%3Fsubject+%3Fobject+where+{%3Fsubject+%3Chttp%3A%2F%2Fdbpedia.org%2Fontology%2FtimeshiftChannel%3E+%3Fobject}+LIMIT+100&amp;format=text%2Fhtml&amp;timeout=30000&amp;debug=on", "View on DBPedia")</f>
        <v>View on DBPedia</v>
      </c>
    </row>
    <row collapsed="false" customFormat="false" customHeight="true" hidden="false" ht="12.65" outlineLevel="0" r="3864">
      <c r="A3864" s="0" t="str">
        <f aca="false">HYPERLINK("http://dbpedia.org/ontology/floorCount")</f>
        <v>http://dbpedia.org/ontology/floorCount</v>
      </c>
      <c r="B3864" s="0" t="s">
        <v>1784</v>
      </c>
      <c r="D3864" s="0" t="str">
        <f aca="false">HYPERLINK("http://dbpedia.org/sparql?default-graph-uri=http%3A%2F%2Fdbpedia.org&amp;query=select+distinct+%3Fsubject+%3Fobject+where+{%3Fsubject+%3Chttp%3A%2F%2Fdbpedia.org%2Fontology%2FfloorCount%3E+%3Fobject}+LIMIT+100&amp;format=text%2Fhtml&amp;timeout=30000&amp;debug=on", "View on DBPedia")</f>
        <v>View on DBPedia</v>
      </c>
    </row>
    <row collapsed="false" customFormat="false" customHeight="true" hidden="false" ht="12.65" outlineLevel="0" r="3865">
      <c r="A3865" s="0" t="str">
        <f aca="false">HYPERLINK("http://dbpedia.org/property/numberinseries")</f>
        <v>http://dbpedia.org/property/numberinseries</v>
      </c>
      <c r="B3865" s="0" t="s">
        <v>1677</v>
      </c>
      <c r="D3865" s="0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</row>
    <row collapsed="false" customFormat="false" customHeight="true" hidden="false" ht="12.65" outlineLevel="0" r="3866">
      <c r="A3866" s="0" t="str">
        <f aca="false">HYPERLINK("http://dbpedia.org/property/thisAlbum")</f>
        <v>http://dbpedia.org/property/thisAlbum</v>
      </c>
      <c r="B3866" s="0" t="s">
        <v>854</v>
      </c>
      <c r="D3866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true" hidden="false" ht="12.1" outlineLevel="0" r="3867">
      <c r="A3867" s="0" t="str">
        <f aca="false">HYPERLINK("http://dbpedia.org/property/music")</f>
        <v>http://dbpedia.org/property/music</v>
      </c>
      <c r="B3867" s="0" t="s">
        <v>843</v>
      </c>
      <c r="D3867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true" hidden="false" ht="12.1" outlineLevel="0" r="3868">
      <c r="A3868" s="0" t="str">
        <f aca="false">HYPERLINK("http://dbpedia.org/ontology/channel")</f>
        <v>http://dbpedia.org/ontology/channel</v>
      </c>
      <c r="B3868" s="0" t="s">
        <v>1425</v>
      </c>
      <c r="D3868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true" hidden="false" ht="12.1" outlineLevel="0" r="3869">
      <c r="A3869" s="0" t="str">
        <f aca="false">HYPERLINK("http://dbpedia.org/property/singles")</f>
        <v>http://dbpedia.org/property/singles</v>
      </c>
      <c r="B3869" s="0" t="s">
        <v>1725</v>
      </c>
      <c r="D3869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true" hidden="false" ht="12.1" outlineLevel="0" r="3870">
      <c r="A3870" s="0" t="str">
        <f aca="false">HYPERLINK("http://dbpedia.org/property/rd2Seed")</f>
        <v>http://dbpedia.org/property/rd2Seed</v>
      </c>
      <c r="B3870" s="0" t="s">
        <v>1679</v>
      </c>
      <c r="D3870" s="0" t="str">
        <f aca="false">HYPERLINK("http://dbpedia.org/sparql?default-graph-uri=http%3A%2F%2Fdbpedia.org&amp;query=select+distinct+%3Fsubject+%3Fobject+where+{%3Fsubject+%3Chttp%3A%2F%2Fdbpedia.org%2Fproperty%2Frd2Seed%3E+%3Fobject}+LIMIT+100&amp;format=text%2Fhtml&amp;timeout=30000&amp;debug=on", "View on DBPedia")</f>
        <v>View on DBPedia</v>
      </c>
    </row>
    <row collapsed="false" customFormat="false" customHeight="true" hidden="false" ht="12.65" outlineLevel="0" r="3871">
      <c r="A3871" s="0" t="str">
        <f aca="false">HYPERLINK("http://dbpedia.org/property/originaltitle")</f>
        <v>http://dbpedia.org/property/originaltitle</v>
      </c>
      <c r="B3871" s="0" t="s">
        <v>1698</v>
      </c>
      <c r="D3871" s="0" t="str">
        <f aca="false">HYPERLINK("http://dbpedia.org/sparql?default-graph-uri=http%3A%2F%2Fdbpedia.org&amp;query=select+distinct+%3Fsubject+%3Fobject+where+{%3Fsubject+%3Chttp%3A%2F%2Fdbpedia.org%2Fproperty%2Foriginaltitle%3E+%3Fobject}+LIMIT+100&amp;format=text%2Fhtml&amp;timeout=30000&amp;debug=on", "View on DBPedia")</f>
        <v>View on DBPedia</v>
      </c>
    </row>
    <row collapsed="false" customFormat="false" customHeight="true" hidden="false" ht="12.65" outlineLevel="0" r="3872">
      <c r="A3872" s="0" t="str">
        <f aca="false">HYPERLINK("http://dbpedia.org/property/draftround")</f>
        <v>http://dbpedia.org/property/draftround</v>
      </c>
      <c r="B3872" s="0" t="s">
        <v>1699</v>
      </c>
      <c r="D3872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true" hidden="false" ht="12.1" outlineLevel="0" r="3873">
      <c r="A3873" s="0" t="str">
        <f aca="false">HYPERLINK("http://dbpedia.org/property/vote")</f>
        <v>http://dbpedia.org/property/vote</v>
      </c>
      <c r="B3873" s="0" t="s">
        <v>1745</v>
      </c>
      <c r="D3873" s="0" t="str">
        <f aca="false">HYPERLINK("http://dbpedia.org/sparql?default-graph-uri=http%3A%2F%2Fdbpedia.org&amp;query=select+distinct+%3Fsubject+%3Fobject+where+{%3Fsubject+%3Chttp%3A%2F%2Fdbpedia.org%2Fproperty%2Fvote%3E+%3Fobject}+LIMIT+100&amp;format=text%2Fhtml&amp;timeout=30000&amp;debug=on", "View on DBPedia")</f>
        <v>View on DBPedia</v>
      </c>
    </row>
    <row collapsed="false" customFormat="false" customHeight="true" hidden="false" ht="12.65" outlineLevel="0" r="3874">
      <c r="A3874" s="0" t="str">
        <f aca="false">HYPERLINK("http://dbpedia.org/property/colwidth")</f>
        <v>http://dbpedia.org/property/colwidth</v>
      </c>
      <c r="B3874" s="0" t="s">
        <v>1909</v>
      </c>
      <c r="D3874" s="0" t="str">
        <f aca="false">HYPERLINK("http://dbpedia.org/sparql?default-graph-uri=http%3A%2F%2Fdbpedia.org&amp;query=select+distinct+%3Fsubject+%3Fobject+where+{%3Fsubject+%3Chttp%3A%2F%2Fdbpedia.org%2Fproperty%2Fcolwidth%3E+%3Fobject}+LIMIT+100&amp;format=text%2Fhtml&amp;timeout=30000&amp;debug=on", "View on DBPedia")</f>
        <v>View on DBPedia</v>
      </c>
    </row>
    <row collapsed="false" customFormat="false" customHeight="true" hidden="false" ht="12.65" outlineLevel="0" r="3875">
      <c r="A3875" s="0" t="str">
        <f aca="false">HYPERLINK("http://dbpedia.org/property/shortDescription")</f>
        <v>http://dbpedia.org/property/shortDescription</v>
      </c>
      <c r="B3875" s="0" t="s">
        <v>64</v>
      </c>
      <c r="D3875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true" hidden="false" ht="12.1" outlineLevel="0" r="3876">
      <c r="A3876" s="0" t="str">
        <f aca="false">HYPERLINK("http://dbpedia.org/property/rank")</f>
        <v>http://dbpedia.org/property/rank</v>
      </c>
      <c r="B3876" s="0" t="s">
        <v>332</v>
      </c>
      <c r="D3876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true" hidden="false" ht="12.1" outlineLevel="0" r="3877">
      <c r="A3877" s="0" t="str">
        <f aca="false">HYPERLINK("http://dbpedia.org/ontology/debut")</f>
        <v>http://dbpedia.org/ontology/debut</v>
      </c>
      <c r="B3877" s="0" t="s">
        <v>1102</v>
      </c>
      <c r="D3877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true" hidden="false" ht="12.1" outlineLevel="0" r="3878">
      <c r="A3878" s="0" t="str">
        <f aca="false">HYPERLINK("http://dbpedia.org/property/available")</f>
        <v>http://dbpedia.org/property/available</v>
      </c>
      <c r="B3878" s="0" t="s">
        <v>625</v>
      </c>
      <c r="D3878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true" hidden="false" ht="12.65" outlineLevel="0" r="3879">
      <c r="A3879" s="0" t="str">
        <f aca="false">HYPERLINK("http://dbpedia.org/property/birthdate")</f>
        <v>http://dbpedia.org/property/birthdate</v>
      </c>
      <c r="B3879" s="0" t="s">
        <v>1055</v>
      </c>
      <c r="D3879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true" hidden="false" ht="12.65" outlineLevel="0" r="3880">
      <c r="A3880" s="0" t="str">
        <f aca="false">HYPERLINK("http://dbpedia.org/property/pastNames")</f>
        <v>http://dbpedia.org/property/pastNames</v>
      </c>
      <c r="B3880" s="0" t="s">
        <v>693</v>
      </c>
      <c r="D3880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true" hidden="false" ht="12.65" outlineLevel="0" r="3881">
      <c r="A3881" s="0" t="str">
        <f aca="false">HYPERLINK("http://dbpedia.org/property/timeslot")</f>
        <v>http://dbpedia.org/property/timeslot</v>
      </c>
      <c r="B3881" s="0" t="s">
        <v>1689</v>
      </c>
      <c r="D3881" s="0" t="str">
        <f aca="false">HYPERLINK("http://dbpedia.org/sparql?default-graph-uri=http%3A%2F%2Fdbpedia.org&amp;query=select+distinct+%3Fsubject+%3Fobject+where+{%3Fsubject+%3Chttp%3A%2F%2Fdbpedia.org%2Fproperty%2Ftimeslot%3E+%3Fobject}+LIMIT+100&amp;format=text%2Fhtml&amp;timeout=30000&amp;debug=on", "View on DBPedia")</f>
        <v>View on DBPedia</v>
      </c>
    </row>
    <row collapsed="false" customFormat="false" customHeight="true" hidden="false" ht="12.65" outlineLevel="0" r="3882">
      <c r="A3882" s="0" t="str">
        <f aca="false">HYPERLINK("http://dbpedia.org/property/endtheme")</f>
        <v>http://dbpedia.org/property/endtheme</v>
      </c>
      <c r="B3882" s="0" t="s">
        <v>1713</v>
      </c>
      <c r="D3882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true" hidden="false" ht="12.65" outlineLevel="0" r="3883">
      <c r="A3883" s="0" t="str">
        <f aca="false">HYPERLINK("http://dbpedia.org/property/countriesVisited")</f>
        <v>http://dbpedia.org/property/countriesVisited</v>
      </c>
      <c r="B3883" s="0" t="s">
        <v>1691</v>
      </c>
      <c r="D3883" s="0" t="str">
        <f aca="false">HYPERLINK("http://dbpedia.org/sparql?default-graph-uri=http%3A%2F%2Fdbpedia.org&amp;query=select+distinct+%3Fsubject+%3Fobject+where+{%3Fsubject+%3Chttp%3A%2F%2Fdbpedia.org%2Fproperty%2FcountriesVisited%3E+%3Fobject}+LIMIT+100&amp;format=text%2Fhtml&amp;timeout=30000&amp;debug=on", "View on DBPedia")</f>
        <v>View on DBPedia</v>
      </c>
    </row>
    <row collapsed="false" customFormat="false" customHeight="true" hidden="false" ht="12.1" outlineLevel="0" r="3884">
      <c r="A3884" s="0" t="str">
        <f aca="false">HYPERLINK("http://dbpedia.org/property/hm27Exit")</f>
        <v>http://dbpedia.org/property/hm27Exit</v>
      </c>
      <c r="B3884" s="0" t="s">
        <v>1779</v>
      </c>
      <c r="D3884" s="0" t="str">
        <f aca="false">HYPERLINK("http://dbpedia.org/sparql?default-graph-uri=http%3A%2F%2Fdbpedia.org&amp;query=select+distinct+%3Fsubject+%3Fobject+where+{%3Fsubject+%3Chttp%3A%2F%2Fdbpedia.org%2Fproperty%2Fhm27Exit%3E+%3Fobject}+LIMIT+100&amp;format=text%2Fhtml&amp;timeout=30000&amp;debug=on", "View on DBPedia")</f>
        <v>View on DBPedia</v>
      </c>
    </row>
    <row collapsed="false" customFormat="false" customHeight="true" hidden="false" ht="12.65" outlineLevel="0" r="3885">
      <c r="A3885" s="0" t="str">
        <f aca="false">HYPERLINK("http://dbpedia.org/property/latd")</f>
        <v>http://dbpedia.org/property/latd</v>
      </c>
      <c r="B3885" s="0" t="s">
        <v>2294</v>
      </c>
      <c r="D3885" s="0" t="str">
        <f aca="false">HYPERLINK("http://dbpedia.org/sparql?default-graph-uri=http%3A%2F%2Fdbpedia.org&amp;query=select+distinct+%3Fsubject+%3Fobject+where+{%3Fsubject+%3Chttp%3A%2F%2Fdbpedia.org%2Fproperty%2Flatd%3E+%3Fobject}+LIMIT+100&amp;format=text%2Fhtml&amp;timeout=30000&amp;debug=on", "View on DBPedia")</f>
        <v>View on DBPedia</v>
      </c>
    </row>
    <row collapsed="false" customFormat="false" customHeight="true" hidden="false" ht="12.1" outlineLevel="0" r="3886">
      <c r="A3886" s="0" t="str">
        <f aca="false">HYPERLINK("http://dbpedia.org/property/created")</f>
        <v>http://dbpedia.org/property/created</v>
      </c>
      <c r="B3886" s="0" t="s">
        <v>314</v>
      </c>
      <c r="D3886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true" hidden="false" ht="12.65" outlineLevel="0" r="3887">
      <c r="A3887" s="0" t="str">
        <f aca="false">HYPERLINK("http://dbpedia.org/property/pictureFormat")</f>
        <v>http://dbpedia.org/property/pictureFormat</v>
      </c>
      <c r="B3887" s="0" t="s">
        <v>1741</v>
      </c>
      <c r="D3887" s="0" t="str">
        <f aca="false">HYPERLINK("http://dbpedia.org/sparql?default-graph-uri=http%3A%2F%2Fdbpedia.org&amp;query=select+distinct+%3Fsubject+%3Fobject+where+{%3Fsubject+%3Chttp%3A%2F%2Fdbpedia.org%2Fproperty%2FpictureFormat%3E+%3Fobject}+LIMIT+100&amp;format=text%2Fhtml&amp;timeout=30000&amp;debug=on", "View on DBPedia")</f>
        <v>View on DBPedia</v>
      </c>
    </row>
    <row collapsed="false" customFormat="false" customHeight="true" hidden="false" ht="12.1" outlineLevel="0" r="3888">
      <c r="A3888" s="0" t="str">
        <f aca="false">HYPERLINK("http://dbpedia.org/property/rd4Score")</f>
        <v>http://dbpedia.org/property/rd4Score</v>
      </c>
      <c r="B3888" s="0" t="s">
        <v>1808</v>
      </c>
      <c r="D3888" s="0" t="str">
        <f aca="false">HYPERLINK("http://dbpedia.org/sparql?default-graph-uri=http%3A%2F%2Fdbpedia.org&amp;query=select+distinct+%3Fsubject+%3Fobject+where+{%3Fsubject+%3Chttp%3A%2F%2Fdbpedia.org%2Fproperty%2Frd4Score%3E+%3Fobject}+LIMIT+100&amp;format=text%2Fhtml&amp;timeout=30000&amp;debug=on", "View on DBPedia")</f>
        <v>View on DBPedia</v>
      </c>
    </row>
    <row collapsed="false" customFormat="false" customHeight="true" hidden="false" ht="12.65" outlineLevel="0" r="3889">
      <c r="A3889" s="0" t="str">
        <f aca="false">HYPERLINK("http://dbpedia.org/ontology/dcc")</f>
        <v>http://dbpedia.org/ontology/dcc</v>
      </c>
      <c r="B3889" s="0" t="s">
        <v>1721</v>
      </c>
      <c r="D3889" s="0" t="str">
        <f aca="false">HYPERLINK("http://dbpedia.org/sparql?default-graph-uri=http%3A%2F%2Fdbpedia.org&amp;query=select+distinct+%3Fsubject+%3Fobject+where+{%3Fsubject+%3Chttp%3A%2F%2Fdbpedia.org%2Fontology%2Fdcc%3E+%3Fobject}+LIMIT+100&amp;format=text%2Fhtml&amp;timeout=30000&amp;debug=on", "View on DBPedia")</f>
        <v>View on DBPedia</v>
      </c>
    </row>
    <row collapsed="false" customFormat="false" customHeight="true" hidden="false" ht="12.65" outlineLevel="0" r="3890">
      <c r="A3890" s="0" t="str">
        <f aca="false">HYPERLINK("http://dbpedia.org/property/finaldate")</f>
        <v>http://dbpedia.org/property/finaldate</v>
      </c>
      <c r="B3890" s="0" t="s">
        <v>1123</v>
      </c>
      <c r="D3890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true" hidden="false" ht="12.65" outlineLevel="0" r="3891">
      <c r="A3891" s="0" t="str">
        <f aca="false">HYPERLINK("http://dbpedia.org/property/longm")</f>
        <v>http://dbpedia.org/property/longm</v>
      </c>
      <c r="B3891" s="0" t="s">
        <v>1944</v>
      </c>
      <c r="D3891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true" hidden="false" ht="12.65" outlineLevel="0" r="3892">
      <c r="A3892" s="0" t="str">
        <f aca="false">HYPERLINK("http://dbpedia.org/property/lccn")</f>
        <v>http://dbpedia.org/property/lccn</v>
      </c>
      <c r="B3892" s="0" t="s">
        <v>375</v>
      </c>
      <c r="D3892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true" hidden="false" ht="12.1" outlineLevel="0" r="3893">
      <c r="A3893" s="0" t="str">
        <f aca="false">HYPERLINK("http://dbpedia.org/property/final")</f>
        <v>http://dbpedia.org/property/final</v>
      </c>
      <c r="B3893" s="0" t="s">
        <v>1742</v>
      </c>
      <c r="D3893" s="0" t="str">
        <f aca="false">HYPERLINK("http://dbpedia.org/sparql?default-graph-uri=http%3A%2F%2Fdbpedia.org&amp;query=select+distinct+%3Fsubject+%3Fobject+where+{%3Fsubject+%3Chttp%3A%2F%2Fdbpedia.org%2Fproperty%2Ffinal%3E+%3Fobject}+LIMIT+100&amp;format=text%2Fhtml&amp;timeout=30000&amp;debug=on", "View on DBPedia")</f>
        <v>View on DBPedia</v>
      </c>
    </row>
    <row collapsed="false" customFormat="false" customHeight="true" hidden="false" ht="12.65" outlineLevel="0" r="3894">
      <c r="A3894" s="0" t="str">
        <f aca="false">HYPERLINK("http://dbpedia.org/property/networkName")</f>
        <v>http://dbpedia.org/property/networkName</v>
      </c>
      <c r="B3894" s="0" t="s">
        <v>1706</v>
      </c>
      <c r="D3894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true" hidden="false" ht="12.1" outlineLevel="0" r="3895">
      <c r="A3895" s="0" t="str">
        <f aca="false">HYPERLINK("http://dbpedia.org/property/conference")</f>
        <v>http://dbpedia.org/property/conference</v>
      </c>
      <c r="B3895" s="0" t="s">
        <v>1696</v>
      </c>
      <c r="D3895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true" hidden="false" ht="12.65" outlineLevel="0" r="3896">
      <c r="A3896" s="0" t="str">
        <f aca="false">HYPERLINK("http://dbpedia.org/property/ukairdate")</f>
        <v>http://dbpedia.org/property/ukairdate</v>
      </c>
      <c r="B3896" s="0" t="s">
        <v>1707</v>
      </c>
      <c r="D3896" s="0" t="str">
        <f aca="false">HYPERLINK("http://dbpedia.org/sparql?default-graph-uri=http%3A%2F%2Fdbpedia.org&amp;query=select+distinct+%3Fsubject+%3Fobject+where+{%3Fsubject+%3Chttp%3A%2F%2Fdbpedia.org%2Fproperty%2Fukairdate%3E+%3Fobject}+LIMIT+100&amp;format=text%2Fhtml&amp;timeout=30000&amp;debug=on", "View on DBPedia")</f>
        <v>View on DBPedia</v>
      </c>
    </row>
    <row collapsed="false" customFormat="false" customHeight="true" hidden="false" ht="12.1" outlineLevel="0" r="3897">
      <c r="A3897" s="0" t="str">
        <f aca="false">HYPERLINK("http://dbpedia.org/property/hm21Enter")</f>
        <v>http://dbpedia.org/property/hm21Enter</v>
      </c>
      <c r="B3897" s="0" t="s">
        <v>1762</v>
      </c>
      <c r="D3897" s="0" t="str">
        <f aca="false">HYPERLINK("http://dbpedia.org/sparql?default-graph-uri=http%3A%2F%2Fdbpedia.org&amp;query=select+distinct+%3Fsubject+%3Fobject+where+{%3Fsubject+%3Chttp%3A%2F%2Fdbpedia.org%2Fproperty%2Fhm21Enter%3E+%3Fobject}+LIMIT+100&amp;format=text%2Fhtml&amp;timeout=30000&amp;debug=on", "View on DBPedia")</f>
        <v>View on DBPedia</v>
      </c>
    </row>
    <row collapsed="false" customFormat="false" customHeight="true" hidden="false" ht="12.1" outlineLevel="0" r="3898">
      <c r="A3898" s="0" t="str">
        <f aca="false">HYPERLINK("http://dbpedia.org/property/aired")</f>
        <v>http://dbpedia.org/property/aired</v>
      </c>
      <c r="B3898" s="0" t="s">
        <v>1789</v>
      </c>
      <c r="D3898" s="0" t="str">
        <f aca="false">HYPERLINK("http://dbpedia.org/sparql?default-graph-uri=http%3A%2F%2Fdbpedia.org&amp;query=select+distinct+%3Fsubject+%3Fobject+where+{%3Fsubject+%3Chttp%3A%2F%2Fdbpedia.org%2Fproperty%2Faired%3E+%3Fobject}+LIMIT+100&amp;format=text%2Fhtml&amp;timeout=30000&amp;debug=on", "View on DBPedia")</f>
        <v>View on DBPedia</v>
      </c>
    </row>
    <row collapsed="false" customFormat="false" customHeight="true" hidden="false" ht="12.65" outlineLevel="0" r="3899">
      <c r="A3899" s="0" t="str">
        <f aca="false">HYPERLINK("http://dbpedia.org/property/visitorQtr")</f>
        <v>http://dbpedia.org/property/visitorQtr</v>
      </c>
      <c r="B3899" s="0" t="s">
        <v>1763</v>
      </c>
      <c r="D3899" s="0" t="str">
        <f aca="false">HYPERLINK("http://dbpedia.org/sparql?default-graph-uri=http%3A%2F%2Fdbpedia.org&amp;query=select+distinct+%3Fsubject+%3Fobject+where+{%3Fsubject+%3Chttp%3A%2F%2Fdbpedia.org%2Fproperty%2FvisitorQtr%3E+%3Fobject}+LIMIT+100&amp;format=text%2Fhtml&amp;timeout=30000&amp;debug=on", "View on DBPedia")</f>
        <v>View on DBPedia</v>
      </c>
    </row>
    <row collapsed="false" customFormat="false" customHeight="true" hidden="false" ht="12.65" outlineLevel="0" r="3900">
      <c r="A3900" s="0" t="str">
        <f aca="false">HYPERLINK("http://dbpedia.org/property/numberOfFilms")</f>
        <v>http://dbpedia.org/property/numberOfFilms</v>
      </c>
      <c r="B3900" s="0" t="s">
        <v>1776</v>
      </c>
      <c r="D3900" s="0" t="str">
        <f aca="false">HYPERLINK("http://dbpedia.org/sparql?default-graph-uri=http%3A%2F%2Fdbpedia.org&amp;query=select+distinct+%3Fsubject+%3Fobject+where+{%3Fsubject+%3Chttp%3A%2F%2Fdbpedia.org%2Fproperty%2FnumberOfFilms%3E+%3Fobject}+LIMIT+100&amp;format=text%2Fhtml&amp;timeout=30000&amp;debug=on", "View on DBPedia")</f>
        <v>View on DBPedia</v>
      </c>
    </row>
    <row collapsed="false" customFormat="false" customHeight="true" hidden="false" ht="12.65" outlineLevel="0" r="3901">
      <c r="A3901" s="0" t="str">
        <f aca="false">HYPERLINK("http://dbpedia.org/property/logoalt")</f>
        <v>http://dbpedia.org/property/logoalt</v>
      </c>
      <c r="B3901" s="0" t="s">
        <v>1726</v>
      </c>
      <c r="D3901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true" hidden="false" ht="12.1" outlineLevel="0" r="3902">
      <c r="A3902" s="0" t="str">
        <f aca="false">HYPERLINK("http://dbpedia.org/property/closed")</f>
        <v>http://dbpedia.org/property/closed</v>
      </c>
      <c r="B3902" s="0" t="s">
        <v>850</v>
      </c>
      <c r="D3902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true" hidden="false" ht="12.65" outlineLevel="0" r="3903">
      <c r="A3903" s="0" t="str">
        <f aca="false">HYPERLINK("http://dbpedia.org/property/notableWork")</f>
        <v>http://dbpedia.org/property/notableWork</v>
      </c>
      <c r="B3903" s="0" t="s">
        <v>1728</v>
      </c>
      <c r="D3903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true" hidden="false" ht="12.1" outlineLevel="0" r="3904">
      <c r="A3904" s="0" t="str">
        <f aca="false">HYPERLINK("http://dbpedia.org/ontology/team")</f>
        <v>http://dbpedia.org/ontology/team</v>
      </c>
      <c r="B3904" s="0" t="s">
        <v>488</v>
      </c>
      <c r="D3904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true" hidden="false" ht="12.1" outlineLevel="0" r="3905">
      <c r="A3905" s="0" t="str">
        <f aca="false">HYPERLINK("http://dbpedia.org/property/education")</f>
        <v>http://dbpedia.org/property/education</v>
      </c>
      <c r="B3905" s="0" t="s">
        <v>361</v>
      </c>
      <c r="D3905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true" hidden="false" ht="12.65" outlineLevel="0" r="3906">
      <c r="A3906" s="0" t="str">
        <f aca="false">HYPERLINK("http://dbpedia.org/property/shoesize")</f>
        <v>http://dbpedia.org/property/shoesize</v>
      </c>
      <c r="B3906" s="0" t="s">
        <v>1817</v>
      </c>
      <c r="D3906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true" hidden="false" ht="12.1" outlineLevel="0" r="3907">
      <c r="A3907" s="0" t="str">
        <f aca="false">HYPERLINK("http://dbpedia.org/property/format")</f>
        <v>http://dbpedia.org/property/format</v>
      </c>
      <c r="B3907" s="0" t="s">
        <v>1065</v>
      </c>
      <c r="D3907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true" hidden="false" ht="12.1" outlineLevel="0" r="3908">
      <c r="A3908" s="0" t="str">
        <f aca="false">HYPERLINK("http://dbpedia.org/property/month")</f>
        <v>http://dbpedia.org/property/month</v>
      </c>
      <c r="B3908" s="0" t="s">
        <v>1700</v>
      </c>
      <c r="D3908" s="0" t="str">
        <f aca="false">HYPERLINK("http://dbpedia.org/sparql?default-graph-uri=http%3A%2F%2Fdbpedia.org&amp;query=select+distinct+%3Fsubject+%3Fobject+where+{%3Fsubject+%3Chttp%3A%2F%2Fdbpedia.org%2Fproperty%2Fmonth%3E+%3Fobject}+LIMIT+100&amp;format=text%2Fhtml&amp;timeout=30000&amp;debug=on", "View on DBPedia")</f>
        <v>View on DBPedia</v>
      </c>
    </row>
    <row collapsed="false" customFormat="false" customHeight="true" hidden="false" ht="12.65" outlineLevel="0" r="3909">
      <c r="A3909" s="0" t="str">
        <f aca="false">HYPERLINK("http://dbpedia.org/property/notableWorks")</f>
        <v>http://dbpedia.org/property/notableWorks</v>
      </c>
      <c r="B3909" s="0" t="s">
        <v>1223</v>
      </c>
      <c r="D3909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1" outlineLevel="0" r="3910">
      <c r="A3910" s="0" t="str">
        <f aca="false">HYPERLINK("http://dbpedia.org/property/time")</f>
        <v>http://dbpedia.org/property/time</v>
      </c>
      <c r="B3910" s="0" t="s">
        <v>1113</v>
      </c>
      <c r="D3910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true" hidden="false" ht="12.1" outlineLevel="0" r="3911">
      <c r="A3911" s="0" t="str">
        <f aca="false">HYPERLINK("http://dbpedia.org/property/coordinates")</f>
        <v>http://dbpedia.org/property/coordinates</v>
      </c>
      <c r="B3911" s="0" t="s">
        <v>2107</v>
      </c>
      <c r="D3911" s="0" t="str">
        <f aca="false">HYPERLINK("http://dbpedia.org/sparql?default-graph-uri=http%3A%2F%2Fdbpedia.org&amp;query=select+distinct+%3Fsubject+%3Fobject+where+{%3Fsubject+%3Chttp%3A%2F%2Fdbpedia.org%2Fproperty%2Fcoordinates%3E+%3Fobject}+LIMIT+100&amp;format=text%2Fhtml&amp;timeout=30000&amp;debug=on", "View on DBPedia")</f>
        <v>View on DBPedia</v>
      </c>
    </row>
    <row collapsed="false" customFormat="false" customHeight="true" hidden="false" ht="12.65" outlineLevel="0" r="3912">
      <c r="A3912" s="0" t="str">
        <f aca="false">HYPERLINK("http://dbpedia.org/property/closeddate")</f>
        <v>http://dbpedia.org/property/closeddate</v>
      </c>
      <c r="B3912" s="0" t="s">
        <v>1858</v>
      </c>
      <c r="D3912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true" hidden="false" ht="12.1" outlineLevel="0" r="3913">
      <c r="A3913" s="0" t="str">
        <f aca="false">HYPERLINK("http://dbpedia.org/property/tries")</f>
        <v>http://dbpedia.org/property/tries</v>
      </c>
      <c r="B3913" s="0" t="s">
        <v>1733</v>
      </c>
      <c r="D3913" s="0" t="str">
        <f aca="false">HYPERLINK("http://dbpedia.org/sparql?default-graph-uri=http%3A%2F%2Fdbpedia.org&amp;query=select+distinct+%3Fsubject+%3Fobject+where+{%3Fsubject+%3Chttp%3A%2F%2Fdbpedia.org%2Fproperty%2Ftries%3E+%3Fobject}+LIMIT+100&amp;format=text%2Fhtml&amp;timeout=30000&amp;debug=on", "View on DBPedia")</f>
        <v>View on DBPedia</v>
      </c>
    </row>
    <row collapsed="false" customFormat="false" customHeight="true" hidden="false" ht="12.65" outlineLevel="0" r="3914">
      <c r="A3914" s="0" t="str">
        <f aca="false">HYPERLINK("http://dbpedia.org/property/formerChannels")</f>
        <v>http://dbpedia.org/property/formerChannels</v>
      </c>
      <c r="B3914" s="0" t="s">
        <v>1988</v>
      </c>
      <c r="D3914" s="0" t="str">
        <f aca="false">HYPERLINK("http://dbpedia.org/sparql?default-graph-uri=http%3A%2F%2Fdbpedia.org&amp;query=select+distinct+%3Fsubject+%3Fobject+where+{%3Fsubject+%3Chttp%3A%2F%2Fdbpedia.org%2Fproperty%2FformerChannels%3E+%3Fobject}+LIMIT+100&amp;format=text%2Fhtml&amp;timeout=30000&amp;debug=on", "View on DBPedia")</f>
        <v>View on DBPedia</v>
      </c>
    </row>
    <row collapsed="false" customFormat="false" customHeight="true" hidden="false" ht="12.1" outlineLevel="0" r="3915">
      <c r="A3915" s="0" t="str">
        <f aca="false">HYPERLINK("http://dbpedia.org/property/added")</f>
        <v>http://dbpedia.org/property/added</v>
      </c>
      <c r="B3915" s="0" t="s">
        <v>296</v>
      </c>
      <c r="D3915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true" hidden="false" ht="12.65" outlineLevel="0" r="3916">
      <c r="A3916" s="0" t="str">
        <f aca="false">HYPERLINK("http://dbpedia.org/ontology/draftRound")</f>
        <v>http://dbpedia.org/ontology/draftRound</v>
      </c>
      <c r="B3916" s="0" t="s">
        <v>1714</v>
      </c>
      <c r="D3916" s="0" t="str">
        <f aca="false">HYPERLINK("http://dbpedia.org/sparql?default-graph-uri=http%3A%2F%2Fdbpedia.org&amp;query=select+distinct+%3Fsubject+%3Fobject+where+{%3Fsubject+%3Chttp%3A%2F%2Fdbpedia.org%2Fontology%2FdraftRound%3E+%3Fobject}+LIMIT+100&amp;format=text%2Fhtml&amp;timeout=30000&amp;debug=on", "View on DBPedia")</f>
        <v>View on DBPedia</v>
      </c>
    </row>
    <row collapsed="false" customFormat="false" customHeight="true" hidden="false" ht="12.65" outlineLevel="0" r="3917">
      <c r="A3917" s="0" t="str">
        <f aca="false">HYPERLINK("http://dbpedia.org/property/previousSeason")</f>
        <v>http://dbpedia.org/property/previousSeason</v>
      </c>
      <c r="B3917" s="0" t="s">
        <v>1702</v>
      </c>
      <c r="D3917" s="0" t="str">
        <f aca="false">HYPERLINK("http://dbpedia.org/sparql?default-graph-uri=http%3A%2F%2Fdbpedia.org&amp;query=select+distinct+%3Fsubject+%3Fobject+where+{%3Fsubject+%3Chttp%3A%2F%2Fdbpedia.org%2Fproperty%2FpreviousSeason%3E+%3Fobject}+LIMIT+100&amp;format=text%2Fhtml&amp;timeout=30000&amp;debug=on", "View on DBPedia")</f>
        <v>View on DBPedia</v>
      </c>
    </row>
    <row collapsed="false" customFormat="false" customHeight="true" hidden="false" ht="12.65" outlineLevel="0" r="3918">
      <c r="A3918" s="0" t="str">
        <f aca="false">HYPERLINK("http://dbpedia.org/property/yearsActive")</f>
        <v>http://dbpedia.org/property/yearsActive</v>
      </c>
      <c r="B3918" s="0" t="s">
        <v>283</v>
      </c>
      <c r="D3918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1" outlineLevel="0" r="3919">
      <c r="A3919" s="0" t="str">
        <f aca="false">HYPERLINK("http://dbpedia.org/property/headline")</f>
        <v>http://dbpedia.org/property/headline</v>
      </c>
      <c r="B3919" s="0" t="s">
        <v>863</v>
      </c>
      <c r="D3919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true" hidden="false" ht="12.65" outlineLevel="0" r="3920">
      <c r="A3920" s="0" t="str">
        <f aca="false">HYPERLINK("http://dbpedia.org/property/translittitle")</f>
        <v>http://dbpedia.org/property/translittitle</v>
      </c>
      <c r="B3920" s="0" t="s">
        <v>1704</v>
      </c>
      <c r="D3920" s="0" t="str">
        <f aca="false">HYPERLINK("http://dbpedia.org/sparql?default-graph-uri=http%3A%2F%2Fdbpedia.org&amp;query=select+distinct+%3Fsubject+%3Fobject+where+{%3Fsubject+%3Chttp%3A%2F%2Fdbpedia.org%2Fproperty%2Ftranslittitle%3E+%3Fobject}+LIMIT+100&amp;format=text%2Fhtml&amp;timeout=30000&amp;debug=on", "View on DBPedia")</f>
        <v>View on DBPedia</v>
      </c>
    </row>
    <row collapsed="false" customFormat="false" customHeight="true" hidden="false" ht="12.65" outlineLevel="0" r="3921">
      <c r="A3921" s="0" t="str">
        <f aca="false">HYPERLINK("http://dbpedia.org/property/locationCity")</f>
        <v>http://dbpedia.org/property/locationCity</v>
      </c>
      <c r="B3921" s="0" t="s">
        <v>90</v>
      </c>
      <c r="D3921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true" hidden="false" ht="12.1" outlineLevel="0" r="3922">
      <c r="A3922" s="0" t="str">
        <f aca="false">HYPERLINK("http://dbpedia.org/property/distributor")</f>
        <v>http://dbpedia.org/property/distributor</v>
      </c>
      <c r="B3922" s="0" t="s">
        <v>99</v>
      </c>
      <c r="D3922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3923">
      <c r="A3923" s="0" t="str">
        <f aca="false">HYPERLINK("http://dbpedia.org/property/hm23Enter")</f>
        <v>http://dbpedia.org/property/hm23Enter</v>
      </c>
      <c r="B3923" s="0" t="s">
        <v>1758</v>
      </c>
      <c r="D3923" s="0" t="str">
        <f aca="false">HYPERLINK("http://dbpedia.org/sparql?default-graph-uri=http%3A%2F%2Fdbpedia.org&amp;query=select+distinct+%3Fsubject+%3Fobject+where+{%3Fsubject+%3Chttp%3A%2F%2Fdbpedia.org%2Fproperty%2Fhm23Enter%3E+%3Fobject}+LIMIT+100&amp;format=text%2Fhtml&amp;timeout=30000&amp;debug=on", "View on DBPedia")</f>
        <v>View on DBPedia</v>
      </c>
    </row>
    <row collapsed="false" customFormat="false" customHeight="true" hidden="false" ht="12.1" outlineLevel="0" r="3924">
      <c r="A3924" s="0" t="str">
        <f aca="false">HYPERLINK("http://dbpedia.org/property/longs")</f>
        <v>http://dbpedia.org/property/longs</v>
      </c>
      <c r="B3924" s="0" t="s">
        <v>1886</v>
      </c>
      <c r="D3924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true" hidden="false" ht="12.1" outlineLevel="0" r="3925">
      <c r="A3925" s="0" t="str">
        <f aca="false">HYPERLINK("http://dbpedia.org/property/weight")</f>
        <v>http://dbpedia.org/property/weight</v>
      </c>
      <c r="B3925" s="0" t="s">
        <v>1887</v>
      </c>
      <c r="D3925" s="0" t="str">
        <f aca="false">HYPERLINK("http://dbpedia.org/sparql?default-graph-uri=http%3A%2F%2Fdbpedia.org&amp;query=select+distinct+%3Fsubject+%3Fobject+where+{%3Fsubject+%3Chttp%3A%2F%2Fdbpedia.org%2Fproperty%2Fweight%3E+%3Fobject}+LIMIT+100&amp;format=text%2Fhtml&amp;timeout=30000&amp;debug=on", "View on DBPedia")</f>
        <v>View on DBPedia</v>
      </c>
    </row>
    <row collapsed="false" customFormat="false" customHeight="true" hidden="false" ht="12.65" outlineLevel="0" r="3926">
      <c r="A3926" s="0" t="str">
        <f aca="false">HYPERLINK("http://dbpedia.org/property/wsopMoneyFinishes")</f>
        <v>http://dbpedia.org/property/wsopMoneyFinishes</v>
      </c>
      <c r="B3926" s="0" t="s">
        <v>1760</v>
      </c>
      <c r="D3926" s="0" t="str">
        <f aca="false">HYPERLINK("http://dbpedia.org/sparql?default-graph-uri=http%3A%2F%2Fdbpedia.org&amp;query=select+distinct+%3Fsubject+%3Fobject+where+{%3Fsubject+%3Chttp%3A%2F%2Fdbpedia.org%2Fproperty%2FwsopMoneyFinishes%3E+%3Fobject}+LIMIT+100&amp;format=text%2Fhtml&amp;timeout=30000&amp;debug=on", "View on DBPedia")</f>
        <v>View on DBPedia</v>
      </c>
    </row>
    <row collapsed="false" customFormat="false" customHeight="true" hidden="false" ht="12.1" outlineLevel="0" r="3927">
      <c r="A3927" s="0" t="str">
        <f aca="false">HYPERLINK("http://dbpedia.org/property/rating")</f>
        <v>http://dbpedia.org/property/rating</v>
      </c>
      <c r="B3927" s="0" t="s">
        <v>1840</v>
      </c>
      <c r="D3927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true" hidden="false" ht="12.65" outlineLevel="0" r="3928">
      <c r="A3928" s="0" t="str">
        <f aca="false">HYPERLINK("http://dbpedia.org/property/homeQtr")</f>
        <v>http://dbpedia.org/property/homeQtr</v>
      </c>
      <c r="B3928" s="0" t="s">
        <v>1761</v>
      </c>
      <c r="D3928" s="0" t="str">
        <f aca="false">HYPERLINK("http://dbpedia.org/sparql?default-graph-uri=http%3A%2F%2Fdbpedia.org&amp;query=select+distinct+%3Fsubject+%3Fobject+where+{%3Fsubject+%3Chttp%3A%2F%2Fdbpedia.org%2Fproperty%2FhomeQtr%3E+%3Fobject}+LIMIT+100&amp;format=text%2Fhtml&amp;timeout=30000&amp;debug=on", "View on DBPedia")</f>
        <v>View on DBPedia</v>
      </c>
    </row>
    <row collapsed="false" customFormat="false" customHeight="true" hidden="false" ht="12.1" outlineLevel="0" r="3929">
      <c r="A3929" s="0" t="str">
        <f aca="false">HYPERLINK("http://dbpedia.org/property/rd1Team")</f>
        <v>http://dbpedia.org/property/rd1Team</v>
      </c>
      <c r="B3929" s="0" t="s">
        <v>1708</v>
      </c>
      <c r="D3929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true" hidden="false" ht="12.1" outlineLevel="0" r="3930">
      <c r="A3930" s="0" t="str">
        <f aca="false">HYPERLINK("http://dbpedia.org/property/developer")</f>
        <v>http://dbpedia.org/property/developer</v>
      </c>
      <c r="B3930" s="0" t="s">
        <v>1767</v>
      </c>
      <c r="D3930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true" hidden="false" ht="12.65" outlineLevel="0" r="3931">
      <c r="A3931" s="0" t="str">
        <f aca="false">HYPERLINK("http://dbpedia.org/property/totalgoals")</f>
        <v>http://dbpedia.org/property/totalgoals</v>
      </c>
      <c r="B3931" s="0" t="s">
        <v>1910</v>
      </c>
      <c r="D3931" s="0" t="str">
        <f aca="false">HYPERLINK("http://dbpedia.org/sparql?default-graph-uri=http%3A%2F%2Fdbpedia.org&amp;query=select+distinct+%3Fsubject+%3Fobject+where+{%3Fsubject+%3Chttp%3A%2F%2Fdbpedia.org%2Fproperty%2Ftotalgoals%3E+%3Fobject}+LIMIT+100&amp;format=text%2Fhtml&amp;timeout=30000&amp;debug=on", "View on DBPedia")</f>
        <v>View on DBPedia</v>
      </c>
    </row>
    <row collapsed="false" customFormat="false" customHeight="true" hidden="false" ht="12.1" outlineLevel="0" r="3932">
      <c r="A3932" s="0" t="str">
        <f aca="false">HYPERLINK("http://dbpedia.org/ontology/producer")</f>
        <v>http://dbpedia.org/ontology/producer</v>
      </c>
      <c r="B3932" s="0" t="s">
        <v>837</v>
      </c>
      <c r="D3932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true" hidden="false" ht="12.1" outlineLevel="0" r="3933">
      <c r="A3933" s="0" t="str">
        <f aca="false">HYPERLINK("http://dbpedia.org/property/homepage")</f>
        <v>http://dbpedia.org/property/homepage</v>
      </c>
      <c r="B3933" s="0" t="s">
        <v>81</v>
      </c>
      <c r="D3933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true" hidden="false" ht="12.1" outlineLevel="0" r="3934">
      <c r="A3934" s="0" t="str">
        <f aca="false">HYPERLINK("http://dbpedia.org/property/losses")</f>
        <v>http://dbpedia.org/property/losses</v>
      </c>
      <c r="B3934" s="0" t="s">
        <v>1732</v>
      </c>
      <c r="D3934" s="0" t="str">
        <f aca="false">HYPERLINK("http://dbpedia.org/sparql?default-graph-uri=http%3A%2F%2Fdbpedia.org&amp;query=select+distinct+%3Fsubject+%3Fobject+where+{%3Fsubject+%3Chttp%3A%2F%2Fdbpedia.org%2Fproperty%2Flosses%3E+%3Fobject}+LIMIT+100&amp;format=text%2Fhtml&amp;timeout=30000&amp;debug=on", "View on DBPedia")</f>
        <v>View on DBPedia</v>
      </c>
    </row>
    <row collapsed="false" customFormat="false" customHeight="true" hidden="false" ht="12.65" outlineLevel="0" r="3935">
      <c r="A3935" s="0" t="str">
        <f aca="false">HYPERLINK("http://dbpedia.org/property/companyName")</f>
        <v>http://dbpedia.org/property/companyName</v>
      </c>
      <c r="B3935" s="0" t="s">
        <v>33</v>
      </c>
      <c r="D3935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true" hidden="false" ht="12.65" outlineLevel="0" r="3936">
      <c r="A3936" s="0" t="str">
        <f aca="false">HYPERLINK("http://dbpedia.org/property/dressSize")</f>
        <v>http://dbpedia.org/property/dressSize</v>
      </c>
      <c r="B3936" s="0" t="s">
        <v>1823</v>
      </c>
      <c r="D3936" s="0" t="str">
        <f aca="false">HYPERLINK("http://dbpedia.org/sparql?default-graph-uri=http%3A%2F%2Fdbpedia.org&amp;query=select+distinct+%3Fsubject+%3Fobject+where+{%3Fsubject+%3Chttp%3A%2F%2Fdbpedia.org%2Fproperty%2FdressSize%3E+%3Fobject}+LIMIT+100&amp;format=text%2Fhtml&amp;timeout=30000&amp;debug=on", "View on DBPedia")</f>
        <v>View on DBPedia</v>
      </c>
    </row>
    <row collapsed="false" customFormat="false" customHeight="true" hidden="false" ht="12.65" outlineLevel="0" r="3937">
      <c r="A3937" s="0" t="str">
        <f aca="false">HYPERLINK("http://dbpedia.org/property/fromAlbum")</f>
        <v>http://dbpedia.org/property/fromAlbum</v>
      </c>
      <c r="B3937" s="0" t="s">
        <v>1003</v>
      </c>
      <c r="D3937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true" hidden="false" ht="12.65" outlineLevel="0" r="3938">
      <c r="A3938" s="0" t="str">
        <f aca="false">HYPERLINK("http://dbpedia.org/property/latm")</f>
        <v>http://dbpedia.org/property/latm</v>
      </c>
      <c r="B3938" s="0" t="s">
        <v>1925</v>
      </c>
      <c r="D3938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true" hidden="false" ht="12.1" outlineLevel="0" r="3939">
      <c r="A3939" s="0" t="str">
        <f aca="false">HYPERLINK("http://dbpedia.org/property/commands")</f>
        <v>http://dbpedia.org/property/commands</v>
      </c>
      <c r="B3939" s="0" t="s">
        <v>186</v>
      </c>
      <c r="D3939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true" hidden="false" ht="12.65" outlineLevel="0" r="3940">
      <c r="A3940" s="0" t="str">
        <f aca="false">HYPERLINK("http://dbpedia.org/property/logosize")</f>
        <v>http://dbpedia.org/property/logosize</v>
      </c>
      <c r="B3940" s="0" t="s">
        <v>2295</v>
      </c>
      <c r="D3940" s="0" t="str">
        <f aca="false">HYPERLINK("http://dbpedia.org/sparql?default-graph-uri=http%3A%2F%2Fdbpedia.org&amp;query=select+distinct+%3Fsubject+%3Fobject+where+{%3Fsubject+%3Chttp%3A%2F%2Fdbpedia.org%2Fproperty%2Flogosize%3E+%3Fobject}+LIMIT+100&amp;format=text%2Fhtml&amp;timeout=30000&amp;debug=on", "View on DBPedia")</f>
        <v>View on DBPedia</v>
      </c>
    </row>
    <row collapsed="false" customFormat="false" customHeight="true" hidden="false" ht="12.65" outlineLevel="0" r="3941">
      <c r="A3941" s="0" t="str">
        <f aca="false">HYPERLINK("http://dbpedia.org/property/heightIn")</f>
        <v>http://dbpedia.org/property/heightIn</v>
      </c>
      <c r="B3941" s="0" t="s">
        <v>1717</v>
      </c>
      <c r="D3941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true" hidden="false" ht="12.1" outlineLevel="0" r="3942">
      <c r="A3942" s="0" t="str">
        <f aca="false">HYPERLINK("http://dbpedia.org/property/cont")</f>
        <v>http://dbpedia.org/property/cont</v>
      </c>
      <c r="B3942" s="0" t="s">
        <v>2022</v>
      </c>
      <c r="D3942" s="0" t="str">
        <f aca="false">HYPERLINK("http://dbpedia.org/sparql?default-graph-uri=http%3A%2F%2Fdbpedia.org&amp;query=select+distinct+%3Fsubject+%3Fobject+where+{%3Fsubject+%3Chttp%3A%2F%2Fdbpedia.org%2Fproperty%2Fcont%3E+%3Fobject}+LIMIT+100&amp;format=text%2Fhtml&amp;timeout=30000&amp;debug=on", "View on DBPedia")</f>
        <v>View on DBPedia</v>
      </c>
    </row>
    <row collapsed="false" customFormat="false" customHeight="true" hidden="false" ht="12.1" outlineLevel="0" r="3943">
      <c r="A3943" s="0" t="str">
        <f aca="false">HYPERLINK("http://dbpedia.org/property/in")</f>
        <v>http://dbpedia.org/property/in</v>
      </c>
      <c r="B3943" s="0" t="s">
        <v>1718</v>
      </c>
      <c r="D3943" s="0" t="str">
        <f aca="false">HYPERLINK("http://dbpedia.org/sparql?default-graph-uri=http%3A%2F%2Fdbpedia.org&amp;query=select+distinct+%3Fsubject+%3Fobject+where+{%3Fsubject+%3Chttp%3A%2F%2Fdbpedia.org%2Fproperty%2Fin%3E+%3Fobject}+LIMIT+100&amp;format=text%2Fhtml&amp;timeout=30000&amp;debug=on", "View on DBPedia")</f>
        <v>View on DBPedia</v>
      </c>
    </row>
    <row collapsed="false" customFormat="false" customHeight="true" hidden="false" ht="12.65" outlineLevel="0" r="3944">
      <c r="A3944" s="0" t="str">
        <f aca="false">HYPERLINK("http://dbpedia.org/property/hmpage")</f>
        <v>http://dbpedia.org/property/hmpage</v>
      </c>
      <c r="B3944" s="0" t="s">
        <v>1719</v>
      </c>
      <c r="D3944" s="0" t="str">
        <f aca="false">HYPERLINK("http://dbpedia.org/sparql?default-graph-uri=http%3A%2F%2Fdbpedia.org&amp;query=select+distinct+%3Fsubject+%3Fobject+where+{%3Fsubject+%3Chttp%3A%2F%2Fdbpedia.org%2Fproperty%2Fhmpage%3E+%3Fobject}+LIMIT+100&amp;format=text%2Fhtml&amp;timeout=30000&amp;debug=on", "View on DBPedia")</f>
        <v>View on DBPedia</v>
      </c>
    </row>
    <row collapsed="false" customFormat="false" customHeight="true" hidden="false" ht="12.1" outlineLevel="0" r="3945">
      <c r="A3945" s="0" t="str">
        <f aca="false">HYPERLINK("http://dbpedia.org/property/presenter")</f>
        <v>http://dbpedia.org/property/presenter</v>
      </c>
      <c r="B3945" s="0" t="s">
        <v>1108</v>
      </c>
      <c r="D3945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true" hidden="false" ht="12.65" outlineLevel="0" r="3946">
      <c r="A3946" s="0" t="str">
        <f aca="false">HYPERLINK("http://dbpedia.org/property/onlineChan")</f>
        <v>http://dbpedia.org/property/onlineChan</v>
      </c>
      <c r="B3946" s="0" t="s">
        <v>1757</v>
      </c>
      <c r="D3946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true" hidden="false" ht="12.1" outlineLevel="0" r="3947">
      <c r="A3947" s="0" t="str">
        <f aca="false">HYPERLINK("http://dbpedia.org/ontology/creator")</f>
        <v>http://dbpedia.org/ontology/creator</v>
      </c>
      <c r="B3947" s="0" t="s">
        <v>980</v>
      </c>
      <c r="D3947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true" hidden="false" ht="12.65" outlineLevel="0" r="3948">
      <c r="A3948" s="0" t="str">
        <f aca="false">HYPERLINK("http://dbpedia.org/property/imageCaption")</f>
        <v>http://dbpedia.org/property/imageCaption</v>
      </c>
      <c r="B3948" s="0" t="s">
        <v>75</v>
      </c>
      <c r="D3948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true" hidden="false" ht="12.1" outlineLevel="0" r="3949">
      <c r="A3949" s="0" t="str">
        <f aca="false">HYPERLINK("http://dbpedia.org/property/appeared")</f>
        <v>http://dbpedia.org/property/appeared</v>
      </c>
      <c r="B3949" s="0" t="s">
        <v>1812</v>
      </c>
      <c r="D3949" s="0" t="str">
        <f aca="false">HYPERLINK("http://dbpedia.org/sparql?default-graph-uri=http%3A%2F%2Fdbpedia.org&amp;query=select+distinct+%3Fsubject+%3Fobject+where+{%3Fsubject+%3Chttp%3A%2F%2Fdbpedia.org%2Fproperty%2Fappeared%3E+%3Fobject}+LIMIT+100&amp;format=text%2Fhtml&amp;timeout=30000&amp;debug=on", "View on DBPedia")</f>
        <v>View on DBPedia</v>
      </c>
    </row>
    <row collapsed="false" customFormat="false" customHeight="true" hidden="false" ht="12.65" outlineLevel="0" r="3950">
      <c r="A3950" s="0" t="str">
        <f aca="false">HYPERLINK("http://dbpedia.org/ontology/broadcastNetwork")</f>
        <v>http://dbpedia.org/ontology/broadcastNetwork</v>
      </c>
      <c r="B3950" s="0" t="s">
        <v>1764</v>
      </c>
      <c r="D3950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true" hidden="false" ht="12.1" outlineLevel="0" r="3951">
      <c r="A3951" s="0" t="str">
        <f aca="false">HYPERLINK("http://dbpedia.org/ontology/award")</f>
        <v>http://dbpedia.org/ontology/award</v>
      </c>
      <c r="B3951" s="0" t="s">
        <v>218</v>
      </c>
      <c r="D3951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true" hidden="false" ht="12.1" outlineLevel="0" r="3952">
      <c r="A3952" s="0" t="str">
        <f aca="false">HYPERLINK("http://dbpedia.org/property/footnotes")</f>
        <v>http://dbpedia.org/property/footnotes</v>
      </c>
      <c r="B3952" s="0" t="s">
        <v>62</v>
      </c>
      <c r="D3952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true" hidden="false" ht="12.1" outlineLevel="0" r="3953">
      <c r="A3953" s="0" t="str">
        <f aca="false">HYPERLINK("http://dbpedia.org/property/height")</f>
        <v>http://dbpedia.org/property/height</v>
      </c>
      <c r="B3953" s="0" t="s">
        <v>1790</v>
      </c>
      <c r="D3953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true" hidden="false" ht="12.1" outlineLevel="0" r="3954">
      <c r="A3954" s="0" t="str">
        <f aca="false">HYPERLINK("http://dbpedia.org/property/affiliations")</f>
        <v>http://dbpedia.org/property/affiliations</v>
      </c>
      <c r="B3954" s="0" t="s">
        <v>67</v>
      </c>
      <c r="D3954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true" hidden="false" ht="12.1" outlineLevel="0" r="3955">
      <c r="A3955" s="0" t="str">
        <f aca="false">HYPERLINK("http://dbpedia.org/property/web")</f>
        <v>http://dbpedia.org/property/web</v>
      </c>
      <c r="B3955" s="0" t="s">
        <v>1792</v>
      </c>
      <c r="D3955" s="0" t="str">
        <f aca="false">HYPERLINK("http://dbpedia.org/sparql?default-graph-uri=http%3A%2F%2Fdbpedia.org&amp;query=select+distinct+%3Fsubject+%3Fobject+where+{%3Fsubject+%3Chttp%3A%2F%2Fdbpedia.org%2Fproperty%2Fweb%3E+%3Fobject}+LIMIT+100&amp;format=text%2Fhtml&amp;timeout=30000&amp;debug=on", "View on DBPedia")</f>
        <v>View on DBPedia</v>
      </c>
    </row>
    <row collapsed="false" customFormat="false" customHeight="true" hidden="false" ht="12.1" outlineLevel="0" r="3956">
      <c r="A3956" s="0" t="str">
        <f aca="false">HYPERLINK("http://dbpedia.org/property/dates")</f>
        <v>http://dbpedia.org/property/dates</v>
      </c>
      <c r="B3956" s="0" t="s">
        <v>297</v>
      </c>
      <c r="D3956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true" hidden="false" ht="12.65" outlineLevel="0" r="3957">
      <c r="A3957" s="0" t="str">
        <f aca="false">HYPERLINK("http://dbpedia.org/property/alttitle")</f>
        <v>http://dbpedia.org/property/alttitle</v>
      </c>
      <c r="B3957" s="0" t="s">
        <v>1771</v>
      </c>
      <c r="D3957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true" hidden="false" ht="12.65" outlineLevel="0" r="3958">
      <c r="A3958" s="0" t="str">
        <f aca="false">HYPERLINK("http://dbpedia.org/property/lastAlbum")</f>
        <v>http://dbpedia.org/property/lastAlbum</v>
      </c>
      <c r="B3958" s="0" t="s">
        <v>853</v>
      </c>
      <c r="D3958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true" hidden="false" ht="12.65" outlineLevel="0" r="3959">
      <c r="A3959" s="0" t="str">
        <f aca="false">HYPERLINK("http://dbpedia.org/property/licensedisbn")</f>
        <v>http://dbpedia.org/property/licensedisbn</v>
      </c>
      <c r="B3959" s="0" t="s">
        <v>1778</v>
      </c>
      <c r="D3959" s="0" t="str">
        <f aca="false">HYPERLINK("http://dbpedia.org/sparql?default-graph-uri=http%3A%2F%2Fdbpedia.org&amp;query=select+distinct+%3Fsubject+%3Fobject+where+{%3Fsubject+%3Chttp%3A%2F%2Fdbpedia.org%2Fproperty%2Flicensedisbn%3E+%3Fobject}+LIMIT+100&amp;format=text%2Fhtml&amp;timeout=30000&amp;debug=on", "View on DBPedia")</f>
        <v>View on DBPedia</v>
      </c>
    </row>
    <row collapsed="false" customFormat="false" customHeight="true" hidden="false" ht="12.1" outlineLevel="0" r="3960">
      <c r="A3960" s="0" t="str">
        <f aca="false">HYPERLINK("http://dbpedia.org/property/formation")</f>
        <v>http://dbpedia.org/property/formation</v>
      </c>
      <c r="B3960" s="0" t="s">
        <v>265</v>
      </c>
      <c r="D3960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true" hidden="false" ht="12.1" outlineLevel="0" r="3961">
      <c r="A3961" s="0" t="str">
        <f aca="false">HYPERLINK("http://dbpedia.org/property/lats")</f>
        <v>http://dbpedia.org/property/lats</v>
      </c>
      <c r="B3961" s="0" t="s">
        <v>2005</v>
      </c>
      <c r="D3961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true" hidden="false" ht="12.65" outlineLevel="0" r="3962">
      <c r="A3962" s="0" t="str">
        <f aca="false">HYPERLINK("http://dbpedia.org/property/highestsinglesranking")</f>
        <v>http://dbpedia.org/property/highestsinglesranking</v>
      </c>
      <c r="B3962" s="0" t="s">
        <v>1780</v>
      </c>
      <c r="D3962" s="0" t="str">
        <f aca="false">HYPERLINK("http://dbpedia.org/sparql?default-graph-uri=http%3A%2F%2Fdbpedia.org&amp;query=select+distinct+%3Fsubject+%3Fobject+where+{%3Fsubject+%3Chttp%3A%2F%2Fdbpedia.org%2Fproperty%2Fhighestsinglesranking%3E+%3Fobject}+LIMIT+100&amp;format=text%2Fhtml&amp;timeout=30000&amp;debug=on", "View on DBPedia")</f>
        <v>View on DBPedia</v>
      </c>
    </row>
    <row collapsed="false" customFormat="false" customHeight="true" hidden="false" ht="12.1" outlineLevel="0" r="3963">
      <c r="A3963" s="0" t="str">
        <f aca="false">HYPERLINK("http://dbpedia.org/ontology/added")</f>
        <v>http://dbpedia.org/ontology/added</v>
      </c>
      <c r="B3963" s="0" t="s">
        <v>296</v>
      </c>
      <c r="D3963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true" hidden="false" ht="12.1" outlineLevel="0" r="3964">
      <c r="A3964" s="0" t="str">
        <f aca="false">HYPERLINK("http://dbpedia.org/property/author")</f>
        <v>http://dbpedia.org/property/author</v>
      </c>
      <c r="B3964" s="0" t="s">
        <v>496</v>
      </c>
      <c r="D3964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true" hidden="false" ht="12.65" outlineLevel="0" r="3965">
      <c r="A3965" s="0" t="str">
        <f aca="false">HYPERLINK("http://dbpedia.org/property/currentnumber")</f>
        <v>http://dbpedia.org/property/currentnumber</v>
      </c>
      <c r="B3965" s="0" t="s">
        <v>1884</v>
      </c>
      <c r="D3965" s="0" t="str">
        <f aca="false">HYPERLINK("http://dbpedia.org/sparql?default-graph-uri=http%3A%2F%2Fdbpedia.org&amp;query=select+distinct+%3Fsubject+%3Fobject+where+{%3Fsubject+%3Chttp%3A%2F%2Fdbpedia.org%2Fproperty%2Fcurrentnumber%3E+%3Fobject}+LIMIT+100&amp;format=text%2Fhtml&amp;timeout=30000&amp;debug=on", "View on DBPedia")</f>
        <v>View on DBPedia</v>
      </c>
    </row>
    <row collapsed="false" customFormat="false" customHeight="true" hidden="false" ht="12.1" outlineLevel="0" r="3966">
      <c r="A3966" s="0" t="str">
        <f aca="false">HYPERLINK("http://dbpedia.org/property/100s/50s")</f>
        <v>http://dbpedia.org/property/100s/50s</v>
      </c>
      <c r="B3966" s="0" t="s">
        <v>1809</v>
      </c>
      <c r="D3966" s="0" t="str">
        <f aca="false">HYPERLINK("http://dbpedia.org/sparql?default-graph-uri=http%3A%2F%2Fdbpedia.org&amp;query=select+distinct+%3Fsubject+%3Fobject+where+{%3Fsubject+%3Chttp%3A%2F%2Fdbpedia.org%2Fproperty%2F100s%2F50s%3E+%3Fobject}+LIMIT+100&amp;format=text%2Fhtml&amp;timeout=30000&amp;debug=on", "View on DBPedia")</f>
        <v>View on DBPedia</v>
      </c>
    </row>
    <row collapsed="false" customFormat="false" customHeight="true" hidden="false" ht="12.1" outlineLevel="0" r="3967">
      <c r="A3967" s="0" t="str">
        <f aca="false">HYPERLINK("http://dbpedia.org/property/premiered")</f>
        <v>http://dbpedia.org/property/premiered</v>
      </c>
      <c r="B3967" s="0" t="s">
        <v>1120</v>
      </c>
      <c r="D3967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true" hidden="false" ht="12.65" outlineLevel="0" r="3968">
      <c r="A3968" s="0" t="str">
        <f aca="false">HYPERLINK("http://dbpedia.org/property/longD")</f>
        <v>http://dbpedia.org/property/longD</v>
      </c>
      <c r="B3968" s="0" t="s">
        <v>2296</v>
      </c>
      <c r="D3968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true" hidden="false" ht="12.65" outlineLevel="0" r="3969">
      <c r="A3969" s="0" t="str">
        <f aca="false">HYPERLINK("http://dbpedia.org/property/jaRomaji")</f>
        <v>http://dbpedia.org/property/jaRomaji</v>
      </c>
      <c r="B3969" s="0" t="s">
        <v>1787</v>
      </c>
      <c r="D3969" s="0" t="str">
        <f aca="false">HYPERLINK("http://dbpedia.org/sparql?default-graph-uri=http%3A%2F%2Fdbpedia.org&amp;query=select+distinct+%3Fsubject+%3Fobject+where+{%3Fsubject+%3Chttp%3A%2F%2Fdbpedia.org%2Fproperty%2FjaRomaji%3E+%3Fobject}+LIMIT+100&amp;format=text%2Fhtml&amp;timeout=30000&amp;debug=on", "View on DBPedia")</f>
        <v>View on DBPedia</v>
      </c>
    </row>
    <row collapsed="false" customFormat="false" customHeight="true" hidden="false" ht="12.65" outlineLevel="0" r="3970">
      <c r="A3970" s="0" t="str">
        <f aca="false">HYPERLINK("http://dbpedia.org/property/longd")</f>
        <v>http://dbpedia.org/property/longd</v>
      </c>
      <c r="B3970" s="0" t="s">
        <v>1943</v>
      </c>
      <c r="D3970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true" hidden="false" ht="12.65" outlineLevel="0" r="3971">
      <c r="A3971" s="0" t="str">
        <f aca="false">HYPERLINK("http://dbpedia.org/property/doublestitles")</f>
        <v>http://dbpedia.org/property/doublestitles</v>
      </c>
      <c r="B3971" s="0" t="s">
        <v>1813</v>
      </c>
      <c r="D3971" s="0" t="str">
        <f aca="false">HYPERLINK("http://dbpedia.org/sparql?default-graph-uri=http%3A%2F%2Fdbpedia.org&amp;query=select+distinct+%3Fsubject+%3Fobject+where+{%3Fsubject+%3Chttp%3A%2F%2Fdbpedia.org%2Fproperty%2Fdoublestitles%3E+%3Fobject}+LIMIT+100&amp;format=text%2Fhtml&amp;timeout=30000&amp;debug=on", "View on DBPedia")</f>
        <v>View on DBPedia</v>
      </c>
    </row>
    <row collapsed="false" customFormat="false" customHeight="true" hidden="false" ht="12.65" outlineLevel="0" r="3972">
      <c r="A3972" s="0" t="str">
        <f aca="false">HYPERLINK("http://dbpedia.org/property/themeMusicComposer")</f>
        <v>http://dbpedia.org/property/themeMusicComposer</v>
      </c>
      <c r="B3972" s="0" t="s">
        <v>1765</v>
      </c>
      <c r="D3972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true" hidden="false" ht="12.65" outlineLevel="0" r="3973">
      <c r="A3973" s="0" t="str">
        <f aca="false">HYPERLINK("http://dbpedia.org/property/numberSurvivors")</f>
        <v>http://dbpedia.org/property/numberSurvivors</v>
      </c>
      <c r="B3973" s="0" t="s">
        <v>1766</v>
      </c>
      <c r="D3973" s="0" t="str">
        <f aca="false">HYPERLINK("http://dbpedia.org/sparql?default-graph-uri=http%3A%2F%2Fdbpedia.org&amp;query=select+distinct+%3Fsubject+%3Fobject+where+{%3Fsubject+%3Chttp%3A%2F%2Fdbpedia.org%2Fproperty%2FnumberSurvivors%3E+%3Fobject}+LIMIT+100&amp;format=text%2Fhtml&amp;timeout=30000&amp;debug=on", "View on DBPedia")</f>
        <v>View on DBPedia</v>
      </c>
    </row>
    <row collapsed="false" customFormat="false" customHeight="true" hidden="false" ht="12.65" outlineLevel="0" r="3974">
      <c r="A3974" s="0" t="str">
        <f aca="false">HYPERLINK("http://dbpedia.org/property/careerhighlights")</f>
        <v>http://dbpedia.org/property/careerhighlights</v>
      </c>
      <c r="B3974" s="0" t="s">
        <v>1845</v>
      </c>
      <c r="D3974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true" hidden="false" ht="12.1" outlineLevel="0" r="3975">
      <c r="A3975" s="0" t="str">
        <f aca="false">HYPERLINK("http://dbpedia.org/property/unit")</f>
        <v>http://dbpedia.org/property/unit</v>
      </c>
      <c r="B3975" s="0" t="s">
        <v>1458</v>
      </c>
      <c r="D3975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true" hidden="false" ht="12.1" outlineLevel="0" r="3976">
      <c r="A3976" s="0" t="str">
        <f aca="false">HYPERLINK("http://dbpedia.org/property/began")</f>
        <v>http://dbpedia.org/property/began</v>
      </c>
      <c r="B3976" s="0" t="s">
        <v>1850</v>
      </c>
      <c r="D3976" s="0" t="str">
        <f aca="false">HYPERLINK("http://dbpedia.org/sparql?default-graph-uri=http%3A%2F%2Fdbpedia.org&amp;query=select+distinct+%3Fsubject+%3Fobject+where+{%3Fsubject+%3Chttp%3A%2F%2Fdbpedia.org%2Fproperty%2Fbegan%3E+%3Fobject}+LIMIT+100&amp;format=text%2Fhtml&amp;timeout=30000&amp;debug=on", "View on DBPedia")</f>
        <v>View on DBPedia</v>
      </c>
    </row>
    <row collapsed="false" customFormat="false" customHeight="true" hidden="false" ht="12.65" outlineLevel="0" r="3977">
      <c r="A3977" s="0" t="str">
        <f aca="false">HYPERLINK("http://dbpedia.org/property/ot")</f>
        <v>http://dbpedia.org/property/ot</v>
      </c>
      <c r="B3977" s="0" t="s">
        <v>1769</v>
      </c>
      <c r="D3977" s="0" t="str">
        <f aca="false">HYPERLINK("http://dbpedia.org/sparql?default-graph-uri=http%3A%2F%2Fdbpedia.org&amp;query=select+distinct+%3Fsubject+%3Fobject+where+{%3Fsubject+%3Chttp%3A%2F%2Fdbpedia.org%2Fproperty%2Fot%3E+%3Fobject}+LIMIT+100&amp;format=text%2Fhtml&amp;timeout=30000&amp;debug=on", "View on DBPedia")</f>
        <v>View on DBPedia</v>
      </c>
    </row>
    <row collapsed="false" customFormat="false" customHeight="true" hidden="false" ht="12.1" outlineLevel="0" r="3978">
      <c r="A3978" s="0" t="str">
        <f aca="false">HYPERLINK("http://dbpedia.org/property/artist")</f>
        <v>http://dbpedia.org/property/artist</v>
      </c>
      <c r="B3978" s="0" t="s">
        <v>1050</v>
      </c>
      <c r="D3978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true" hidden="false" ht="12.65" outlineLevel="0" r="3979">
      <c r="A3979" s="0" t="str">
        <f aca="false">HYPERLINK("http://dbpedia.org/property/prodCode")</f>
        <v>http://dbpedia.org/property/prodCode</v>
      </c>
      <c r="B3979" s="0" t="s">
        <v>1747</v>
      </c>
      <c r="D3979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true" hidden="false" ht="12.65" outlineLevel="0" r="3980">
      <c r="A3980" s="0" t="str">
        <f aca="false">HYPERLINK("http://dbpedia.org/property/singlestitles")</f>
        <v>http://dbpedia.org/property/singlestitles</v>
      </c>
      <c r="B3980" s="0" t="s">
        <v>1774</v>
      </c>
      <c r="D3980" s="0" t="str">
        <f aca="false">HYPERLINK("http://dbpedia.org/sparql?default-graph-uri=http%3A%2F%2Fdbpedia.org&amp;query=select+distinct+%3Fsubject+%3Fobject+where+{%3Fsubject+%3Chttp%3A%2F%2Fdbpedia.org%2Fproperty%2Fsinglestitles%3E+%3Fobject}+LIMIT+100&amp;format=text%2Fhtml&amp;timeout=30000&amp;debug=on", "View on DBPedia")</f>
        <v>View on DBPedia</v>
      </c>
    </row>
    <row collapsed="false" customFormat="false" customHeight="true" hidden="false" ht="12.1" outlineLevel="0" r="3981">
      <c r="A3981" s="0" t="str">
        <f aca="false">HYPERLINK("http://dbpedia.org/property/extra")</f>
        <v>http://dbpedia.org/property/extra</v>
      </c>
      <c r="B3981" s="0" t="s">
        <v>842</v>
      </c>
      <c r="D3981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true" hidden="false" ht="12.65" outlineLevel="0" r="3982">
      <c r="A3982" s="0" t="str">
        <f aca="false">HYPERLINK("http://dbpedia.org/property/musicVideos")</f>
        <v>http://dbpedia.org/property/musicVideos</v>
      </c>
      <c r="B3982" s="0" t="s">
        <v>1775</v>
      </c>
      <c r="D3982" s="0" t="str">
        <f aca="false">HYPERLINK("http://dbpedia.org/sparql?default-graph-uri=http%3A%2F%2Fdbpedia.org&amp;query=select+distinct+%3Fsubject+%3Fobject+where+{%3Fsubject+%3Chttp%3A%2F%2Fdbpedia.org%2Fproperty%2FmusicVideos%3E+%3Fobject}+LIMIT+100&amp;format=text%2Fhtml&amp;timeout=30000&amp;debug=on", "View on DBPedia")</f>
        <v>View on DBPedia</v>
      </c>
    </row>
    <row collapsed="false" customFormat="false" customHeight="true" hidden="false" ht="12.65" outlineLevel="0" r="3983">
      <c r="A3983" s="0" t="str">
        <f aca="false">HYPERLINK("http://dbpedia.org/property/replacedByNames")</f>
        <v>http://dbpedia.org/property/replacedByNames</v>
      </c>
      <c r="B3983" s="0" t="s">
        <v>1748</v>
      </c>
      <c r="D3983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true" hidden="false" ht="12.65" outlineLevel="0" r="3984">
      <c r="A3984" s="0" t="str">
        <f aca="false">HYPERLINK("http://dbpedia.org/ontology/notableWork")</f>
        <v>http://dbpedia.org/ontology/notableWork</v>
      </c>
      <c r="B3984" s="0" t="s">
        <v>1728</v>
      </c>
      <c r="D3984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true" hidden="false" ht="12.65" outlineLevel="0" r="3985">
      <c r="A3985" s="0" t="str">
        <f aca="false">HYPERLINK("http://dbpedia.org/property/heightin")</f>
        <v>http://dbpedia.org/property/heightin</v>
      </c>
      <c r="B3985" s="0" t="s">
        <v>1749</v>
      </c>
      <c r="D3985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true" hidden="false" ht="12.1" outlineLevel="0" r="3986">
      <c r="A3986" s="0" t="str">
        <f aca="false">HYPERLINK("http://dbpedia.org/property/hm30Exit")</f>
        <v>http://dbpedia.org/property/hm30Exit</v>
      </c>
      <c r="B3986" s="0" t="s">
        <v>1825</v>
      </c>
      <c r="D3986" s="0" t="str">
        <f aca="false">HYPERLINK("http://dbpedia.org/sparql?default-graph-uri=http%3A%2F%2Fdbpedia.org&amp;query=select+distinct+%3Fsubject+%3Fobject+where+{%3Fsubject+%3Chttp%3A%2F%2Fdbpedia.org%2Fproperty%2Fhm30Exit%3E+%3Fobject}+LIMIT+100&amp;format=text%2Fhtml&amp;timeout=30000&amp;debug=on", "View on DBPedia")</f>
        <v>View on DBPedia</v>
      </c>
    </row>
    <row collapsed="false" customFormat="false" customHeight="true" hidden="false" ht="12.1" outlineLevel="0" r="3987">
      <c r="A3987" s="0" t="str">
        <f aca="false">HYPERLINK("http://dbpedia.org/property/media")</f>
        <v>http://dbpedia.org/property/media</v>
      </c>
      <c r="B3987" s="0" t="s">
        <v>1750</v>
      </c>
      <c r="D3987" s="0" t="str">
        <f aca="false">HYPERLINK("http://dbpedia.org/sparql?default-graph-uri=http%3A%2F%2Fdbpedia.org&amp;query=select+distinct+%3Fsubject+%3Fobject+where+{%3Fsubject+%3Chttp%3A%2F%2Fdbpedia.org%2Fproperty%2Fmedia%3E+%3Fobject}+LIMIT+100&amp;format=text%2Fhtml&amp;timeout=30000&amp;debug=on", "View on DBPedia")</f>
        <v>View on DBPedia</v>
      </c>
    </row>
    <row collapsed="false" customFormat="false" customHeight="true" hidden="false" ht="12.1" outlineLevel="0" r="3988">
      <c r="A3988" s="0" t="str">
        <f aca="false">HYPERLINK("http://dbpedia.org/property/duration")</f>
        <v>http://dbpedia.org/property/duration</v>
      </c>
      <c r="B3988" s="0" t="s">
        <v>1801</v>
      </c>
      <c r="D3988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true" hidden="false" ht="12.1" outlineLevel="0" r="3989">
      <c r="A3989" s="0" t="str">
        <f aca="false">HYPERLINK("http://dbpedia.org/property/opened")</f>
        <v>http://dbpedia.org/property/opened</v>
      </c>
      <c r="B3989" s="0" t="s">
        <v>292</v>
      </c>
      <c r="D3989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true" hidden="false" ht="12.1" outlineLevel="0" r="3990">
      <c r="A3990" s="0" t="str">
        <f aca="false">HYPERLINK("http://dbpedia.org/ontology/distributor")</f>
        <v>http://dbpedia.org/ontology/distributor</v>
      </c>
      <c r="B3990" s="0" t="s">
        <v>99</v>
      </c>
      <c r="D3990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true" hidden="false" ht="12.1" outlineLevel="0" r="3991">
      <c r="A3991" s="0" t="str">
        <f aca="false">HYPERLINK("http://dbpedia.org/property/r")</f>
        <v>http://dbpedia.org/property/r</v>
      </c>
      <c r="B3991" s="0" t="s">
        <v>1752</v>
      </c>
      <c r="D3991" s="0" t="str">
        <f aca="false">HYPERLINK("http://dbpedia.org/sparql?default-graph-uri=http%3A%2F%2Fdbpedia.org&amp;query=select+distinct+%3Fsubject+%3Fobject+where+{%3Fsubject+%3Chttp%3A%2F%2Fdbpedia.org%2Fproperty%2Fr%3E+%3Fobject}+LIMIT+100&amp;format=text%2Fhtml&amp;timeout=30000&amp;debug=on", "View on DBPedia")</f>
        <v>View on DBPedia</v>
      </c>
    </row>
    <row collapsed="false" customFormat="false" customHeight="true" hidden="false" ht="12.1" outlineLevel="0" r="3992">
      <c r="A3992" s="0" t="str">
        <f aca="false">HYPERLINK("http://dbpedia.org/property/h")</f>
        <v>http://dbpedia.org/property/h</v>
      </c>
      <c r="B3992" s="0" t="s">
        <v>1753</v>
      </c>
      <c r="D3992" s="0" t="str">
        <f aca="false">HYPERLINK("http://dbpedia.org/sparql?default-graph-uri=http%3A%2F%2Fdbpedia.org&amp;query=select+distinct+%3Fsubject+%3Fobject+where+{%3Fsubject+%3Chttp%3A%2F%2Fdbpedia.org%2Fproperty%2Fh%3E+%3Fobject}+LIMIT+100&amp;format=text%2Fhtml&amp;timeout=30000&amp;debug=on", "View on DBPedia")</f>
        <v>View on DBPedia</v>
      </c>
    </row>
    <row collapsed="false" customFormat="false" customHeight="true" hidden="false" ht="12.65" outlineLevel="0" r="3993">
      <c r="A3993" s="0" t="str">
        <f aca="false">HYPERLINK("http://dbpedia.org/property/serialName")</f>
        <v>http://dbpedia.org/property/serialName</v>
      </c>
      <c r="B3993" s="0" t="s">
        <v>2176</v>
      </c>
      <c r="D3993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true" hidden="false" ht="12.65" outlineLevel="0" r="3994">
      <c r="A3994" s="0" t="str">
        <f aca="false">HYPERLINK("http://dbpedia.org/ontology/owningCompany")</f>
        <v>http://dbpedia.org/ontology/owningCompany</v>
      </c>
      <c r="B3994" s="0" t="s">
        <v>55</v>
      </c>
      <c r="D3994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true" hidden="false" ht="12.1" outlineLevel="0" r="3995">
      <c r="A3995" s="0" t="str">
        <f aca="false">HYPERLINK("http://dbpedia.org/property/ch")</f>
        <v>http://dbpedia.org/property/ch</v>
      </c>
      <c r="B3995" s="0" t="s">
        <v>2297</v>
      </c>
      <c r="D3995" s="0" t="str">
        <f aca="false">HYPERLINK("http://dbpedia.org/sparql?default-graph-uri=http%3A%2F%2Fdbpedia.org&amp;query=select+distinct+%3Fsubject+%3Fobject+where+{%3Fsubject+%3Chttp%3A%2F%2Fdbpedia.org%2Fproperty%2Fch%3E+%3Fobject}+LIMIT+100&amp;format=text%2Fhtml&amp;timeout=30000&amp;debug=on", "View on DBPedia")</f>
        <v>View on DBPedia</v>
      </c>
    </row>
    <row collapsed="false" customFormat="false" customHeight="true" hidden="false" ht="12.1" outlineLevel="0" r="3996">
      <c r="A3996" s="0" t="str">
        <f aca="false">HYPERLINK("http://dbpedia.org/property/entries")</f>
        <v>http://dbpedia.org/property/entries</v>
      </c>
      <c r="B3996" s="0" t="s">
        <v>1806</v>
      </c>
      <c r="D3996" s="0" t="str">
        <f aca="false">HYPERLINK("http://dbpedia.org/sparql?default-graph-uri=http%3A%2F%2Fdbpedia.org&amp;query=select+distinct+%3Fsubject+%3Fobject+where+{%3Fsubject+%3Chttp%3A%2F%2Fdbpedia.org%2Fproperty%2Fentries%3E+%3Fobject}+LIMIT+100&amp;format=text%2Fhtml&amp;timeout=30000&amp;debug=on", "View on DBPedia")</f>
        <v>View on DBPedia</v>
      </c>
    </row>
    <row collapsed="false" customFormat="false" customHeight="true" hidden="false" ht="12.65" outlineLevel="0" r="3997">
      <c r="A3997" s="0" t="str">
        <f aca="false">HYPERLINK("http://dbpedia.org/property/originalAirDate")</f>
        <v>http://dbpedia.org/property/originalAirDate</v>
      </c>
      <c r="B3997" s="0" t="s">
        <v>1807</v>
      </c>
      <c r="D3997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true" hidden="false" ht="12.65" outlineLevel="0" r="3998">
      <c r="A3998" s="0" t="str">
        <f aca="false">HYPERLINK("http://dbpedia.org/property/hm")</f>
        <v>http://dbpedia.org/property/hm</v>
      </c>
      <c r="B3998" s="0" t="s">
        <v>1755</v>
      </c>
      <c r="D3998" s="0" t="str">
        <f aca="false">HYPERLINK("http://dbpedia.org/sparql?default-graph-uri=http%3A%2F%2Fdbpedia.org&amp;query=select+distinct+%3Fsubject+%3Fobject+where+{%3Fsubject+%3Chttp%3A%2F%2Fdbpedia.org%2Fproperty%2Fhm%3E+%3Fobject}+LIMIT+100&amp;format=text%2Fhtml&amp;timeout=30000&amp;debug=on", "View on DBPedia")</f>
        <v>View on DBPedia</v>
      </c>
    </row>
    <row collapsed="false" customFormat="false" customHeight="true" hidden="false" ht="12.65" outlineLevel="0" r="3999">
      <c r="A3999" s="0" t="str">
        <f aca="false">HYPERLINK("http://dbpedia.org/property/draftedround")</f>
        <v>http://dbpedia.org/property/draftedround</v>
      </c>
      <c r="B3999" s="0" t="s">
        <v>1756</v>
      </c>
      <c r="D3999" s="0" t="str">
        <f aca="false">HYPERLINK("http://dbpedia.org/sparql?default-graph-uri=http%3A%2F%2Fdbpedia.org&amp;query=select+distinct+%3Fsubject+%3Fobject+where+{%3Fsubject+%3Chttp%3A%2F%2Fdbpedia.org%2Fproperty%2Fdraftedround%3E+%3Fobject}+LIMIT+100&amp;format=text%2Fhtml&amp;timeout=30000&amp;debug=on", "View on DBPedia")</f>
        <v>View on DBPedia</v>
      </c>
    </row>
    <row collapsed="false" customFormat="false" customHeight="true" hidden="false" ht="12.65" outlineLevel="0" r="4000">
      <c r="A4000" s="0" t="str">
        <f aca="false">HYPERLINK("http://dbpedia.org/property/notableworks")</f>
        <v>http://dbpedia.org/property/notableworks</v>
      </c>
      <c r="B4000" s="0" t="s">
        <v>1491</v>
      </c>
      <c r="D4000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true" hidden="false" ht="12.1" outlineLevel="0" r="4001">
      <c r="A4001" s="0" t="str">
        <f aca="false">HYPERLINK("http://dbpedia.org/property/hm28Exit")</f>
        <v>http://dbpedia.org/property/hm28Exit</v>
      </c>
      <c r="B4001" s="0" t="s">
        <v>1881</v>
      </c>
      <c r="D4001" s="0" t="str">
        <f aca="false">HYPERLINK("http://dbpedia.org/sparql?default-graph-uri=http%3A%2F%2Fdbpedia.org&amp;query=select+distinct+%3Fsubject+%3Fobject+where+{%3Fsubject+%3Chttp%3A%2F%2Fdbpedia.org%2Fproperty%2Fhm28Exit%3E+%3Fobject}+LIMIT+100&amp;format=text%2Fhtml&amp;timeout=30000&amp;debug=on", "View on DBPedia")</f>
        <v>View on DBPedia</v>
      </c>
    </row>
    <row collapsed="false" customFormat="false" customHeight="true" hidden="false" ht="12.65" outlineLevel="0" r="4002">
      <c r="A4002" s="0" t="str">
        <f aca="false">HYPERLINK("http://dbpedia.org/property/longMinutes")</f>
        <v>http://dbpedia.org/property/longMinutes</v>
      </c>
      <c r="B4002" s="0" t="s">
        <v>1940</v>
      </c>
      <c r="D4002" s="0" t="str">
        <f aca="false">HYPERLINK("http://dbpedia.org/sparql?default-graph-uri=http%3A%2F%2Fdbpedia.org&amp;query=select+distinct+%3Fsubject+%3Fobject+where+{%3Fsubject+%3Chttp%3A%2F%2Fdbpedia.org%2Fproperty%2FlongMinutes%3E+%3Fobject}+LIMIT+100&amp;format=text%2Fhtml&amp;timeout=30000&amp;debug=on", "View on DBPedia")</f>
        <v>View on DBPedia</v>
      </c>
    </row>
    <row collapsed="false" customFormat="false" customHeight="true" hidden="false" ht="12.65" outlineLevel="0" r="4003">
      <c r="A4003" s="0" t="str">
        <f aca="false">HYPERLINK("http://dbpedia.org/property/fivefor")</f>
        <v>http://dbpedia.org/property/fivefor</v>
      </c>
      <c r="B4003" s="0" t="s">
        <v>1837</v>
      </c>
      <c r="D4003" s="0" t="str">
        <f aca="false">HYPERLINK("http://dbpedia.org/sparql?default-graph-uri=http%3A%2F%2Fdbpedia.org&amp;query=select+distinct+%3Fsubject+%3Fobject+where+{%3Fsubject+%3Chttp%3A%2F%2Fdbpedia.org%2Fproperty%2Ffivefor%3E+%3Fobject}+LIMIT+100&amp;format=text%2Fhtml&amp;timeout=30000&amp;debug=on", "View on DBPedia")</f>
        <v>View on DBPedia</v>
      </c>
    </row>
    <row collapsed="false" customFormat="false" customHeight="true" hidden="false" ht="12.1" outlineLevel="0" r="4004">
      <c r="A4004" s="0" t="str">
        <f aca="false">HYPERLINK("http://dbpedia.org/property/above")</f>
        <v>http://dbpedia.org/property/above</v>
      </c>
      <c r="B4004" s="0" t="s">
        <v>1018</v>
      </c>
      <c r="D4004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true" hidden="false" ht="12.1" outlineLevel="0" r="4005">
      <c r="A4005" s="0" t="str">
        <f aca="false">HYPERLINK("http://dbpedia.org/ontology/series")</f>
        <v>http://dbpedia.org/ontology/series</v>
      </c>
      <c r="B4005" s="0" t="s">
        <v>1445</v>
      </c>
      <c r="D4005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true" hidden="false" ht="12.1" outlineLevel="0" r="4006">
      <c r="A4006" s="0" t="str">
        <f aca="false">HYPERLINK("http://dbpedia.org/property/hm29Exit")</f>
        <v>http://dbpedia.org/property/hm29Exit</v>
      </c>
      <c r="B4006" s="0" t="s">
        <v>1890</v>
      </c>
      <c r="D4006" s="0" t="str">
        <f aca="false">HYPERLINK("http://dbpedia.org/sparql?default-graph-uri=http%3A%2F%2Fdbpedia.org&amp;query=select+distinct+%3Fsubject+%3Fobject+where+{%3Fsubject+%3Chttp%3A%2F%2Fdbpedia.org%2Fproperty%2Fhm29Exit%3E+%3Fobject}+LIMIT+100&amp;format=text%2Fhtml&amp;timeout=30000&amp;debug=on", "View on DBPedia")</f>
        <v>View on DBPedia</v>
      </c>
    </row>
    <row collapsed="false" customFormat="false" customHeight="true" hidden="false" ht="12.65" outlineLevel="0" r="4007">
      <c r="A4007" s="0" t="str">
        <f aca="false">HYPERLINK("http://dbpedia.org/property/birthName")</f>
        <v>http://dbpedia.org/property/birthName</v>
      </c>
      <c r="B4007" s="0" t="s">
        <v>1171</v>
      </c>
      <c r="D4007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1" outlineLevel="0" r="4008">
      <c r="A4008" s="0" t="str">
        <f aca="false">HYPERLINK("http://dbpedia.org/ontology/requirement")</f>
        <v>http://dbpedia.org/ontology/requirement</v>
      </c>
      <c r="B4008" s="0" t="s">
        <v>1192</v>
      </c>
      <c r="D4008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true" hidden="false" ht="12.1" outlineLevel="0" r="4009">
      <c r="A4009" s="0" t="str">
        <f aca="false">HYPERLINK("http://dbpedia.org/property/family")</f>
        <v>http://dbpedia.org/property/family</v>
      </c>
      <c r="B4009" s="0" t="s">
        <v>1218</v>
      </c>
      <c r="D4009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true" hidden="false" ht="12.65" outlineLevel="0" r="4010">
      <c r="A4010" s="0" t="str">
        <f aca="false">HYPERLINK("http://dbpedia.org/ontology/openingDate")</f>
        <v>http://dbpedia.org/ontology/openingDate</v>
      </c>
      <c r="B4010" s="0" t="s">
        <v>290</v>
      </c>
      <c r="D4010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true" hidden="false" ht="12.1" outlineLevel="0" r="4011">
      <c r="A4011" s="0" t="str">
        <f aca="false">HYPERLINK("http://dbpedia.org/property/narrated")</f>
        <v>http://dbpedia.org/property/narrated</v>
      </c>
      <c r="B4011" s="0" t="s">
        <v>1794</v>
      </c>
      <c r="D4011" s="0" t="str">
        <f aca="false">HYPERLINK("http://dbpedia.org/sparql?default-graph-uri=http%3A%2F%2Fdbpedia.org&amp;query=select+distinct+%3Fsubject+%3Fobject+where+{%3Fsubject+%3Chttp%3A%2F%2Fdbpedia.org%2Fproperty%2Fnarrated%3E+%3Fobject}+LIMIT+100&amp;format=text%2Fhtml&amp;timeout=30000&amp;debug=on", "View on DBPedia")</f>
        <v>View on DBPedia</v>
      </c>
    </row>
    <row collapsed="false" customFormat="false" customHeight="true" hidden="false" ht="12.65" outlineLevel="0" r="4012">
      <c r="A4012" s="0" t="str">
        <f aca="false">HYPERLINK("http://dbpedia.org/property/relmonth")</f>
        <v>http://dbpedia.org/property/relmonth</v>
      </c>
      <c r="B4012" s="0" t="s">
        <v>1770</v>
      </c>
      <c r="D4012" s="0" t="str">
        <f aca="false">HYPERLINK("http://dbpedia.org/sparql?default-graph-uri=http%3A%2F%2Fdbpedia.org&amp;query=select+distinct+%3Fsubject+%3Fobject+where+{%3Fsubject+%3Chttp%3A%2F%2Fdbpedia.org%2Fproperty%2Frelmonth%3E+%3Fobject}+LIMIT+100&amp;format=text%2Fhtml&amp;timeout=30000&amp;debug=on", "View on DBPedia")</f>
        <v>View on DBPedia</v>
      </c>
    </row>
    <row collapsed="false" customFormat="false" customHeight="true" hidden="false" ht="12.65" outlineLevel="0" r="4013">
      <c r="A4013" s="0" t="str">
        <f aca="false">HYPERLINK("http://dbpedia.org/property/latDegrees")</f>
        <v>http://dbpedia.org/property/latDegrees</v>
      </c>
      <c r="B4013" s="0" t="s">
        <v>2298</v>
      </c>
      <c r="D4013" s="0" t="str">
        <f aca="false">HYPERLINK("http://dbpedia.org/sparql?default-graph-uri=http%3A%2F%2Fdbpedia.org&amp;query=select+distinct+%3Fsubject+%3Fobject+where+{%3Fsubject+%3Chttp%3A%2F%2Fdbpedia.org%2Fproperty%2FlatDegrees%3E+%3Fobject}+LIMIT+100&amp;format=text%2Fhtml&amp;timeout=30000&amp;debug=on", "View on DBPedia")</f>
        <v>View on DBPedia</v>
      </c>
    </row>
    <row collapsed="false" customFormat="false" customHeight="true" hidden="false" ht="12.1" outlineLevel="0" r="4014">
      <c r="A4014" s="0" t="str">
        <f aca="false">HYPERLINK("http://dbpedia.org/ontology/title")</f>
        <v>http://dbpedia.org/ontology/title</v>
      </c>
      <c r="B4014" s="0" t="s">
        <v>57</v>
      </c>
      <c r="D4014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true" hidden="false" ht="12.1" outlineLevel="0" r="4015">
      <c r="A4015" s="0" t="str">
        <f aca="false">HYPERLINK("http://dbpedia.org/property/died")</f>
        <v>http://dbpedia.org/property/died</v>
      </c>
      <c r="B4015" s="0" t="s">
        <v>1116</v>
      </c>
      <c r="D4015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true" hidden="false" ht="12.65" outlineLevel="0" r="4016">
      <c r="A4016" s="0" t="str">
        <f aca="false">HYPERLINK("http://dbpedia.org/property/longSeconds")</f>
        <v>http://dbpedia.org/property/longSeconds</v>
      </c>
      <c r="B4016" s="0" t="s">
        <v>1917</v>
      </c>
      <c r="D4016" s="0" t="str">
        <f aca="false">HYPERLINK("http://dbpedia.org/sparql?default-graph-uri=http%3A%2F%2Fdbpedia.org&amp;query=select+distinct+%3Fsubject+%3Fobject+where+{%3Fsubject+%3Chttp%3A%2F%2Fdbpedia.org%2Fproperty%2FlongSeconds%3E+%3Fobject}+LIMIT+100&amp;format=text%2Fhtml&amp;timeout=30000&amp;debug=on", "View on DBPedia")</f>
        <v>View on DBPedia</v>
      </c>
    </row>
    <row collapsed="false" customFormat="false" customHeight="true" hidden="false" ht="12.65" outlineLevel="0" r="4017">
      <c r="A4017" s="0" t="str">
        <f aca="false">HYPERLINK("http://dbpedia.org/property/mmaKowin")</f>
        <v>http://dbpedia.org/property/mmaKowin</v>
      </c>
      <c r="B4017" s="0" t="s">
        <v>1773</v>
      </c>
      <c r="D4017" s="0" t="str">
        <f aca="false">HYPERLINK("http://dbpedia.org/sparql?default-graph-uri=http%3A%2F%2Fdbpedia.org&amp;query=select+distinct+%3Fsubject+%3Fobject+where+{%3Fsubject+%3Chttp%3A%2F%2Fdbpedia.org%2Fproperty%2FmmaKowin%3E+%3Fobject}+LIMIT+100&amp;format=text%2Fhtml&amp;timeout=30000&amp;debug=on", "View on DBPedia")</f>
        <v>View on DBPedia</v>
      </c>
    </row>
    <row collapsed="false" customFormat="false" customHeight="true" hidden="false" ht="12.65" outlineLevel="0" r="4018">
      <c r="A4018" s="0" t="str">
        <f aca="false">HYPERLINK("http://dbpedia.org/ontology/endingTheme")</f>
        <v>http://dbpedia.org/ontology/endingTheme</v>
      </c>
      <c r="B4018" s="0" t="s">
        <v>1797</v>
      </c>
      <c r="D4018" s="0" t="str">
        <f aca="false">HYPERLINK("http://dbpedia.org/sparql?default-graph-uri=http%3A%2F%2Fdbpedia.org&amp;query=select+distinct+%3Fsubject+%3Fobject+where+{%3Fsubject+%3Chttp%3A%2F%2Fdbpedia.org%2Fontology%2FendingTheme%3E+%3Fobject}+LIMIT+100&amp;format=text%2Fhtml&amp;timeout=30000&amp;debug=on", "View on DBPedia")</f>
        <v>View on DBPedia</v>
      </c>
    </row>
    <row collapsed="false" customFormat="false" customHeight="true" hidden="false" ht="12.1" outlineLevel="0" r="4019">
      <c r="A4019" s="0" t="str">
        <f aca="false">HYPERLINK("http://dbpedia.org/property/header")</f>
        <v>http://dbpedia.org/property/header</v>
      </c>
      <c r="B4019" s="0" t="s">
        <v>229</v>
      </c>
      <c r="D4019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true" hidden="false" ht="12.1" outlineLevel="0" r="4020">
      <c r="A4020" s="0" t="str">
        <f aca="false">HYPERLINK("http://dbpedia.org/property/birthday")</f>
        <v>http://dbpedia.org/property/birthday</v>
      </c>
      <c r="B4020" s="0" t="s">
        <v>1155</v>
      </c>
      <c r="D4020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true" hidden="false" ht="12.1" outlineLevel="0" r="4021">
      <c r="A4021" s="0" t="str">
        <f aca="false">HYPERLINK("http://dbpedia.org/property/website")</f>
        <v>http://dbpedia.org/property/website</v>
      </c>
      <c r="B4021" s="0" t="s">
        <v>1176</v>
      </c>
      <c r="D4021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true" hidden="false" ht="12.65" outlineLevel="0" r="4022">
      <c r="A4022" s="0" t="str">
        <f aca="false">HYPERLINK("http://dbpedia.org/property/latSeconds")</f>
        <v>http://dbpedia.org/property/latSeconds</v>
      </c>
      <c r="B4022" s="0" t="s">
        <v>2152</v>
      </c>
      <c r="D4022" s="0" t="str">
        <f aca="false">HYPERLINK("http://dbpedia.org/sparql?default-graph-uri=http%3A%2F%2Fdbpedia.org&amp;query=select+distinct+%3Fsubject+%3Fobject+where+{%3Fsubject+%3Chttp%3A%2F%2Fdbpedia.org%2Fproperty%2FlatSeconds%3E+%3Fobject}+LIMIT+100&amp;format=text%2Fhtml&amp;timeout=30000&amp;debug=on", "View on DBPedia")</f>
        <v>View on DBPedia</v>
      </c>
    </row>
    <row collapsed="false" customFormat="false" customHeight="true" hidden="false" ht="12.1" outlineLevel="0" r="4023">
      <c r="A4023" s="0" t="str">
        <f aca="false">HYPERLINK("http://dbpedia.org/property/soundtrack")</f>
        <v>http://dbpedia.org/property/soundtrack</v>
      </c>
      <c r="B4023" s="0" t="s">
        <v>1777</v>
      </c>
      <c r="D4023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true" hidden="false" ht="12.65" outlineLevel="0" r="4024">
      <c r="A4024" s="0" t="str">
        <f aca="false">HYPERLINK("http://dbpedia.org/property/productionCode")</f>
        <v>http://dbpedia.org/property/productionCode</v>
      </c>
      <c r="B4024" s="0" t="s">
        <v>1802</v>
      </c>
      <c r="D4024" s="0" t="str">
        <f aca="false">HYPERLINK("http://dbpedia.org/sparql?default-graph-uri=http%3A%2F%2Fdbpedia.org&amp;query=select+distinct+%3Fsubject+%3Fobject+where+{%3Fsubject+%3Chttp%3A%2F%2Fdbpedia.org%2Fproperty%2FproductionCode%3E+%3Fobject}+LIMIT+100&amp;format=text%2Fhtml&amp;timeout=30000&amp;debug=on", "View on DBPedia")</f>
        <v>View on DBPedia</v>
      </c>
    </row>
    <row collapsed="false" customFormat="false" customHeight="true" hidden="false" ht="12.65" outlineLevel="0" r="4025">
      <c r="A4025" s="0" t="str">
        <f aca="false">HYPERLINK("http://dbpedia.org/property/closureDate")</f>
        <v>http://dbpedia.org/property/closureDate</v>
      </c>
      <c r="B4025" s="0" t="s">
        <v>1863</v>
      </c>
      <c r="D4025" s="0" t="str">
        <f aca="false">HYPERLINK("http://dbpedia.org/sparql?default-graph-uri=http%3A%2F%2Fdbpedia.org&amp;query=select+distinct+%3Fsubject+%3Fobject+where+{%3Fsubject+%3Chttp%3A%2F%2Fdbpedia.org%2Fproperty%2FclosureDate%3E+%3Fobject}+LIMIT+100&amp;format=text%2Fhtml&amp;timeout=30000&amp;debug=on", "View on DBPedia")</f>
        <v>View on DBPedia</v>
      </c>
    </row>
    <row collapsed="false" customFormat="false" customHeight="true" hidden="false" ht="12.65" outlineLevel="0" r="4026">
      <c r="A4026" s="0" t="str">
        <f aca="false">HYPERLINK("http://dbpedia.org/property/numberOfEpisodes")</f>
        <v>http://dbpedia.org/property/numberOfEpisodes</v>
      </c>
      <c r="B4026" s="0" t="s">
        <v>1232</v>
      </c>
      <c r="D4026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true" hidden="false" ht="12.65" outlineLevel="0" r="4027">
      <c r="A4027" s="0" t="str">
        <f aca="false">HYPERLINK("http://dbpedia.org/property/latMinutes")</f>
        <v>http://dbpedia.org/property/latMinutes</v>
      </c>
      <c r="B4027" s="0" t="s">
        <v>1867</v>
      </c>
      <c r="D4027" s="0" t="str">
        <f aca="false">HYPERLINK("http://dbpedia.org/sparql?default-graph-uri=http%3A%2F%2Fdbpedia.org&amp;query=select+distinct+%3Fsubject+%3Fobject+where+{%3Fsubject+%3Chttp%3A%2F%2Fdbpedia.org%2Fproperty%2FlatMinutes%3E+%3Fobject}+LIMIT+100&amp;format=text%2Fhtml&amp;timeout=30000&amp;debug=on", "View on DBPedia")</f>
        <v>View on DBPedia</v>
      </c>
    </row>
    <row collapsed="false" customFormat="false" customHeight="true" hidden="false" ht="12.1" outlineLevel="0" r="4028">
      <c r="A4028" s="0" t="str">
        <f aca="false">HYPERLINK("http://dbpedia.org/property/hm25Enter")</f>
        <v>http://dbpedia.org/property/hm25Enter</v>
      </c>
      <c r="B4028" s="0" t="s">
        <v>1869</v>
      </c>
      <c r="D4028" s="0" t="str">
        <f aca="false">HYPERLINK("http://dbpedia.org/sparql?default-graph-uri=http%3A%2F%2Fdbpedia.org&amp;query=select+distinct+%3Fsubject+%3Fobject+where+{%3Fsubject+%3Chttp%3A%2F%2Fdbpedia.org%2Fproperty%2Fhm25Enter%3E+%3Fobject}+LIMIT+100&amp;format=text%2Fhtml&amp;timeout=30000&amp;debug=on", "View on DBPedia")</f>
        <v>View on DBPedia</v>
      </c>
    </row>
    <row collapsed="false" customFormat="false" customHeight="true" hidden="false" ht="12.65" outlineLevel="0" r="4029">
      <c r="A4029" s="0" t="str">
        <f aca="false">HYPERLINK("http://dbpedia.org/property/missingEps")</f>
        <v>http://dbpedia.org/property/missingEps</v>
      </c>
      <c r="B4029" s="0" t="s">
        <v>1781</v>
      </c>
      <c r="D4029" s="0" t="str">
        <f aca="false">HYPERLINK("http://dbpedia.org/sparql?default-graph-uri=http%3A%2F%2Fdbpedia.org&amp;query=select+distinct+%3Fsubject+%3Fobject+where+{%3Fsubject+%3Chttp%3A%2F%2Fdbpedia.org%2Fproperty%2FmissingEps%3E+%3Fobject}+LIMIT+100&amp;format=text%2Fhtml&amp;timeout=30000&amp;debug=on", "View on DBPedia")</f>
        <v>View on DBPedia</v>
      </c>
    </row>
    <row collapsed="false" customFormat="false" customHeight="true" hidden="false" ht="12.65" outlineLevel="0" r="4030">
      <c r="A4030" s="0" t="str">
        <f aca="false">HYPERLINK("http://dbpedia.org/property/episodeName")</f>
        <v>http://dbpedia.org/property/episodeName</v>
      </c>
      <c r="B4030" s="0" t="s">
        <v>1830</v>
      </c>
      <c r="D4030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true" hidden="false" ht="12.65" outlineLevel="0" r="4031">
      <c r="A4031" s="0" t="str">
        <f aca="false">HYPERLINK("http://dbpedia.org/property/bestBowling")</f>
        <v>http://dbpedia.org/property/bestBowling</v>
      </c>
      <c r="B4031" s="0" t="s">
        <v>1782</v>
      </c>
      <c r="D4031" s="0" t="str">
        <f aca="false">HYPERLINK("http://dbpedia.org/sparql?default-graph-uri=http%3A%2F%2Fdbpedia.org&amp;query=select+distinct+%3Fsubject+%3Fobject+where+{%3Fsubject+%3Chttp%3A%2F%2Fdbpedia.org%2Fproperty%2FbestBowling%3E+%3Fobject}+LIMIT+100&amp;format=text%2Fhtml&amp;timeout=30000&amp;debug=on", "View on DBPedia")</f>
        <v>View on DBPedia</v>
      </c>
    </row>
    <row collapsed="false" customFormat="false" customHeight="true" hidden="false" ht="12.1" outlineLevel="0" r="4032">
      <c r="A4032" s="0" t="str">
        <f aca="false">HYPERLINK("http://dbpedia.org/property/rd3Seed")</f>
        <v>http://dbpedia.org/property/rd3Seed</v>
      </c>
      <c r="B4032" s="0" t="s">
        <v>1783</v>
      </c>
      <c r="D4032" s="0" t="str">
        <f aca="false">HYPERLINK("http://dbpedia.org/sparql?default-graph-uri=http%3A%2F%2Fdbpedia.org&amp;query=select+distinct+%3Fsubject+%3Fobject+where+{%3Fsubject+%3Chttp%3A%2F%2Fdbpedia.org%2Fproperty%2Frd3Seed%3E+%3Fobject}+LIMIT+100&amp;format=text%2Fhtml&amp;timeout=30000&amp;debug=on", "View on DBPedia")</f>
        <v>View on DBPedia</v>
      </c>
    </row>
    <row collapsed="false" customFormat="false" customHeight="true" hidden="false" ht="12.65" outlineLevel="0" r="4033">
      <c r="A4033" s="0" t="str">
        <f aca="false">HYPERLINK("http://dbpedia.org/property/dateAired")</f>
        <v>http://dbpedia.org/property/dateAired</v>
      </c>
      <c r="B4033" s="0" t="s">
        <v>1876</v>
      </c>
      <c r="D4033" s="0" t="str">
        <f aca="false">HYPERLINK("http://dbpedia.org/sparql?default-graph-uri=http%3A%2F%2Fdbpedia.org&amp;query=select+distinct+%3Fsubject+%3Fobject+where+{%3Fsubject+%3Chttp%3A%2F%2Fdbpedia.org%2Fproperty%2FdateAired%3E+%3Fobject}+LIMIT+100&amp;format=text%2Fhtml&amp;timeout=30000&amp;debug=on", "View on DBPedia")</f>
        <v>View on DBPedia</v>
      </c>
    </row>
    <row collapsed="false" customFormat="false" customHeight="true" hidden="false" ht="12.65" outlineLevel="0" r="4034">
      <c r="A4034" s="0" t="str">
        <f aca="false">HYPERLINK("http://dbpedia.org/property/wsopMainEventBestFinishRank")</f>
        <v>http://dbpedia.org/property/wsopMainEventBestFinishRank</v>
      </c>
      <c r="B4034" s="0" t="s">
        <v>1836</v>
      </c>
      <c r="D4034" s="0" t="str">
        <f aca="false">HYPERLINK("http://dbpedia.org/sparql?default-graph-uri=http%3A%2F%2Fdbpedia.org&amp;query=select+distinct+%3Fsubject+%3Fobject+where+{%3Fsubject+%3Chttp%3A%2F%2Fdbpedia.org%2Fproperty%2FwsopMainEventBestFinishRank%3E+%3Fobject}+LIMIT+100&amp;format=text%2Fhtml&amp;timeout=30000&amp;debug=on", "View on DBPedia")</f>
        <v>View on DBPedia</v>
      </c>
    </row>
    <row collapsed="false" customFormat="false" customHeight="true" hidden="false" ht="12.65" outlineLevel="0" r="4035">
      <c r="A4035" s="0" t="str">
        <f aca="false">HYPERLINK("http://dbpedia.org/property/highestdoublesranking")</f>
        <v>http://dbpedia.org/property/highestdoublesranking</v>
      </c>
      <c r="B4035" s="0" t="s">
        <v>1838</v>
      </c>
      <c r="D4035" s="0" t="str">
        <f aca="false">HYPERLINK("http://dbpedia.org/sparql?default-graph-uri=http%3A%2F%2Fdbpedia.org&amp;query=select+distinct+%3Fsubject+%3Fobject+where+{%3Fsubject+%3Chttp%3A%2F%2Fdbpedia.org%2Fproperty%2Fhighestdoublesranking%3E+%3Fobject}+LIMIT+100&amp;format=text%2Fhtml&amp;timeout=30000&amp;debug=on", "View on DBPedia")</f>
        <v>View on DBPedia</v>
      </c>
    </row>
    <row collapsed="false" customFormat="false" customHeight="true" hidden="false" ht="12.65" outlineLevel="0" r="4036">
      <c r="A4036" s="0" t="str">
        <f aca="false">HYPERLINK("http://dbpedia.org/property/pcupdate")</f>
        <v>http://dbpedia.org/property/pcupdate</v>
      </c>
      <c r="B4036" s="0" t="s">
        <v>1810</v>
      </c>
      <c r="D4036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true" hidden="false" ht="12.65" outlineLevel="0" r="4037">
      <c r="A4037" s="0" t="str">
        <f aca="false">HYPERLINK("http://dbpedia.org/property/firstdate")</f>
        <v>http://dbpedia.org/property/firstdate</v>
      </c>
      <c r="B4037" s="0" t="s">
        <v>998</v>
      </c>
      <c r="D4037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true" hidden="false" ht="12.65" outlineLevel="0" r="4038">
      <c r="A4038" s="0" t="str">
        <f aca="false">HYPERLINK("http://dbpedia.org/property/shoeSize")</f>
        <v>http://dbpedia.org/property/shoeSize</v>
      </c>
      <c r="B4038" s="0" t="s">
        <v>1811</v>
      </c>
      <c r="D4038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true" hidden="false" ht="12.1" outlineLevel="0" r="4039">
      <c r="A4039" s="0" t="str">
        <f aca="false">HYPERLINK("http://dbpedia.org/property/text")</f>
        <v>http://dbpedia.org/property/text</v>
      </c>
      <c r="B4039" s="0" t="s">
        <v>146</v>
      </c>
      <c r="D4039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true" hidden="false" ht="12.1" outlineLevel="0" r="4040">
      <c r="A4040" s="0" t="str">
        <f aca="false">HYPERLINK("http://dbpedia.org/property/logo")</f>
        <v>http://dbpedia.org/property/logo</v>
      </c>
      <c r="B4040" s="0" t="s">
        <v>338</v>
      </c>
      <c r="D4040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true" hidden="false" ht="12.65" outlineLevel="0" r="4041">
      <c r="A4041" s="0" t="str">
        <f aca="false">HYPERLINK("http://dbpedia.org/property/hof")</f>
        <v>http://dbpedia.org/property/hof</v>
      </c>
      <c r="B4041" s="0" t="s">
        <v>2299</v>
      </c>
      <c r="D4041" s="0" t="str">
        <f aca="false">HYPERLINK("http://dbpedia.org/sparql?default-graph-uri=http%3A%2F%2Fdbpedia.org&amp;query=select+distinct+%3Fsubject+%3Fobject+where+{%3Fsubject+%3Chttp%3A%2F%2Fdbpedia.org%2Fproperty%2Fhof%3E+%3Fobject}+LIMIT+100&amp;format=text%2Fhtml&amp;timeout=30000&amp;debug=on", "View on DBPedia")</f>
        <v>View on DBPedia</v>
      </c>
    </row>
    <row collapsed="false" customFormat="false" customHeight="true" hidden="false" ht="12.1" outlineLevel="0" r="4042">
      <c r="A4042" s="0" t="str">
        <f aca="false">HYPERLINK("http://dbpedia.org/property/country")</f>
        <v>http://dbpedia.org/property/country</v>
      </c>
      <c r="B4042" s="0" t="s">
        <v>110</v>
      </c>
      <c r="D4042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true" hidden="false" ht="12.65" outlineLevel="0" r="4043">
      <c r="A4043" s="0" t="str">
        <f aca="false">HYPERLINK("http://dbpedia.org/property/confstanding")</f>
        <v>http://dbpedia.org/property/confstanding</v>
      </c>
      <c r="B4043" s="0" t="s">
        <v>1788</v>
      </c>
      <c r="D4043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true" hidden="false" ht="12.65" outlineLevel="0" r="4044">
      <c r="A4044" s="0" t="str">
        <f aca="false">HYPERLINK("http://dbpedia.org/ontology/computingPlatform")</f>
        <v>http://dbpedia.org/ontology/computingPlatform</v>
      </c>
      <c r="B4044" s="0" t="s">
        <v>1842</v>
      </c>
      <c r="D4044" s="0" t="str">
        <f aca="false">HYPERLINK("http://dbpedia.org/sparql?default-graph-uri=http%3A%2F%2Fdbpedia.org&amp;query=select+distinct+%3Fsubject+%3Fobject+where+{%3Fsubject+%3Chttp%3A%2F%2Fdbpedia.org%2Fontology%2FcomputingPlatform%3E+%3Fobject}+LIMIT+100&amp;format=text%2Fhtml&amp;timeout=30000&amp;debug=on", "View on DBPedia")</f>
        <v>View on DBPedia</v>
      </c>
    </row>
    <row collapsed="false" customFormat="false" customHeight="true" hidden="false" ht="12.65" outlineLevel="0" r="4045">
      <c r="A4045" s="0" t="str">
        <f aca="false">HYPERLINK("http://dbpedia.org/property/subchannels")</f>
        <v>http://dbpedia.org/property/subchannels</v>
      </c>
      <c r="B4045" s="0" t="s">
        <v>1898</v>
      </c>
      <c r="D4045" s="0" t="str">
        <f aca="false">HYPERLINK("http://dbpedia.org/sparql?default-graph-uri=http%3A%2F%2Fdbpedia.org&amp;query=select+distinct+%3Fsubject+%3Fobject+where+{%3Fsubject+%3Chttp%3A%2F%2Fdbpedia.org%2Fproperty%2Fsubchannels%3E+%3Fobject}+LIMIT+100&amp;format=text%2Fhtml&amp;timeout=30000&amp;debug=on", "View on DBPedia")</f>
        <v>View on DBPedia</v>
      </c>
    </row>
    <row collapsed="false" customFormat="false" customHeight="true" hidden="false" ht="12.1" outlineLevel="0" r="4046">
      <c r="A4046" s="0" t="str">
        <f aca="false">HYPERLINK("http://dbpedia.org/property/pages")</f>
        <v>http://dbpedia.org/property/pages</v>
      </c>
      <c r="B4046" s="0" t="s">
        <v>2063</v>
      </c>
      <c r="D4046" s="0" t="str">
        <f aca="false">HYPERLINK("http://dbpedia.org/sparql?default-graph-uri=http%3A%2F%2Fdbpedia.org&amp;query=select+distinct+%3Fsubject+%3Fobject+where+{%3Fsubject+%3Chttp%3A%2F%2Fdbpedia.org%2Fproperty%2Fpages%3E+%3Fobject}+LIMIT+100&amp;format=text%2Fhtml&amp;timeout=30000&amp;debug=on", "View on DBPedia")</f>
        <v>View on DBPedia</v>
      </c>
    </row>
    <row collapsed="false" customFormat="false" customHeight="true" hidden="false" ht="12.65" outlineLevel="0" r="4047">
      <c r="A4047" s="0" t="str">
        <f aca="false">HYPERLINK("http://dbpedia.org/ontology/musicComposer")</f>
        <v>http://dbpedia.org/ontology/musicComposer</v>
      </c>
      <c r="B4047" s="0" t="s">
        <v>975</v>
      </c>
      <c r="D4047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true" hidden="false" ht="12.1" outlineLevel="0" r="4048">
      <c r="A4048" s="0" t="str">
        <f aca="false">HYPERLINK("http://dbpedia.org/property/hm24Enter")</f>
        <v>http://dbpedia.org/property/hm24Enter</v>
      </c>
      <c r="B4048" s="0" t="s">
        <v>1791</v>
      </c>
      <c r="D4048" s="0" t="str">
        <f aca="false">HYPERLINK("http://dbpedia.org/sparql?default-graph-uri=http%3A%2F%2Fdbpedia.org&amp;query=select+distinct+%3Fsubject+%3Fobject+where+{%3Fsubject+%3Chttp%3A%2F%2Fdbpedia.org%2Fproperty%2Fhm24Enter%3E+%3Fobject}+LIMIT+100&amp;format=text%2Fhtml&amp;timeout=30000&amp;debug=on", "View on DBPedia")</f>
        <v>View on DBPedia</v>
      </c>
    </row>
    <row collapsed="false" customFormat="false" customHeight="true" hidden="false" ht="12.65" outlineLevel="0" r="4049">
      <c r="A4049" s="0" t="str">
        <f aca="false">HYPERLINK("http://dbpedia.org/property/broadcastArea")</f>
        <v>http://dbpedia.org/property/broadcastArea</v>
      </c>
      <c r="B4049" s="0" t="s">
        <v>481</v>
      </c>
      <c r="D4049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true" hidden="false" ht="12.65" outlineLevel="0" r="4050">
      <c r="A4050" s="0" t="str">
        <f aca="false">HYPERLINK("http://dbpedia.org/property/websiteTitle")</f>
        <v>http://dbpedia.org/property/websiteTitle</v>
      </c>
      <c r="B4050" s="0" t="s">
        <v>1815</v>
      </c>
      <c r="D4050" s="0" t="str">
        <f aca="false">HYPERLINK("http://dbpedia.org/sparql?default-graph-uri=http%3A%2F%2Fdbpedia.org&amp;query=select+distinct+%3Fsubject+%3Fobject+where+{%3Fsubject+%3Chttp%3A%2F%2Fdbpedia.org%2Fproperty%2FwebsiteTitle%3E+%3Fobject}+LIMIT+100&amp;format=text%2Fhtml&amp;timeout=30000&amp;debug=on", "View on DBPedia")</f>
        <v>View on DBPedia</v>
      </c>
    </row>
    <row collapsed="false" customFormat="false" customHeight="true" hidden="false" ht="12.65" outlineLevel="0" r="4051">
      <c r="A4051" s="0" t="str">
        <f aca="false">HYPERLINK("http://dbpedia.org/property/latestReleaseDate")</f>
        <v>http://dbpedia.org/property/latestReleaseDate</v>
      </c>
      <c r="B4051" s="0" t="s">
        <v>1848</v>
      </c>
      <c r="D4051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4052">
      <c r="A4052" s="0" t="str">
        <f aca="false">HYPERLINK("http://dbpedia.org/property/filename")</f>
        <v>http://dbpedia.org/property/filename</v>
      </c>
      <c r="B4052" s="0" t="s">
        <v>1033</v>
      </c>
      <c r="D4052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true" hidden="false" ht="12.65" outlineLevel="0" r="4053">
      <c r="A4053" s="0" t="str">
        <f aca="false">HYPERLINK("http://dbpedia.org/ontology/latestReleaseDate")</f>
        <v>http://dbpedia.org/ontology/latestReleaseDate</v>
      </c>
      <c r="B4053" s="0" t="s">
        <v>1848</v>
      </c>
      <c r="D4053" s="0" t="str">
        <f aca="false">HYPERLINK("http://dbpedia.org/sparql?default-graph-uri=http%3A%2F%2Fdbpedia.org&amp;query=select+distinct+%3Fsubject+%3Fobject+where+{%3Fsubject+%3Chttp%3A%2F%2Fdbpedia.org%2Fontology%2FlatestReleaseDate%3E+%3Fobject}+LIMIT+100&amp;format=text%2Fhtml&amp;timeout=30000&amp;debug=on", "View on DBPedia")</f>
        <v>View on DBPedia</v>
      </c>
    </row>
    <row collapsed="false" customFormat="false" customHeight="true" hidden="false" ht="12.1" outlineLevel="0" r="4054">
      <c r="A4054" s="0" t="str">
        <f aca="false">HYPERLINK("http://dbpedia.org/ontology/developer")</f>
        <v>http://dbpedia.org/ontology/developer</v>
      </c>
      <c r="B4054" s="0" t="s">
        <v>1767</v>
      </c>
      <c r="D4054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true" hidden="false" ht="12.1" outlineLevel="0" r="4055">
      <c r="A4055" s="0" t="str">
        <f aca="false">HYPERLINK("http://dbpedia.org/ontology/predecessor")</f>
        <v>http://dbpedia.org/ontology/predecessor</v>
      </c>
      <c r="B4055" s="0" t="s">
        <v>49</v>
      </c>
      <c r="D4055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true" hidden="false" ht="12.1" outlineLevel="0" r="4056">
      <c r="A4056" s="0" t="str">
        <f aca="false">HYPERLINK("http://dbpedia.org/property/compilation")</f>
        <v>http://dbpedia.org/property/compilation</v>
      </c>
      <c r="B4056" s="0" t="s">
        <v>1821</v>
      </c>
      <c r="D4056" s="0" t="str">
        <f aca="false">HYPERLINK("http://dbpedia.org/sparql?default-graph-uri=http%3A%2F%2Fdbpedia.org&amp;query=select+distinct+%3Fsubject+%3Fobject+where+{%3Fsubject+%3Chttp%3A%2F%2Fdbpedia.org%2Fproperty%2Fcompilation%3E+%3Fobject}+LIMIT+100&amp;format=text%2Fhtml&amp;timeout=30000&amp;debug=on", "View on DBPedia")</f>
        <v>View on DBPedia</v>
      </c>
    </row>
    <row collapsed="false" customFormat="false" customHeight="true" hidden="false" ht="12.1" outlineLevel="0" r="4057">
      <c r="A4057" s="0" t="str">
        <f aca="false">HYPERLINK("http://dbpedia.org/property/platforms")</f>
        <v>http://dbpedia.org/property/platforms</v>
      </c>
      <c r="B4057" s="0" t="s">
        <v>1855</v>
      </c>
      <c r="D4057" s="0" t="str">
        <f aca="false">HYPERLINK("http://dbpedia.org/sparql?default-graph-uri=http%3A%2F%2Fdbpedia.org&amp;query=select+distinct+%3Fsubject+%3Fobject+where+{%3Fsubject+%3Chttp%3A%2F%2Fdbpedia.org%2Fproperty%2Fplatforms%3E+%3Fobject}+LIMIT+100&amp;format=text%2Fhtml&amp;timeout=30000&amp;debug=on", "View on DBPedia")</f>
        <v>View on DBPedia</v>
      </c>
    </row>
    <row collapsed="false" customFormat="false" customHeight="true" hidden="false" ht="12.1" outlineLevel="0" r="4058">
      <c r="A4058" s="0" t="str">
        <f aca="false">HYPERLINK("http://dbpedia.org/property/products")</f>
        <v>http://dbpedia.org/property/products</v>
      </c>
      <c r="B4058" s="0" t="s">
        <v>31</v>
      </c>
      <c r="D4058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true" hidden="false" ht="12.65" outlineLevel="0" r="4059">
      <c r="A4059" s="0" t="str">
        <f aca="false">HYPERLINK("http://dbpedia.org/property/runnerName")</f>
        <v>http://dbpedia.org/property/runnerName</v>
      </c>
      <c r="B4059" s="0" t="s">
        <v>1795</v>
      </c>
      <c r="D4059" s="0" t="str">
        <f aca="false">HYPERLINK("http://dbpedia.org/sparql?default-graph-uri=http%3A%2F%2Fdbpedia.org&amp;query=select+distinct+%3Fsubject+%3Fobject+where+{%3Fsubject+%3Chttp%3A%2F%2Fdbpedia.org%2Fproperty%2FrunnerName%3E+%3Fobject}+LIMIT+100&amp;format=text%2Fhtml&amp;timeout=30000&amp;debug=on", "View on DBPedia")</f>
        <v>View on DBPedia</v>
      </c>
    </row>
    <row collapsed="false" customFormat="false" customHeight="true" hidden="false" ht="12.65" outlineLevel="0" r="4060">
      <c r="A4060" s="0" t="str">
        <f aca="false">HYPERLINK("http://dbpedia.org/property/placeOfBirth")</f>
        <v>http://dbpedia.org/property/placeOfBirth</v>
      </c>
      <c r="B4060" s="0" t="s">
        <v>133</v>
      </c>
      <c r="D4060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true" hidden="false" ht="12.1" outlineLevel="0" r="4061">
      <c r="A4061" s="0" t="str">
        <f aca="false">HYPERLINK("http://dbpedia.org/property/hm31Exit")</f>
        <v>http://dbpedia.org/property/hm31Exit</v>
      </c>
      <c r="B4061" s="0" t="s">
        <v>1913</v>
      </c>
      <c r="D4061" s="0" t="str">
        <f aca="false">HYPERLINK("http://dbpedia.org/sparql?default-graph-uri=http%3A%2F%2Fdbpedia.org&amp;query=select+distinct+%3Fsubject+%3Fobject+where+{%3Fsubject+%3Chttp%3A%2F%2Fdbpedia.org%2Fproperty%2Fhm31Exit%3E+%3Fobject}+LIMIT+100&amp;format=text%2Fhtml&amp;timeout=30000&amp;debug=on", "View on DBPedia")</f>
        <v>View on DBPedia</v>
      </c>
    </row>
    <row collapsed="false" customFormat="false" customHeight="true" hidden="false" ht="12.1" outlineLevel="0" r="4062">
      <c r="A4062" s="0" t="str">
        <f aca="false">HYPERLINK("http://dbpedia.org/ontology/product")</f>
        <v>http://dbpedia.org/ontology/product</v>
      </c>
      <c r="B4062" s="0" t="s">
        <v>36</v>
      </c>
      <c r="D4062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true" hidden="false" ht="12.1" outlineLevel="0" r="4063">
      <c r="A4063" s="0" t="str">
        <f aca="false">HYPERLINK("http://dbpedia.org/property/stat2value")</f>
        <v>http://dbpedia.org/property/stat2value</v>
      </c>
      <c r="B4063" s="0" t="s">
        <v>2103</v>
      </c>
      <c r="D4063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true" hidden="false" ht="12.1" outlineLevel="0" r="4064">
      <c r="A4064" s="0" t="str">
        <f aca="false">HYPERLINK("http://dbpedia.org/property/branding")</f>
        <v>http://dbpedia.org/property/branding</v>
      </c>
      <c r="B4064" s="0" t="s">
        <v>1324</v>
      </c>
      <c r="D4064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true" hidden="false" ht="12.65" outlineLevel="0" r="4065">
      <c r="A4065" s="0" t="str">
        <f aca="false">HYPERLINK("http://dbpedia.org/property/dvdFormat")</f>
        <v>http://dbpedia.org/property/dvdFormat</v>
      </c>
      <c r="B4065" s="0" t="s">
        <v>1796</v>
      </c>
      <c r="D4065" s="0" t="str">
        <f aca="false">HYPERLINK("http://dbpedia.org/sparql?default-graph-uri=http%3A%2F%2Fdbpedia.org&amp;query=select+distinct+%3Fsubject+%3Fobject+where+{%3Fsubject+%3Chttp%3A%2F%2Fdbpedia.org%2Fproperty%2FdvdFormat%3E+%3Fobject}+LIMIT+100&amp;format=text%2Fhtml&amp;timeout=30000&amp;debug=on", "View on DBPedia")</f>
        <v>View on DBPedia</v>
      </c>
    </row>
    <row collapsed="false" customFormat="false" customHeight="true" hidden="false" ht="12.65" outlineLevel="0" r="4066">
      <c r="A4066" s="0" t="str">
        <f aca="false">HYPERLINK("http://dbpedia.org/property/finalVote")</f>
        <v>http://dbpedia.org/property/finalVote</v>
      </c>
      <c r="B4066" s="0" t="s">
        <v>1799</v>
      </c>
      <c r="D4066" s="0" t="str">
        <f aca="false">HYPERLINK("http://dbpedia.org/sparql?default-graph-uri=http%3A%2F%2Fdbpedia.org&amp;query=select+distinct+%3Fsubject+%3Fobject+where+{%3Fsubject+%3Chttp%3A%2F%2Fdbpedia.org%2Fproperty%2FfinalVote%3E+%3Fobject}+LIMIT+100&amp;format=text%2Fhtml&amp;timeout=30000&amp;debug=on", "View on DBPedia")</f>
        <v>View on DBPedia</v>
      </c>
    </row>
    <row collapsed="false" customFormat="false" customHeight="true" hidden="false" ht="12.65" outlineLevel="0" r="4067">
      <c r="A4067" s="0" t="str">
        <f aca="false">HYPERLINK("http://dbpedia.org/property/nationalteam")</f>
        <v>http://dbpedia.org/property/nationalteam</v>
      </c>
      <c r="B4067" s="0" t="s">
        <v>621</v>
      </c>
      <c r="D4067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true" hidden="false" ht="12.65" outlineLevel="0" r="4068">
      <c r="A4068" s="0" t="str">
        <f aca="false">HYPERLINK("http://dbpedia.org/property/trackNo")</f>
        <v>http://dbpedia.org/property/trackNo</v>
      </c>
      <c r="B4068" s="0" t="s">
        <v>1804</v>
      </c>
      <c r="D4068" s="0" t="str">
        <f aca="false">HYPERLINK("http://dbpedia.org/sparql?default-graph-uri=http%3A%2F%2Fdbpedia.org&amp;query=select+distinct+%3Fsubject+%3Fobject+where+{%3Fsubject+%3Chttp%3A%2F%2Fdbpedia.org%2Fproperty%2FtrackNo%3E+%3Fobject}+LIMIT+100&amp;format=text%2Fhtml&amp;timeout=30000&amp;debug=on", "View on DBPedia")</f>
        <v>View on DBPedia</v>
      </c>
    </row>
    <row collapsed="false" customFormat="false" customHeight="true" hidden="false" ht="12.1" outlineLevel="0" r="4069">
      <c r="A4069" s="0" t="str">
        <f aca="false">HYPERLINK("http://dbpedia.org/property/writer")</f>
        <v>http://dbpedia.org/property/writer</v>
      </c>
      <c r="B4069" s="0" t="s">
        <v>838</v>
      </c>
      <c r="D4069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true" hidden="false" ht="12.65" outlineLevel="0" r="4070">
      <c r="A4070" s="0" t="str">
        <f aca="false">HYPERLINK("http://dbpedia.org/property/certmonth")</f>
        <v>http://dbpedia.org/property/certmonth</v>
      </c>
      <c r="B4070" s="0" t="s">
        <v>1805</v>
      </c>
      <c r="D4070" s="0" t="str">
        <f aca="false">HYPERLINK("http://dbpedia.org/sparql?default-graph-uri=http%3A%2F%2Fdbpedia.org&amp;query=select+distinct+%3Fsubject+%3Fobject+where+{%3Fsubject+%3Chttp%3A%2F%2Fdbpedia.org%2Fproperty%2Fcertmonth%3E+%3Fobject}+LIMIT+100&amp;format=text%2Fhtml&amp;timeout=30000&amp;debug=on", "View on DBPedia")</f>
        <v>View on DBPedia</v>
      </c>
    </row>
    <row collapsed="false" customFormat="false" customHeight="true" hidden="false" ht="12.65" outlineLevel="0" r="4071">
      <c r="A4071" s="0" t="str">
        <f aca="false">HYPERLINK("http://dbpedia.org/property/executiveProducer")</f>
        <v>http://dbpedia.org/property/executiveProducer</v>
      </c>
      <c r="B4071" s="0" t="s">
        <v>1537</v>
      </c>
      <c r="D4071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true" hidden="false" ht="12.1" outlineLevel="0" r="4072">
      <c r="A4072" s="0" t="str">
        <f aca="false">HYPERLINK("http://dbpedia.org/property/release")</f>
        <v>http://dbpedia.org/property/release</v>
      </c>
      <c r="B4072" s="0" t="s">
        <v>847</v>
      </c>
      <c r="D4072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true" hidden="false" ht="12.65" outlineLevel="0" r="4073">
      <c r="A4073" s="0" t="str">
        <f aca="false">HYPERLINK("http://dbpedia.org/property/subWins")</f>
        <v>http://dbpedia.org/property/subWins</v>
      </c>
      <c r="B4073" s="0" t="s">
        <v>1832</v>
      </c>
      <c r="D4073" s="0" t="str">
        <f aca="false">HYPERLINK("http://dbpedia.org/sparql?default-graph-uri=http%3A%2F%2Fdbpedia.org&amp;query=select+distinct+%3Fsubject+%3Fobject+where+{%3Fsubject+%3Chttp%3A%2F%2Fdbpedia.org%2Fproperty%2FsubWins%3E+%3Fobject}+LIMIT+100&amp;format=text%2Fhtml&amp;timeout=30000&amp;debug=on", "View on DBPedia")</f>
        <v>View on DBPedia</v>
      </c>
    </row>
    <row collapsed="false" customFormat="false" customHeight="true" hidden="false" ht="12.65" outlineLevel="0" r="4074">
      <c r="A4074" s="0" t="str">
        <f aca="false">HYPERLINK("http://dbpedia.org/property/originalRun")</f>
        <v>http://dbpedia.org/property/originalRun</v>
      </c>
      <c r="B4074" s="0" t="s">
        <v>1880</v>
      </c>
      <c r="D4074" s="0" t="str">
        <f aca="false">HYPERLINK("http://dbpedia.org/sparql?default-graph-uri=http%3A%2F%2Fdbpedia.org&amp;query=select+distinct+%3Fsubject+%3Fobject+where+{%3Fsubject+%3Chttp%3A%2F%2Fdbpedia.org%2Fproperty%2ForiginalRun%3E+%3Fobject}+LIMIT+100&amp;format=text%2Fhtml&amp;timeout=30000&amp;debug=on", "View on DBPedia")</f>
        <v>View on DBPedia</v>
      </c>
    </row>
    <row collapsed="false" customFormat="false" customHeight="true" hidden="false" ht="12.1" outlineLevel="0" r="4075">
      <c r="A4075" s="0" t="str">
        <f aca="false">HYPERLINK("http://dbpedia.org/property/broadcast")</f>
        <v>http://dbpedia.org/property/broadcast</v>
      </c>
      <c r="B4075" s="0" t="s">
        <v>1245</v>
      </c>
      <c r="D4075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true" hidden="false" ht="12.65" outlineLevel="0" r="4076">
      <c r="A4076" s="0" t="str">
        <f aca="false">HYPERLINK("http://dbpedia.org/ontology/overallRecord")</f>
        <v>http://dbpedia.org/ontology/overallRecord</v>
      </c>
      <c r="B4076" s="0" t="s">
        <v>2046</v>
      </c>
      <c r="D4076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true" hidden="false" ht="12.65" outlineLevel="0" r="4077">
      <c r="A4077" s="0" t="str">
        <f aca="false">HYPERLINK("http://dbpedia.org/ontology/premiereDate")</f>
        <v>http://dbpedia.org/ontology/premiereDate</v>
      </c>
      <c r="B4077" s="0" t="s">
        <v>1075</v>
      </c>
      <c r="D4077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true" hidden="false" ht="12.65" outlineLevel="0" r="4078">
      <c r="A4078" s="0" t="str">
        <f aca="false">HYPERLINK("http://dbpedia.org/ontology/lastAppearance")</f>
        <v>http://dbpedia.org/ontology/lastAppearance</v>
      </c>
      <c r="B4078" s="0" t="s">
        <v>1839</v>
      </c>
      <c r="D4078" s="0" t="str">
        <f aca="false">HYPERLINK("http://dbpedia.org/sparql?default-graph-uri=http%3A%2F%2Fdbpedia.org&amp;query=select+distinct+%3Fsubject+%3Fobject+where+{%3Fsubject+%3Chttp%3A%2F%2Fdbpedia.org%2Fontology%2FlastAppearance%3E+%3Fobject}+LIMIT+100&amp;format=text%2Fhtml&amp;timeout=30000&amp;debug=on", "View on DBPedia")</f>
        <v>View on DBPedia</v>
      </c>
    </row>
    <row collapsed="false" customFormat="false" customHeight="true" hidden="false" ht="12.65" outlineLevel="0" r="4079">
      <c r="A4079" s="0" t="str">
        <f aca="false">HYPERLINK("http://dbpedia.org/property/no.OfEpisodes")</f>
        <v>http://dbpedia.org/property/no.OfEpisodes</v>
      </c>
      <c r="B4079" s="0" t="s">
        <v>2052</v>
      </c>
      <c r="D4079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true" hidden="false" ht="12.1" outlineLevel="0" r="4080">
      <c r="A4080" s="0" t="str">
        <f aca="false">HYPERLINK("http://dbpedia.org/property/record")</f>
        <v>http://dbpedia.org/property/record</v>
      </c>
      <c r="B4080" s="0" t="s">
        <v>1180</v>
      </c>
      <c r="D4080" s="0" t="str">
        <f aca="false">HYPERLINK("http://dbpedia.org/sparql?default-graph-uri=http%3A%2F%2Fdbpedia.org&amp;query=select+distinct+%3Fsubject+%3Fobject+where+{%3Fsubject+%3Chttp%3A%2F%2Fdbpedia.org%2Fproperty%2Frecord%3E+%3Fobject}+LIMIT+100&amp;format=text%2Fhtml&amp;timeout=30000&amp;debug=on", "View on DBPedia")</f>
        <v>View on DBPedia</v>
      </c>
    </row>
    <row collapsed="false" customFormat="false" customHeight="true" hidden="false" ht="12.65" outlineLevel="0" r="4081">
      <c r="A4081" s="0" t="str">
        <f aca="false">HYPERLINK("http://dbpedia.org/property/decWins")</f>
        <v>http://dbpedia.org/property/decWins</v>
      </c>
      <c r="B4081" s="0" t="s">
        <v>1814</v>
      </c>
      <c r="D4081" s="0" t="str">
        <f aca="false">HYPERLINK("http://dbpedia.org/sparql?default-graph-uri=http%3A%2F%2Fdbpedia.org&amp;query=select+distinct+%3Fsubject+%3Fobject+where+{%3Fsubject+%3Chttp%3A%2F%2Fdbpedia.org%2Fproperty%2FdecWins%3E+%3Fobject}+LIMIT+100&amp;format=text%2Fhtml&amp;timeout=30000&amp;debug=on", "View on DBPedia")</f>
        <v>View on DBPedia</v>
      </c>
    </row>
    <row collapsed="false" customFormat="false" customHeight="true" hidden="false" ht="12.1" outlineLevel="0" r="4082">
      <c r="A4082" s="0" t="str">
        <f aca="false">HYPERLINK("http://dbpedia.org/property/fatalities")</f>
        <v>http://dbpedia.org/property/fatalities</v>
      </c>
      <c r="B4082" s="0" t="s">
        <v>1897</v>
      </c>
      <c r="D4082" s="0" t="str">
        <f aca="false">HYPERLINK("http://dbpedia.org/sparql?default-graph-uri=http%3A%2F%2Fdbpedia.org&amp;query=select+distinct+%3Fsubject+%3Fobject+where+{%3Fsubject+%3Chttp%3A%2F%2Fdbpedia.org%2Fproperty%2Ffatalities%3E+%3Fobject}+LIMIT+100&amp;format=text%2Fhtml&amp;timeout=30000&amp;debug=on", "View on DBPedia")</f>
        <v>View on DBPedia</v>
      </c>
    </row>
    <row collapsed="false" customFormat="false" customHeight="true" hidden="false" ht="12.65" outlineLevel="0" r="4083">
      <c r="A4083" s="0" t="str">
        <f aca="false">HYPERLINK("http://dbpedia.org/property/airTime")</f>
        <v>http://dbpedia.org/property/airTime</v>
      </c>
      <c r="B4083" s="0" t="s">
        <v>1844</v>
      </c>
      <c r="D4083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true" hidden="false" ht="12.1" outlineLevel="0" r="4084">
      <c r="A4084" s="0" t="str">
        <f aca="false">HYPERLINK("http://dbpedia.org/ontology/employer")</f>
        <v>http://dbpedia.org/ontology/employer</v>
      </c>
      <c r="B4084" s="0" t="s">
        <v>522</v>
      </c>
      <c r="D4084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true" hidden="false" ht="12.1" outlineLevel="0" r="4085">
      <c r="A4085" s="0" t="str">
        <f aca="false">HYPERLINK("http://dbpedia.org/property/rev1score")</f>
        <v>http://dbpedia.org/property/rev1score</v>
      </c>
      <c r="B4085" s="0" t="s">
        <v>1068</v>
      </c>
      <c r="D4085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true" hidden="false" ht="12.1" outlineLevel="0" r="4086">
      <c r="A4086" s="0" t="str">
        <f aca="false">HYPERLINK("http://dbpedia.org/property/platform")</f>
        <v>http://dbpedia.org/property/platform</v>
      </c>
      <c r="B4086" s="0" t="s">
        <v>1847</v>
      </c>
      <c r="D4086" s="0" t="str">
        <f aca="false">HYPERLINK("http://dbpedia.org/sparql?default-graph-uri=http%3A%2F%2Fdbpedia.org&amp;query=select+distinct+%3Fsubject+%3Fobject+where+{%3Fsubject+%3Chttp%3A%2F%2Fdbpedia.org%2Fproperty%2Fplatform%3E+%3Fobject}+LIMIT+100&amp;format=text%2Fhtml&amp;timeout=30000&amp;debug=on", "View on DBPedia")</f>
        <v>View on DBPedia</v>
      </c>
    </row>
    <row collapsed="false" customFormat="false" customHeight="true" hidden="false" ht="12.1" outlineLevel="0" r="4087">
      <c r="A4087" s="0" t="str">
        <f aca="false">HYPERLINK("http://dbpedia.org/property/director")</f>
        <v>http://dbpedia.org/property/director</v>
      </c>
      <c r="B4087" s="0" t="s">
        <v>519</v>
      </c>
      <c r="D4087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true" hidden="false" ht="12.65" outlineLevel="0" r="4088">
      <c r="A4088" s="0" t="str">
        <f aca="false">HYPERLINK("http://dbpedia.org/property/onlineServ")</f>
        <v>http://dbpedia.org/property/onlineServ</v>
      </c>
      <c r="B4088" s="0" t="s">
        <v>1816</v>
      </c>
      <c r="D4088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true" hidden="false" ht="12.65" outlineLevel="0" r="4089">
      <c r="A4089" s="0" t="str">
        <f aca="false">HYPERLINK("http://dbpedia.org/property/volumeList")</f>
        <v>http://dbpedia.org/property/volumeList</v>
      </c>
      <c r="B4089" s="0" t="s">
        <v>1907</v>
      </c>
      <c r="D4089" s="0" t="str">
        <f aca="false">HYPERLINK("http://dbpedia.org/sparql?default-graph-uri=http%3A%2F%2Fdbpedia.org&amp;query=select+distinct+%3Fsubject+%3Fobject+where+{%3Fsubject+%3Chttp%3A%2F%2Fdbpedia.org%2Fproperty%2FvolumeList%3E+%3Fobject}+LIMIT+100&amp;format=text%2Fhtml&amp;timeout=30000&amp;debug=on", "View on DBPedia")</f>
        <v>View on DBPedia</v>
      </c>
    </row>
    <row collapsed="false" customFormat="false" customHeight="true" hidden="false" ht="12.65" outlineLevel="0" r="4090">
      <c r="A4090" s="0" t="str">
        <f aca="false">HYPERLINK("http://dbpedia.org/ontology/firstAppearance")</f>
        <v>http://dbpedia.org/ontology/firstAppearance</v>
      </c>
      <c r="B4090" s="0" t="s">
        <v>1849</v>
      </c>
      <c r="D4090" s="0" t="str">
        <f aca="false">HYPERLINK("http://dbpedia.org/sparql?default-graph-uri=http%3A%2F%2Fdbpedia.org&amp;query=select+distinct+%3Fsubject+%3Fobject+where+{%3Fsubject+%3Chttp%3A%2F%2Fdbpedia.org%2Fontology%2FfirstAppearance%3E+%3Fobject}+LIMIT+100&amp;format=text%2Fhtml&amp;timeout=30000&amp;debug=on", "View on DBPedia")</f>
        <v>View on DBPedia</v>
      </c>
    </row>
    <row collapsed="false" customFormat="false" customHeight="true" hidden="false" ht="12.1" outlineLevel="0" r="4091">
      <c r="A4091" s="0" t="str">
        <f aca="false">HYPERLINK("http://dbpedia.org/property/won")</f>
        <v>http://dbpedia.org/property/won</v>
      </c>
      <c r="B4091" s="0" t="s">
        <v>1819</v>
      </c>
      <c r="D4091" s="0" t="str">
        <f aca="false">HYPERLINK("http://dbpedia.org/sparql?default-graph-uri=http%3A%2F%2Fdbpedia.org&amp;query=select+distinct+%3Fsubject+%3Fobject+where+{%3Fsubject+%3Chttp%3A%2F%2Fdbpedia.org%2Fproperty%2Fwon%3E+%3Fobject}+LIMIT+100&amp;format=text%2Fhtml&amp;timeout=30000&amp;debug=on", "View on DBPedia")</f>
        <v>View on DBPedia</v>
      </c>
    </row>
    <row collapsed="false" customFormat="false" customHeight="true" hidden="false" ht="12.1" outlineLevel="0" r="4092">
      <c r="A4092" s="0" t="str">
        <f aca="false">HYPERLINK("http://dbpedia.org/property/requirements")</f>
        <v>http://dbpedia.org/property/requirements</v>
      </c>
      <c r="B4092" s="0" t="s">
        <v>1177</v>
      </c>
      <c r="D4092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true" hidden="false" ht="12.1" outlineLevel="0" r="4093">
      <c r="A4093" s="0" t="str">
        <f aca="false">HYPERLINK("http://dbpedia.org/ontology/successor")</f>
        <v>http://dbpedia.org/ontology/successor</v>
      </c>
      <c r="B4093" s="0" t="s">
        <v>50</v>
      </c>
      <c r="D4093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true" hidden="false" ht="12.65" outlineLevel="0" r="4094">
      <c r="A4094" s="0" t="str">
        <f aca="false">HYPERLINK("http://dbpedia.org/property/cpu")</f>
        <v>http://dbpedia.org/property/cpu</v>
      </c>
      <c r="B4094" s="0" t="s">
        <v>1820</v>
      </c>
      <c r="D4094" s="0" t="str">
        <f aca="false">HYPERLINK("http://dbpedia.org/sparql?default-graph-uri=http%3A%2F%2Fdbpedia.org&amp;query=select+distinct+%3Fsubject+%3Fobject+where+{%3Fsubject+%3Chttp%3A%2F%2Fdbpedia.org%2Fproperty%2Fcpu%3E+%3Fobject}+LIMIT+100&amp;format=text%2Fhtml&amp;timeout=30000&amp;debug=on", "View on DBPedia")</f>
        <v>View on DBPedia</v>
      </c>
    </row>
    <row collapsed="false" customFormat="false" customHeight="true" hidden="false" ht="12.65" outlineLevel="0" r="4095">
      <c r="A4095" s="0" t="str">
        <f aca="false">HYPERLINK("http://dbpedia.org/ontology/numberOfPages")</f>
        <v>http://dbpedia.org/ontology/numberOfPages</v>
      </c>
      <c r="B4095" s="0" t="s">
        <v>2092</v>
      </c>
      <c r="D4095" s="0" t="str">
        <f aca="false">HYPERLINK("http://dbpedia.org/sparql?default-graph-uri=http%3A%2F%2Fdbpedia.org&amp;query=select+distinct+%3Fsubject+%3Fobject+where+{%3Fsubject+%3Chttp%3A%2F%2Fdbpedia.org%2Fontology%2FnumberOfPages%3E+%3Fobject}+LIMIT+100&amp;format=text%2Fhtml&amp;timeout=30000&amp;debug=on", "View on DBPedia")</f>
        <v>View on DBPedia</v>
      </c>
    </row>
    <row collapsed="false" customFormat="false" customHeight="true" hidden="false" ht="12.65" outlineLevel="0" r="4096">
      <c r="A4096" s="0" t="str">
        <f aca="false">HYPERLINK("http://dbpedia.org/property/previewDate")</f>
        <v>http://dbpedia.org/property/previewDate</v>
      </c>
      <c r="B4096" s="0" t="s">
        <v>2097</v>
      </c>
      <c r="D4096" s="0" t="str">
        <f aca="false">HYPERLINK("http://dbpedia.org/sparql?default-graph-uri=http%3A%2F%2Fdbpedia.org&amp;query=select+distinct+%3Fsubject+%3Fobject+where+{%3Fsubject+%3Chttp%3A%2F%2Fdbpedia.org%2Fproperty%2FpreviewDate%3E+%3Fobject}+LIMIT+100&amp;format=text%2Fhtml&amp;timeout=30000&amp;debug=on", "View on DBPedia")</f>
        <v>View on DBPedia</v>
      </c>
    </row>
    <row collapsed="false" customFormat="false" customHeight="true" hidden="false" ht="12.65" outlineLevel="0" r="4097">
      <c r="A4097" s="0" t="str">
        <f aca="false">HYPERLINK("http://dbpedia.org/property/mmaDecwin")</f>
        <v>http://dbpedia.org/property/mmaDecwin</v>
      </c>
      <c r="B4097" s="0" t="s">
        <v>1822</v>
      </c>
      <c r="D4097" s="0" t="str">
        <f aca="false">HYPERLINK("http://dbpedia.org/sparql?default-graph-uri=http%3A%2F%2Fdbpedia.org&amp;query=select+distinct+%3Fsubject+%3Fobject+where+{%3Fsubject+%3Chttp%3A%2F%2Fdbpedia.org%2Fproperty%2FmmaDecwin%3E+%3Fobject}+LIMIT+100&amp;format=text%2Fhtml&amp;timeout=30000&amp;debug=on", "View on DBPedia")</f>
        <v>View on DBPedia</v>
      </c>
    </row>
    <row collapsed="false" customFormat="false" customHeight="true" hidden="false" ht="12.65" outlineLevel="0" r="4098">
      <c r="A4098" s="0" t="str">
        <f aca="false">HYPERLINK("http://dbpedia.org/property/onAirringTime")</f>
        <v>http://dbpedia.org/property/onAirringTime</v>
      </c>
      <c r="B4098" s="0" t="s">
        <v>1969</v>
      </c>
      <c r="D4098" s="0" t="str">
        <f aca="false">HYPERLINK("http://dbpedia.org/sparql?default-graph-uri=http%3A%2F%2Fdbpedia.org&amp;query=select+distinct+%3Fsubject+%3Fobject+where+{%3Fsubject+%3Chttp%3A%2F%2Fdbpedia.org%2Fproperty%2FonAirringTime%3E+%3Fobject}+LIMIT+100&amp;format=text%2Fhtml&amp;timeout=30000&amp;debug=on", "View on DBPedia")</f>
        <v>View on DBPedia</v>
      </c>
    </row>
    <row collapsed="false" customFormat="false" customHeight="true" hidden="false" ht="12.1" outlineLevel="0" r="4099">
      <c r="A4099" s="0" t="str">
        <f aca="false">HYPERLINK("http://dbpedia.org/property/hm32Exit")</f>
        <v>http://dbpedia.org/property/hm32Exit</v>
      </c>
      <c r="B4099" s="0" t="s">
        <v>1972</v>
      </c>
      <c r="D4099" s="0" t="str">
        <f aca="false">HYPERLINK("http://dbpedia.org/sparql?default-graph-uri=http%3A%2F%2Fdbpedia.org&amp;query=select+distinct+%3Fsubject+%3Fobject+where+{%3Fsubject+%3Chttp%3A%2F%2Fdbpedia.org%2Fproperty%2Fhm32Exit%3E+%3Fobject}+LIMIT+100&amp;format=text%2Fhtml&amp;timeout=30000&amp;debug=on", "View on DBPedia")</f>
        <v>View on DBPedia</v>
      </c>
    </row>
    <row collapsed="false" customFormat="false" customHeight="true" hidden="false" ht="12.1" outlineLevel="0" r="4100">
      <c r="A4100" s="0" t="str">
        <f aca="false">HYPERLINK("http://dbpedia.org/property/notes")</f>
        <v>http://dbpedia.org/property/notes</v>
      </c>
      <c r="B4100" s="0" t="s">
        <v>1111</v>
      </c>
      <c r="D4100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true" hidden="false" ht="12.1" outlineLevel="0" r="4101">
      <c r="A4101" s="0" t="str">
        <f aca="false">HYPERLINK("http://dbpedia.org/ontology/presenter")</f>
        <v>http://dbpedia.org/ontology/presenter</v>
      </c>
      <c r="B4101" s="0" t="s">
        <v>1108</v>
      </c>
      <c r="D4101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true" hidden="false" ht="12.65" outlineLevel="0" r="4102">
      <c r="A4102" s="0" t="str">
        <f aca="false">HYPERLINK("http://dbpedia.org/property/seriesname")</f>
        <v>http://dbpedia.org/property/seriesname</v>
      </c>
      <c r="B4102" s="0" t="s">
        <v>1857</v>
      </c>
      <c r="D4102" s="0" t="str">
        <f aca="false">HYPERLINK("http://dbpedia.org/sparql?default-graph-uri=http%3A%2F%2Fdbpedia.org&amp;query=select+distinct+%3Fsubject+%3Fobject+where+{%3Fsubject+%3Chttp%3A%2F%2Fdbpedia.org%2Fproperty%2Fseriesname%3E+%3Fobject}+LIMIT+100&amp;format=text%2Fhtml&amp;timeout=30000&amp;debug=on", "View on DBPedia")</f>
        <v>View on DBPedia</v>
      </c>
    </row>
    <row collapsed="false" customFormat="false" customHeight="true" hidden="false" ht="12.1" outlineLevel="0" r="4103">
      <c r="A4103" s="0" t="str">
        <f aca="false">HYPERLINK("http://dbpedia.org/property/locations")</f>
        <v>http://dbpedia.org/property/locations</v>
      </c>
      <c r="B4103" s="0" t="s">
        <v>1449</v>
      </c>
      <c r="D4103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true" hidden="false" ht="12.1" outlineLevel="0" r="4104">
      <c r="A4104" s="0" t="str">
        <f aca="false">HYPERLINK("http://dbpedia.org/property/summary")</f>
        <v>http://dbpedia.org/property/summary</v>
      </c>
      <c r="B4104" s="0" t="s">
        <v>1859</v>
      </c>
      <c r="D4104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true" hidden="false" ht="12.65" outlineLevel="0" r="4105">
      <c r="A4105" s="0" t="str">
        <f aca="false">HYPERLINK("http://dbpedia.org/property/otherChannels")</f>
        <v>http://dbpedia.org/property/otherChannels</v>
      </c>
      <c r="B4105" s="0" t="s">
        <v>2119</v>
      </c>
      <c r="D4105" s="0" t="str">
        <f aca="false">HYPERLINK("http://dbpedia.org/sparql?default-graph-uri=http%3A%2F%2Fdbpedia.org&amp;query=select+distinct+%3Fsubject+%3Fobject+where+{%3Fsubject+%3Chttp%3A%2F%2Fdbpedia.org%2Fproperty%2FotherChannels%3E+%3Fobject}+LIMIT+100&amp;format=text%2Fhtml&amp;timeout=30000&amp;debug=on", "View on DBPedia")</f>
        <v>View on DBPedia</v>
      </c>
    </row>
    <row collapsed="false" customFormat="false" customHeight="true" hidden="false" ht="12.65" outlineLevel="0" r="4106">
      <c r="A4106" s="0" t="str">
        <f aca="false">HYPERLINK("http://dbpedia.org/property/issn")</f>
        <v>http://dbpedia.org/property/issn</v>
      </c>
      <c r="B4106" s="0" t="s">
        <v>2121</v>
      </c>
      <c r="D4106" s="0" t="str">
        <f aca="false">HYPERLINK("http://dbpedia.org/sparql?default-graph-uri=http%3A%2F%2Fdbpedia.org&amp;query=select+distinct+%3Fsubject+%3Fobject+where+{%3Fsubject+%3Chttp%3A%2F%2Fdbpedia.org%2Fproperty%2Fissn%3E+%3Fobject}+LIMIT+100&amp;format=text%2Fhtml&amp;timeout=30000&amp;debug=on", "View on DBPedia")</f>
        <v>View on DBPedia</v>
      </c>
    </row>
    <row collapsed="false" customFormat="false" customHeight="true" hidden="false" ht="12.65" outlineLevel="0" r="4107">
      <c r="A4107" s="0" t="str">
        <f aca="false">HYPERLINK("http://dbpedia.org/property/netIncome")</f>
        <v>http://dbpedia.org/property/netIncome</v>
      </c>
      <c r="B4107" s="0" t="s">
        <v>2123</v>
      </c>
      <c r="D4107" s="0" t="str">
        <f aca="false">HYPERLINK("http://dbpedia.org/sparql?default-graph-uri=http%3A%2F%2Fdbpedia.org&amp;query=select+distinct+%3Fsubject+%3Fobject+where+{%3Fsubject+%3Chttp%3A%2F%2Fdbpedia.org%2Fproperty%2FnetIncome%3E+%3Fobject}+LIMIT+100&amp;format=text%2Fhtml&amp;timeout=30000&amp;debug=on", "View on DBPedia")</f>
        <v>View on DBPedia</v>
      </c>
    </row>
    <row collapsed="false" customFormat="false" customHeight="true" hidden="false" ht="12.1" outlineLevel="0" r="4108">
      <c r="A4108" s="0" t="str">
        <f aca="false">HYPERLINK("http://dbpedia.org/property/shots")</f>
        <v>http://dbpedia.org/property/shots</v>
      </c>
      <c r="B4108" s="0" t="s">
        <v>2129</v>
      </c>
      <c r="D4108" s="0" t="str">
        <f aca="false">HYPERLINK("http://dbpedia.org/sparql?default-graph-uri=http%3A%2F%2Fdbpedia.org&amp;query=select+distinct+%3Fsubject+%3Fobject+where+{%3Fsubject+%3Chttp%3A%2F%2Fdbpedia.org%2Fproperty%2Fshots%3E+%3Fobject}+LIMIT+100&amp;format=text%2Fhtml&amp;timeout=30000&amp;debug=on", "View on DBPedia")</f>
        <v>View on DBPedia</v>
      </c>
    </row>
    <row collapsed="false" customFormat="false" customHeight="true" hidden="false" ht="12.65" outlineLevel="0" r="4109">
      <c r="A4109" s="0" t="str">
        <f aca="false">HYPERLINK("http://dbpedia.org/property/koWins")</f>
        <v>http://dbpedia.org/property/koWins</v>
      </c>
      <c r="B4109" s="0" t="s">
        <v>1824</v>
      </c>
      <c r="D4109" s="0" t="str">
        <f aca="false">HYPERLINK("http://dbpedia.org/sparql?default-graph-uri=http%3A%2F%2Fdbpedia.org&amp;query=select+distinct+%3Fsubject+%3Fobject+where+{%3Fsubject+%3Chttp%3A%2F%2Fdbpedia.org%2Fproperty%2FkoWins%3E+%3Fobject}+LIMIT+100&amp;format=text%2Fhtml&amp;timeout=30000&amp;debug=on", "View on DBPedia")</f>
        <v>View on DBPedia</v>
      </c>
    </row>
    <row collapsed="false" customFormat="false" customHeight="true" hidden="false" ht="12.65" outlineLevel="0" r="4110">
      <c r="A4110" s="0" t="str">
        <f aca="false">HYPERLINK("http://dbpedia.org/property/chartPosition")</f>
        <v>http://dbpedia.org/property/chartPosition</v>
      </c>
      <c r="B4110" s="0" t="s">
        <v>1420</v>
      </c>
      <c r="D4110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true" hidden="false" ht="12.65" outlineLevel="0" r="4111">
      <c r="A4111" s="0" t="str">
        <f aca="false">HYPERLINK("http://dbpedia.org/property/filmStart")</f>
        <v>http://dbpedia.org/property/filmStart</v>
      </c>
      <c r="B4111" s="0" t="s">
        <v>1862</v>
      </c>
      <c r="D4111" s="0" t="str">
        <f aca="false">HYPERLINK("http://dbpedia.org/sparql?default-graph-uri=http%3A%2F%2Fdbpedia.org&amp;query=select+distinct+%3Fsubject+%3Fobject+where+{%3Fsubject+%3Chttp%3A%2F%2Fdbpedia.org%2Fproperty%2FfilmStart%3E+%3Fobject}+LIMIT+100&amp;format=text%2Fhtml&amp;timeout=30000&amp;debug=on", "View on DBPedia")</f>
        <v>View on DBPedia</v>
      </c>
    </row>
    <row collapsed="false" customFormat="false" customHeight="true" hidden="false" ht="12.65" outlineLevel="0" r="4112">
      <c r="A4112" s="0" t="str">
        <f aca="false">HYPERLINK("http://dbpedia.org/property/terrServ")</f>
        <v>http://dbpedia.org/property/terrServ</v>
      </c>
      <c r="B4112" s="0" t="s">
        <v>1865</v>
      </c>
      <c r="D4112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true" hidden="false" ht="12.1" outlineLevel="0" r="4113">
      <c r="A4113" s="0" t="str">
        <f aca="false">HYPERLINK("http://dbpedia.org/property/station")</f>
        <v>http://dbpedia.org/property/station</v>
      </c>
      <c r="B4113" s="0" t="s">
        <v>1826</v>
      </c>
      <c r="D4113" s="0" t="str">
        <f aca="false">HYPERLINK("http://dbpedia.org/sparql?default-graph-uri=http%3A%2F%2Fdbpedia.org&amp;query=select+distinct+%3Fsubject+%3Fobject+where+{%3Fsubject+%3Chttp%3A%2F%2Fdbpedia.org%2Fproperty%2Fstation%3E+%3Fobject}+LIMIT+100&amp;format=text%2Fhtml&amp;timeout=30000&amp;debug=on", "View on DBPedia")</f>
        <v>View on DBPedia</v>
      </c>
    </row>
    <row collapsed="false" customFormat="false" customHeight="true" hidden="false" ht="12.65" outlineLevel="0" r="4114">
      <c r="A4114" s="0" t="str">
        <f aca="false">HYPERLINK("http://dbpedia.org/property/seriesLink")</f>
        <v>http://dbpedia.org/property/seriesLink</v>
      </c>
      <c r="B4114" s="0" t="s">
        <v>1827</v>
      </c>
      <c r="D4114" s="0" t="str">
        <f aca="false">HYPERLINK("http://dbpedia.org/sparql?default-graph-uri=http%3A%2F%2Fdbpedia.org&amp;query=select+distinct+%3Fsubject+%3Fobject+where+{%3Fsubject+%3Chttp%3A%2F%2Fdbpedia.org%2Fproperty%2FseriesLink%3E+%3Fobject}+LIMIT+100&amp;format=text%2Fhtml&amp;timeout=30000&amp;debug=on", "View on DBPedia")</f>
        <v>View on DBPedia</v>
      </c>
    </row>
    <row collapsed="false" customFormat="false" customHeight="true" hidden="false" ht="12.65" outlineLevel="0" r="4115">
      <c r="A4115" s="0" t="str">
        <f aca="false">HYPERLINK("http://dbpedia.org/ontology/numberOfLocations")</f>
        <v>http://dbpedia.org/ontology/numberOfLocations</v>
      </c>
      <c r="B4115" s="0" t="s">
        <v>1828</v>
      </c>
      <c r="D4115" s="0" t="str">
        <f aca="false">HYPERLINK("http://dbpedia.org/sparql?default-graph-uri=http%3A%2F%2Fdbpedia.org&amp;query=select+distinct+%3Fsubject+%3Fobject+where+{%3Fsubject+%3Chttp%3A%2F%2Fdbpedia.org%2Fontology%2FnumberOfLocations%3E+%3Fobject}+LIMIT+100&amp;format=text%2Fhtml&amp;timeout=30000&amp;debug=on", "View on DBPedia")</f>
        <v>View on DBPedia</v>
      </c>
    </row>
    <row collapsed="false" customFormat="false" customHeight="true" hidden="false" ht="12.1" outlineLevel="0" r="4116">
      <c r="A4116" s="0" t="str">
        <f aca="false">HYPERLINK("http://dbpedia.org/property/birth")</f>
        <v>http://dbpedia.org/property/birth</v>
      </c>
      <c r="B4116" s="0" t="s">
        <v>1128</v>
      </c>
      <c r="D4116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true" hidden="false" ht="12.65" outlineLevel="0" r="4117">
      <c r="A4117" s="0" t="str">
        <f aca="false">HYPERLINK("http://dbpedia.org/property/koLosses")</f>
        <v>http://dbpedia.org/property/koLosses</v>
      </c>
      <c r="B4117" s="0" t="s">
        <v>1829</v>
      </c>
      <c r="D4117" s="0" t="str">
        <f aca="false">HYPERLINK("http://dbpedia.org/sparql?default-graph-uri=http%3A%2F%2Fdbpedia.org&amp;query=select+distinct+%3Fsubject+%3Fobject+where+{%3Fsubject+%3Chttp%3A%2F%2Fdbpedia.org%2Fproperty%2FkoLosses%3E+%3Fobject}+LIMIT+100&amp;format=text%2Fhtml&amp;timeout=30000&amp;debug=on", "View on DBPedia")</f>
        <v>View on DBPedia</v>
      </c>
    </row>
    <row collapsed="false" customFormat="false" customHeight="true" hidden="false" ht="12.1" outlineLevel="0" r="4118">
      <c r="A4118" s="0" t="str">
        <f aca="false">HYPERLINK("http://dbpedia.org/property/option")</f>
        <v>http://dbpedia.org/property/option</v>
      </c>
      <c r="B4118" s="0" t="s">
        <v>1871</v>
      </c>
      <c r="D4118" s="0" t="str">
        <f aca="false">HYPERLINK("http://dbpedia.org/sparql?default-graph-uri=http%3A%2F%2Fdbpedia.org&amp;query=select+distinct+%3Fsubject+%3Fobject+where+{%3Fsubject+%3Chttp%3A%2F%2Fdbpedia.org%2Fproperty%2Foption%3E+%3Fobject}+LIMIT+100&amp;format=text%2Fhtml&amp;timeout=30000&amp;debug=on", "View on DBPedia")</f>
        <v>View on DBPedia</v>
      </c>
    </row>
    <row collapsed="false" customFormat="false" customHeight="true" hidden="false" ht="12.65" outlineLevel="0" r="4119">
      <c r="A4119" s="0" t="str">
        <f aca="false">HYPERLINK("http://dbpedia.org/property/numSeason")</f>
        <v>http://dbpedia.org/property/numSeason</v>
      </c>
      <c r="B4119" s="0" t="s">
        <v>1831</v>
      </c>
      <c r="D4119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  <row collapsed="false" customFormat="false" customHeight="true" hidden="false" ht="12.65" outlineLevel="0" r="4120">
      <c r="A4120" s="0" t="str">
        <f aca="false">HYPERLINK("http://dbpedia.org/property/mmaSubwin")</f>
        <v>http://dbpedia.org/property/mmaSubwin</v>
      </c>
      <c r="B4120" s="0" t="s">
        <v>1873</v>
      </c>
      <c r="D4120" s="0" t="str">
        <f aca="false">HYPERLINK("http://dbpedia.org/sparql?default-graph-uri=http%3A%2F%2Fdbpedia.org&amp;query=select+distinct+%3Fsubject+%3Fobject+where+{%3Fsubject+%3Chttp%3A%2F%2Fdbpedia.org%2Fproperty%2FmmaSubwin%3E+%3Fobject}+LIMIT+100&amp;format=text%2Fhtml&amp;timeout=30000&amp;debug=on", "View on DBPedia")</f>
        <v>View on DBPedia</v>
      </c>
    </row>
    <row collapsed="false" customFormat="false" customHeight="true" hidden="false" ht="12.1" outlineLevel="0" r="4121">
      <c r="A4121" s="0" t="str">
        <f aca="false">HYPERLINK("http://dbpedia.org/property/odds")</f>
        <v>http://dbpedia.org/property/odds</v>
      </c>
      <c r="B4121" s="0" t="s">
        <v>1875</v>
      </c>
      <c r="D4121" s="0" t="str">
        <f aca="false">HYPERLINK("http://dbpedia.org/sparql?default-graph-uri=http%3A%2F%2Fdbpedia.org&amp;query=select+distinct+%3Fsubject+%3Fobject+where+{%3Fsubject+%3Chttp%3A%2F%2Fdbpedia.org%2Fproperty%2Fodds%3E+%3Fobject}+LIMIT+100&amp;format=text%2Fhtml&amp;timeout=30000&amp;debug=on", "View on DBPedia")</f>
        <v>View on DBPedia</v>
      </c>
    </row>
    <row collapsed="false" customFormat="false" customHeight="true" hidden="false" ht="12.65" outlineLevel="0" r="4122">
      <c r="A4122" s="0" t="str">
        <f aca="false">HYPERLINK("http://dbpedia.org/property/moviequotes")</f>
        <v>http://dbpedia.org/property/moviequotes</v>
      </c>
      <c r="B4122" s="0" t="s">
        <v>1934</v>
      </c>
      <c r="D4122" s="0" t="str">
        <f aca="false">HYPERLINK("http://dbpedia.org/sparql?default-graph-uri=http%3A%2F%2Fdbpedia.org&amp;query=select+distinct+%3Fsubject+%3Fobject+where+{%3Fsubject+%3Chttp%3A%2F%2Fdbpedia.org%2Fproperty%2Fmoviequotes%3E+%3Fobject}+LIMIT+100&amp;format=text%2Fhtml&amp;timeout=30000&amp;debug=on", "View on DBPedia")</f>
        <v>View on DBPedia</v>
      </c>
    </row>
    <row collapsed="false" customFormat="false" customHeight="true" hidden="false" ht="12.1" outlineLevel="0" r="4123">
      <c r="A4123" s="0" t="str">
        <f aca="false">HYPERLINK("http://dbpedia.org/property/ft")</f>
        <v>http://dbpedia.org/property/ft</v>
      </c>
      <c r="B4123" s="0" t="s">
        <v>1833</v>
      </c>
      <c r="D4123" s="0" t="str">
        <f aca="false">HYPERLINK("http://dbpedia.org/sparql?default-graph-uri=http%3A%2F%2Fdbpedia.org&amp;query=select+distinct+%3Fsubject+%3Fobject+where+{%3Fsubject+%3Chttp%3A%2F%2Fdbpedia.org%2Fproperty%2Fft%3E+%3Fobject}+LIMIT+100&amp;format=text%2Fhtml&amp;timeout=30000&amp;debug=on", "View on DBPedia")</f>
        <v>View on DBPedia</v>
      </c>
    </row>
    <row collapsed="false" customFormat="false" customHeight="true" hidden="false" ht="12.65" outlineLevel="0" r="4124">
      <c r="A4124" s="0" t="str">
        <f aca="false">HYPERLINK("http://dbpedia.org/property/ruClubcaps")</f>
        <v>http://dbpedia.org/property/ruClubcaps</v>
      </c>
      <c r="B4124" s="0" t="s">
        <v>1935</v>
      </c>
      <c r="D4124" s="0" t="str">
        <f aca="false">HYPERLINK("http://dbpedia.org/sparql?default-graph-uri=http%3A%2F%2Fdbpedia.org&amp;query=select+distinct+%3Fsubject+%3Fobject+where+{%3Fsubject+%3Chttp%3A%2F%2Fdbpedia.org%2Fproperty%2FruClubcaps%3E+%3Fobject}+LIMIT+100&amp;format=text%2Fhtml&amp;timeout=30000&amp;debug=on", "View on DBPedia")</f>
        <v>View on DBPedia</v>
      </c>
    </row>
    <row collapsed="false" customFormat="false" customHeight="true" hidden="false" ht="12.65" outlineLevel="0" r="4125">
      <c r="A4125" s="0" t="str">
        <f aca="false">HYPERLINK("http://dbpedia.org/property/yearsactive")</f>
        <v>http://dbpedia.org/property/yearsactive</v>
      </c>
      <c r="B4125" s="0" t="s">
        <v>353</v>
      </c>
      <c r="D4125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true" hidden="false" ht="12.1" outlineLevel="0" r="4126">
      <c r="A4126" s="0" t="str">
        <f aca="false">HYPERLINK("http://dbpedia.org/property/salary")</f>
        <v>http://dbpedia.org/property/salary</v>
      </c>
      <c r="B4126" s="0" t="s">
        <v>1937</v>
      </c>
      <c r="D4126" s="0" t="str">
        <f aca="false">HYPERLINK("http://dbpedia.org/sparql?default-graph-uri=http%3A%2F%2Fdbpedia.org&amp;query=select+distinct+%3Fsubject+%3Fobject+where+{%3Fsubject+%3Chttp%3A%2F%2Fdbpedia.org%2Fproperty%2Fsalary%3E+%3Fobject}+LIMIT+100&amp;format=text%2Fhtml&amp;timeout=30000&amp;debug=on", "View on DBPedia")</f>
        <v>View on DBPedia</v>
      </c>
    </row>
    <row collapsed="false" customFormat="false" customHeight="true" hidden="false" ht="12.65" outlineLevel="0" r="4127">
      <c r="A4127" s="0" t="str">
        <f aca="false">HYPERLINK("http://dbpedia.org/property/continentsVisited")</f>
        <v>http://dbpedia.org/property/continentsVisited</v>
      </c>
      <c r="B4127" s="0" t="s">
        <v>1834</v>
      </c>
      <c r="D4127" s="0" t="str">
        <f aca="false">HYPERLINK("http://dbpedia.org/sparql?default-graph-uri=http%3A%2F%2Fdbpedia.org&amp;query=select+distinct+%3Fsubject+%3Fobject+where+{%3Fsubject+%3Chttp%3A%2F%2Fdbpedia.org%2Fproperty%2FcontinentsVisited%3E+%3Fobject}+LIMIT+100&amp;format=text%2Fhtml&amp;timeout=30000&amp;debug=on", "View on DBPedia")</f>
        <v>View on DBPedia</v>
      </c>
    </row>
    <row collapsed="false" customFormat="false" customHeight="true" hidden="false" ht="12.65" outlineLevel="0" r="4128">
      <c r="A4128" s="0" t="str">
        <f aca="false">HYPERLINK("http://dbpedia.org/property/completionDate")</f>
        <v>http://dbpedia.org/property/completionDate</v>
      </c>
      <c r="B4128" s="0" t="s">
        <v>262</v>
      </c>
      <c r="D4128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true" hidden="false" ht="12.1" outlineLevel="0" r="4129">
      <c r="A4129" s="0" t="str">
        <f aca="false">HYPERLINK("http://dbpedia.org/property/size")</f>
        <v>http://dbpedia.org/property/size</v>
      </c>
      <c r="B4129" s="0" t="s">
        <v>2300</v>
      </c>
      <c r="D4129" s="0" t="str">
        <f aca="false">HYPERLINK("http://dbpedia.org/sparql?default-graph-uri=http%3A%2F%2Fdbpedia.org&amp;query=select+distinct+%3Fsubject+%3Fobject+where+{%3Fsubject+%3Chttp%3A%2F%2Fdbpedia.org%2Fproperty%2Fsize%3E+%3Fobject}+LIMIT+100&amp;format=text%2Fhtml&amp;timeout=30000&amp;debug=on", "View on DBPedia")</f>
        <v>View on DBPedia</v>
      </c>
    </row>
    <row collapsed="false" customFormat="false" customHeight="true" hidden="false" ht="12.65" outlineLevel="0" r="4130">
      <c r="A4130" s="0" t="str">
        <f aca="false">HYPERLINK("http://dbpedia.org/property/birthname")</f>
        <v>http://dbpedia.org/property/birthname</v>
      </c>
      <c r="B4130" s="0" t="s">
        <v>1888</v>
      </c>
      <c r="D4130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true" hidden="false" ht="12.1" outlineLevel="0" r="4131">
      <c r="A4131" s="0" t="str">
        <f aca="false">HYPERLINK("http://dbpedia.org/property/session")</f>
        <v>http://dbpedia.org/property/session</v>
      </c>
      <c r="B4131" s="0" t="s">
        <v>1889</v>
      </c>
      <c r="D4131" s="0" t="str">
        <f aca="false">HYPERLINK("http://dbpedia.org/sparql?default-graph-uri=http%3A%2F%2Fdbpedia.org&amp;query=select+distinct+%3Fsubject+%3Fobject+where+{%3Fsubject+%3Chttp%3A%2F%2Fdbpedia.org%2Fproperty%2Fsession%3E+%3Fobject}+LIMIT+100&amp;format=text%2Fhtml&amp;timeout=30000&amp;debug=on", "View on DBPedia")</f>
        <v>View on DBPedia</v>
      </c>
    </row>
    <row collapsed="false" customFormat="false" customHeight="true" hidden="false" ht="12.1" outlineLevel="0" r="4132">
      <c r="A4132" s="0" t="str">
        <f aca="false">HYPERLINK("http://dbpedia.org/ontology/format")</f>
        <v>http://dbpedia.org/ontology/format</v>
      </c>
      <c r="B4132" s="0" t="s">
        <v>1065</v>
      </c>
      <c r="D4132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true" hidden="false" ht="12.65" outlineLevel="0" r="4133">
      <c r="A4133" s="0" t="str">
        <f aca="false">HYPERLINK("http://dbpedia.org/property/mmaKoloss")</f>
        <v>http://dbpedia.org/property/mmaKoloss</v>
      </c>
      <c r="B4133" s="0" t="s">
        <v>1841</v>
      </c>
      <c r="D4133" s="0" t="str">
        <f aca="false">HYPERLINK("http://dbpedia.org/sparql?default-graph-uri=http%3A%2F%2Fdbpedia.org&amp;query=select+distinct+%3Fsubject+%3Fobject+where+{%3Fsubject+%3Chttp%3A%2F%2Fdbpedia.org%2Fproperty%2FmmaKoloss%3E+%3Fobject}+LIMIT+100&amp;format=text%2Fhtml&amp;timeout=30000&amp;debug=on", "View on DBPedia")</f>
        <v>View on DBPedia</v>
      </c>
    </row>
    <row collapsed="false" customFormat="false" customHeight="true" hidden="false" ht="12.65" outlineLevel="0" r="4134">
      <c r="A4134" s="0" t="str">
        <f aca="false">HYPERLINK("http://dbpedia.org/property/placeOfDeath")</f>
        <v>http://dbpedia.org/property/placeOfDeath</v>
      </c>
      <c r="B4134" s="0" t="s">
        <v>137</v>
      </c>
      <c r="D4134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true" hidden="false" ht="12.65" outlineLevel="0" r="4135">
      <c r="A4135" s="0" t="str">
        <f aca="false">HYPERLINK("http://dbpedia.org/ontology/formerBroadcastNetwork")</f>
        <v>http://dbpedia.org/ontology/formerBroadcastNetwork</v>
      </c>
      <c r="B4135" s="0" t="s">
        <v>206</v>
      </c>
      <c r="D4135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true" hidden="false" ht="12.65" outlineLevel="0" r="4136">
      <c r="A4136" s="0" t="str">
        <f aca="false">HYPERLINK("http://dbpedia.org/property/wptMoneyFinishes")</f>
        <v>http://dbpedia.org/property/wptMoneyFinishes</v>
      </c>
      <c r="B4136" s="0" t="s">
        <v>1843</v>
      </c>
      <c r="D4136" s="0" t="str">
        <f aca="false">HYPERLINK("http://dbpedia.org/sparql?default-graph-uri=http%3A%2F%2Fdbpedia.org&amp;query=select+distinct+%3Fsubject+%3Fobject+where+{%3Fsubject+%3Chttp%3A%2F%2Fdbpedia.org%2Fproperty%2FwptMoneyFinishes%3E+%3Fobject}+LIMIT+100&amp;format=text%2Fhtml&amp;timeout=30000&amp;debug=on", "View on DBPedia")</f>
        <v>View on DBPedia</v>
      </c>
    </row>
    <row collapsed="false" customFormat="false" customHeight="true" hidden="false" ht="12.65" outlineLevel="0" r="4137">
      <c r="A4137" s="0" t="str">
        <f aca="false">HYPERLINK("http://dbpedia.org/property/networkEn")</f>
        <v>http://dbpedia.org/property/networkEn</v>
      </c>
      <c r="B4137" s="0" t="s">
        <v>1896</v>
      </c>
      <c r="D4137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true" hidden="false" ht="12.1" outlineLevel="0" r="4138">
      <c r="A4138" s="0" t="str">
        <f aca="false">HYPERLINK("http://dbpedia.org/ontology/guest")</f>
        <v>http://dbpedia.org/ontology/guest</v>
      </c>
      <c r="B4138" s="0" t="s">
        <v>1538</v>
      </c>
      <c r="D4138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true" hidden="false" ht="12.1" outlineLevel="0" r="4139">
      <c r="A4139" s="0" t="str">
        <f aca="false">HYPERLINK("http://dbpedia.org/ontology/occupation")</f>
        <v>http://dbpedia.org/ontology/occupation</v>
      </c>
      <c r="B4139" s="0" t="s">
        <v>52</v>
      </c>
      <c r="D4139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true" hidden="false" ht="12.1" outlineLevel="0" r="4140">
      <c r="A4140" s="0" t="str">
        <f aca="false">HYPERLINK("http://dbpedia.org/ontology/membership")</f>
        <v>http://dbpedia.org/ontology/membership</v>
      </c>
      <c r="B4140" s="0" t="s">
        <v>73</v>
      </c>
      <c r="D4140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true" hidden="false" ht="12.1" outlineLevel="0" r="4141">
      <c r="A4141" s="0" t="str">
        <f aca="false">HYPERLINK("http://dbpedia.org/property/neShow1Date")</f>
        <v>http://dbpedia.org/property/neShow1Date</v>
      </c>
      <c r="B4141" s="0" t="s">
        <v>1846</v>
      </c>
      <c r="D4141" s="0" t="str">
        <f aca="false">HYPERLINK("http://dbpedia.org/sparql?default-graph-uri=http%3A%2F%2Fdbpedia.org&amp;query=select+distinct+%3Fsubject+%3Fobject+where+{%3Fsubject+%3Chttp%3A%2F%2Fdbpedia.org%2Fproperty%2FneShow1Date%3E+%3Fobject}+LIMIT+100&amp;format=text%2Fhtml&amp;timeout=30000&amp;debug=on", "View on DBPedia")</f>
        <v>View on DBPedia</v>
      </c>
    </row>
    <row collapsed="false" customFormat="false" customHeight="true" hidden="false" ht="12.65" outlineLevel="0" r="4142">
      <c r="A4142" s="0" t="str">
        <f aca="false">HYPERLINK("http://dbpedia.org/property/cableServ")</f>
        <v>http://dbpedia.org/property/cableServ</v>
      </c>
      <c r="B4142" s="0" t="s">
        <v>1417</v>
      </c>
      <c r="D4142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true" hidden="false" ht="12.65" outlineLevel="0" r="4143">
      <c r="A4143" s="0" t="str">
        <f aca="false">HYPERLINK("http://dbpedia.org/property/imagesize")</f>
        <v>http://dbpedia.org/property/imagesize</v>
      </c>
      <c r="B4143" s="0" t="s">
        <v>2301</v>
      </c>
      <c r="D4143" s="0" t="str">
        <f aca="false">HYPERLINK("http://dbpedia.org/sparql?default-graph-uri=http%3A%2F%2Fdbpedia.org&amp;query=select+distinct+%3Fsubject+%3Fobject+where+{%3Fsubject+%3Chttp%3A%2F%2Fdbpedia.org%2Fproperty%2Fimagesize%3E+%3Fobject}+LIMIT+100&amp;format=text%2Fhtml&amp;timeout=30000&amp;debug=on", "View on DBPedia")</f>
        <v>View on DBPedia</v>
      </c>
    </row>
    <row collapsed="false" customFormat="false" customHeight="true" hidden="false" ht="12.65" outlineLevel="0" r="4144">
      <c r="A4144" s="0" t="str">
        <f aca="false">HYPERLINK("http://dbpedia.org/property/inaugurationDate")</f>
        <v>http://dbpedia.org/property/inaugurationDate</v>
      </c>
      <c r="B4144" s="0" t="s">
        <v>310</v>
      </c>
      <c r="D4144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true" hidden="false" ht="12.1" outlineLevel="0" r="4145">
      <c r="A4145" s="0" t="str">
        <f aca="false">HYPERLINK("http://dbpedia.org/property/affiliates")</f>
        <v>http://dbpedia.org/property/affiliates</v>
      </c>
      <c r="B4145" s="0" t="s">
        <v>1957</v>
      </c>
      <c r="D4145" s="0" t="str">
        <f aca="false">HYPERLINK("http://dbpedia.org/sparql?default-graph-uri=http%3A%2F%2Fdbpedia.org&amp;query=select+distinct+%3Fsubject+%3Fobject+where+{%3Fsubject+%3Chttp%3A%2F%2Fdbpedia.org%2Fproperty%2Faffiliates%3E+%3Fobject}+LIMIT+100&amp;format=text%2Fhtml&amp;timeout=30000&amp;debug=on", "View on DBPedia")</f>
        <v>View on DBPedia</v>
      </c>
    </row>
    <row collapsed="false" customFormat="false" customHeight="true" hidden="false" ht="12.1" outlineLevel="0" r="4146">
      <c r="A4146" s="0" t="str">
        <f aca="false">HYPERLINK("http://dbpedia.org/property/clubs")</f>
        <v>http://dbpedia.org/property/clubs</v>
      </c>
      <c r="B4146" s="0" t="s">
        <v>2302</v>
      </c>
      <c r="D4146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true" hidden="false" ht="12.1" outlineLevel="0" r="4147">
      <c r="A4147" s="0" t="str">
        <f aca="false">HYPERLINK("http://dbpedia.org/property/hips")</f>
        <v>http://dbpedia.org/property/hips</v>
      </c>
      <c r="B4147" s="0" t="s">
        <v>2303</v>
      </c>
      <c r="D4147" s="0" t="str">
        <f aca="false">HYPERLINK("http://dbpedia.org/sparql?default-graph-uri=http%3A%2F%2Fdbpedia.org&amp;query=select+distinct+%3Fsubject+%3Fobject+where+{%3Fsubject+%3Chttp%3A%2F%2Fdbpedia.org%2Fproperty%2Fhips%3E+%3Fobject}+LIMIT+100&amp;format=text%2Fhtml&amp;timeout=30000&amp;debug=on", "View on DBPedia")</f>
        <v>View on DBPedia</v>
      </c>
    </row>
    <row collapsed="false" customFormat="false" customHeight="true" hidden="false" ht="12.65" outlineLevel="0" r="4148">
      <c r="A4148" s="0" t="str">
        <f aca="false">HYPERLINK("http://dbpedia.org/property/replacedBy")</f>
        <v>http://dbpedia.org/property/replacedBy</v>
      </c>
      <c r="B4148" s="0" t="s">
        <v>1851</v>
      </c>
      <c r="D4148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true" hidden="false" ht="12.1" outlineLevel="0" r="4149">
      <c r="A4149" s="0" t="str">
        <f aca="false">HYPERLINK("http://dbpedia.org/ontology/location")</f>
        <v>http://dbpedia.org/ontology/location</v>
      </c>
      <c r="B4149" s="0" t="s">
        <v>70</v>
      </c>
      <c r="D4149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true" hidden="false" ht="12.65" outlineLevel="0" r="4150">
      <c r="A4150" s="0" t="str">
        <f aca="false">HYPERLINK("http://dbpedia.org/property/rr")</f>
        <v>http://dbpedia.org/property/rr</v>
      </c>
      <c r="B4150" s="0" t="s">
        <v>1852</v>
      </c>
      <c r="D4150" s="0" t="str">
        <f aca="false">HYPERLINK("http://dbpedia.org/sparql?default-graph-uri=http%3A%2F%2Fdbpedia.org&amp;query=select+distinct+%3Fsubject+%3Fobject+where+{%3Fsubject+%3Chttp%3A%2F%2Fdbpedia.org%2Fproperty%2Frr%3E+%3Fobject}+LIMIT+100&amp;format=text%2Fhtml&amp;timeout=30000&amp;debug=on", "View on DBPedia")</f>
        <v>View on DBPedia</v>
      </c>
    </row>
    <row collapsed="false" customFormat="false" customHeight="true" hidden="false" ht="12.65" outlineLevel="0" r="4151">
      <c r="A4151" s="0" t="str">
        <f aca="false">HYPERLINK("http://dbpedia.org/property/kickboxWin")</f>
        <v>http://dbpedia.org/property/kickboxWin</v>
      </c>
      <c r="B4151" s="0" t="s">
        <v>1853</v>
      </c>
      <c r="D4151" s="0" t="str">
        <f aca="false">HYPERLINK("http://dbpedia.org/sparql?default-graph-uri=http%3A%2F%2Fdbpedia.org&amp;query=select+distinct+%3Fsubject+%3Fobject+where+{%3Fsubject+%3Chttp%3A%2F%2Fdbpedia.org%2Fproperty%2FkickboxWin%3E+%3Fobject}+LIMIT+100&amp;format=text%2Fhtml&amp;timeout=30000&amp;debug=on", "View on DBPedia")</f>
        <v>View on DBPedia</v>
      </c>
    </row>
    <row collapsed="false" customFormat="false" customHeight="true" hidden="false" ht="12.1" outlineLevel="0" r="4152">
      <c r="A4152" s="0" t="str">
        <f aca="false">HYPERLINK("http://dbpedia.org/property/camera")</f>
        <v>http://dbpedia.org/property/camera</v>
      </c>
      <c r="B4152" s="0" t="s">
        <v>1854</v>
      </c>
      <c r="D4152" s="0" t="str">
        <f aca="false">HYPERLINK("http://dbpedia.org/sparql?default-graph-uri=http%3A%2F%2Fdbpedia.org&amp;query=select+distinct+%3Fsubject+%3Fobject+where+{%3Fsubject+%3Chttp%3A%2F%2Fdbpedia.org%2Fproperty%2Fcamera%3E+%3Fobject}+LIMIT+100&amp;format=text%2Fhtml&amp;timeout=30000&amp;debug=on", "View on DBPedia")</f>
        <v>View on DBPedia</v>
      </c>
    </row>
    <row collapsed="false" customFormat="false" customHeight="true" hidden="false" ht="12.1" outlineLevel="0" r="4153">
      <c r="A4153" s="0" t="str">
        <f aca="false">HYPERLINK("http://dbpedia.org/property/hm28Enter")</f>
        <v>http://dbpedia.org/property/hm28Enter</v>
      </c>
      <c r="B4153" s="0" t="s">
        <v>1912</v>
      </c>
      <c r="D4153" s="0" t="str">
        <f aca="false">HYPERLINK("http://dbpedia.org/sparql?default-graph-uri=http%3A%2F%2Fdbpedia.org&amp;query=select+distinct+%3Fsubject+%3Fobject+where+{%3Fsubject+%3Chttp%3A%2F%2Fdbpedia.org%2Fproperty%2Fhm28Enter%3E+%3Fobject}+LIMIT+100&amp;format=text%2Fhtml&amp;timeout=30000&amp;debug=on", "View on DBPedia")</f>
        <v>View on DBPedia</v>
      </c>
    </row>
    <row collapsed="false" customFormat="false" customHeight="true" hidden="false" ht="12.1" outlineLevel="0" r="4154">
      <c r="A4154" s="0" t="str">
        <f aca="false">HYPERLINK("http://dbpedia.org/property/residence")</f>
        <v>http://dbpedia.org/property/residence</v>
      </c>
      <c r="B4154" s="0" t="s">
        <v>205</v>
      </c>
      <c r="D4154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true" hidden="false" ht="12.1" outlineLevel="0" r="4155">
      <c r="A4155" s="0" t="str">
        <f aca="false">HYPERLINK("http://dbpedia.org/property/launched")</f>
        <v>http://dbpedia.org/property/launched</v>
      </c>
      <c r="B4155" s="0" t="s">
        <v>1914</v>
      </c>
      <c r="D4155" s="0" t="str">
        <f aca="false">HYPERLINK("http://dbpedia.org/sparql?default-graph-uri=http%3A%2F%2Fdbpedia.org&amp;query=select+distinct+%3Fsubject+%3Fobject+where+{%3Fsubject+%3Chttp%3A%2F%2Fdbpedia.org%2Fproperty%2Flaunched%3E+%3Fobject}+LIMIT+100&amp;format=text%2Fhtml&amp;timeout=30000&amp;debug=on", "View on DBPedia")</f>
        <v>View on DBPedia</v>
      </c>
    </row>
    <row collapsed="false" customFormat="false" customHeight="true" hidden="false" ht="12.65" outlineLevel="0" r="4156">
      <c r="A4156" s="0" t="str">
        <f aca="false">HYPERLINK("http://dbpedia.org/property/soogames(goals)_")</f>
        <v>http://dbpedia.org/property/soogames(goals)_</v>
      </c>
      <c r="B4156" s="0" t="s">
        <v>1856</v>
      </c>
      <c r="D4156" s="0" t="str">
        <f aca="false">HYPERLINK("http://dbpedia.org/sparql?default-graph-uri=http%3A%2F%2Fdbpedia.org&amp;query=select+distinct+%3Fsubject+%3Fobject+where+{%3Fsubject+%3Chttp%3A%2F%2Fdbpedia.org%2Fproperty%2Fsoogames%28goals%29_%3E+%3Fobject}+LIMIT+100&amp;format=text%2Fhtml&amp;timeout=30000&amp;debug=on", "View on DBPedia")</f>
        <v>View on DBPedia</v>
      </c>
    </row>
    <row collapsed="false" customFormat="false" customHeight="true" hidden="false" ht="12.1" outlineLevel="0" r="4157">
      <c r="A4157" s="0" t="str">
        <f aca="false">HYPERLINK("http://dbpedia.org/property/show")</f>
        <v>http://dbpedia.org/property/show</v>
      </c>
      <c r="B4157" s="0" t="s">
        <v>1308</v>
      </c>
      <c r="D4157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true" hidden="false" ht="12.65" outlineLevel="0" r="4158">
      <c r="A4158" s="0" t="str">
        <f aca="false">HYPERLINK("http://dbpedia.org/property/publishDate")</f>
        <v>http://dbpedia.org/property/publishDate</v>
      </c>
      <c r="B4158" s="0" t="s">
        <v>1921</v>
      </c>
      <c r="D4158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true" hidden="false" ht="12.1" outlineLevel="0" r="4159">
      <c r="A4159" s="0" t="str">
        <f aca="false">HYPERLINK("http://dbpedia.org/property/runs")</f>
        <v>http://dbpedia.org/property/runs</v>
      </c>
      <c r="B4159" s="0" t="s">
        <v>2304</v>
      </c>
      <c r="D4159" s="0" t="str">
        <f aca="false">HYPERLINK("http://dbpedia.org/sparql?default-graph-uri=http%3A%2F%2Fdbpedia.org&amp;query=select+distinct+%3Fsubject+%3Fobject+where+{%3Fsubject+%3Chttp%3A%2F%2Fdbpedia.org%2Fproperty%2Fruns%3E+%3Fobject}+LIMIT+100&amp;format=text%2Fhtml&amp;timeout=30000&amp;debug=on", "View on DBPedia")</f>
        <v>View on DBPedia</v>
      </c>
    </row>
    <row collapsed="false" customFormat="false" customHeight="true" hidden="false" ht="12.65" outlineLevel="0" r="4160">
      <c r="A4160" s="0" t="str">
        <f aca="false">HYPERLINK("http://dbpedia.org/property/draftedpick")</f>
        <v>http://dbpedia.org/property/draftedpick</v>
      </c>
      <c r="B4160" s="0" t="s">
        <v>2145</v>
      </c>
      <c r="D4160" s="0" t="str">
        <f aca="false">HYPERLINK("http://dbpedia.org/sparql?default-graph-uri=http%3A%2F%2Fdbpedia.org&amp;query=select+distinct+%3Fsubject+%3Fobject+where+{%3Fsubject+%3Chttp%3A%2F%2Fdbpedia.org%2Fproperty%2Fdraftedpick%3E+%3Fobject}+LIMIT+100&amp;format=text%2Fhtml&amp;timeout=30000&amp;debug=on", "View on DBPedia")</f>
        <v>View on DBPedia</v>
      </c>
    </row>
    <row collapsed="false" customFormat="false" customHeight="true" hidden="false" ht="12.65" outlineLevel="0" r="4161">
      <c r="A4161" s="0" t="str">
        <f aca="false">HYPERLINK("http://dbpedia.org/property/homeStation")</f>
        <v>http://dbpedia.org/property/homeStation</v>
      </c>
      <c r="B4161" s="0" t="s">
        <v>1860</v>
      </c>
      <c r="D4161" s="0" t="str">
        <f aca="false">HYPERLINK("http://dbpedia.org/sparql?default-graph-uri=http%3A%2F%2Fdbpedia.org&amp;query=select+distinct+%3Fsubject+%3Fobject+where+{%3Fsubject+%3Chttp%3A%2F%2Fdbpedia.org%2Fproperty%2FhomeStation%3E+%3Fobject}+LIMIT+100&amp;format=text%2Fhtml&amp;timeout=30000&amp;debug=on", "View on DBPedia")</f>
        <v>View on DBPedia</v>
      </c>
    </row>
    <row collapsed="false" customFormat="false" customHeight="true" hidden="false" ht="12.65" outlineLevel="0" r="4162">
      <c r="A4162" s="0" t="str">
        <f aca="false">HYPERLINK("http://dbpedia.org/property/startDate")</f>
        <v>http://dbpedia.org/property/startDate</v>
      </c>
      <c r="B4162" s="0" t="s">
        <v>276</v>
      </c>
      <c r="D4162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true" hidden="false" ht="12.65" outlineLevel="0" r="4163">
      <c r="A4163" s="0" t="str">
        <f aca="false">HYPERLINK("http://dbpedia.org/property/currentSeason")</f>
        <v>http://dbpedia.org/property/currentSeason</v>
      </c>
      <c r="B4163" s="0" t="s">
        <v>1861</v>
      </c>
      <c r="D4163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true" hidden="false" ht="12.65" outlineLevel="0" r="4164">
      <c r="A4164" s="0" t="str">
        <f aca="false">HYPERLINK("http://dbpedia.org/property/doublesrecord")</f>
        <v>http://dbpedia.org/property/doublesrecord</v>
      </c>
      <c r="B4164" s="0" t="s">
        <v>2305</v>
      </c>
      <c r="D4164" s="0" t="str">
        <f aca="false">HYPERLINK("http://dbpedia.org/sparql?default-graph-uri=http%3A%2F%2Fdbpedia.org&amp;query=select+distinct+%3Fsubject+%3Fobject+where+{%3Fsubject+%3Chttp%3A%2F%2Fdbpedia.org%2Fproperty%2Fdoublesrecord%3E+%3Fobject}+LIMIT+100&amp;format=text%2Fhtml&amp;timeout=30000&amp;debug=on", "View on DBPedia")</f>
        <v>View on DBPedia</v>
      </c>
    </row>
    <row collapsed="false" customFormat="false" customHeight="true" hidden="false" ht="12.65" outlineLevel="0" r="4165">
      <c r="A4165" s="0" t="str">
        <f aca="false">HYPERLINK("http://dbpedia.org/property/eptMoneyFinishes")</f>
        <v>http://dbpedia.org/property/eptMoneyFinishes</v>
      </c>
      <c r="B4165" s="0" t="s">
        <v>1864</v>
      </c>
      <c r="D4165" s="0" t="str">
        <f aca="false">HYPERLINK("http://dbpedia.org/sparql?default-graph-uri=http%3A%2F%2Fdbpedia.org&amp;query=select+distinct+%3Fsubject+%3Fobject+where+{%3Fsubject+%3Chttp%3A%2F%2Fdbpedia.org%2Fproperty%2FeptMoneyFinishes%3E+%3Fobject}+LIMIT+100&amp;format=text%2Fhtml&amp;timeout=30000&amp;debug=on", "View on DBPedia")</f>
        <v>View on DBPedia</v>
      </c>
    </row>
    <row collapsed="false" customFormat="false" customHeight="true" hidden="false" ht="12.1" outlineLevel="0" r="4166">
      <c r="A4166" s="0" t="str">
        <f aca="false">HYPERLINK("http://dbpedia.org/property/publisher")</f>
        <v>http://dbpedia.org/property/publisher</v>
      </c>
      <c r="B4166" s="0" t="s">
        <v>88</v>
      </c>
      <c r="D4166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true" hidden="false" ht="12.65" outlineLevel="0" r="4167">
      <c r="A4167" s="0" t="str">
        <f aca="false">HYPERLINK("http://dbpedia.org/property/restrictionIn")</f>
        <v>http://dbpedia.org/property/restrictionIn</v>
      </c>
      <c r="B4167" s="0" t="s">
        <v>2306</v>
      </c>
      <c r="D4167" s="0" t="str">
        <f aca="false">HYPERLINK("http://dbpedia.org/sparql?default-graph-uri=http%3A%2F%2Fdbpedia.org&amp;query=select+distinct+%3Fsubject+%3Fobject+where+{%3Fsubject+%3Chttp%3A%2F%2Fdbpedia.org%2Fproperty%2FrestrictionIn%3E+%3Fobject}+LIMIT+100&amp;format=text%2Fhtml&amp;timeout=30000&amp;debug=on", "View on DBPedia")</f>
        <v>View on DBPedia</v>
      </c>
    </row>
    <row collapsed="false" customFormat="false" customHeight="true" hidden="false" ht="12.65" outlineLevel="0" r="4168">
      <c r="A4168" s="0" t="str">
        <f aca="false">HYPERLINK("http://dbpedia.org/property/storyArc")</f>
        <v>http://dbpedia.org/property/storyArc</v>
      </c>
      <c r="B4168" s="0" t="s">
        <v>1866</v>
      </c>
      <c r="D4168" s="0" t="str">
        <f aca="false">HYPERLINK("http://dbpedia.org/sparql?default-graph-uri=http%3A%2F%2Fdbpedia.org&amp;query=select+distinct+%3Fsubject+%3Fobject+where+{%3Fsubject+%3Chttp%3A%2F%2Fdbpedia.org%2Fproperty%2FstoryArc%3E+%3Fobject}+LIMIT+100&amp;format=text%2Fhtml&amp;timeout=30000&amp;debug=on", "View on DBPedia")</f>
        <v>View on DBPedia</v>
      </c>
    </row>
    <row collapsed="false" customFormat="false" customHeight="true" hidden="false" ht="12.1" outlineLevel="0" r="4169">
      <c r="A4169" s="0" t="str">
        <f aca="false">HYPERLINK("http://dbpedia.org/property/s")</f>
        <v>http://dbpedia.org/property/s</v>
      </c>
      <c r="B4169" s="0" t="s">
        <v>224</v>
      </c>
      <c r="D4169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true" hidden="false" ht="12.1" outlineLevel="0" r="4170">
      <c r="A4170" s="0" t="str">
        <f aca="false">HYPERLINK("http://dbpedia.org/property/l")</f>
        <v>http://dbpedia.org/property/l</v>
      </c>
      <c r="B4170" s="0" t="s">
        <v>677</v>
      </c>
      <c r="D4170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true" hidden="false" ht="12.1" outlineLevel="0" r="4171">
      <c r="A4171" s="0" t="str">
        <f aca="false">HYPERLINK("http://dbpedia.org/property/d")</f>
        <v>http://dbpedia.org/property/d</v>
      </c>
      <c r="B4171" s="0" t="s">
        <v>1929</v>
      </c>
      <c r="D4171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true" hidden="false" ht="12.1" outlineLevel="0" r="4172">
      <c r="A4172" s="0" t="str">
        <f aca="false">HYPERLINK("http://dbpedia.org/property/waist")</f>
        <v>http://dbpedia.org/property/waist</v>
      </c>
      <c r="B4172" s="0" t="s">
        <v>1930</v>
      </c>
      <c r="D4172" s="0" t="str">
        <f aca="false">HYPERLINK("http://dbpedia.org/sparql?default-graph-uri=http%3A%2F%2Fdbpedia.org&amp;query=select+distinct+%3Fsubject+%3Fobject+where+{%3Fsubject+%3Chttp%3A%2F%2Fdbpedia.org%2Fproperty%2Fwaist%3E+%3Fobject}+LIMIT+100&amp;format=text%2Fhtml&amp;timeout=30000&amp;debug=on", "View on DBPedia")</f>
        <v>View on DBPedia</v>
      </c>
    </row>
    <row collapsed="false" customFormat="false" customHeight="true" hidden="false" ht="12.1" outlineLevel="0" r="4173">
      <c r="A4173" s="0" t="str">
        <f aca="false">HYPERLINK("http://dbpedia.org/property/1stishhead")</f>
        <v>http://dbpedia.org/property/1stishhead</v>
      </c>
      <c r="B4173" s="0" t="s">
        <v>1868</v>
      </c>
      <c r="D4173" s="0" t="str">
        <f aca="false">HYPERLINK("http://dbpedia.org/sparql?default-graph-uri=http%3A%2F%2Fdbpedia.org&amp;query=select+distinct+%3Fsubject+%3Fobject+where+{%3Fsubject+%3Chttp%3A%2F%2Fdbpedia.org%2Fproperty%2F1stishhead%3E+%3Fobject}+LIMIT+100&amp;format=text%2Fhtml&amp;timeout=30000&amp;debug=on", "View on DBPedia")</f>
        <v>View on DBPedia</v>
      </c>
    </row>
    <row collapsed="false" customFormat="false" customHeight="true" hidden="false" ht="12.1" outlineLevel="0" r="4174">
      <c r="A4174" s="0" t="str">
        <f aca="false">HYPERLINK("http://dbpedia.org/ontology/composer")</f>
        <v>http://dbpedia.org/ontology/composer</v>
      </c>
      <c r="B4174" s="0" t="s">
        <v>1290</v>
      </c>
      <c r="D4174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true" hidden="false" ht="12.1" outlineLevel="0" r="4175">
      <c r="A4175" s="0" t="str">
        <f aca="false">HYPERLINK("http://dbpedia.org/property/hm29Enter")</f>
        <v>http://dbpedia.org/property/hm29Enter</v>
      </c>
      <c r="B4175" s="0" t="s">
        <v>1932</v>
      </c>
      <c r="D4175" s="0" t="str">
        <f aca="false">HYPERLINK("http://dbpedia.org/sparql?default-graph-uri=http%3A%2F%2Fdbpedia.org&amp;query=select+distinct+%3Fsubject+%3Fobject+where+{%3Fsubject+%3Chttp%3A%2F%2Fdbpedia.org%2Fproperty%2Fhm29Enter%3E+%3Fobject}+LIMIT+100&amp;format=text%2Fhtml&amp;timeout=30000&amp;debug=on", "View on DBPedia")</f>
        <v>View on DBPedia</v>
      </c>
    </row>
    <row collapsed="false" customFormat="false" customHeight="true" hidden="false" ht="12.1" outlineLevel="0" r="4176">
      <c r="A4176" s="0" t="str">
        <f aca="false">HYPERLINK("http://dbpedia.org/property/rows")</f>
        <v>http://dbpedia.org/property/rows</v>
      </c>
      <c r="B4176" s="0" t="s">
        <v>1870</v>
      </c>
      <c r="D4176" s="0" t="str">
        <f aca="false">HYPERLINK("http://dbpedia.org/sparql?default-graph-uri=http%3A%2F%2Fdbpedia.org&amp;query=select+distinct+%3Fsubject+%3Fobject+where+{%3Fsubject+%3Chttp%3A%2F%2Fdbpedia.org%2Fproperty%2Frows%3E+%3Fobject}+LIMIT+100&amp;format=text%2Fhtml&amp;timeout=30000&amp;debug=on", "View on DBPedia")</f>
        <v>View on DBPedia</v>
      </c>
    </row>
    <row collapsed="false" customFormat="false" customHeight="true" hidden="false" ht="12.65" outlineLevel="0" r="4177">
      <c r="A4177" s="0" t="str">
        <f aca="false">HYPERLINK("http://dbpedia.org/property/cfldraftedpick")</f>
        <v>http://dbpedia.org/property/cfldraftedpick</v>
      </c>
      <c r="B4177" s="0" t="s">
        <v>1933</v>
      </c>
      <c r="D4177" s="0" t="str">
        <f aca="false">HYPERLINK("http://dbpedia.org/sparql?default-graph-uri=http%3A%2F%2Fdbpedia.org&amp;query=select+distinct+%3Fsubject+%3Fobject+where+{%3Fsubject+%3Chttp%3A%2F%2Fdbpedia.org%2Fproperty%2Fcfldraftedpick%3E+%3Fobject}+LIMIT+100&amp;format=text%2Fhtml&amp;timeout=30000&amp;debug=on", "View on DBPedia")</f>
        <v>View on DBPedia</v>
      </c>
    </row>
    <row collapsed="false" customFormat="false" customHeight="true" hidden="false" ht="12.65" outlineLevel="0" r="4178">
      <c r="A4178" s="0" t="str">
        <f aca="false">HYPERLINK("http://dbpedia.org/property/heightFt")</f>
        <v>http://dbpedia.org/property/heightFt</v>
      </c>
      <c r="B4178" s="0" t="s">
        <v>1872</v>
      </c>
      <c r="D4178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true" hidden="false" ht="12.65" outlineLevel="0" r="4179">
      <c r="A4179" s="0" t="str">
        <f aca="false">HYPERLINK("http://dbpedia.org/property/mr")</f>
        <v>http://dbpedia.org/property/mr</v>
      </c>
      <c r="B4179" s="0" t="s">
        <v>1874</v>
      </c>
      <c r="D4179" s="0" t="str">
        <f aca="false">HYPERLINK("http://dbpedia.org/sparql?default-graph-uri=http%3A%2F%2Fdbpedia.org&amp;query=select+distinct+%3Fsubject+%3Fobject+where+{%3Fsubject+%3Chttp%3A%2F%2Fdbpedia.org%2Fproperty%2Fmr%3E+%3Fobject}+LIMIT+100&amp;format=text%2Fhtml&amp;timeout=30000&amp;debug=on", "View on DBPedia")</f>
        <v>View on DBPedia</v>
      </c>
    </row>
    <row collapsed="false" customFormat="false" customHeight="true" hidden="false" ht="12.1" outlineLevel="0" r="4180">
      <c r="A4180" s="0" t="str">
        <f aca="false">HYPERLINK("http://dbpedia.org/property/album")</f>
        <v>http://dbpedia.org/property/album</v>
      </c>
      <c r="B4180" s="0" t="s">
        <v>1012</v>
      </c>
      <c r="D4180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true" hidden="false" ht="12.65" outlineLevel="0" r="4181">
      <c r="A4181" s="0" t="str">
        <f aca="false">HYPERLINK("http://dbpedia.org/property/topcolor")</f>
        <v>http://dbpedia.org/property/topcolor</v>
      </c>
      <c r="B4181" s="0" t="s">
        <v>2026</v>
      </c>
      <c r="D4181" s="0" t="str">
        <f aca="false">HYPERLINK("http://dbpedia.org/sparql?default-graph-uri=http%3A%2F%2Fdbpedia.org&amp;query=select+distinct+%3Fsubject+%3Fobject+where+{%3Fsubject+%3Chttp%3A%2F%2Fdbpedia.org%2Fproperty%2Ftopcolor%3E+%3Fobject}+LIMIT+100&amp;format=text%2Fhtml&amp;timeout=30000&amp;debug=on", "View on DBPedia")</f>
        <v>View on DBPedia</v>
      </c>
    </row>
    <row collapsed="false" customFormat="false" customHeight="true" hidden="false" ht="12.1" outlineLevel="0" r="4182">
      <c r="A4182" s="0" t="str">
        <f aca="false">HYPERLINK("http://dbpedia.org/property/gr")</f>
        <v>http://dbpedia.org/property/gr</v>
      </c>
      <c r="B4182" s="0" t="s">
        <v>2307</v>
      </c>
      <c r="D4182" s="0" t="str">
        <f aca="false">HYPERLINK("http://dbpedia.org/sparql?default-graph-uri=http%3A%2F%2Fdbpedia.org&amp;query=select+distinct+%3Fsubject+%3Fobject+where+{%3Fsubject+%3Chttp%3A%2F%2Fdbpedia.org%2Fproperty%2Fgr%3E+%3Fobject}+LIMIT+100&amp;format=text%2Fhtml&amp;timeout=30000&amp;debug=on", "View on DBPedia")</f>
        <v>View on DBPedia</v>
      </c>
    </row>
    <row collapsed="false" customFormat="false" customHeight="true" hidden="false" ht="12.65" outlineLevel="0" r="4183">
      <c r="A4183" s="0" t="str">
        <f aca="false">HYPERLINK("http://dbpedia.org/property/numCycles")</f>
        <v>http://dbpedia.org/property/numCycles</v>
      </c>
      <c r="B4183" s="0" t="s">
        <v>1877</v>
      </c>
      <c r="D4183" s="0" t="str">
        <f aca="false">HYPERLINK("http://dbpedia.org/sparql?default-graph-uri=http%3A%2F%2Fdbpedia.org&amp;query=select+distinct+%3Fsubject+%3Fobject+where+{%3Fsubject+%3Chttp%3A%2F%2Fdbpedia.org%2Fproperty%2FnumCycles%3E+%3Fobject}+LIMIT+100&amp;format=text%2Fhtml&amp;timeout=30000&amp;debug=on", "View on DBPedia")</f>
        <v>View on DBPedia</v>
      </c>
    </row>
    <row collapsed="false" customFormat="false" customHeight="true" hidden="false" ht="12.1" outlineLevel="0" r="4184">
      <c r="A4184" s="0" t="str">
        <f aca="false">HYPERLINK("http://dbpedia.org/property/can10Week")</f>
        <v>http://dbpedia.org/property/can10Week</v>
      </c>
      <c r="B4184" s="0" t="s">
        <v>1878</v>
      </c>
      <c r="D4184" s="0" t="str">
        <f aca="false">HYPERLINK("http://dbpedia.org/sparql?default-graph-uri=http%3A%2F%2Fdbpedia.org&amp;query=select+distinct+%3Fsubject+%3Fobject+where+{%3Fsubject+%3Chttp%3A%2F%2Fdbpedia.org%2Fproperty%2Fcan10Week%3E+%3Fobject}+LIMIT+100&amp;format=text%2Fhtml&amp;timeout=30000&amp;debug=on", "View on DBPedia")</f>
        <v>View on DBPedia</v>
      </c>
    </row>
    <row collapsed="false" customFormat="false" customHeight="true" hidden="false" ht="12.1" outlineLevel="0" r="4185">
      <c r="A4185" s="0" t="str">
        <f aca="false">HYPERLINK("http://dbpedia.org/property/broadcaster")</f>
        <v>http://dbpedia.org/property/broadcaster</v>
      </c>
      <c r="B4185" s="0" t="s">
        <v>1879</v>
      </c>
      <c r="D4185" s="0" t="str">
        <f aca="false">HYPERLINK("http://dbpedia.org/sparql?default-graph-uri=http%3A%2F%2Fdbpedia.org&amp;query=select+distinct+%3Fsubject+%3Fobject+where+{%3Fsubject+%3Chttp%3A%2F%2Fdbpedia.org%2Fproperty%2Fbroadcaster%3E+%3Fobject}+LIMIT+100&amp;format=text%2Fhtml&amp;timeout=30000&amp;debug=on", "View on DBPedia")</f>
        <v>View on DBPedia</v>
      </c>
    </row>
    <row collapsed="false" customFormat="false" customHeight="true" hidden="false" ht="12.65" outlineLevel="0" r="4186">
      <c r="A4186" s="0" t="str">
        <f aca="false">HYPERLINK("http://dbpedia.org/ontology/trackNumber")</f>
        <v>http://dbpedia.org/ontology/trackNumber</v>
      </c>
      <c r="B4186" s="0" t="s">
        <v>1882</v>
      </c>
      <c r="D4186" s="0" t="str">
        <f aca="false">HYPERLINK("http://dbpedia.org/sparql?default-graph-uri=http%3A%2F%2Fdbpedia.org&amp;query=select+distinct+%3Fsubject+%3Fobject+where+{%3Fsubject+%3Chttp%3A%2F%2Fdbpedia.org%2Fontology%2FtrackNumber%3E+%3Fobject}+LIMIT+100&amp;format=text%2Fhtml&amp;timeout=30000&amp;debug=on", "View on DBPedia")</f>
        <v>View on DBPedia</v>
      </c>
    </row>
    <row collapsed="false" customFormat="false" customHeight="true" hidden="false" ht="12.65" outlineLevel="0" r="4187">
      <c r="A4187" s="0" t="str">
        <f aca="false">HYPERLINK("http://dbpedia.org/property/dateConc")</f>
        <v>http://dbpedia.org/property/dateConc</v>
      </c>
      <c r="B4187" s="0" t="s">
        <v>1941</v>
      </c>
      <c r="D4187" s="0" t="str">
        <f aca="false">HYPERLINK("http://dbpedia.org/sparql?default-graph-uri=http%3A%2F%2Fdbpedia.org&amp;query=select+distinct+%3Fsubject+%3Fobject+where+{%3Fsubject+%3Chttp%3A%2F%2Fdbpedia.org%2Fproperty%2FdateConc%3E+%3Fobject}+LIMIT+100&amp;format=text%2Fhtml&amp;timeout=30000&amp;debug=on", "View on DBPedia")</f>
        <v>View on DBPedia</v>
      </c>
    </row>
    <row collapsed="false" customFormat="false" customHeight="true" hidden="false" ht="12.65" outlineLevel="0" r="4188">
      <c r="A4188" s="0" t="str">
        <f aca="false">HYPERLINK("http://dbpedia.org/property/marketShare")</f>
        <v>http://dbpedia.org/property/marketShare</v>
      </c>
      <c r="B4188" s="0" t="s">
        <v>2308</v>
      </c>
      <c r="D4188" s="0" t="str">
        <f aca="false">HYPERLINK("http://dbpedia.org/sparql?default-graph-uri=http%3A%2F%2Fdbpedia.org&amp;query=select+distinct+%3Fsubject+%3Fobject+where+{%3Fsubject+%3Chttp%3A%2F%2Fdbpedia.org%2Fproperty%2FmarketShare%3E+%3Fobject}+LIMIT+100&amp;format=text%2Fhtml&amp;timeout=30000&amp;debug=on", "View on DBPedia")</f>
        <v>View on DBPedia</v>
      </c>
    </row>
    <row collapsed="false" customFormat="false" customHeight="true" hidden="false" ht="12.1" outlineLevel="0" r="4189">
      <c r="A4189" s="0" t="str">
        <f aca="false">HYPERLINK("http://dbpedia.org/ontology/album")</f>
        <v>http://dbpedia.org/ontology/album</v>
      </c>
      <c r="B4189" s="0" t="s">
        <v>1012</v>
      </c>
      <c r="D4189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true" hidden="false" ht="12.65" outlineLevel="0" r="4190">
      <c r="A4190" s="0" t="str">
        <f aca="false">HYPERLINK("http://dbpedia.org/property/mmaSubloss")</f>
        <v>http://dbpedia.org/property/mmaSubloss</v>
      </c>
      <c r="B4190" s="0" t="s">
        <v>1885</v>
      </c>
      <c r="D4190" s="0" t="str">
        <f aca="false">HYPERLINK("http://dbpedia.org/sparql?default-graph-uri=http%3A%2F%2Fdbpedia.org&amp;query=select+distinct+%3Fsubject+%3Fobject+where+{%3Fsubject+%3Chttp%3A%2F%2Fdbpedia.org%2Fproperty%2FmmaSubloss%3E+%3Fobject}+LIMIT+100&amp;format=text%2Fhtml&amp;timeout=30000&amp;debug=on", "View on DBPedia")</f>
        <v>View on DBPedia</v>
      </c>
    </row>
    <row collapsed="false" customFormat="false" customHeight="true" hidden="false" ht="12.1" outlineLevel="0" r="4191">
      <c r="A4191" s="0" t="str">
        <f aca="false">HYPERLINK("http://dbpedia.org/property/can7Week")</f>
        <v>http://dbpedia.org/property/can7Week</v>
      </c>
      <c r="B4191" s="0" t="s">
        <v>1891</v>
      </c>
      <c r="D4191" s="0" t="str">
        <f aca="false">HYPERLINK("http://dbpedia.org/sparql?default-graph-uri=http%3A%2F%2Fdbpedia.org&amp;query=select+distinct+%3Fsubject+%3Fobject+where+{%3Fsubject+%3Chttp%3A%2F%2Fdbpedia.org%2Fproperty%2Fcan7Week%3E+%3Fobject}+LIMIT+100&amp;format=text%2Fhtml&amp;timeout=30000&amp;debug=on", "View on DBPedia")</f>
        <v>View on DBPedia</v>
      </c>
    </row>
    <row collapsed="false" customFormat="false" customHeight="true" hidden="false" ht="12.1" outlineLevel="0" r="4192">
      <c r="A4192" s="0" t="str">
        <f aca="false">HYPERLINK("http://dbpedia.org/property/composer")</f>
        <v>http://dbpedia.org/property/composer</v>
      </c>
      <c r="B4192" s="0" t="s">
        <v>1290</v>
      </c>
      <c r="D4192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true" hidden="false" ht="12.65" outlineLevel="0" r="4193">
      <c r="A4193" s="0" t="str">
        <f aca="false">HYPERLINK("http://dbpedia.org/property/releasedate")</f>
        <v>http://dbpedia.org/property/releasedate</v>
      </c>
      <c r="B4193" s="0" t="s">
        <v>2051</v>
      </c>
      <c r="D4193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true" hidden="false" ht="12.65" outlineLevel="0" r="4194">
      <c r="A4194" s="0" t="str">
        <f aca="false">HYPERLINK("http://dbpedia.org/property/subLosses")</f>
        <v>http://dbpedia.org/property/subLosses</v>
      </c>
      <c r="B4194" s="0" t="s">
        <v>1892</v>
      </c>
      <c r="D4194" s="0" t="str">
        <f aca="false">HYPERLINK("http://dbpedia.org/sparql?default-graph-uri=http%3A%2F%2Fdbpedia.org&amp;query=select+distinct+%3Fsubject+%3Fobject+where+{%3Fsubject+%3Chttp%3A%2F%2Fdbpedia.org%2Fproperty%2FsubLosses%3E+%3Fobject}+LIMIT+100&amp;format=text%2Fhtml&amp;timeout=30000&amp;debug=on", "View on DBPedia")</f>
        <v>View on DBPedia</v>
      </c>
    </row>
    <row collapsed="false" customFormat="false" customHeight="true" hidden="false" ht="12.1" outlineLevel="0" r="4195">
      <c r="A4195" s="0" t="str">
        <f aca="false">HYPERLINK("http://dbpedia.org/property/can9Week")</f>
        <v>http://dbpedia.org/property/can9Week</v>
      </c>
      <c r="B4195" s="0" t="s">
        <v>1893</v>
      </c>
      <c r="D4195" s="0" t="str">
        <f aca="false">HYPERLINK("http://dbpedia.org/sparql?default-graph-uri=http%3A%2F%2Fdbpedia.org&amp;query=select+distinct+%3Fsubject+%3Fobject+where+{%3Fsubject+%3Chttp%3A%2F%2Fdbpedia.org%2Fproperty%2Fcan9Week%3E+%3Fobject}+LIMIT+100&amp;format=text%2Fhtml&amp;timeout=30000&amp;debug=on", "View on DBPedia")</f>
        <v>View on DBPedia</v>
      </c>
    </row>
    <row collapsed="false" customFormat="false" customHeight="true" hidden="false" ht="12.1" outlineLevel="0" r="4196">
      <c r="A4196" s="0" t="str">
        <f aca="false">HYPERLINK("http://dbpedia.org/property/voices")</f>
        <v>http://dbpedia.org/property/voices</v>
      </c>
      <c r="B4196" s="0" t="s">
        <v>1894</v>
      </c>
      <c r="D4196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true" hidden="false" ht="12.1" outlineLevel="0" r="4197">
      <c r="A4197" s="0" t="str">
        <f aca="false">HYPERLINK("http://dbpedia.org/property/can8Week")</f>
        <v>http://dbpedia.org/property/can8Week</v>
      </c>
      <c r="B4197" s="0" t="s">
        <v>1895</v>
      </c>
      <c r="D4197" s="0" t="str">
        <f aca="false">HYPERLINK("http://dbpedia.org/sparql?default-graph-uri=http%3A%2F%2Fdbpedia.org&amp;query=select+distinct+%3Fsubject+%3Fobject+where+{%3Fsubject+%3Chttp%3A%2F%2Fdbpedia.org%2Fproperty%2Fcan8Week%3E+%3Fobject}+LIMIT+100&amp;format=text%2Fhtml&amp;timeout=30000&amp;debug=on", "View on DBPedia")</f>
        <v>View on DBPedia</v>
      </c>
    </row>
    <row collapsed="false" customFormat="false" customHeight="true" hidden="false" ht="12.65" outlineLevel="0" r="4198">
      <c r="A4198" s="0" t="str">
        <f aca="false">HYPERLINK("http://dbpedia.org/property/deathPlace")</f>
        <v>http://dbpedia.org/property/deathPlace</v>
      </c>
      <c r="B4198" s="0" t="s">
        <v>127</v>
      </c>
      <c r="D4198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true" hidden="false" ht="12.1" outlineLevel="0" r="4199">
      <c r="A4199" s="0" t="str">
        <f aca="false">HYPERLINK("http://dbpedia.org/property/teams")</f>
        <v>http://dbpedia.org/property/teams</v>
      </c>
      <c r="B4199" s="0" t="s">
        <v>1952</v>
      </c>
      <c r="D4199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true" hidden="false" ht="12.1" outlineLevel="0" r="4200">
      <c r="A4200" s="0" t="str">
        <f aca="false">HYPERLINK("http://dbpedia.org/property/neShow2Date")</f>
        <v>http://dbpedia.org/property/neShow2Date</v>
      </c>
      <c r="B4200" s="0" t="s">
        <v>1899</v>
      </c>
      <c r="D4200" s="0" t="str">
        <f aca="false">HYPERLINK("http://dbpedia.org/sparql?default-graph-uri=http%3A%2F%2Fdbpedia.org&amp;query=select+distinct+%3Fsubject+%3Fobject+where+{%3Fsubject+%3Chttp%3A%2F%2Fdbpedia.org%2Fproperty%2FneShow2Date%3E+%3Fobject}+LIMIT+100&amp;format=text%2Fhtml&amp;timeout=30000&amp;debug=on", "View on DBPedia")</f>
        <v>View on DBPedia</v>
      </c>
    </row>
    <row collapsed="false" customFormat="false" customHeight="true" hidden="false" ht="12.65" outlineLevel="0" r="4201">
      <c r="A4201" s="0" t="str">
        <f aca="false">HYPERLINK("http://dbpedia.org/property/catnum")</f>
        <v>http://dbpedia.org/property/catnum</v>
      </c>
      <c r="B4201" s="0" t="s">
        <v>1900</v>
      </c>
      <c r="D4201" s="0" t="str">
        <f aca="false">HYPERLINK("http://dbpedia.org/sparql?default-graph-uri=http%3A%2F%2Fdbpedia.org&amp;query=select+distinct+%3Fsubject+%3Fobject+where+{%3Fsubject+%3Chttp%3A%2F%2Fdbpedia.org%2Fproperty%2Fcatnum%3E+%3Fobject}+LIMIT+100&amp;format=text%2Fhtml&amp;timeout=30000&amp;debug=on", "View on DBPedia")</f>
        <v>View on DBPedia</v>
      </c>
    </row>
    <row collapsed="false" customFormat="false" customHeight="true" hidden="false" ht="12.1" outlineLevel="0" r="4202">
      <c r="A4202" s="0" t="str">
        <f aca="false">HYPERLINK("http://dbpedia.org/property/membership")</f>
        <v>http://dbpedia.org/property/membership</v>
      </c>
      <c r="B4202" s="0" t="s">
        <v>73</v>
      </c>
      <c r="D4202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2014-05-17T16:34:58.00Z</dcterms:created>
  <dc:creator>Riccardo Porrini</dc:creator>
  <cp:revision>0</cp:revision>
</cp:coreProperties>
</file>