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<sst xmlns="http://schemas.openxmlformats.org/spreadsheetml/2006/main" count="3592" uniqueCount="2255">
  <si>
    <t>majority</t>
  </si>
  <si>
    <t>movies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</si>
  <si>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</si>
  <si>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</si>
  <si>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</si>
  <si>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</si>
  <si>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</si>
  <si>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</si>
  <si>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</si>
  <si>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</si>
  <si>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</si>
  <si>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</si>
  <si>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</si>
  <si>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</si>
  <si>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</si>
  <si>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</si>
  <si>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</si>
  <si>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</si>
  <si>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</si>
  <si>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</si>
  <si>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</si>
  <si>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</si>
  <si>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</si>
  <si>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quote</t>
  </si>
  <si>
    <t>name</t>
  </si>
  <si>
    <t>genre</t>
  </si>
  <si>
    <t>format</t>
  </si>
  <si>
    <t>title</t>
  </si>
  <si>
    <t>caption</t>
  </si>
  <si>
    <t>studio</t>
  </si>
  <si>
    <t>shortsummary</t>
  </si>
  <si>
    <t>alt</t>
  </si>
  <si>
    <t>distributor</t>
  </si>
  <si>
    <t>basedOn</t>
  </si>
  <si>
    <t>awards</t>
  </si>
  <si>
    <t>producer</t>
  </si>
  <si>
    <t>writer</t>
  </si>
  <si>
    <t>source</t>
  </si>
  <si>
    <t>lastAlbum</t>
  </si>
  <si>
    <t>id</t>
  </si>
  <si>
    <t>sisterStation</t>
  </si>
  <si>
    <t>sisterNames</t>
  </si>
  <si>
    <t>followedBy</t>
  </si>
  <si>
    <t>starring</t>
  </si>
  <si>
    <t>extra</t>
  </si>
  <si>
    <t>precededBy</t>
  </si>
  <si>
    <t>before</t>
  </si>
  <si>
    <t>thisAlbum</t>
  </si>
  <si>
    <t>music</t>
  </si>
  <si>
    <t>country</t>
  </si>
  <si>
    <t>text</t>
  </si>
  <si>
    <t>network</t>
  </si>
  <si>
    <t>after</t>
  </si>
  <si>
    <t>nextAlbum</t>
  </si>
  <si>
    <t>tagline</t>
  </si>
  <si>
    <t>director</t>
  </si>
  <si>
    <t>musicComposer</t>
  </si>
  <si>
    <t>note</t>
  </si>
  <si>
    <t>description</t>
  </si>
  <si>
    <t>type</t>
  </si>
  <si>
    <t>list</t>
  </si>
  <si>
    <t>editing</t>
  </si>
  <si>
    <t>language</t>
  </si>
  <si>
    <t>logofile</t>
  </si>
  <si>
    <t>genres</t>
  </si>
  <si>
    <t>cover</t>
  </si>
  <si>
    <t>headline</t>
  </si>
  <si>
    <t>cinematography</t>
  </si>
  <si>
    <t>years</t>
  </si>
  <si>
    <t>voices</t>
  </si>
  <si>
    <t>showName</t>
  </si>
  <si>
    <t>label</t>
  </si>
  <si>
    <t>series</t>
  </si>
  <si>
    <t>genere</t>
  </si>
  <si>
    <t>genre(s)_</t>
  </si>
  <si>
    <t>occupation</t>
  </si>
  <si>
    <t>currentlyUsedFor</t>
  </si>
  <si>
    <t>production</t>
  </si>
  <si>
    <t>genera</t>
  </si>
  <si>
    <t>currentuse</t>
  </si>
  <si>
    <t>footer</t>
  </si>
  <si>
    <t>bestPicture</t>
  </si>
  <si>
    <t>l</t>
  </si>
  <si>
    <t>story</t>
  </si>
  <si>
    <t>chronology</t>
  </si>
  <si>
    <t>company</t>
  </si>
  <si>
    <t>executiveProducer</t>
  </si>
  <si>
    <t>titles</t>
  </si>
  <si>
    <t>satChan</t>
  </si>
  <si>
    <t>influences</t>
  </si>
  <si>
    <t>prev</t>
  </si>
  <si>
    <t>award</t>
  </si>
  <si>
    <t>header</t>
  </si>
  <si>
    <t>directedby</t>
  </si>
  <si>
    <t>budget</t>
  </si>
  <si>
    <t>forhelvedDLabel</t>
  </si>
  <si>
    <t>rating</t>
  </si>
  <si>
    <t>narrator</t>
  </si>
  <si>
    <t>subject</t>
  </si>
  <si>
    <t>developer</t>
  </si>
  <si>
    <t>artist</t>
  </si>
  <si>
    <t>screenplay</t>
  </si>
  <si>
    <t>recorded</t>
  </si>
  <si>
    <t>album</t>
  </si>
  <si>
    <t>creator</t>
  </si>
  <si>
    <t>longtype</t>
  </si>
  <si>
    <t>keyPeople</t>
  </si>
  <si>
    <t>services</t>
  </si>
  <si>
    <t>goldenglobeawards</t>
  </si>
  <si>
    <t>previousWork</t>
  </si>
  <si>
    <t>productionCompany</t>
  </si>
  <si>
    <t>rev</t>
  </si>
  <si>
    <t>distributors</t>
  </si>
  <si>
    <t>topic</t>
  </si>
  <si>
    <t>soundtrack</t>
  </si>
  <si>
    <t>basketball players</t>
  </si>
  <si>
    <t>year1start</t>
  </si>
  <si>
    <t>year</t>
  </si>
  <si>
    <t>prevYear</t>
  </si>
  <si>
    <t>finalyear</t>
  </si>
  <si>
    <t>playingYears</t>
  </si>
  <si>
    <t>dateOfDeath</t>
  </si>
  <si>
    <t>founded</t>
  </si>
  <si>
    <t>careerStart</t>
  </si>
  <si>
    <t>coachYears</t>
  </si>
  <si>
    <t>activeYearsEndDate</t>
  </si>
  <si>
    <t>coachingYears</t>
  </si>
  <si>
    <t>championships</t>
  </si>
  <si>
    <t>postseason</t>
  </si>
  <si>
    <t>wusopen</t>
  </si>
  <si>
    <t>nextseasonYear</t>
  </si>
  <si>
    <t>deathDate</t>
  </si>
  <si>
    <t>yearpro</t>
  </si>
  <si>
    <t>masters</t>
  </si>
  <si>
    <t>honors</t>
  </si>
  <si>
    <t>manageryears</t>
  </si>
  <si>
    <t>startyear</t>
  </si>
  <si>
    <t>season</t>
  </si>
  <si>
    <t>draftYear</t>
  </si>
  <si>
    <t>bowltourney</t>
  </si>
  <si>
    <t>nationalyears</t>
  </si>
  <si>
    <t>foundingYear</t>
  </si>
  <si>
    <t>endyear</t>
  </si>
  <si>
    <t>termStart</t>
  </si>
  <si>
    <t>bowlname</t>
  </si>
  <si>
    <t>careerEnd</t>
  </si>
  <si>
    <t>statsend</t>
  </si>
  <si>
    <t>nextYear</t>
  </si>
  <si>
    <t>clyears</t>
  </si>
  <si>
    <t>adminYears</t>
  </si>
  <si>
    <t>playoffsLink</t>
  </si>
  <si>
    <t>activeYearsStartYear</t>
  </si>
  <si>
    <t>pga</t>
  </si>
  <si>
    <t>activeYearsStartDate</t>
  </si>
  <si>
    <t>usopen</t>
  </si>
  <si>
    <t>year3start</t>
  </si>
  <si>
    <t>highlights</t>
  </si>
  <si>
    <t>turnedpro</t>
  </si>
  <si>
    <t>date</t>
  </si>
  <si>
    <t>open</t>
  </si>
  <si>
    <t>youthyears</t>
  </si>
  <si>
    <t>yearbstart</t>
  </si>
  <si>
    <t>nfldraftedyear</t>
  </si>
  <si>
    <t>draftyear</t>
  </si>
  <si>
    <t>finalsLink</t>
  </si>
  <si>
    <t>ruNationalyears</t>
  </si>
  <si>
    <t>prevseasonYear</t>
  </si>
  <si>
    <t>icyears</t>
  </si>
  <si>
    <t>year2start</t>
  </si>
  <si>
    <t>deathYear</t>
  </si>
  <si>
    <t>activeYearsEndYear</t>
  </si>
  <si>
    <t>careerhighlights</t>
  </si>
  <si>
    <t>termEnd</t>
  </si>
  <si>
    <t>prevseasonLink</t>
  </si>
  <si>
    <t>debutyear</t>
  </si>
  <si>
    <t>yearastart</t>
  </si>
  <si>
    <t>nextseasonLink</t>
  </si>
  <si>
    <t>yearcstart</t>
  </si>
  <si>
    <t>statseason</t>
  </si>
  <si>
    <t>brokeGround</t>
  </si>
  <si>
    <t>conferenceSeason</t>
  </si>
  <si>
    <t>coachingyears</t>
  </si>
  <si>
    <t>debutdate</t>
  </si>
  <si>
    <t>openingDate</t>
  </si>
  <si>
    <t>opened</t>
  </si>
  <si>
    <t>yearsActive</t>
  </si>
  <si>
    <t>ruAmateuryears</t>
  </si>
  <si>
    <t>team</t>
  </si>
  <si>
    <t>history</t>
  </si>
  <si>
    <t>year1end</t>
  </si>
  <si>
    <t>ruProvinceyears</t>
  </si>
  <si>
    <t>careerHighlights</t>
  </si>
  <si>
    <t>coachyears</t>
  </si>
  <si>
    <t>playerYears</t>
  </si>
  <si>
    <t>yearaend</t>
  </si>
  <si>
    <t>coachyear1start</t>
  </si>
  <si>
    <t>cyears</t>
  </si>
  <si>
    <t>cfbhofYear</t>
  </si>
  <si>
    <t>bowltourneyresult</t>
  </si>
  <si>
    <t>draftedyear</t>
  </si>
  <si>
    <t>retired</t>
  </si>
  <si>
    <t>nextseason</t>
  </si>
  <si>
    <t>undraftedyear</t>
  </si>
  <si>
    <t>yearbend</t>
  </si>
  <si>
    <t>undraftedYear</t>
  </si>
  <si>
    <t>birthDate</t>
  </si>
  <si>
    <t>formerName</t>
  </si>
  <si>
    <t>teams</t>
  </si>
  <si>
    <t>year4start</t>
  </si>
  <si>
    <t>sooyears</t>
  </si>
  <si>
    <t>lpga</t>
  </si>
  <si>
    <t>hallOfFame</t>
  </si>
  <si>
    <t>dateOfBirth</t>
  </si>
  <si>
    <t>halloffame</t>
  </si>
  <si>
    <t>prevseason</t>
  </si>
  <si>
    <t>formerTeam</t>
  </si>
  <si>
    <t>rd</t>
  </si>
  <si>
    <t>tennishofyear</t>
  </si>
  <si>
    <t>year2end</t>
  </si>
  <si>
    <t>ruClubyears</t>
  </si>
  <si>
    <t>attend</t>
  </si>
  <si>
    <t>endYear</t>
  </si>
  <si>
    <t>ruYearastart</t>
  </si>
  <si>
    <t>buildingStartDate</t>
  </si>
  <si>
    <t>playoffs</t>
  </si>
  <si>
    <t>clubs</t>
  </si>
  <si>
    <t>yearsactive</t>
  </si>
  <si>
    <t>coachyear2start</t>
  </si>
  <si>
    <t>lasttestyear</t>
  </si>
  <si>
    <t>year5start</t>
  </si>
  <si>
    <t>ruYear1start</t>
  </si>
  <si>
    <t>formerTeams</t>
  </si>
  <si>
    <t>pastcoaching</t>
  </si>
  <si>
    <t>rlClubyears</t>
  </si>
  <si>
    <t>birthYear</t>
  </si>
  <si>
    <t>cfhofyear</t>
  </si>
  <si>
    <t>yearcend</t>
  </si>
  <si>
    <t>professional</t>
  </si>
  <si>
    <t>repyears</t>
  </si>
  <si>
    <t>cfldraftedyear</t>
  </si>
  <si>
    <t>yeardstart</t>
  </si>
  <si>
    <t>tenants</t>
  </si>
  <si>
    <t>testdebutyear</t>
  </si>
  <si>
    <t>coachyearastart</t>
  </si>
  <si>
    <t>year3end</t>
  </si>
  <si>
    <t>ruCoachyears</t>
  </si>
  <si>
    <t>debut</t>
  </si>
  <si>
    <t>releaseDate</t>
  </si>
  <si>
    <t>coachdebutyear</t>
  </si>
  <si>
    <t>hofdate</t>
  </si>
  <si>
    <t>built</t>
  </si>
  <si>
    <t>year6start</t>
  </si>
  <si>
    <t>released</t>
  </si>
  <si>
    <t>probowls</t>
  </si>
  <si>
    <t>coach</t>
  </si>
  <si>
    <t>wsopMainEventBestFinishYear</t>
  </si>
  <si>
    <t>tenant</t>
  </si>
  <si>
    <t>worldChampionTitleYear</t>
  </si>
  <si>
    <t>managerClub</t>
  </si>
  <si>
    <t>managerclubs</t>
  </si>
  <si>
    <t>inaugural</t>
  </si>
  <si>
    <t>administratingYears</t>
  </si>
  <si>
    <t>conferenceTournament</t>
  </si>
  <si>
    <t>tournamentList</t>
  </si>
  <si>
    <t>bdo</t>
  </si>
  <si>
    <t>comp</t>
  </si>
  <si>
    <t>resultyears</t>
  </si>
  <si>
    <t>coachstatsend</t>
  </si>
  <si>
    <t>coachyear3start</t>
  </si>
  <si>
    <t>joinedFiba</t>
  </si>
  <si>
    <t>zoneMedals</t>
  </si>
  <si>
    <t>shortDescription</t>
  </si>
  <si>
    <t>since</t>
  </si>
  <si>
    <t>worldMasters</t>
  </si>
  <si>
    <t>ncaasweetsixteen</t>
  </si>
  <si>
    <t>wghofyear</t>
  </si>
  <si>
    <t>dob</t>
  </si>
  <si>
    <t>coachyear1end</t>
  </si>
  <si>
    <t>formerCallsign</t>
  </si>
  <si>
    <t>conf1Link</t>
  </si>
  <si>
    <t>league</t>
  </si>
  <si>
    <t>ncaafinalfour</t>
  </si>
  <si>
    <t>cfbdwid</t>
  </si>
  <si>
    <t>conf2Link</t>
  </si>
  <si>
    <t>year4end</t>
  </si>
  <si>
    <t>draft</t>
  </si>
  <si>
    <t>baskhofYear</t>
  </si>
  <si>
    <t>ncaaeliteeight</t>
  </si>
  <si>
    <t>bdoWorld</t>
  </si>
  <si>
    <t>draftLink</t>
  </si>
  <si>
    <t>playingteams</t>
  </si>
  <si>
    <t>serviceEndYear</t>
  </si>
  <si>
    <t>d</t>
  </si>
  <si>
    <t>nabisco</t>
  </si>
  <si>
    <t>pastteams</t>
  </si>
  <si>
    <t>year7start</t>
  </si>
  <si>
    <t>previousClubs</t>
  </si>
  <si>
    <t>established</t>
  </si>
  <si>
    <t>rlNationalyears</t>
  </si>
  <si>
    <t>ncaatourneys</t>
  </si>
  <si>
    <t>ruYear2start</t>
  </si>
  <si>
    <t>youthclubs</t>
  </si>
  <si>
    <t>firstNblGame</t>
  </si>
  <si>
    <t>prevconfLink</t>
  </si>
  <si>
    <t>honours</t>
  </si>
  <si>
    <t>age</t>
  </si>
  <si>
    <t>lastyear</t>
  </si>
  <si>
    <t>playedFor</t>
  </si>
  <si>
    <t>draftYearPba</t>
  </si>
  <si>
    <t>prevconfYear</t>
  </si>
  <si>
    <t>coachTeams</t>
  </si>
  <si>
    <t>dateOfHighestRanking</t>
  </si>
  <si>
    <t>conf3Link</t>
  </si>
  <si>
    <t>serviceyears</t>
  </si>
  <si>
    <t>nextconfYear</t>
  </si>
  <si>
    <t>draftpick</t>
  </si>
  <si>
    <t>ncaaChampions</t>
  </si>
  <si>
    <t>nextconfLink</t>
  </si>
  <si>
    <t>coachyearaend</t>
  </si>
  <si>
    <t>firstAired</t>
  </si>
  <si>
    <t>birthdate</t>
  </si>
  <si>
    <t>ncaachampion</t>
  </si>
  <si>
    <t>bestFinish</t>
  </si>
  <si>
    <t>coachfinalyear</t>
  </si>
  <si>
    <t>achievement</t>
  </si>
  <si>
    <t>records</t>
  </si>
  <si>
    <t>race</t>
  </si>
  <si>
    <t>closed</t>
  </si>
  <si>
    <t>repstatsend</t>
  </si>
  <si>
    <t>lastodiyear</t>
  </si>
  <si>
    <t>opponent</t>
  </si>
  <si>
    <t>year5end</t>
  </si>
  <si>
    <t>demolished</t>
  </si>
  <si>
    <t>start</t>
  </si>
  <si>
    <t>folded</t>
  </si>
  <si>
    <t>ruSevensnationalyears</t>
  </si>
  <si>
    <t>first</t>
  </si>
  <si>
    <t>coachyearbstart</t>
  </si>
  <si>
    <t>almaMater</t>
  </si>
  <si>
    <t>collegehofyear</t>
  </si>
  <si>
    <t>worldchampion</t>
  </si>
  <si>
    <t>renovated</t>
  </si>
  <si>
    <t>coachingteams</t>
  </si>
  <si>
    <t>debutinformation</t>
  </si>
  <si>
    <t>expanded</t>
  </si>
  <si>
    <t>coachyear4start</t>
  </si>
  <si>
    <t>currentclub</t>
  </si>
  <si>
    <t>cflallstar</t>
  </si>
  <si>
    <t>champions</t>
  </si>
  <si>
    <t>image</t>
  </si>
  <si>
    <t>ncDate</t>
  </si>
  <si>
    <t>odidebutyear</t>
  </si>
  <si>
    <t>end</t>
  </si>
  <si>
    <t>ncaarunnerup</t>
  </si>
  <si>
    <t>foundation</t>
  </si>
  <si>
    <t>stat3value</t>
  </si>
  <si>
    <t>year8start</t>
  </si>
  <si>
    <t>year6end</t>
  </si>
  <si>
    <t>debut2year</t>
  </si>
  <si>
    <t>birthPlace</t>
  </si>
  <si>
    <t>tourneyStart</t>
  </si>
  <si>
    <t>refereeyear1start</t>
  </si>
  <si>
    <t>ntupdate</t>
  </si>
  <si>
    <t>placeOfBirth</t>
  </si>
  <si>
    <t>cfl</t>
  </si>
  <si>
    <t>ruRefereeyears</t>
  </si>
  <si>
    <t>ruYear1end</t>
  </si>
  <si>
    <t>dumaurier</t>
  </si>
  <si>
    <t>firstAirDate</t>
  </si>
  <si>
    <t>championshipList</t>
  </si>
  <si>
    <t>totalyears</t>
  </si>
  <si>
    <t>prevConf</t>
  </si>
  <si>
    <t>stat2value</t>
  </si>
  <si>
    <t>knownFor</t>
  </si>
  <si>
    <t>completionDate</t>
  </si>
  <si>
    <t>statvalue</t>
  </si>
  <si>
    <t>statyear</t>
  </si>
  <si>
    <t>coachStart</t>
  </si>
  <si>
    <t>ruYearaend</t>
  </si>
  <si>
    <t>yearestart</t>
  </si>
  <si>
    <t>pcupdate</t>
  </si>
  <si>
    <t>suppdraftyear</t>
  </si>
  <si>
    <t>duration</t>
  </si>
  <si>
    <t>pdc</t>
  </si>
  <si>
    <t>serviceStartYear</t>
  </si>
  <si>
    <t>titleholders</t>
  </si>
  <si>
    <t>supplementalDraftYear</t>
  </si>
  <si>
    <t>champ</t>
  </si>
  <si>
    <t>western</t>
  </si>
  <si>
    <t>youthrepyears</t>
  </si>
  <si>
    <t>group</t>
  </si>
  <si>
    <t>pbayear</t>
  </si>
  <si>
    <t>nationalteam</t>
  </si>
  <si>
    <t>nextConf</t>
  </si>
  <si>
    <t>super14years</t>
  </si>
  <si>
    <t>education</t>
  </si>
  <si>
    <t>ruYearbstart</t>
  </si>
  <si>
    <t>pdcWorld</t>
  </si>
  <si>
    <t>preseasonNumber</t>
  </si>
  <si>
    <t>coachyear2end</t>
  </si>
  <si>
    <t>yeardend</t>
  </si>
  <si>
    <t>lastNblGame</t>
  </si>
  <si>
    <t>matchplay</t>
  </si>
  <si>
    <t>rd2Team</t>
  </si>
  <si>
    <t>olympics</t>
  </si>
  <si>
    <t>ncaasecondround</t>
  </si>
  <si>
    <t>domesticyears</t>
  </si>
  <si>
    <t>umpireyears</t>
  </si>
  <si>
    <t>next</t>
  </si>
  <si>
    <t>formerChannel</t>
  </si>
  <si>
    <t>termstart</t>
  </si>
  <si>
    <t>rd1Team</t>
  </si>
  <si>
    <t>wcMedals</t>
  </si>
  <si>
    <t>ruYear3start</t>
  </si>
  <si>
    <t>year7end</t>
  </si>
  <si>
    <t>lastAired</t>
  </si>
  <si>
    <t>logo</t>
  </si>
  <si>
    <t>class</t>
  </si>
  <si>
    <t>placeOfDeath</t>
  </si>
  <si>
    <t>location</t>
  </si>
  <si>
    <t>demolitionDate</t>
  </si>
  <si>
    <t>games</t>
  </si>
  <si>
    <t>s</t>
  </si>
  <si>
    <t>bowlgames</t>
  </si>
  <si>
    <t>coachyear5start</t>
  </si>
  <si>
    <t>hofyear</t>
  </si>
  <si>
    <t>airdate</t>
  </si>
  <si>
    <t>nfldraftyear</t>
  </si>
  <si>
    <t>coachyear3end</t>
  </si>
  <si>
    <t>cflwestallstar</t>
  </si>
  <si>
    <t>refereeyear2start</t>
  </si>
  <si>
    <t>cflstatseason</t>
  </si>
  <si>
    <t>grandPrix</t>
  </si>
  <si>
    <t>gamename</t>
  </si>
  <si>
    <t>event</t>
  </si>
  <si>
    <t>last</t>
  </si>
  <si>
    <t>footnotes</t>
  </si>
  <si>
    <t>dab</t>
  </si>
  <si>
    <t>spouse</t>
  </si>
  <si>
    <t>cfldraftyear</t>
  </si>
  <si>
    <t>zuiderduinMasters</t>
  </si>
  <si>
    <t>compyear</t>
  </si>
  <si>
    <t>overseasCareerStart</t>
  </si>
  <si>
    <t>confchamp</t>
  </si>
  <si>
    <t>year9start</t>
  </si>
  <si>
    <t>dateOfAbandonment</t>
  </si>
  <si>
    <t>added</t>
  </si>
  <si>
    <t>dissolved</t>
  </si>
  <si>
    <t>playerTeams</t>
  </si>
  <si>
    <t>regularSeason</t>
  </si>
  <si>
    <t>currentyears</t>
  </si>
  <si>
    <t>ruYear4start</t>
  </si>
  <si>
    <t>refereeyear1end</t>
  </si>
  <si>
    <t>successor</t>
  </si>
  <si>
    <t>ruYear2end</t>
  </si>
  <si>
    <t>coachtournamentrecord</t>
  </si>
  <si>
    <t>mvp</t>
  </si>
  <si>
    <t>season2Year</t>
  </si>
  <si>
    <t>lccn</t>
  </si>
  <si>
    <t>champion</t>
  </si>
  <si>
    <t>website</t>
  </si>
  <si>
    <t>bowlList</t>
  </si>
  <si>
    <t>deathPlace</t>
  </si>
  <si>
    <t>worldChamp</t>
  </si>
  <si>
    <t>superbowls</t>
  </si>
  <si>
    <t>womensworldchampion</t>
  </si>
  <si>
    <t>termend</t>
  </si>
  <si>
    <t>coachyearcstart</t>
  </si>
  <si>
    <t>winsAtMajors</t>
  </si>
  <si>
    <t>formationDate</t>
  </si>
  <si>
    <t>season1Year</t>
  </si>
  <si>
    <t>wbritopen</t>
  </si>
  <si>
    <t>active</t>
  </si>
  <si>
    <t>draftPick</t>
  </si>
  <si>
    <t>final2year</t>
  </si>
  <si>
    <t>divisionSeason</t>
  </si>
  <si>
    <t>data</t>
  </si>
  <si>
    <t>usamateur</t>
  </si>
  <si>
    <t>commitdate</t>
  </si>
  <si>
    <t>ruYouthyears</t>
  </si>
  <si>
    <t>launch</t>
  </si>
  <si>
    <t>ruNtupdate</t>
  </si>
  <si>
    <t>undraftyear</t>
  </si>
  <si>
    <t>ranklink</t>
  </si>
  <si>
    <t>withdrew</t>
  </si>
  <si>
    <t>firstseason</t>
  </si>
  <si>
    <t>finalteam</t>
  </si>
  <si>
    <t>runnerup</t>
  </si>
  <si>
    <t>season5Year</t>
  </si>
  <si>
    <t>fullname</t>
  </si>
  <si>
    <t>season3Year</t>
  </si>
  <si>
    <t>succeeded</t>
  </si>
  <si>
    <t>season6Year</t>
  </si>
  <si>
    <t>finals</t>
  </si>
  <si>
    <t>college</t>
  </si>
  <si>
    <t>arena</t>
  </si>
  <si>
    <t>season4Year</t>
  </si>
  <si>
    <t>coachyearbend</t>
  </si>
  <si>
    <t>fangraphs</t>
  </si>
  <si>
    <t>ruAmupdate</t>
  </si>
  <si>
    <t>cfleastallstar</t>
  </si>
  <si>
    <t>leagues</t>
  </si>
  <si>
    <t>predecessor</t>
  </si>
  <si>
    <t>rivalsRefTitle</t>
  </si>
  <si>
    <t>reason</t>
  </si>
  <si>
    <t>ukOpen</t>
  </si>
  <si>
    <t>refereeyear2end</t>
  </si>
  <si>
    <t>gameId</t>
  </si>
  <si>
    <t>constructionCost</t>
  </si>
  <si>
    <t>uslaxhofYear</t>
  </si>
  <si>
    <t>bestResult</t>
  </si>
  <si>
    <t>aflallstar</t>
  </si>
  <si>
    <t>micyears</t>
  </si>
  <si>
    <t>ruSevensnationalcomp</t>
  </si>
  <si>
    <t>stat1value</t>
  </si>
  <si>
    <t>previousTeam</t>
  </si>
  <si>
    <t>scoutRefTitle</t>
  </si>
  <si>
    <t>afldraftedyear</t>
  </si>
  <si>
    <t>position</t>
  </si>
  <si>
    <t>afldraftyear</t>
  </si>
  <si>
    <t>draftTeam</t>
  </si>
  <si>
    <t>season7Year</t>
  </si>
  <si>
    <t>britamateur</t>
  </si>
  <si>
    <t>coachingRecord</t>
  </si>
  <si>
    <t>colyears</t>
  </si>
  <si>
    <t>nationalTitles</t>
  </si>
  <si>
    <t>dates</t>
  </si>
  <si>
    <t>preseasonAp</t>
  </si>
  <si>
    <t>coachyear6start</t>
  </si>
  <si>
    <t>dateofbirth</t>
  </si>
  <si>
    <t>aflstatseason</t>
  </si>
  <si>
    <t>espnRefTitle</t>
  </si>
  <si>
    <t>season9Year</t>
  </si>
  <si>
    <t>surface</t>
  </si>
  <si>
    <t>debutTeam</t>
  </si>
  <si>
    <t>rankyear</t>
  </si>
  <si>
    <t>accessdate</t>
  </si>
  <si>
    <t>term</t>
  </si>
  <si>
    <t>proyears</t>
  </si>
  <si>
    <t>amateuryears</t>
  </si>
  <si>
    <t>season8Year</t>
  </si>
  <si>
    <t>formation</t>
  </si>
  <si>
    <t>refereeyear4start</t>
  </si>
  <si>
    <t>latestReleaseVersion</t>
  </si>
  <si>
    <t>australianopendoublesresult</t>
  </si>
  <si>
    <t>semifinal</t>
  </si>
  <si>
    <t>foundingDate</t>
  </si>
  <si>
    <t>formationYear</t>
  </si>
  <si>
    <t>plays</t>
  </si>
  <si>
    <t>owner</t>
  </si>
  <si>
    <t>rd3Team</t>
  </si>
  <si>
    <t>collegehof</t>
  </si>
  <si>
    <t>season10Year</t>
  </si>
  <si>
    <t>nationals</t>
  </si>
  <si>
    <t>updated</t>
  </si>
  <si>
    <t>coachplayers</t>
  </si>
  <si>
    <t>usopendoublesresult</t>
  </si>
  <si>
    <t>club</t>
  </si>
  <si>
    <t>internationalyears</t>
  </si>
  <si>
    <t>imageCaption</t>
  </si>
  <si>
    <t>nationalteamUpdate</t>
  </si>
  <si>
    <t>currentSeason</t>
  </si>
  <si>
    <t>rookieyear</t>
  </si>
  <si>
    <t>children</t>
  </si>
  <si>
    <t>period</t>
  </si>
  <si>
    <t>premierLeague</t>
  </si>
  <si>
    <t>clubyears</t>
  </si>
  <si>
    <t>vegas</t>
  </si>
  <si>
    <t>ruAmateurclubs</t>
  </si>
  <si>
    <t>pfhofyear</t>
  </si>
  <si>
    <t>deathdate</t>
  </si>
  <si>
    <t>coachyeardstart</t>
  </si>
  <si>
    <t>preceded</t>
  </si>
  <si>
    <t>rlAmateuryears</t>
  </si>
  <si>
    <t>worlds</t>
  </si>
  <si>
    <t>refereeyear3start</t>
  </si>
  <si>
    <t>yearActive</t>
  </si>
  <si>
    <t>firstRace</t>
  </si>
  <si>
    <t>latestReleaseDate</t>
  </si>
  <si>
    <t>deliveries</t>
  </si>
  <si>
    <t>year8end</t>
  </si>
  <si>
    <t>nllhof</t>
  </si>
  <si>
    <t>ruClubupdate</t>
  </si>
  <si>
    <t>firstBuschRace</t>
  </si>
  <si>
    <t>orphan</t>
  </si>
  <si>
    <t>firstTruckRace</t>
  </si>
  <si>
    <t>number</t>
  </si>
  <si>
    <t>custom</t>
  </si>
  <si>
    <t>finalsChamp</t>
  </si>
  <si>
    <t>available</t>
  </si>
  <si>
    <t>seasonChamps</t>
  </si>
  <si>
    <t>overallRecord</t>
  </si>
  <si>
    <t>summary</t>
  </si>
  <si>
    <t>ruYear3end</t>
  </si>
  <si>
    <t>lifespan</t>
  </si>
  <si>
    <t>born</t>
  </si>
  <si>
    <t>cbbaskhofYear</t>
  </si>
  <si>
    <t>runs</t>
  </si>
  <si>
    <t>column1Title</t>
  </si>
  <si>
    <t>datebirth</t>
  </si>
  <si>
    <t>releasedate</t>
  </si>
  <si>
    <t>clubUpdate</t>
  </si>
  <si>
    <t>ruYear5start</t>
  </si>
  <si>
    <t>debut3year</t>
  </si>
  <si>
    <t>frenchopendoublesresult</t>
  </si>
  <si>
    <t>season11Year</t>
  </si>
  <si>
    <t>otherYears</t>
  </si>
  <si>
    <t>turnedPro</t>
  </si>
  <si>
    <t>establishment</t>
  </si>
  <si>
    <t>debutDate</t>
  </si>
  <si>
    <t>dateOfCurrentRanking</t>
  </si>
  <si>
    <t>whaDraftYear</t>
  </si>
  <si>
    <t>allStadiums</t>
  </si>
  <si>
    <t>lastRace</t>
  </si>
  <si>
    <t>nitChamp</t>
  </si>
  <si>
    <t>unreferenced</t>
  </si>
  <si>
    <t>firstMeetingDate</t>
  </si>
  <si>
    <t>int.DartsLeague</t>
  </si>
  <si>
    <t>release</t>
  </si>
  <si>
    <t>cleanup</t>
  </si>
  <si>
    <t>issue</t>
  </si>
  <si>
    <t>tenure</t>
  </si>
  <si>
    <t>ncaaroundof</t>
  </si>
  <si>
    <t>tone</t>
  </si>
  <si>
    <t>tourney</t>
  </si>
  <si>
    <t>blpSources</t>
  </si>
  <si>
    <t>espn</t>
  </si>
  <si>
    <t>gameName</t>
  </si>
  <si>
    <t>grandSlam</t>
  </si>
  <si>
    <t>winsAtPGA</t>
  </si>
  <si>
    <t>update</t>
  </si>
  <si>
    <t>status</t>
  </si>
  <si>
    <t>icupdate</t>
  </si>
  <si>
    <t>finaldate</t>
  </si>
  <si>
    <t>worldDartsTrophy</t>
  </si>
  <si>
    <t>usOpen</t>
  </si>
  <si>
    <t>seatingCapacity</t>
  </si>
  <si>
    <t>week</t>
  </si>
  <si>
    <t>refimprove</t>
  </si>
  <si>
    <t>conference</t>
  </si>
  <si>
    <t>advert</t>
  </si>
  <si>
    <t>coachedTeam</t>
  </si>
  <si>
    <t>winsAtJapan</t>
  </si>
  <si>
    <t>attendance</t>
  </si>
  <si>
    <t>ruProyears</t>
  </si>
  <si>
    <t>lastBuschRace</t>
  </si>
  <si>
    <t>finalsRunnerUp</t>
  </si>
  <si>
    <t>statisticYear</t>
  </si>
  <si>
    <t>yeareend</t>
  </si>
  <si>
    <t>stat4value</t>
  </si>
  <si>
    <t>wimbledondoublesresult</t>
  </si>
  <si>
    <t>ruProvinceupdate</t>
  </si>
  <si>
    <t>originalResearch</t>
  </si>
  <si>
    <t>season12Year</t>
  </si>
  <si>
    <t>repcoachyears</t>
  </si>
  <si>
    <t>year10start</t>
  </si>
  <si>
    <t>medaltemplates</t>
  </si>
  <si>
    <t>laborEnd</t>
  </si>
  <si>
    <t>buildingEndDate</t>
  </si>
  <si>
    <t>reldate</t>
  </si>
  <si>
    <t>positions</t>
  </si>
  <si>
    <t>notability</t>
  </si>
  <si>
    <t>season13Year</t>
  </si>
  <si>
    <t>allLocations</t>
  </si>
  <si>
    <t>differentPrevious</t>
  </si>
  <si>
    <t>jtotal</t>
  </si>
  <si>
    <t>selection</t>
  </si>
  <si>
    <t>ruYear6start</t>
  </si>
  <si>
    <t>mfiWorldMatchplay</t>
  </si>
  <si>
    <t>coi</t>
  </si>
  <si>
    <t>stat2year</t>
  </si>
  <si>
    <t>coachingdebutyear</t>
  </si>
  <si>
    <t>formerCallsigns</t>
  </si>
  <si>
    <t>laborStart</t>
  </si>
  <si>
    <t>olyMedals</t>
  </si>
  <si>
    <t>coachyear7start</t>
  </si>
  <si>
    <t>coachyearcend</t>
  </si>
  <si>
    <t>aflstats</t>
  </si>
  <si>
    <t>peacock</t>
  </si>
  <si>
    <t>noFootnotes</t>
  </si>
  <si>
    <t>yearsAsACoach</t>
  </si>
  <si>
    <t>super14update</t>
  </si>
  <si>
    <t>yearsAsAnNhlCoach</t>
  </si>
  <si>
    <t>european</t>
  </si>
  <si>
    <t>debutYear</t>
  </si>
  <si>
    <t>championshipLeague</t>
  </si>
  <si>
    <t>currentTeam</t>
  </si>
  <si>
    <t>collegeyears</t>
  </si>
  <si>
    <t>primarySources</t>
  </si>
  <si>
    <t>lastTruckRace</t>
  </si>
  <si>
    <t>launchDate</t>
  </si>
  <si>
    <t>allstars</t>
  </si>
  <si>
    <t>preaflprobowls</t>
  </si>
  <si>
    <t>poll</t>
  </si>
  <si>
    <t>primarysources</t>
  </si>
  <si>
    <t>leagueChamps</t>
  </si>
  <si>
    <t>ruCoachupdate</t>
  </si>
  <si>
    <t>coachclubs</t>
  </si>
  <si>
    <t>rlCoachyears</t>
  </si>
  <si>
    <t>teamb</t>
  </si>
  <si>
    <t>teama</t>
  </si>
  <si>
    <t>rd4Team</t>
  </si>
  <si>
    <t>coachyear4end</t>
  </si>
  <si>
    <t>u</t>
  </si>
  <si>
    <t>defunct</t>
  </si>
  <si>
    <t>transportationStart</t>
  </si>
  <si>
    <t>saison</t>
  </si>
  <si>
    <t>post1years</t>
  </si>
  <si>
    <t>university</t>
  </si>
  <si>
    <t>filename</t>
  </si>
  <si>
    <t>caps</t>
  </si>
  <si>
    <t>year11start</t>
  </si>
  <si>
    <t>regionals</t>
  </si>
  <si>
    <t>umptestdebutyr</t>
  </si>
  <si>
    <t>ruRefereecomps</t>
  </si>
  <si>
    <t>transportationEnd</t>
  </si>
  <si>
    <t>highSchool</t>
  </si>
  <si>
    <t>current</t>
  </si>
  <si>
    <t>battle</t>
  </si>
  <si>
    <t>paralympics</t>
  </si>
  <si>
    <t>frenchopenresult</t>
  </si>
  <si>
    <t>autobiography</t>
  </si>
  <si>
    <t>ruYearcstart</t>
  </si>
  <si>
    <t>finalsMvpLink</t>
  </si>
  <si>
    <t>prospectTeam</t>
  </si>
  <si>
    <t>ruSevensupdate</t>
  </si>
  <si>
    <t>mvpteam</t>
  </si>
  <si>
    <t>total</t>
  </si>
  <si>
    <t>darts</t>
  </si>
  <si>
    <t>justiceEnd</t>
  </si>
  <si>
    <t>australianopenresult</t>
  </si>
  <si>
    <t>uflstatseason</t>
  </si>
  <si>
    <t>ruCoachyear1start</t>
  </si>
  <si>
    <t>fansite</t>
  </si>
  <si>
    <t>winsAtOtherTournaments</t>
  </si>
  <si>
    <t>relative</t>
  </si>
  <si>
    <t>commerceStart</t>
  </si>
  <si>
    <t>generalManager</t>
  </si>
  <si>
    <t>weasel</t>
  </si>
  <si>
    <t>secondPlace</t>
  </si>
  <si>
    <t>winsAtChallenges</t>
  </si>
  <si>
    <t>pcFinals</t>
  </si>
  <si>
    <t>hostFlagvar</t>
  </si>
  <si>
    <t>differentNext</t>
  </si>
  <si>
    <t>championsFlagvar</t>
  </si>
  <si>
    <t>designatedNrhpType</t>
  </si>
  <si>
    <t>aflentryyear</t>
  </si>
  <si>
    <t>refereecomp</t>
  </si>
  <si>
    <t>confusing</t>
  </si>
  <si>
    <t>agricultureStart</t>
  </si>
  <si>
    <t>britishMatchplay</t>
  </si>
  <si>
    <t>pov</t>
  </si>
  <si>
    <t>battles</t>
  </si>
  <si>
    <t>hof</t>
  </si>
  <si>
    <t>startDate</t>
  </si>
  <si>
    <t>inappropriateTone</t>
  </si>
  <si>
    <t>justiceStart</t>
  </si>
  <si>
    <t>confstanding</t>
  </si>
  <si>
    <t>season14Year</t>
  </si>
  <si>
    <t>moreFootnotes</t>
  </si>
  <si>
    <t>winsAtAsia</t>
  </si>
  <si>
    <t>tsnallafl</t>
  </si>
  <si>
    <t>previousNationalSquads</t>
  </si>
  <si>
    <t>yearfstart</t>
  </si>
  <si>
    <t>teamyears</t>
  </si>
  <si>
    <t>school</t>
  </si>
  <si>
    <t>commerceEnd</t>
  </si>
  <si>
    <t>relatives</t>
  </si>
  <si>
    <t>leadTooShort</t>
  </si>
  <si>
    <t>2ndhand</t>
  </si>
  <si>
    <t>internationalDartsLeague</t>
  </si>
  <si>
    <t>coachEnd</t>
  </si>
  <si>
    <t>nationalteams</t>
  </si>
  <si>
    <t>inUniverse</t>
  </si>
  <si>
    <t>agricultureEnd</t>
  </si>
  <si>
    <t>certyear</t>
  </si>
  <si>
    <t>ruYear7start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</si>
  <si>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</si>
  <si>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</si>
  <si>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</si>
  <si>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</si>
  <si>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</si>
  <si>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</si>
  <si>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</si>
  <si>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</si>
  <si>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</si>
  <si>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</si>
  <si>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</si>
  <si>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</si>
  <si>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</si>
  <si>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</si>
  <si>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</si>
  <si>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</si>
  <si>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</si>
  <si>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</si>
  <si>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</si>
  <si>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</si>
  <si>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</si>
  <si>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</si>
  <si>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</si>
  <si>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</si>
  <si>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</si>
  <si>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</si>
  <si>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</si>
  <si>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wineRegion</t>
  </si>
  <si>
    <t>origin</t>
  </si>
  <si>
    <t>settlementType</t>
  </si>
  <si>
    <t>subdivisionType</t>
  </si>
  <si>
    <t>pushpinMap</t>
  </si>
  <si>
    <t>subdivisionName</t>
  </si>
  <si>
    <t>locationCountry</t>
  </si>
  <si>
    <t>mapCaption</t>
  </si>
  <si>
    <t>stateParty</t>
  </si>
  <si>
    <t>postalCodeType</t>
  </si>
  <si>
    <t>leaderParty</t>
  </si>
  <si>
    <t>partOf</t>
  </si>
  <si>
    <t>isPartOfWineRegion</t>
  </si>
  <si>
    <t>sourceCountry</t>
  </si>
  <si>
    <t>isPartOf</t>
  </si>
  <si>
    <t>timezone</t>
  </si>
  <si>
    <t>officialName</t>
  </si>
  <si>
    <t>subregion</t>
  </si>
  <si>
    <t>map</t>
  </si>
  <si>
    <t>areaCodeType</t>
  </si>
  <si>
    <t>timeZone</t>
  </si>
  <si>
    <t>capital</t>
  </si>
  <si>
    <t>imageMap</t>
  </si>
  <si>
    <t>part</t>
  </si>
  <si>
    <t>alsoCalled</t>
  </si>
  <si>
    <t>divisions</t>
  </si>
  <si>
    <t>countryAdminDivisionsTitle</t>
  </si>
  <si>
    <t>areaServed</t>
  </si>
  <si>
    <t>blank1NameSec</t>
  </si>
  <si>
    <t>blankNameSec</t>
  </si>
  <si>
    <t>basinCountries</t>
  </si>
  <si>
    <t>populationAsOf</t>
  </si>
  <si>
    <t>gdpYear</t>
  </si>
  <si>
    <t>firstdate</t>
  </si>
  <si>
    <t>wineYears</t>
  </si>
  <si>
    <t>election</t>
  </si>
  <si>
    <t>popDate</t>
  </si>
  <si>
    <t>firstVintage</t>
  </si>
  <si>
    <t>populationDate</t>
  </si>
  <si>
    <t>imageSkyline</t>
  </si>
  <si>
    <t>lcc</t>
  </si>
  <si>
    <t>comments</t>
  </si>
  <si>
    <t>congress</t>
  </si>
  <si>
    <t>gdpCapYear</t>
  </si>
  <si>
    <t>jahr</t>
  </si>
  <si>
    <t>originalairdate</t>
  </si>
  <si>
    <t>yearFounded</t>
  </si>
  <si>
    <t>foundationPlace</t>
  </si>
  <si>
    <t>popEstAsOf</t>
  </si>
  <si>
    <t>subsequentWork</t>
  </si>
  <si>
    <t>wineProduced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</si>
  <si>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</si>
  <si>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</si>
  <si>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</si>
  <si>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</si>
  <si>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</si>
  <si>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</si>
  <si>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</si>
  <si>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</si>
  <si>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</si>
  <si>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</si>
  <si>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</si>
  <si>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</si>
  <si>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</si>
  <si>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</si>
  <si>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</si>
  <si>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</si>
  <si>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</si>
  <si>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</si>
  <si>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</si>
  <si>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</si>
  <si>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</si>
  <si>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</si>
  <si>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</si>
  <si>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</si>
  <si>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</si>
  <si>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</si>
  <si>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</si>
  <si>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</si>
  <si>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</si>
  <si>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</si>
  <si>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</si>
  <si>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</si>
  <si>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</si>
  <si>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</si>
  <si>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</si>
  <si>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</si>
  <si>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</si>
  <si>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</si>
  <si>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</si>
  <si>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</si>
  <si>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</si>
  <si>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</si>
  <si>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</si>
  <si>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</si>
  <si>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</si>
  <si>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</si>
  <si>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</si>
  <si>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</si>
  <si>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</si>
  <si>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</si>
  <si>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</si>
  <si>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</si>
  <si>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</si>
  <si>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</si>
  <si>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</si>
  <si>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</si>
  <si>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</si>
  <si>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</si>
  <si>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</si>
  <si>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</si>
  <si>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</si>
  <si>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</si>
  <si>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</si>
  <si>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</si>
  <si>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</si>
  <si>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</si>
  <si>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</si>
  <si>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</si>
  <si>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</si>
  <si>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</si>
  <si>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</si>
  <si>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</si>
  <si>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</si>
  <si>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</si>
  <si>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</si>
  <si>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</si>
  <si>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</si>
  <si>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</si>
  <si>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</si>
  <si>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</si>
  <si>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</si>
  <si>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</si>
  <si>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</si>
  <si>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</si>
  <si>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</si>
  <si>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</si>
  <si>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</si>
  <si>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</si>
  <si>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</si>
  <si>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</si>
  <si>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</si>
  <si>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</si>
  <si>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</si>
  <si>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</si>
  <si>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</si>
  <si>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</si>
  <si>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</si>
  <si>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</si>
  <si>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</si>
  <si>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</si>
  <si>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</si>
  <si>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</si>
  <si>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</si>
  <si>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</si>
  <si>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</si>
  <si>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</si>
  <si>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</si>
  <si>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</si>
  <si>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</si>
  <si>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</si>
  <si>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</si>
  <si>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</si>
  <si>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</si>
  <si>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</si>
  <si>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</si>
  <si>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</si>
  <si>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</si>
  <si>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</si>
  <si>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</si>
  <si>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</si>
  <si>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</si>
  <si>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</si>
  <si>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</si>
  <si>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</si>
  <si>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</si>
  <si>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</si>
  <si>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</si>
  <si>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</si>
  <si>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</si>
  <si>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</si>
  <si>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</si>
  <si>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</si>
  <si>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</si>
  <si>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</si>
  <si>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</si>
  <si>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</si>
  <si>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</si>
  <si>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</si>
  <si>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</si>
  <si>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</si>
  <si>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</si>
  <si>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</si>
  <si>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</si>
  <si>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</si>
  <si>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</si>
  <si>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</si>
  <si>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</si>
  <si>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</si>
  <si>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</si>
  <si>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</si>
  <si>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</si>
  <si>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</si>
  <si>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</si>
  <si>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</si>
  <si>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</si>
  <si>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</si>
  <si>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</si>
  <si>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</si>
  <si>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</si>
  <si>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</si>
  <si>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</si>
  <si>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</si>
  <si>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</si>
  <si>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</si>
  <si>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</si>
  <si>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</si>
  <si>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</si>
  <si>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</si>
  <si>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</si>
  <si>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</si>
  <si>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</si>
  <si>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</si>
  <si>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</si>
  <si>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</si>
  <si>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</si>
  <si>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</si>
  <si>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</si>
  <si>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</si>
  <si>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</si>
  <si>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</si>
  <si>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</si>
  <si>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</si>
  <si>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</si>
  <si>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</si>
  <si>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</si>
  <si>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</si>
  <si>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</si>
  <si>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</si>
  <si>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</si>
  <si>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</si>
  <si>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</si>
  <si>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</si>
  <si>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</si>
  <si>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</si>
  <si>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</si>
  <si>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</si>
  <si>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</si>
  <si>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</si>
  <si>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</si>
  <si>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</si>
  <si>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</si>
  <si>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</si>
  <si>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</si>
  <si>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</si>
  <si>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</si>
  <si>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</si>
  <si>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</si>
  <si>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</si>
  <si>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</si>
  <si>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</si>
  <si>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</si>
  <si>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</si>
  <si>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</si>
  <si>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</si>
  <si>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</si>
  <si>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</si>
  <si>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</si>
  <si>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</si>
  <si>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</si>
  <si>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</si>
  <si>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</si>
  <si>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</si>
  <si>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</si>
  <si>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</si>
  <si>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</si>
  <si>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</si>
  <si>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</si>
  <si>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</si>
  <si>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growingGrape</t>
  </si>
  <si>
    <t>varietals</t>
  </si>
  <si>
    <t>varietal</t>
  </si>
  <si>
    <t>pedigree</t>
  </si>
  <si>
    <t>signatureWine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</si>
  <si>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</si>
  <si>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</si>
  <si>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</si>
  <si>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</si>
  <si>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</si>
  <si>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</si>
  <si>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</si>
  <si>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</si>
  <si>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</si>
  <si>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</si>
  <si>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</si>
  <si>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</si>
  <si>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</si>
  <si>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</si>
  <si>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</si>
  <si>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</si>
  <si>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stylisticOrigins</t>
  </si>
  <si>
    <t>thisSingle</t>
  </si>
  <si>
    <t>alias</t>
  </si>
  <si>
    <t>lastSingle</t>
  </si>
  <si>
    <t>associatedActs</t>
  </si>
  <si>
    <t>fusiongenres</t>
  </si>
  <si>
    <t>associatedBand</t>
  </si>
  <si>
    <t>associatedMusicalArtist</t>
  </si>
  <si>
    <t>stylisticOrigin</t>
  </si>
  <si>
    <t>nextSingle</t>
  </si>
  <si>
    <t>musicSubgenre</t>
  </si>
  <si>
    <t>otherTopics</t>
  </si>
  <si>
    <t>derivative</t>
  </si>
  <si>
    <t>musicalBand</t>
  </si>
  <si>
    <t>subgenres</t>
  </si>
  <si>
    <t>musicalArtist</t>
  </si>
  <si>
    <t>recordLabel</t>
  </si>
  <si>
    <t>derivatives</t>
  </si>
  <si>
    <t>currentMembers</t>
  </si>
  <si>
    <t>bSide</t>
  </si>
  <si>
    <t>pastMembers</t>
  </si>
  <si>
    <t>fromAlbum</t>
  </si>
  <si>
    <t>musicFestivalName</t>
  </si>
  <si>
    <t>bandMember</t>
  </si>
  <si>
    <t>recordedIn</t>
  </si>
  <si>
    <t>style</t>
  </si>
  <si>
    <t>programmeFormat</t>
  </si>
  <si>
    <t>allWriting</t>
  </si>
  <si>
    <t>category</t>
  </si>
  <si>
    <t>popularity</t>
  </si>
  <si>
    <t>subgenrelist</t>
  </si>
  <si>
    <t>formerBandMember</t>
  </si>
  <si>
    <t>musicFusionGenre</t>
  </si>
  <si>
    <t>instrument</t>
  </si>
  <si>
    <t>regionalScenes</t>
  </si>
  <si>
    <t>col</t>
  </si>
  <si>
    <t>instruments</t>
  </si>
  <si>
    <t>notableInstruments</t>
  </si>
  <si>
    <t>companyName</t>
  </si>
  <si>
    <t>slogan</t>
  </si>
  <si>
    <t>alternativeNames</t>
  </si>
  <si>
    <t>song</t>
  </si>
  <si>
    <t>musicGenre</t>
  </si>
  <si>
    <t>nonFictionSubject</t>
  </si>
  <si>
    <t>tracks</t>
  </si>
  <si>
    <t>festivals</t>
  </si>
  <si>
    <t>winnerGenre</t>
  </si>
  <si>
    <t>musicalStyle</t>
  </si>
  <si>
    <t>parent</t>
  </si>
  <si>
    <t>content</t>
  </si>
  <si>
    <t>callsignMeaning</t>
  </si>
  <si>
    <t>related</t>
  </si>
  <si>
    <t>labels</t>
  </si>
  <si>
    <t>chart</t>
  </si>
  <si>
    <t>presenter</t>
  </si>
  <si>
    <t>prevLink</t>
  </si>
  <si>
    <t>lyrics</t>
  </si>
  <si>
    <t>field</t>
  </si>
  <si>
    <t>chartPosition</t>
  </si>
  <si>
    <t>nextLink</t>
  </si>
  <si>
    <t>distributingLabel</t>
  </si>
  <si>
    <t>basis</t>
  </si>
  <si>
    <t>misc</t>
  </si>
  <si>
    <t>industry</t>
  </si>
  <si>
    <t>products</t>
  </si>
  <si>
    <t>notableworks</t>
  </si>
  <si>
    <t>rev2score</t>
  </si>
  <si>
    <t>aSide</t>
  </si>
  <si>
    <t>branding</t>
  </si>
  <si>
    <t>engineers</t>
  </si>
  <si>
    <t>allMusic</t>
  </si>
  <si>
    <t>notableRole</t>
  </si>
  <si>
    <t>hometown</t>
  </si>
  <si>
    <t>picture</t>
  </si>
  <si>
    <t>distributingCompany</t>
  </si>
  <si>
    <t>form</t>
  </si>
  <si>
    <t>motto</t>
  </si>
  <si>
    <t>formerNames</t>
  </si>
  <si>
    <t>localScenes</t>
  </si>
  <si>
    <t>publisher</t>
  </si>
  <si>
    <t>otherInfo</t>
  </si>
  <si>
    <t>nickname</t>
  </si>
  <si>
    <t>info</t>
  </si>
  <si>
    <t>composer</t>
  </si>
  <si>
    <t>founder</t>
  </si>
  <si>
    <t>genre.</t>
  </si>
  <si>
    <t>tradition</t>
  </si>
  <si>
    <t>subsid</t>
  </si>
  <si>
    <t>producers</t>
  </si>
  <si>
    <t>imgCapt</t>
  </si>
  <si>
    <t>sign</t>
  </si>
  <si>
    <t>fusionGenres</t>
  </si>
  <si>
    <t>%3E1997Genre</t>
  </si>
  <si>
    <t>culturalOrigins</t>
  </si>
  <si>
    <t>foundedBy</t>
  </si>
  <si>
    <t>video</t>
  </si>
  <si>
    <t>purpose</t>
  </si>
  <si>
    <t>length</t>
  </si>
  <si>
    <t>notableWork</t>
  </si>
  <si>
    <t>imageFile</t>
  </si>
  <si>
    <t>albumName</t>
  </si>
  <si>
    <t>firstReleaseVersion</t>
  </si>
  <si>
    <t>opentheme</t>
  </si>
  <si>
    <t>depictionDescription</t>
  </si>
  <si>
    <t>1optionName</t>
  </si>
  <si>
    <t>channel</t>
  </si>
  <si>
    <t>logoalt</t>
  </si>
  <si>
    <t>founders</t>
  </si>
  <si>
    <t>allLyrics</t>
  </si>
  <si>
    <t>organizations</t>
  </si>
  <si>
    <t>affiliations</t>
  </si>
  <si>
    <t>parentCompany</t>
  </si>
  <si>
    <t>1optionLink</t>
  </si>
  <si>
    <t>reviews</t>
  </si>
  <si>
    <t>owningCompany</t>
  </si>
  <si>
    <t>nonProfitName</t>
  </si>
  <si>
    <t>judges</t>
  </si>
  <si>
    <t>rev3score</t>
  </si>
  <si>
    <t>colors</t>
  </si>
  <si>
    <t>articles</t>
  </si>
  <si>
    <t>titleOrig</t>
  </si>
  <si>
    <t>as</t>
  </si>
  <si>
    <t>uniform</t>
  </si>
  <si>
    <t>certification</t>
  </si>
  <si>
    <t>productions</t>
  </si>
  <si>
    <t>currentAwards</t>
  </si>
  <si>
    <t>2007Genre</t>
  </si>
  <si>
    <t>titel</t>
  </si>
  <si>
    <t>showJudge</t>
  </si>
  <si>
    <t>era</t>
  </si>
  <si>
    <t>participants</t>
  </si>
  <si>
    <t>altArtist</t>
  </si>
  <si>
    <t>bSides</t>
  </si>
  <si>
    <t>fate</t>
  </si>
  <si>
    <t>numEpisodes</t>
  </si>
  <si>
    <t>englishtitle</t>
  </si>
  <si>
    <t>imageCapt</t>
  </si>
  <si>
    <t>distribution</t>
  </si>
  <si>
    <t>notableSongs</t>
  </si>
  <si>
    <t>workplaces</t>
  </si>
  <si>
    <t>topics</t>
  </si>
  <si>
    <t>notableWorks</t>
  </si>
  <si>
    <t>product</t>
  </si>
  <si>
    <t>stadiumName</t>
  </si>
  <si>
    <t>academicDiscipline</t>
  </si>
  <si>
    <t>originalArtist</t>
  </si>
  <si>
    <t>single</t>
  </si>
  <si>
    <t>imagCapt</t>
  </si>
  <si>
    <t>imageAlt</t>
  </si>
  <si>
    <t>recordedBy</t>
  </si>
  <si>
    <t>compiler</t>
  </si>
  <si>
    <t>focus</t>
  </si>
  <si>
    <t>officialSchoolColour</t>
  </si>
  <si>
    <t>above</t>
  </si>
  <si>
    <t>subtitle</t>
  </si>
  <si>
    <t>venues</t>
  </si>
  <si>
    <t>othernames</t>
  </si>
  <si>
    <t>corpsname</t>
  </si>
  <si>
    <t>opening</t>
  </si>
  <si>
    <t>replacedNames</t>
  </si>
  <si>
    <t>lastTour</t>
  </si>
  <si>
    <t>literaryGenre</t>
  </si>
  <si>
    <t>dance</t>
  </si>
  <si>
    <t>row</t>
  </si>
  <si>
    <t>classesOffered</t>
  </si>
  <si>
    <t>episodeList</t>
  </si>
  <si>
    <t>comment</t>
  </si>
  <si>
    <t>profession</t>
  </si>
  <si>
    <t>currentProduction</t>
  </si>
  <si>
    <t>1991Genre</t>
  </si>
  <si>
    <t>institutions</t>
  </si>
  <si>
    <t>other</t>
  </si>
  <si>
    <t>replacedByNames</t>
  </si>
  <si>
    <t>sales</t>
  </si>
  <si>
    <t>cname</t>
  </si>
  <si>
    <t>birthName</t>
  </si>
  <si>
    <t>interval</t>
  </si>
  <si>
    <t>place</t>
  </si>
  <si>
    <t>2012Genre</t>
  </si>
  <si>
    <t>companyType</t>
  </si>
  <si>
    <t>19741983Genre</t>
  </si>
  <si>
    <t>serviceName</t>
  </si>
  <si>
    <t>movement</t>
  </si>
  <si>
    <t>background</t>
  </si>
  <si>
    <t>discipline</t>
  </si>
  <si>
    <t>1a</t>
  </si>
  <si>
    <t>singles</t>
  </si>
  <si>
    <t>styles</t>
  </si>
  <si>
    <t>influenced</t>
  </si>
  <si>
    <t>endtheme</t>
  </si>
  <si>
    <t>guests</t>
  </si>
  <si>
    <t>themeMusicComposer</t>
  </si>
  <si>
    <t>label(s)_</t>
  </si>
  <si>
    <t>openingTheme</t>
  </si>
  <si>
    <t>studios</t>
  </si>
  <si>
    <t>works</t>
  </si>
  <si>
    <t>winner</t>
  </si>
  <si>
    <t>thisDvd</t>
  </si>
  <si>
    <t>alternateNames</t>
  </si>
  <si>
    <t>rev1score</t>
  </si>
  <si>
    <t>entrant</t>
  </si>
  <si>
    <t>engineer</t>
  </si>
  <si>
    <t>affiliation</t>
  </si>
  <si>
    <t>n</t>
  </si>
  <si>
    <t>fullForm</t>
  </si>
  <si>
    <t>othertheme</t>
  </si>
  <si>
    <t>givenName</t>
  </si>
  <si>
    <t>43genre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</si>
  <si>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</si>
  <si>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</si>
  <si>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</si>
  <si>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</si>
  <si>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</si>
  <si>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</si>
  <si>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</si>
  <si>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</si>
  <si>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</si>
  <si>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</si>
  <si>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</si>
  <si>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</si>
  <si>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</si>
  <si>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</si>
  <si>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</si>
  <si>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</si>
  <si>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</si>
  <si>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</si>
  <si>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</si>
  <si>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</si>
  <si>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</si>
  <si>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</si>
  <si>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</si>
  <si>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</si>
  <si>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</si>
  <si>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</si>
  <si>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</si>
  <si>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</si>
  <si>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</si>
  <si>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</si>
  <si>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</si>
  <si>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</si>
  <si>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</si>
  <si>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</si>
  <si>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</si>
  <si>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</si>
  <si>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</si>
  <si>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</si>
  <si>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</si>
  <si>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</si>
  <si>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</si>
  <si>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</si>
  <si>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</si>
  <si>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</si>
  <si>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</si>
  <si>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</si>
  <si>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</si>
  <si>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</si>
  <si>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</si>
  <si>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</si>
  <si>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</si>
  <si>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</si>
  <si>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</si>
  <si>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</si>
  <si>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</si>
  <si>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</si>
  <si>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</si>
  <si>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</si>
  <si>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</si>
  <si>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</si>
  <si>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</si>
  <si>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</si>
  <si>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</si>
  <si>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</si>
  <si>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</si>
  <si>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</si>
  <si>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</si>
  <si>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</si>
  <si>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</si>
  <si>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</si>
  <si>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</si>
  <si>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</si>
  <si>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</si>
  <si>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</si>
  <si>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</si>
  <si>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</si>
  <si>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</si>
  <si>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</si>
  <si>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</si>
  <si>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</si>
  <si>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</si>
  <si>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</si>
  <si>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</si>
  <si>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</si>
  <si>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</si>
  <si>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</si>
  <si>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</si>
  <si>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</si>
  <si>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</si>
  <si>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</si>
  <si>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</si>
  <si>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</si>
  <si>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</si>
  <si>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</si>
  <si>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</si>
  <si>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</si>
  <si>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</si>
  <si>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</si>
  <si>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</si>
  <si>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</si>
  <si>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</si>
  <si>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</si>
  <si>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</si>
  <si>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</si>
  <si>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</si>
  <si>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</si>
  <si>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</si>
  <si>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</si>
  <si>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</si>
  <si>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</si>
  <si>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</si>
  <si>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</si>
  <si>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</si>
  <si>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</si>
  <si>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</si>
  <si>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</si>
  <si>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</si>
  <si>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</si>
  <si>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</si>
  <si>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</si>
  <si>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</si>
  <si>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</si>
  <si>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</si>
  <si>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</si>
  <si>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</si>
  <si>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</si>
  <si>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</si>
  <si>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</si>
  <si>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</si>
  <si>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</si>
  <si>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</si>
  <si>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</si>
  <si>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</si>
  <si>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</si>
  <si>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</si>
  <si>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</si>
  <si>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</si>
  <si>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</si>
  <si>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</si>
  <si>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</si>
  <si>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</si>
  <si>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</si>
  <si>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</si>
  <si>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</si>
  <si>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</si>
  <si>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</si>
  <si>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</si>
  <si>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</si>
  <si>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</si>
  <si>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</si>
  <si>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</si>
  <si>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</si>
  <si>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</si>
  <si>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</si>
  <si>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</si>
  <si>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</si>
  <si>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</si>
  <si>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</si>
  <si>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</si>
  <si>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</si>
  <si>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</si>
  <si>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</si>
  <si>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</si>
  <si>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</si>
  <si>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</si>
  <si>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</si>
  <si>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</si>
  <si>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</si>
  <si>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</si>
  <si>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</si>
  <si>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</si>
  <si>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</si>
  <si>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</si>
  <si>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</si>
  <si>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</si>
  <si>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</si>
  <si>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</si>
  <si>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</si>
  <si>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</si>
  <si>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</si>
  <si>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</si>
  <si>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</si>
  <si>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</si>
  <si>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</si>
  <si>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</si>
  <si>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</si>
  <si>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</si>
  <si>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</si>
  <si>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</si>
  <si>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</si>
  <si>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</si>
  <si>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</si>
  <si>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</si>
  <si>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</si>
  <si>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</si>
  <si>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</si>
  <si>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</si>
  <si>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</si>
  <si>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</si>
  <si>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</si>
  <si>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manufacturer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</si>
  <si>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</si>
  <si>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</si>
  <si>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</si>
  <si>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</si>
  <si>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</si>
  <si>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</si>
  <si>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</si>
  <si>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</si>
  <si>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</si>
  <si>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</si>
  <si>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</si>
  <si>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</si>
  <si>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</si>
  <si>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</si>
  <si>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</si>
  <si>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</si>
  <si>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</si>
  <si>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</si>
  <si>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</si>
  <si>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</si>
  <si>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</si>
  <si>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</si>
  <si>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</si>
  <si>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</si>
  <si>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</si>
  <si>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</si>
  <si>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</si>
  <si>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</si>
  <si>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</si>
  <si>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</si>
  <si>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</si>
  <si>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</si>
  <si>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</si>
  <si>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</si>
  <si>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</si>
  <si>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</si>
  <si>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</si>
  <si>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</si>
  <si>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</si>
  <si>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</si>
  <si>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</si>
  <si>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</si>
  <si>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</si>
  <si>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</si>
  <si>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</si>
  <si>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</si>
  <si>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</si>
  <si>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</si>
  <si>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</si>
  <si>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</si>
  <si>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</si>
  <si>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</si>
  <si>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</si>
  <si>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</si>
  <si>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</si>
  <si>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</si>
  <si>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</si>
  <si>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</si>
  <si>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</si>
  <si>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</si>
  <si>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</si>
  <si>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</si>
  <si>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</si>
  <si>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</si>
  <si>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</si>
  <si>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</si>
  <si>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</si>
  <si>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</si>
  <si>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</si>
  <si>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</si>
  <si>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</si>
  <si>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</si>
  <si>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</si>
  <si>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</si>
  <si>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</si>
  <si>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</si>
  <si>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</si>
  <si>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</si>
  <si>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</si>
  <si>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</si>
  <si>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</si>
  <si>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</si>
  <si>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</si>
  <si>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</si>
  <si>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</si>
  <si>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</si>
  <si>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</si>
  <si>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</si>
  <si>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</si>
  <si>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</si>
  <si>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</si>
  <si>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</si>
  <si>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</si>
  <si>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cityServed</t>
  </si>
  <si>
    <t>nativename</t>
  </si>
  <si>
    <t>operator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</si>
  <si>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</si>
  <si>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</si>
  <si>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</si>
  <si>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</si>
  <si>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</si>
  <si>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</si>
  <si>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</si>
  <si>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</si>
  <si>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</si>
  <si>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</si>
  <si>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</si>
  <si>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</si>
  <si>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</si>
  <si>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</si>
  <si>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</si>
  <si>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</si>
  <si>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</si>
  <si>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</si>
  <si>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</si>
  <si>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</si>
  <si>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</si>
  <si>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</si>
  <si>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</si>
  <si>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</si>
  <si>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</si>
  <si>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</si>
  <si>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</si>
  <si>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</si>
  <si>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</si>
  <si>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</si>
  <si>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</si>
  <si>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</si>
  <si>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</si>
  <si>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</si>
  <si>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</si>
  <si>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</si>
  <si>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subdivision</t>
  </si>
  <si>
    <t>phylum</t>
  </si>
  <si>
    <t>taxon</t>
  </si>
  <si>
    <t>synonym</t>
  </si>
  <si>
    <t>divisio</t>
  </si>
  <si>
    <t>binomial</t>
  </si>
  <si>
    <t>division</t>
  </si>
  <si>
    <t>species</t>
  </si>
  <si>
    <t>synonyms</t>
  </si>
  <si>
    <t>ordo</t>
  </si>
  <si>
    <t>includes</t>
  </si>
  <si>
    <t>genus</t>
  </si>
  <si>
    <t>classis</t>
  </si>
  <si>
    <t>order</t>
  </si>
  <si>
    <t>fossilRange</t>
  </si>
  <si>
    <t>Cretaceous</t>
  </si>
  <si>
    <t>Jurassic</t>
  </si>
  <si>
    <t>Triassic</t>
  </si>
  <si>
    <t>aux</t>
  </si>
  <si>
    <t>oldestFossil</t>
  </si>
  <si>
    <t>dam</t>
  </si>
  <si>
    <t>extinct</t>
  </si>
  <si>
    <t>m</t>
  </si>
  <si>
    <t>romajititle</t>
  </si>
  <si>
    <t>youngestFossil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</si>
  <si>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</si>
  <si>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</si>
  <si>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</si>
  <si>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</si>
  <si>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</si>
  <si>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</si>
  <si>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</si>
  <si>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</si>
  <si>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</si>
  <si>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</si>
  <si>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</si>
  <si>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</si>
  <si>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</si>
  <si>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</si>
  <si>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</si>
  <si>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</si>
  <si>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</si>
  <si>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</si>
  <si>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</si>
  <si>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</si>
  <si>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</si>
  <si>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</si>
  <si>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</si>
  <si>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</si>
  <si>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</si>
  <si>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</si>
  <si>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</si>
  <si>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</si>
  <si>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</si>
  <si>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</si>
  <si>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</si>
  <si>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</si>
  <si>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</si>
  <si>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</si>
  <si>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</si>
  <si>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</si>
  <si>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</si>
  <si>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</si>
  <si>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</si>
  <si>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</si>
  <si>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</si>
  <si>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</si>
  <si>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</si>
  <si>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</si>
  <si>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</si>
  <si>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</si>
  <si>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</si>
  <si>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</si>
  <si>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</si>
  <si>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</si>
  <si>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</si>
  <si>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</si>
  <si>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</si>
  <si>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nationality</t>
  </si>
  <si>
    <t>nat</t>
  </si>
  <si>
    <t>o</t>
  </si>
  <si>
    <t>co</t>
  </si>
  <si>
    <t>residence</t>
  </si>
  <si>
    <t>host</t>
  </si>
  <si>
    <t>home</t>
  </si>
  <si>
    <t>nationalTeam</t>
  </si>
  <si>
    <t>stateOfOrigin</t>
  </si>
  <si>
    <t>ntlTeam</t>
  </si>
  <si>
    <t>homecountry</t>
  </si>
  <si>
    <t>from</t>
  </si>
  <si>
    <t>availability</t>
  </si>
  <si>
    <t>ruNationalteam</t>
  </si>
  <si>
    <t>tournament</t>
  </si>
  <si>
    <t>nationalFed</t>
  </si>
  <si>
    <t>cteam</t>
  </si>
  <si>
    <t>office</t>
  </si>
  <si>
    <t>ruCoachclubs</t>
  </si>
  <si>
    <t>tv</t>
  </si>
  <si>
    <t>birthplace</t>
  </si>
  <si>
    <t>sportCountry</t>
  </si>
  <si>
    <t>clubnat</t>
  </si>
  <si>
    <t>siteCityst</t>
  </si>
  <si>
    <t>ground</t>
  </si>
  <si>
    <t>ruSevensnationalteam</t>
  </si>
  <si>
    <t>highschool</t>
  </si>
  <si>
    <t>orderInOffice</t>
  </si>
  <si>
    <t>party</t>
  </si>
  <si>
    <t>repteam</t>
  </si>
  <si>
    <t>coachteama</t>
  </si>
  <si>
    <t>coachteams</t>
  </si>
  <si>
    <t>ruTeama</t>
  </si>
  <si>
    <t>region</t>
  </si>
  <si>
    <t>allegiance</t>
  </si>
  <si>
    <t>manBronze</t>
  </si>
  <si>
    <t>restingPlace</t>
  </si>
  <si>
    <t>countryRepresented</t>
  </si>
  <si>
    <t>stadium</t>
  </si>
  <si>
    <t>commands</t>
  </si>
  <si>
    <t>ci</t>
  </si>
  <si>
    <t>coachingTeams</t>
  </si>
  <si>
    <t>homeTown</t>
  </si>
  <si>
    <t>religion</t>
  </si>
  <si>
    <t>militaryCommand</t>
  </si>
  <si>
    <t>womenBronze</t>
  </si>
  <si>
    <t>manSilver</t>
  </si>
  <si>
    <t>rlNationalteam</t>
  </si>
  <si>
    <t>teamc</t>
  </si>
  <si>
    <t>citizenship</t>
  </si>
  <si>
    <t>womenSilver</t>
  </si>
  <si>
    <t>countryofbirth</t>
  </si>
  <si>
    <t>billed</t>
  </si>
  <si>
    <t>headquarter</t>
  </si>
  <si>
    <t>odidebutagainst</t>
  </si>
  <si>
    <t>st</t>
  </si>
  <si>
    <t>headquarters</t>
  </si>
  <si>
    <t>otherParty</t>
  </si>
  <si>
    <t>fightingOutOf</t>
  </si>
  <si>
    <t>countryflag</t>
  </si>
  <si>
    <t>debutagainst</t>
  </si>
  <si>
    <t>ribbon</t>
  </si>
  <si>
    <t>ruProclubs</t>
  </si>
  <si>
    <t>homeArena</t>
  </si>
  <si>
    <t>resides</t>
  </si>
  <si>
    <t>regionServed</t>
  </si>
  <si>
    <t>teamd</t>
  </si>
  <si>
    <t>siteStadium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</si>
  <si>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</si>
  <si>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</si>
  <si>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</si>
  <si>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</si>
  <si>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</si>
  <si>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</si>
  <si>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</si>
  <si>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</si>
  <si>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no</t>
  </si>
  <si>
    <t>playerPositions</t>
  </si>
  <si>
    <t>currentpositionplain</t>
  </si>
  <si>
    <t>rank</t>
  </si>
  <si>
    <t>ruPosition</t>
  </si>
  <si>
    <t>icpositionh</t>
  </si>
  <si>
    <t>icposition</t>
  </si>
  <si>
    <t>playerPosition</t>
  </si>
  <si>
    <t>currentposition</t>
  </si>
  <si>
    <t>nick</t>
  </si>
  <si>
    <t>clpositionf</t>
  </si>
  <si>
    <t>clpositionh</t>
  </si>
  <si>
    <t>clposition</t>
  </si>
  <si>
    <t>laterwork</t>
  </si>
  <si>
    <t>height</t>
  </si>
  <si>
    <t>nota</t>
  </si>
  <si>
    <t>ruCurrentposition</t>
  </si>
  <si>
    <t>cposition</t>
  </si>
  <si>
    <t>clpostion</t>
  </si>
  <si>
    <t>icpositionf</t>
  </si>
  <si>
    <t>statlabel</t>
  </si>
  <si>
    <t>rlPosition</t>
  </si>
  <si>
    <t>clprovince</t>
  </si>
  <si>
    <t>homeCourt</t>
  </si>
  <si>
    <t>workInstitutions</t>
  </si>
  <si>
    <t>currentStadium</t>
  </si>
  <si>
    <t>quarterarena</t>
  </si>
  <si>
    <t>align</t>
  </si>
  <si>
    <t>significantBuilding</t>
  </si>
  <si>
    <t>branch</t>
  </si>
  <si>
    <t>footerAlign</t>
  </si>
  <si>
    <t>unit</t>
  </si>
  <si>
    <t>militaryUnit</t>
  </si>
  <si>
    <t>convictionStatus</t>
  </si>
  <si>
    <t>finalarena</t>
  </si>
  <si>
    <t>dimensions</t>
  </si>
  <si>
    <t>colspan</t>
  </si>
  <si>
    <t>halign</t>
  </si>
  <si>
    <t>replacedBy</t>
  </si>
  <si>
    <t>militaryBranch</t>
  </si>
  <si>
    <t>generalContractor</t>
  </si>
  <si>
    <t>float</t>
  </si>
  <si>
    <t>salign</t>
  </si>
  <si>
    <t>boards</t>
  </si>
  <si>
    <t>currentPosition</t>
  </si>
  <si>
    <t>controlledby</t>
  </si>
  <si>
    <t>service</t>
  </si>
  <si>
    <t>imagealt</t>
  </si>
  <si>
    <t>chapterlist</t>
  </si>
  <si>
    <t>arenaName</t>
  </si>
  <si>
    <t>semiarena</t>
  </si>
  <si>
    <t>champStad</t>
  </si>
  <si>
    <t>studentsection</t>
  </si>
  <si>
    <t>address</t>
  </si>
  <si>
    <t>debutteam</t>
  </si>
  <si>
    <t>capacity</t>
  </si>
  <si>
    <t>architect</t>
  </si>
  <si>
    <t>finalfourarena</t>
  </si>
  <si>
    <t>qalign</t>
  </si>
  <si>
    <t>relatedComponents</t>
  </si>
  <si>
    <t>fullName</t>
  </si>
  <si>
    <t>headerAlign</t>
  </si>
  <si>
    <t>stadiumarena</t>
  </si>
  <si>
    <t>venue</t>
  </si>
  <si>
    <t>institution</t>
  </si>
  <si>
    <t>mpsub</t>
  </si>
  <si>
    <t>digitalSubChannel</t>
  </si>
  <si>
    <t>titlestyle</t>
  </si>
  <si>
    <t>currentTenants</t>
  </si>
  <si>
    <t>Atlanta Hawks</t>
  </si>
  <si>
    <t>Baltimore</t>
  </si>
  <si>
    <t>Baltimore Bullets</t>
  </si>
  <si>
    <t>Boston Celtics</t>
  </si>
  <si>
    <t>Buffalo Braves</t>
  </si>
  <si>
    <t>Capital</t>
  </si>
  <si>
    <t>Charlotte Hornets</t>
  </si>
  <si>
    <t>Chicago Bulls</t>
  </si>
  <si>
    <t>Cincinnati Royals</t>
  </si>
  <si>
    <t>Cleveland Cavaliers</t>
  </si>
  <si>
    <t>Detroit Pistons</t>
  </si>
  <si>
    <t>Golden State Warriors</t>
  </si>
  <si>
    <t>Houston Rockets</t>
  </si>
  <si>
    <t>Kansas City Kings</t>
  </si>
  <si>
    <t>Kansas City-Omaha</t>
  </si>
  <si>
    <t>Los Angeles Clippers</t>
  </si>
  <si>
    <t>Los Angeles Lakers</t>
  </si>
  <si>
    <t>Miami Heat</t>
  </si>
  <si>
    <t>Milwaukee</t>
  </si>
  <si>
    <t>Milwaukee Bucks</t>
  </si>
  <si>
    <t>Minneapolis</t>
  </si>
  <si>
    <t>Minneapolis Lakers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</si>
  <si>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</si>
  <si>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</si>
  <si>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</si>
  <si>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</si>
  <si>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</si>
  <si>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</si>
  <si>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</si>
  <si>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</si>
  <si>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</si>
  <si>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</t>
  </si>
  <si>
    <t>San Diego</t>
  </si>
  <si>
    <t>San Francisco</t>
  </si>
  <si>
    <t>San Francisco Warriors</t>
  </si>
  <si>
    <t>Seattle SuperSonics</t>
  </si>
  <si>
    <t>St. Louis Hawks</t>
  </si>
  <si>
    <t>Syracuse Nationals</t>
  </si>
  <si>
    <t>Toronto Raptors</t>
  </si>
  <si>
    <t>Utah Jazz</t>
  </si>
  <si>
    <t>Washington Bullets</t>
  </si>
  <si>
    <t>Washington Capitols</t>
  </si>
  <si>
    <t>Washington Wizards</t>
  </si>
  <si>
    <t>draftteam</t>
  </si>
  <si>
    <t>pickedBy</t>
  </si>
  <si>
    <t>conf2RunnerUp</t>
  </si>
  <si>
    <t>conf2Champ</t>
  </si>
  <si>
    <t>conf1RunnerUp</t>
  </si>
  <si>
    <t>seasonChamp</t>
  </si>
  <si>
    <t>expTeams</t>
  </si>
  <si>
    <t>conf1Champ</t>
  </si>
  <si>
    <t>topSeed</t>
  </si>
  <si>
    <t>clublink</t>
  </si>
  <si>
    <t>playingTeams</t>
  </si>
  <si>
    <t>formerteams</t>
  </si>
  <si>
    <t>currentteam</t>
  </si>
  <si>
    <t>mostChamps</t>
  </si>
  <si>
    <t>territorial</t>
  </si>
  <si>
    <t>coachdebutteam</t>
  </si>
  <si>
    <t>nfldraftedteam</t>
  </si>
  <si>
    <t>bordercolor</t>
  </si>
  <si>
    <t>backgroundcolor</t>
  </si>
  <si>
    <t>subgroup</t>
  </si>
  <si>
    <t>adminTeams</t>
  </si>
  <si>
    <t>finalfourcity</t>
  </si>
  <si>
    <t>employer</t>
  </si>
  <si>
    <t>debut2team</t>
  </si>
  <si>
    <t>coachfinalteam</t>
  </si>
  <si>
    <t>champCity</t>
  </si>
  <si>
    <t>administratingTeams</t>
  </si>
  <si>
    <t>area</t>
  </si>
  <si>
    <t>holder</t>
  </si>
  <si>
    <t>pastexecutive</t>
  </si>
  <si>
    <t>mllTeam</t>
  </si>
  <si>
    <t>formerMllTeams</t>
  </si>
  <si>
    <t>broadcastArea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</si>
  <si>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</si>
  <si>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</si>
  <si>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</si>
  <si>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</si>
  <si>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</si>
  <si>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</si>
  <si>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</si>
  <si>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</si>
  <si>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</si>
  <si>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</si>
  <si>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lastodiagainst</t>
  </si>
  <si>
    <t>lasttestagainst</t>
  </si>
  <si>
    <t>coachteamb</t>
  </si>
  <si>
    <t>youthrepteam</t>
  </si>
  <si>
    <t>testdebutagainst</t>
  </si>
  <si>
    <t>repcoachteams</t>
  </si>
  <si>
    <t>coachteam</t>
  </si>
  <si>
    <t>television</t>
  </si>
  <si>
    <t>board</t>
  </si>
  <si>
    <t>cluba</t>
  </si>
  <si>
    <t>coachteamc</t>
  </si>
  <si>
    <t>jurisdiction</t>
  </si>
  <si>
    <t>father</t>
  </si>
  <si>
    <t>nationaliity</t>
  </si>
  <si>
    <t>placeofburial</t>
  </si>
  <si>
    <t>placeofbirth</t>
  </si>
  <si>
    <t>ethnicity</t>
  </si>
  <si>
    <t>lastagainst</t>
  </si>
  <si>
    <t>ruCurrentteam</t>
  </si>
  <si>
    <t>ruTeamb</t>
  </si>
  <si>
    <t>ruTeame</t>
  </si>
  <si>
    <t>apgT</t>
  </si>
  <si>
    <t>rlProclubs</t>
  </si>
  <si>
    <t>t20idebutagainst</t>
  </si>
  <si>
    <t>teamLink</t>
  </si>
  <si>
    <t>teame</t>
  </si>
  <si>
    <t>teamf</t>
  </si>
  <si>
    <t>womenGold</t>
  </si>
  <si>
    <t>manGold</t>
  </si>
  <si>
    <t>governingBody</t>
  </si>
  <si>
    <t>otherparty</t>
  </si>
  <si>
    <t>placebirth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</si>
  <si>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</si>
  <si>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</si>
  <si>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</si>
  <si>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</si>
  <si>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</si>
  <si>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</si>
  <si>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</si>
  <si>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</si>
  <si>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</si>
  <si>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</si>
  <si>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</si>
  <si>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</si>
  <si>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</si>
  <si>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</si>
  <si>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</si>
  <si>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</si>
  <si>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</si>
  <si>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</si>
  <si>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</si>
  <si>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</si>
  <si>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</si>
  <si>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pubDate</t>
  </si>
  <si>
    <t>englishPubDate</t>
  </si>
  <si>
    <t>englishReleaseDate</t>
  </si>
  <si>
    <t>publicationDate</t>
  </si>
  <si>
    <t>isbn</t>
  </si>
  <si>
    <t>origdate</t>
  </si>
  <si>
    <t>copyright</t>
  </si>
  <si>
    <t>publishDate</t>
  </si>
  <si>
    <t>reference</t>
  </si>
  <si>
    <t>2y</t>
  </si>
  <si>
    <t>1y</t>
  </si>
  <si>
    <t>completeBiblePublished</t>
  </si>
  <si>
    <t>extinctionYear</t>
  </si>
  <si>
    <t>nextissue</t>
  </si>
  <si>
    <t>premiereYear</t>
  </si>
  <si>
    <t>moduleFirstPublished</t>
  </si>
  <si>
    <t>previssue</t>
  </si>
  <si>
    <t>transdate</t>
  </si>
  <si>
    <t>ntPublished</t>
  </si>
  <si>
    <t>premiereDate</t>
  </si>
  <si>
    <t>previousDate</t>
  </si>
  <si>
    <t>premiere</t>
  </si>
  <si>
    <t>3y</t>
  </si>
  <si>
    <t>firstPublicationDate</t>
  </si>
  <si>
    <t>firstPublicationYear</t>
  </si>
  <si>
    <t>firstRun</t>
  </si>
  <si>
    <t>translator</t>
  </si>
  <si>
    <t>startyr</t>
  </si>
  <si>
    <t>nextDate</t>
  </si>
  <si>
    <t>originalreldate</t>
  </si>
  <si>
    <t>otPublished</t>
  </si>
  <si>
    <t>endishyr</t>
  </si>
  <si>
    <t>published</t>
  </si>
  <si>
    <t>coverArtist</t>
  </si>
  <si>
    <t>publDate</t>
  </si>
  <si>
    <t>mediaType</t>
  </si>
  <si>
    <t>1stishyr</t>
  </si>
  <si>
    <t>oclc</t>
  </si>
  <si>
    <t>foundedDate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</si>
  <si>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</si>
  <si>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</si>
  <si>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</si>
  <si>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</si>
  <si>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</si>
  <si>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</si>
  <si>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</si>
  <si>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</si>
  <si>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</si>
  <si>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</si>
  <si>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</si>
  <si>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translations</t>
  </si>
  <si>
    <t>languages</t>
  </si>
  <si>
    <t>officialLanguages</t>
  </si>
  <si>
    <t>language(s)_</t>
  </si>
  <si>
    <t>origlanguage</t>
  </si>
  <si>
    <t>origLang</t>
  </si>
  <si>
    <t>ethnicGroups</t>
  </si>
  <si>
    <t>casus</t>
  </si>
  <si>
    <t>lang</t>
  </si>
  <si>
    <t>subcat</t>
  </si>
  <si>
    <t>strength</t>
  </si>
  <si>
    <t>translationTitle</t>
  </si>
  <si>
    <t>originalLanguage</t>
  </si>
  <si>
    <t>writing</t>
  </si>
  <si>
    <t>movieLanguage</t>
  </si>
  <si>
    <t>secondlanguage</t>
  </si>
  <si>
    <t>influencedBy</t>
  </si>
  <si>
    <t>settingOfPlay</t>
  </si>
  <si>
    <t>illustrator</t>
  </si>
  <si>
    <t>supporters</t>
  </si>
  <si>
    <t>derivedFrom</t>
  </si>
  <si>
    <t>publications</t>
  </si>
  <si>
    <t>result</t>
  </si>
  <si>
    <t>languageSadasdassa</t>
  </si>
  <si>
    <t>civilParish</t>
  </si>
  <si>
    <t>john</t>
  </si>
  <si>
    <t>commander</t>
  </si>
  <si>
    <t>page</t>
  </si>
  <si>
    <t>succession</t>
  </si>
  <si>
    <t>otherNames</t>
  </si>
  <si>
    <t>staticImageCaption</t>
  </si>
  <si>
    <t>imagecaption</t>
  </si>
  <si>
    <t>shortSummary</t>
  </si>
  <si>
    <t>setting</t>
  </si>
  <si>
    <t>3optionname</t>
  </si>
  <si>
    <t>staticImageName</t>
  </si>
  <si>
    <t>3optionlink</t>
  </si>
  <si>
    <t>signatureAlt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</si>
  <si>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</si>
  <si>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</si>
  <si>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</si>
  <si>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</si>
  <si>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</si>
  <si>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</si>
  <si>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</si>
  <si>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</si>
  <si>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</si>
  <si>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</si>
  <si>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</si>
  <si>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</si>
  <si>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</si>
  <si>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</si>
  <si>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</si>
  <si>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</si>
  <si>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</si>
  <si>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</si>
  <si>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</si>
  <si>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</si>
  <si>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</si>
  <si>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</si>
  <si>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</si>
  <si>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</si>
  <si>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</si>
  <si>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</si>
  <si>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</si>
  <si>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</si>
  <si>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</si>
  <si>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</si>
  <si>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</si>
  <si>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</si>
  <si>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</si>
  <si>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</si>
  <si>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</si>
  <si>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</si>
  <si>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</si>
  <si>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</si>
  <si>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</si>
  <si>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</si>
  <si>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</si>
  <si>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</si>
  <si>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</si>
  <si>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</si>
  <si>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</si>
  <si>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</si>
  <si>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</si>
  <si>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</si>
  <si>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companies</t>
  </si>
  <si>
    <t>India</t>
  </si>
  <si>
    <t>Saudi Arabia</t>
  </si>
  <si>
    <t>Singapore</t>
  </si>
  <si>
    <t>Taiwan</t>
  </si>
  <si>
    <t>United Kingdom</t>
  </si>
  <si>
    <t>locationCity</t>
  </si>
  <si>
    <t>locations</t>
  </si>
  <si>
    <t>locale</t>
  </si>
  <si>
    <t>subsidiary</t>
  </si>
  <si>
    <t>airline</t>
  </si>
  <si>
    <t>subsidiaries</t>
  </si>
  <si>
    <t>companySlogan</t>
  </si>
  <si>
    <t>markets</t>
  </si>
  <si>
    <t>intl</t>
  </si>
  <si>
    <t>origins</t>
  </si>
  <si>
    <t>serviceArea</t>
  </si>
  <si>
    <t>destinations</t>
  </si>
  <si>
    <t>storeLocations</t>
  </si>
  <si>
    <t>satServ</t>
  </si>
  <si>
    <t>destination</t>
  </si>
  <si>
    <t>callsign</t>
  </si>
  <si>
    <t>homepage</t>
  </si>
  <si>
    <t>keyPerson</t>
  </si>
  <si>
    <t>cableServ</t>
  </si>
  <si>
    <t>hubs</t>
  </si>
  <si>
    <t>focusCities</t>
  </si>
  <si>
    <t>hqCity</t>
  </si>
  <si>
    <t>shipCountry</t>
  </si>
  <si>
    <t>hubAirport</t>
  </si>
  <si>
    <t>targetAirport</t>
  </si>
  <si>
    <t>lounge</t>
  </si>
  <si>
    <t>offices</t>
  </si>
  <si>
    <t>networkOther</t>
  </si>
  <si>
    <t>registration</t>
  </si>
  <si>
    <t>assembly</t>
  </si>
  <si>
    <t>frequentFlyer</t>
  </si>
  <si>
    <t>areasServed</t>
  </si>
  <si>
    <t>builder</t>
  </si>
  <si>
    <t>base</t>
  </si>
  <si>
    <t>twinCountry</t>
  </si>
  <si>
    <t>numEmployees</t>
  </si>
  <si>
    <t>locationMap</t>
  </si>
  <si>
    <t>bases</t>
  </si>
  <si>
    <t>parentOrganisation</t>
  </si>
  <si>
    <t>bankOf</t>
  </si>
  <si>
    <t>usedBy</t>
  </si>
  <si>
    <t>shipBuilder</t>
  </si>
  <si>
    <t>publisherOther</t>
  </si>
  <si>
    <t>currentowner</t>
  </si>
  <si>
    <t>combatant</t>
  </si>
  <si>
    <t>significantBuildings</t>
  </si>
  <si>
    <t>mapType</t>
  </si>
  <si>
    <t>leaderName</t>
  </si>
  <si>
    <t>%3ELocationCountry</t>
  </si>
  <si>
    <t>networkType</t>
  </si>
  <si>
    <t>pushpinMapCaption</t>
  </si>
  <si>
    <t>shipRegistry</t>
  </si>
  <si>
    <t>revenue</t>
  </si>
  <si>
    <t>publisherEn</t>
  </si>
  <si>
    <t>currency</t>
  </si>
  <si>
    <t>tradingName</t>
  </si>
  <si>
    <t>broadcastNetwork</t>
  </si>
  <si>
    <t>networkEn</t>
  </si>
  <si>
    <t>locationCountries</t>
  </si>
  <si>
    <t>lists</t>
  </si>
  <si>
    <t>agencyName</t>
  </si>
  <si>
    <t>locationPresence</t>
  </si>
  <si>
    <t>honorificSuffix</t>
  </si>
  <si>
    <t>shipOwner</t>
  </si>
  <si>
    <t>parentAgency</t>
  </si>
  <si>
    <t>railroadName</t>
  </si>
  <si>
    <t>sitz</t>
  </si>
  <si>
    <t>predecessorLine</t>
  </si>
  <si>
    <t>otherLocations</t>
  </si>
  <si>
    <t>producedBy</t>
  </si>
  <si>
    <t>members</t>
  </si>
  <si>
    <t>locationCounty</t>
  </si>
  <si>
    <t>countryOfOrigin</t>
  </si>
  <si>
    <t>shipIdentification</t>
  </si>
  <si>
    <t>alexa</t>
  </si>
  <si>
    <t>sisterStations</t>
  </si>
  <si>
    <t>railroad</t>
  </si>
  <si>
    <t>onlineServ</t>
  </si>
  <si>
    <t>equity</t>
  </si>
  <si>
    <t>empire</t>
  </si>
  <si>
    <t>battleHonours</t>
  </si>
  <si>
    <t>territory</t>
  </si>
  <si>
    <t>networkName</t>
  </si>
  <si>
    <t>leaderTitle</t>
  </si>
  <si>
    <t>shipRoute</t>
  </si>
  <si>
    <t>exportPartners</t>
  </si>
  <si>
    <t>hq</t>
  </si>
  <si>
    <t>states</t>
  </si>
  <si>
    <t>nationalOrigin</t>
  </si>
  <si>
    <t>militaryRank</t>
  </si>
  <si>
    <t>titleRepresentative</t>
  </si>
  <si>
    <t>secondaryHubs</t>
  </si>
  <si>
    <t>moreUsers</t>
  </si>
  <si>
    <t>populationPlace</t>
  </si>
  <si>
    <t>legalDeposit</t>
  </si>
  <si>
    <t>importPartners</t>
  </si>
  <si>
    <t>presence</t>
  </si>
  <si>
    <t>shipFate</t>
  </si>
  <si>
    <t>onlineChan</t>
  </si>
  <si>
    <t>terrServ</t>
  </si>
  <si>
    <t>shipName</t>
  </si>
  <si>
    <t>headquartered</t>
  </si>
  <si>
    <t>customerBase</t>
  </si>
  <si>
    <t>cartridge</t>
  </si>
  <si>
    <t>terrChan</t>
  </si>
  <si>
    <t>iptvServ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</si>
</sst>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949"/>
  <sheetViews>
    <sheetView colorId="64" defaultGridColor="true" rightToLeft="false" showFormulas="false" showGridLines="true" showOutlineSymbols="true" showRowColHeaders="true" showZeros="true" tabSelected="true" topLeftCell="A2921" view="normal" windowProtection="false" workbookViewId="0" zoomScale="80" zoomScaleNormal="80" zoomScalePageLayoutView="100">
      <selection activeCell="F2954" activeCellId="0" pane="topLeft" sqref="F2954"/>
    </sheetView>
  </sheetViews>
  <cols>
    <col collapsed="false" hidden="false" max="1" min="1" style="0" width="38.0509803921569"/>
    <col collapsed="false" hidden="false" max="2" min="2" style="0" width="17.6274509803922"/>
    <col collapsed="false" hidden="false" max="3" min="3" style="0" width="11.5764705882353"/>
    <col collapsed="false" hidden="false" max="4" min="4" style="0" width="19.5450980392157"/>
    <col collapsed="false" hidden="false" max="1025" min="5" style="0" width="11.5764705882353"/>
  </cols>
  <sheetData>
    <row collapsed="false" customFormat="false" customHeight="true" hidden="false" ht="12.1" outlineLevel="0" r="2">
      <c r="A2" s="0" t="s">
        <v>0</v>
      </c>
    </row>
    <row collapsed="false" customFormat="false" customHeight="true" hidden="false" ht="12.1" outlineLevel="0" r="4">
      <c r="A4" s="0" t="n">
        <v>1689442184</v>
      </c>
      <c r="B4" s="0" t="s">
        <v>1</v>
      </c>
      <c r="C4" s="0" t="str">
        <f aca="false">HYPERLINK("http://www.imdb.com/genre", "View context")</f>
        <v>View context</v>
      </c>
    </row>
    <row collapsed="false" customFormat="false" customHeight="true" hidden="false" ht="12.1" outlineLevel="0" r="5">
      <c r="A5" s="0" t="s">
        <v>2</v>
      </c>
      <c r="B5" s="0" t="s">
        <v>3</v>
      </c>
      <c r="C5" s="0" t="s">
        <v>4</v>
      </c>
      <c r="D5" s="0" t="s">
        <v>5</v>
      </c>
      <c r="E5" s="0" t="s">
        <v>6</v>
      </c>
    </row>
    <row collapsed="false" customFormat="false" customHeight="true" hidden="false" ht="12.1" outlineLevel="0" r="6">
      <c r="A6" s="0" t="s">
        <v>7</v>
      </c>
      <c r="B6" s="0" t="s">
        <v>8</v>
      </c>
      <c r="C6" s="0" t="s">
        <v>9</v>
      </c>
      <c r="D6" s="0" t="s">
        <v>10</v>
      </c>
      <c r="E6" s="0" t="s">
        <v>11</v>
      </c>
    </row>
    <row collapsed="false" customFormat="false" customHeight="true" hidden="false" ht="12.65" outlineLevel="0" r="7">
      <c r="A7" s="0" t="s">
        <v>12</v>
      </c>
      <c r="B7" s="0" t="s">
        <v>13</v>
      </c>
      <c r="C7" s="0" t="s">
        <v>14</v>
      </c>
      <c r="D7" s="0" t="s">
        <v>15</v>
      </c>
      <c r="E7" s="0" t="s">
        <v>16</v>
      </c>
    </row>
    <row collapsed="false" customFormat="false" customHeight="true" hidden="false" ht="12.65" outlineLevel="0" r="8">
      <c r="A8" s="0" t="s">
        <v>17</v>
      </c>
      <c r="B8" s="0" t="s">
        <v>18</v>
      </c>
      <c r="C8" s="0" t="s">
        <v>19</v>
      </c>
      <c r="D8" s="0" t="s">
        <v>20</v>
      </c>
      <c r="E8" s="0" t="s">
        <v>21</v>
      </c>
    </row>
    <row collapsed="false" customFormat="false" customHeight="true" hidden="false" ht="12.1" outlineLevel="0" r="9">
      <c r="A9" s="0" t="s">
        <v>22</v>
      </c>
    </row>
    <row collapsed="false" customFormat="false" customHeight="true" hidden="false" ht="12.1" outlineLevel="0" r="10">
      <c r="A10" s="0" t="str">
        <f aca="false">HYPERLINK("http://dbpedia.org/property/quote")</f>
        <v>http://dbpedia.org/property/quote</v>
      </c>
      <c r="B10" s="0" t="s">
        <v>23</v>
      </c>
      <c r="D1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1">
      <c r="A11" s="0" t="str">
        <f aca="false">HYPERLINK("http://xmlns.com/foaf/0.1/name")</f>
        <v>http://xmlns.com/foaf/0.1/name</v>
      </c>
      <c r="B11" s="0" t="s">
        <v>24</v>
      </c>
      <c r="D1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2">
      <c r="A12" s="0" t="str">
        <f aca="false">HYPERLINK("http://dbpedia.org/property/genre")</f>
        <v>http://dbpedia.org/property/genre</v>
      </c>
      <c r="B12" s="0" t="s">
        <v>25</v>
      </c>
      <c r="D12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1" outlineLevel="0" r="13">
      <c r="A13" s="0" t="str">
        <f aca="false">HYPERLINK("http://dbpedia.org/property/name")</f>
        <v>http://dbpedia.org/property/name</v>
      </c>
      <c r="B13" s="0" t="s">
        <v>24</v>
      </c>
      <c r="D1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4">
      <c r="A14" s="0" t="str">
        <f aca="false">HYPERLINK("http://dbpedia.org/property/format")</f>
        <v>http://dbpedia.org/property/format</v>
      </c>
      <c r="B14" s="0" t="s">
        <v>26</v>
      </c>
      <c r="D14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true" hidden="false" ht="12.1" outlineLevel="0" r="15">
      <c r="A15" s="0" t="str">
        <f aca="false">HYPERLINK("http://dbpedia.org/property/title")</f>
        <v>http://dbpedia.org/property/title</v>
      </c>
      <c r="B15" s="0" t="s">
        <v>27</v>
      </c>
      <c r="D1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6">
      <c r="A16" s="0" t="str">
        <f aca="false">HYPERLINK("http://dbpedia.org/property/caption")</f>
        <v>http://dbpedia.org/property/caption</v>
      </c>
      <c r="B16" s="0" t="s">
        <v>28</v>
      </c>
      <c r="D1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7">
      <c r="A17" s="0" t="str">
        <f aca="false">HYPERLINK("http://dbpedia.org/property/studio")</f>
        <v>http://dbpedia.org/property/studio</v>
      </c>
      <c r="B17" s="0" t="s">
        <v>29</v>
      </c>
      <c r="D17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65" outlineLevel="0" r="18">
      <c r="A18" s="0" t="str">
        <f aca="false">HYPERLINK("http://dbpedia.org/property/shortsummary")</f>
        <v>http://dbpedia.org/property/shortsummary</v>
      </c>
      <c r="B18" s="0" t="s">
        <v>30</v>
      </c>
      <c r="D18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1" outlineLevel="0" r="19">
      <c r="A19" s="0" t="str">
        <f aca="false">HYPERLINK("http://dbpedia.org/property/alt")</f>
        <v>http://dbpedia.org/property/alt</v>
      </c>
      <c r="B19" s="0" t="s">
        <v>31</v>
      </c>
      <c r="D19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20">
      <c r="A20" s="0" t="str">
        <f aca="false">HYPERLINK("http://dbpedia.org/property/distributor")</f>
        <v>http://dbpedia.org/property/distributor</v>
      </c>
      <c r="B20" s="0" t="s">
        <v>32</v>
      </c>
      <c r="D20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65" outlineLevel="0" r="21">
      <c r="A21" s="0" t="str">
        <f aca="false">HYPERLINK("http://dbpedia.org/property/basedOn")</f>
        <v>http://dbpedia.org/property/basedOn</v>
      </c>
      <c r="B21" s="0" t="s">
        <v>33</v>
      </c>
      <c r="D21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true" hidden="false" ht="12.1" outlineLevel="0" r="22">
      <c r="A22" s="0" t="str">
        <f aca="false">HYPERLINK("http://dbpedia.org/ontology/distributor")</f>
        <v>http://dbpedia.org/ontology/distributor</v>
      </c>
      <c r="B22" s="0" t="s">
        <v>32</v>
      </c>
      <c r="D22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23">
      <c r="A23" s="0" t="str">
        <f aca="false">HYPERLINK("http://dbpedia.org/property/awards")</f>
        <v>http://dbpedia.org/property/awards</v>
      </c>
      <c r="B23" s="0" t="s">
        <v>34</v>
      </c>
      <c r="D2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24">
      <c r="A24" s="0" t="str">
        <f aca="false">HYPERLINK("http://dbpedia.org/property/producer")</f>
        <v>http://dbpedia.org/property/producer</v>
      </c>
      <c r="B24" s="0" t="s">
        <v>35</v>
      </c>
      <c r="D24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25">
      <c r="A25" s="0" t="str">
        <f aca="false">HYPERLINK("http://dbpedia.org/property/writer")</f>
        <v>http://dbpedia.org/property/writer</v>
      </c>
      <c r="B25" s="0" t="s">
        <v>36</v>
      </c>
      <c r="D25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26">
      <c r="A26" s="0" t="str">
        <f aca="false">HYPERLINK("http://dbpedia.org/ontology/genre")</f>
        <v>http://dbpedia.org/ontology/genre</v>
      </c>
      <c r="B26" s="0" t="s">
        <v>25</v>
      </c>
      <c r="D26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1" outlineLevel="0" r="27">
      <c r="A27" s="0" t="str">
        <f aca="false">HYPERLINK("http://dbpedia.org/property/source")</f>
        <v>http://dbpedia.org/property/source</v>
      </c>
      <c r="B27" s="0" t="s">
        <v>37</v>
      </c>
      <c r="D27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65" outlineLevel="0" r="28">
      <c r="A28" s="0" t="str">
        <f aca="false">HYPERLINK("http://dbpedia.org/property/lastAlbum")</f>
        <v>http://dbpedia.org/property/lastAlbum</v>
      </c>
      <c r="B28" s="0" t="s">
        <v>38</v>
      </c>
      <c r="D28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1" outlineLevel="0" r="29">
      <c r="A29" s="0" t="str">
        <f aca="false">HYPERLINK("http://dbpedia.org/ontology/writer")</f>
        <v>http://dbpedia.org/ontology/writer</v>
      </c>
      <c r="B29" s="0" t="s">
        <v>36</v>
      </c>
      <c r="D29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30">
      <c r="A30" s="0" t="str">
        <f aca="false">HYPERLINK("http://dbpedia.org/property/id")</f>
        <v>http://dbpedia.org/property/id</v>
      </c>
      <c r="B30" s="0" t="s">
        <v>39</v>
      </c>
      <c r="D3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65" outlineLevel="0" r="31">
      <c r="A31" s="0" t="str">
        <f aca="false">HYPERLINK("http://dbpedia.org/ontology/basedOn")</f>
        <v>http://dbpedia.org/ontology/basedOn</v>
      </c>
      <c r="B31" s="0" t="s">
        <v>33</v>
      </c>
      <c r="D31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true" hidden="false" ht="12.65" outlineLevel="0" r="32">
      <c r="A32" s="0" t="str">
        <f aca="false">HYPERLINK("http://dbpedia.org/ontology/sisterStation")</f>
        <v>http://dbpedia.org/ontology/sisterStation</v>
      </c>
      <c r="B32" s="0" t="s">
        <v>40</v>
      </c>
      <c r="D32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true" hidden="false" ht="12.65" outlineLevel="0" r="33">
      <c r="A33" s="0" t="str">
        <f aca="false">HYPERLINK("http://dbpedia.org/property/sisterNames")</f>
        <v>http://dbpedia.org/property/sisterNames</v>
      </c>
      <c r="B33" s="0" t="s">
        <v>41</v>
      </c>
      <c r="D33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true" hidden="false" ht="12.1" outlineLevel="0" r="34">
      <c r="A34" s="0" t="str">
        <f aca="false">HYPERLINK("http://dbpedia.org/ontology/format")</f>
        <v>http://dbpedia.org/ontology/format</v>
      </c>
      <c r="B34" s="0" t="s">
        <v>26</v>
      </c>
      <c r="D34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true" hidden="false" ht="12.65" outlineLevel="0" r="35">
      <c r="A35" s="0" t="str">
        <f aca="false">HYPERLINK("http://dbpedia.org/property/followedBy")</f>
        <v>http://dbpedia.org/property/followedBy</v>
      </c>
      <c r="B35" s="0" t="s">
        <v>42</v>
      </c>
      <c r="D35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1" outlineLevel="0" r="36">
      <c r="A36" s="0" t="str">
        <f aca="false">HYPERLINK("http://dbpedia.org/property/starring")</f>
        <v>http://dbpedia.org/property/starring</v>
      </c>
      <c r="B36" s="0" t="s">
        <v>43</v>
      </c>
      <c r="D36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37">
      <c r="A37" s="0" t="str">
        <f aca="false">HYPERLINK("http://dbpedia.org/ontology/starring")</f>
        <v>http://dbpedia.org/ontology/starring</v>
      </c>
      <c r="B37" s="0" t="s">
        <v>43</v>
      </c>
      <c r="D3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38">
      <c r="A38" s="0" t="str">
        <f aca="false">HYPERLINK("http://dbpedia.org/property/extra")</f>
        <v>http://dbpedia.org/property/extra</v>
      </c>
      <c r="B38" s="0" t="s">
        <v>44</v>
      </c>
      <c r="D38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65" outlineLevel="0" r="39">
      <c r="A39" s="0" t="str">
        <f aca="false">HYPERLINK("http://dbpedia.org/property/precededBy")</f>
        <v>http://dbpedia.org/property/precededBy</v>
      </c>
      <c r="B39" s="0" t="s">
        <v>45</v>
      </c>
      <c r="D39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true" hidden="false" ht="12.1" outlineLevel="0" r="40">
      <c r="A40" s="0" t="str">
        <f aca="false">HYPERLINK("http://dbpedia.org/property/before")</f>
        <v>http://dbpedia.org/property/before</v>
      </c>
      <c r="B40" s="0" t="s">
        <v>46</v>
      </c>
      <c r="D4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41">
      <c r="A41" s="0" t="str">
        <f aca="false">HYPERLINK("http://dbpedia.org/ontology/producer")</f>
        <v>http://dbpedia.org/ontology/producer</v>
      </c>
      <c r="B41" s="0" t="s">
        <v>35</v>
      </c>
      <c r="D4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65" outlineLevel="0" r="42">
      <c r="A42" s="0" t="str">
        <f aca="false">HYPERLINK("http://dbpedia.org/property/thisAlbum")</f>
        <v>http://dbpedia.org/property/thisAlbum</v>
      </c>
      <c r="B42" s="0" t="s">
        <v>47</v>
      </c>
      <c r="D42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1" outlineLevel="0" r="43">
      <c r="A43" s="0" t="str">
        <f aca="false">HYPERLINK("http://dbpedia.org/property/music")</f>
        <v>http://dbpedia.org/property/music</v>
      </c>
      <c r="B43" s="0" t="s">
        <v>48</v>
      </c>
      <c r="D43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1" outlineLevel="0" r="44">
      <c r="A44" s="0" t="str">
        <f aca="false">HYPERLINK("http://dbpedia.org/ontology/country")</f>
        <v>http://dbpedia.org/ontology/country</v>
      </c>
      <c r="B44" s="0" t="s">
        <v>49</v>
      </c>
      <c r="D4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45">
      <c r="A45" s="0" t="str">
        <f aca="false">HYPERLINK("http://dbpedia.org/property/text")</f>
        <v>http://dbpedia.org/property/text</v>
      </c>
      <c r="B45" s="0" t="s">
        <v>50</v>
      </c>
      <c r="D45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1" outlineLevel="0" r="46">
      <c r="A46" s="0" t="str">
        <f aca="false">HYPERLINK("http://dbpedia.org/property/network")</f>
        <v>http://dbpedia.org/property/network</v>
      </c>
      <c r="B46" s="0" t="s">
        <v>51</v>
      </c>
      <c r="D46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true" hidden="false" ht="12.1" outlineLevel="0" r="47">
      <c r="A47" s="0" t="str">
        <f aca="false">HYPERLINK("http://dbpedia.org/property/after")</f>
        <v>http://dbpedia.org/property/after</v>
      </c>
      <c r="B47" s="0" t="s">
        <v>52</v>
      </c>
      <c r="D4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48">
      <c r="A48" s="0" t="str">
        <f aca="false">HYPERLINK("http://dbpedia.org/property/nextAlbum")</f>
        <v>http://dbpedia.org/property/nextAlbum</v>
      </c>
      <c r="B48" s="0" t="s">
        <v>53</v>
      </c>
      <c r="D48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65" outlineLevel="0" r="49">
      <c r="A49" s="0" t="str">
        <f aca="false">HYPERLINK("http://dbpedia.org/property/tagline")</f>
        <v>http://dbpedia.org/property/tagline</v>
      </c>
      <c r="B49" s="0" t="s">
        <v>54</v>
      </c>
      <c r="D49" s="0" t="str">
        <f aca="false">HYPERLINK("http://dbpedia.org/sparql?default-graph-uri=http%3A%2F%2Fdbpedia.org&amp;query=select+distinct+%3Fsubject+%3Fobject+where+{%3Fsubject+%3Chttp%3A%2F%2Fdbpedia.org%2Fproperty%2Ftagline%3E+%3Fobject}+LIMIT+100&amp;format=text%2Fhtml&amp;timeout=30000&amp;debug=on", "View on DBPedia")</f>
        <v>View on DBPedia</v>
      </c>
    </row>
    <row collapsed="false" customFormat="false" customHeight="true" hidden="false" ht="12.1" outlineLevel="0" r="50">
      <c r="A50" s="0" t="str">
        <f aca="false">HYPERLINK("http://dbpedia.org/property/director")</f>
        <v>http://dbpedia.org/property/director</v>
      </c>
      <c r="B50" s="0" t="s">
        <v>55</v>
      </c>
      <c r="D50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65" outlineLevel="0" r="51">
      <c r="A51" s="0" t="str">
        <f aca="false">HYPERLINK("http://dbpedia.org/ontology/musicComposer")</f>
        <v>http://dbpedia.org/ontology/musicComposer</v>
      </c>
      <c r="B51" s="0" t="s">
        <v>56</v>
      </c>
      <c r="D51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true" hidden="false" ht="12.1" outlineLevel="0" r="52">
      <c r="A52" s="0" t="str">
        <f aca="false">HYPERLINK("http://dbpedia.org/property/note")</f>
        <v>http://dbpedia.org/property/note</v>
      </c>
      <c r="B52" s="0" t="s">
        <v>57</v>
      </c>
      <c r="D52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53">
      <c r="A53" s="0" t="str">
        <f aca="false">HYPERLINK("http://dbpedia.org/property/description")</f>
        <v>http://dbpedia.org/property/description</v>
      </c>
      <c r="B53" s="0" t="s">
        <v>58</v>
      </c>
      <c r="D53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54">
      <c r="A54" s="0" t="str">
        <f aca="false">HYPERLINK("http://dbpedia.org/property/type")</f>
        <v>http://dbpedia.org/property/type</v>
      </c>
      <c r="B54" s="0" t="s">
        <v>59</v>
      </c>
      <c r="D54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true" hidden="false" ht="12.1" outlineLevel="0" r="55">
      <c r="A55" s="0" t="str">
        <f aca="false">HYPERLINK("http://dbpedia.org/property/list")</f>
        <v>http://dbpedia.org/property/list</v>
      </c>
      <c r="B55" s="0" t="s">
        <v>60</v>
      </c>
      <c r="D55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1" outlineLevel="0" r="56">
      <c r="A56" s="0" t="str">
        <f aca="false">HYPERLINK("http://dbpedia.org/property/editing")</f>
        <v>http://dbpedia.org/property/editing</v>
      </c>
      <c r="B56" s="0" t="s">
        <v>61</v>
      </c>
      <c r="D56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true" hidden="false" ht="12.1" outlineLevel="0" r="57">
      <c r="A57" s="0" t="str">
        <f aca="false">HYPERLINK("http://dbpedia.org/ontology/language")</f>
        <v>http://dbpedia.org/ontology/language</v>
      </c>
      <c r="B57" s="0" t="s">
        <v>62</v>
      </c>
      <c r="D57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true" hidden="false" ht="12.1" outlineLevel="0" r="58">
      <c r="A58" s="0" t="str">
        <f aca="false">HYPERLINK("http://dbpedia.org/ontology/director")</f>
        <v>http://dbpedia.org/ontology/director</v>
      </c>
      <c r="B58" s="0" t="s">
        <v>55</v>
      </c>
      <c r="D58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65" outlineLevel="0" r="59">
      <c r="A59" s="0" t="str">
        <f aca="false">HYPERLINK("http://dbpedia.org/property/logofile")</f>
        <v>http://dbpedia.org/property/logofile</v>
      </c>
      <c r="B59" s="0" t="s">
        <v>63</v>
      </c>
      <c r="D59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true" hidden="false" ht="12.1" outlineLevel="0" r="60">
      <c r="A60" s="0" t="str">
        <f aca="false">HYPERLINK("http://dbpedia.org/property/genres")</f>
        <v>http://dbpedia.org/property/genres</v>
      </c>
      <c r="B60" s="0" t="s">
        <v>64</v>
      </c>
      <c r="D60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true" hidden="false" ht="12.1" outlineLevel="0" r="61">
      <c r="A61" s="0" t="str">
        <f aca="false">HYPERLINK("http://dbpedia.org/property/cover")</f>
        <v>http://dbpedia.org/property/cover</v>
      </c>
      <c r="B61" s="0" t="s">
        <v>65</v>
      </c>
      <c r="D61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true" hidden="false" ht="12.1" outlineLevel="0" r="62">
      <c r="A62" s="0" t="str">
        <f aca="false">HYPERLINK("http://dbpedia.org/property/headline")</f>
        <v>http://dbpedia.org/property/headline</v>
      </c>
      <c r="B62" s="0" t="s">
        <v>66</v>
      </c>
      <c r="D62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true" hidden="false" ht="12.1" outlineLevel="0" r="63">
      <c r="A63" s="0" t="str">
        <f aca="false">HYPERLINK("http://dbpedia.org/ontology/cinematography")</f>
        <v>http://dbpedia.org/ontology/cinematography</v>
      </c>
      <c r="B63" s="0" t="s">
        <v>67</v>
      </c>
      <c r="D63" s="0" t="str">
        <f aca="false">HYPERLINK("http://dbpedia.org/sparql?default-graph-uri=http%3A%2F%2Fdbpedia.org&amp;query=select+distinct+%3Fsubject+%3Fobject+where+{%3Fsubject+%3Chttp%3A%2F%2Fdbpedia.org%2Fontology%2Fcinematography%3E+%3Fobject}+LIMIT+100&amp;format=text%2Fhtml&amp;timeout=30000&amp;debug=on", "View on DBPedia")</f>
        <v>View on DBPedia</v>
      </c>
    </row>
    <row collapsed="false" customFormat="false" customHeight="true" hidden="false" ht="12.1" outlineLevel="0" r="64">
      <c r="A64" s="0" t="str">
        <f aca="false">HYPERLINK("http://dbpedia.org/property/years")</f>
        <v>http://dbpedia.org/property/years</v>
      </c>
      <c r="B64" s="0" t="s">
        <v>68</v>
      </c>
      <c r="D64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1" outlineLevel="0" r="65">
      <c r="A65" s="0" t="str">
        <f aca="false">HYPERLINK("http://dbpedia.org/property/language")</f>
        <v>http://dbpedia.org/property/language</v>
      </c>
      <c r="B65" s="0" t="s">
        <v>62</v>
      </c>
      <c r="D65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true" hidden="false" ht="12.1" outlineLevel="0" r="66">
      <c r="A66" s="0" t="str">
        <f aca="false">HYPERLINK("http://dbpedia.org/property/voices")</f>
        <v>http://dbpedia.org/property/voices</v>
      </c>
      <c r="B66" s="0" t="s">
        <v>69</v>
      </c>
      <c r="D66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true" hidden="false" ht="12.65" outlineLevel="0" r="67">
      <c r="A67" s="0" t="str">
        <f aca="false">HYPERLINK("http://dbpedia.org/property/showName")</f>
        <v>http://dbpedia.org/property/showName</v>
      </c>
      <c r="B67" s="0" t="s">
        <v>70</v>
      </c>
      <c r="D67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1" outlineLevel="0" r="68">
      <c r="A68" s="0" t="str">
        <f aca="false">HYPERLINK("http://dbpedia.org/property/label")</f>
        <v>http://dbpedia.org/property/label</v>
      </c>
      <c r="B68" s="0" t="s">
        <v>71</v>
      </c>
      <c r="D68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1" outlineLevel="0" r="69">
      <c r="A69" s="0" t="str">
        <f aca="false">HYPERLINK("http://dbpedia.org/property/series")</f>
        <v>http://dbpedia.org/property/series</v>
      </c>
      <c r="B69" s="0" t="s">
        <v>72</v>
      </c>
      <c r="D6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65" outlineLevel="0" r="70">
      <c r="A70" s="0" t="str">
        <f aca="false">HYPERLINK("http://dbpedia.org/property/genere")</f>
        <v>http://dbpedia.org/property/genere</v>
      </c>
      <c r="B70" s="0" t="s">
        <v>73</v>
      </c>
      <c r="D70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true" hidden="false" ht="12.1" outlineLevel="0" r="71">
      <c r="A71" s="0" t="str">
        <f aca="false">HYPERLINK("http://dbpedia.org/property/cinematography")</f>
        <v>http://dbpedia.org/property/cinematography</v>
      </c>
      <c r="B71" s="0" t="s">
        <v>67</v>
      </c>
      <c r="D71" s="0" t="str">
        <f aca="false">HYPERLINK("http://dbpedia.org/sparql?default-graph-uri=http%3A%2F%2Fdbpedia.org&amp;query=select+distinct+%3Fsubject+%3Fobject+where+{%3Fsubject+%3Chttp%3A%2F%2Fdbpedia.org%2Fproperty%2Fcinematography%3E+%3Fobject}+LIMIT+100&amp;format=text%2Fhtml&amp;timeout=30000&amp;debug=on", "View on DBPedia")</f>
        <v>View on DBPedia</v>
      </c>
    </row>
    <row collapsed="false" customFormat="false" customHeight="true" hidden="false" ht="12.1" outlineLevel="0" r="72">
      <c r="A72" s="0" t="str">
        <f aca="false">HYPERLINK("http://dbpedia.org/property/genre(s)_")</f>
        <v>http://dbpedia.org/property/genre(s)_</v>
      </c>
      <c r="B72" s="0" t="s">
        <v>74</v>
      </c>
      <c r="D72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true" hidden="false" ht="12.1" outlineLevel="0" r="73">
      <c r="A73" s="0" t="str">
        <f aca="false">HYPERLINK("http://dbpedia.org/property/occupation")</f>
        <v>http://dbpedia.org/property/occupation</v>
      </c>
      <c r="B73" s="0" t="s">
        <v>75</v>
      </c>
      <c r="D7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74">
      <c r="A74" s="0" t="str">
        <f aca="false">HYPERLINK("http://dbpedia.org/ontology/currentlyUsedFor")</f>
        <v>http://dbpedia.org/ontology/currentlyUsedFor</v>
      </c>
      <c r="B74" s="0" t="s">
        <v>76</v>
      </c>
      <c r="D74" s="0" t="str">
        <f aca="false">HYPERLINK("http://dbpedia.org/sparql?default-graph-uri=http%3A%2F%2Fdbpedia.org&amp;query=select+distinct+%3Fsubject+%3Fobject+where+{%3Fsubject+%3Chttp%3A%2F%2Fdbpedia.org%2Fontology%2FcurrentlyUsedFor%3E+%3Fobject}+LIMIT+100&amp;format=text%2Fhtml&amp;timeout=30000&amp;debug=on", "View on DBPedia")</f>
        <v>View on DBPedia</v>
      </c>
    </row>
    <row collapsed="false" customFormat="false" customHeight="true" hidden="false" ht="12.1" outlineLevel="0" r="75">
      <c r="A75" s="0" t="str">
        <f aca="false">HYPERLINK("http://dbpedia.org/property/production")</f>
        <v>http://dbpedia.org/property/production</v>
      </c>
      <c r="B75" s="0" t="s">
        <v>77</v>
      </c>
      <c r="D75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true" hidden="false" ht="12.1" outlineLevel="0" r="76">
      <c r="A76" s="0" t="str">
        <f aca="false">HYPERLINK("http://dbpedia.org/property/genera")</f>
        <v>http://dbpedia.org/property/genera</v>
      </c>
      <c r="B76" s="0" t="s">
        <v>78</v>
      </c>
      <c r="D76" s="0" t="str">
        <f aca="false">HYPERLINK("http://dbpedia.org/sparql?default-graph-uri=http%3A%2F%2Fdbpedia.org&amp;query=select+distinct+%3Fsubject+%3Fobject+where+{%3Fsubject+%3Chttp%3A%2F%2Fdbpedia.org%2Fproperty%2Fgenera%3E+%3Fobject}+LIMIT+100&amp;format=text%2Fhtml&amp;timeout=30000&amp;debug=on", "View on DBPedia")</f>
        <v>View on DBPedia</v>
      </c>
    </row>
    <row collapsed="false" customFormat="false" customHeight="true" hidden="false" ht="12.1" outlineLevel="0" r="77">
      <c r="A77" s="0" t="str">
        <f aca="false">HYPERLINK("http://dbpedia.org/ontology/occupation")</f>
        <v>http://dbpedia.org/ontology/occupation</v>
      </c>
      <c r="B77" s="0" t="s">
        <v>75</v>
      </c>
      <c r="D7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78">
      <c r="A78" s="0" t="str">
        <f aca="false">HYPERLINK("http://dbpedia.org/property/currentuse")</f>
        <v>http://dbpedia.org/property/currentuse</v>
      </c>
      <c r="B78" s="0" t="s">
        <v>79</v>
      </c>
      <c r="D78" s="0" t="str">
        <f aca="false">HYPERLINK("http://dbpedia.org/sparql?default-graph-uri=http%3A%2F%2Fdbpedia.org&amp;query=select+distinct+%3Fsubject+%3Fobject+where+{%3Fsubject+%3Chttp%3A%2F%2Fdbpedia.org%2Fproperty%2Fcurrentuse%3E+%3Fobject}+LIMIT+100&amp;format=text%2Fhtml&amp;timeout=30000&amp;debug=on", "View on DBPedia")</f>
        <v>View on DBPedia</v>
      </c>
    </row>
    <row collapsed="false" customFormat="false" customHeight="true" hidden="false" ht="12.1" outlineLevel="0" r="79">
      <c r="A79" s="0" t="str">
        <f aca="false">HYPERLINK("http://dbpedia.org/property/footer")</f>
        <v>http://dbpedia.org/property/footer</v>
      </c>
      <c r="B79" s="0" t="s">
        <v>80</v>
      </c>
      <c r="D79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1" outlineLevel="0" r="80">
      <c r="A80" s="0" t="str">
        <f aca="false">HYPERLINK("http://dbpedia.org/property/country")</f>
        <v>http://dbpedia.org/property/country</v>
      </c>
      <c r="B80" s="0" t="s">
        <v>49</v>
      </c>
      <c r="D8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81">
      <c r="A81" s="0" t="str">
        <f aca="false">HYPERLINK("http://dbpedia.org/property/bestPicture")</f>
        <v>http://dbpedia.org/property/bestPicture</v>
      </c>
      <c r="B81" s="0" t="s">
        <v>81</v>
      </c>
      <c r="D81" s="0" t="str">
        <f aca="false">HYPERLINK("http://dbpedia.org/sparql?default-graph-uri=http%3A%2F%2Fdbpedia.org&amp;query=select+distinct+%3Fsubject+%3Fobject+where+{%3Fsubject+%3Chttp%3A%2F%2Fdbpedia.org%2Fproperty%2FbestPicture%3E+%3Fobject}+LIMIT+100&amp;format=text%2Fhtml&amp;timeout=30000&amp;debug=on", "View on DBPedia")</f>
        <v>View on DBPedia</v>
      </c>
    </row>
    <row collapsed="false" customFormat="false" customHeight="true" hidden="false" ht="12.1" outlineLevel="0" r="82">
      <c r="A82" s="0" t="str">
        <f aca="false">HYPERLINK("http://dbpedia.org/property/l")</f>
        <v>http://dbpedia.org/property/l</v>
      </c>
      <c r="B82" s="0" t="s">
        <v>82</v>
      </c>
      <c r="D82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1" outlineLevel="0" r="83">
      <c r="A83" s="0" t="str">
        <f aca="false">HYPERLINK("http://dbpedia.org/property/story")</f>
        <v>http://dbpedia.org/property/story</v>
      </c>
      <c r="B83" s="0" t="s">
        <v>83</v>
      </c>
      <c r="D83" s="0" t="str">
        <f aca="false">HYPERLINK("http://dbpedia.org/sparql?default-graph-uri=http%3A%2F%2Fdbpedia.org&amp;query=select+distinct+%3Fsubject+%3Fobject+where+{%3Fsubject+%3Chttp%3A%2F%2Fdbpedia.org%2Fproperty%2Fstory%3E+%3Fobject}+LIMIT+100&amp;format=text%2Fhtml&amp;timeout=30000&amp;debug=on", "View on DBPedia")</f>
        <v>View on DBPedia</v>
      </c>
    </row>
    <row collapsed="false" customFormat="false" customHeight="true" hidden="false" ht="12.1" outlineLevel="0" r="84">
      <c r="A84" s="0" t="str">
        <f aca="false">HYPERLINK("http://dbpedia.org/property/chronology")</f>
        <v>http://dbpedia.org/property/chronology</v>
      </c>
      <c r="B84" s="0" t="s">
        <v>84</v>
      </c>
      <c r="D84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true" hidden="false" ht="12.1" outlineLevel="0" r="85">
      <c r="A85" s="0" t="str">
        <f aca="false">HYPERLINK("http://dbpedia.org/property/company")</f>
        <v>http://dbpedia.org/property/company</v>
      </c>
      <c r="B85" s="0" t="s">
        <v>85</v>
      </c>
      <c r="D85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true" hidden="false" ht="12.65" outlineLevel="0" r="86">
      <c r="A86" s="0" t="str">
        <f aca="false">HYPERLINK("http://dbpedia.org/property/executiveProducer")</f>
        <v>http://dbpedia.org/property/executiveProducer</v>
      </c>
      <c r="B86" s="0" t="s">
        <v>86</v>
      </c>
      <c r="D86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true" hidden="false" ht="12.1" outlineLevel="0" r="87">
      <c r="A87" s="0" t="str">
        <f aca="false">HYPERLINK("http://dbpedia.org/property/titles")</f>
        <v>http://dbpedia.org/property/titles</v>
      </c>
      <c r="B87" s="0" t="s">
        <v>87</v>
      </c>
      <c r="D87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true" hidden="false" ht="12.65" outlineLevel="0" r="88">
      <c r="A88" s="0" t="str">
        <f aca="false">HYPERLINK("http://dbpedia.org/property/satChan")</f>
        <v>http://dbpedia.org/property/satChan</v>
      </c>
      <c r="B88" s="0" t="s">
        <v>88</v>
      </c>
      <c r="D88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true" hidden="false" ht="12.1" outlineLevel="0" r="89">
      <c r="A89" s="0" t="str">
        <f aca="false">HYPERLINK("http://dbpedia.org/property/influences")</f>
        <v>http://dbpedia.org/property/influences</v>
      </c>
      <c r="B89" s="0" t="s">
        <v>89</v>
      </c>
      <c r="D89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true" hidden="false" ht="12.65" outlineLevel="0" r="90">
      <c r="A90" s="0" t="str">
        <f aca="false">HYPERLINK("http://dbpedia.org/property/prev")</f>
        <v>http://dbpedia.org/property/prev</v>
      </c>
      <c r="B90" s="0" t="s">
        <v>90</v>
      </c>
      <c r="D90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true" hidden="false" ht="12.1" outlineLevel="0" r="91">
      <c r="A91" s="0" t="str">
        <f aca="false">HYPERLINK("http://dbpedia.org/ontology/award")</f>
        <v>http://dbpedia.org/ontology/award</v>
      </c>
      <c r="B91" s="0" t="s">
        <v>91</v>
      </c>
      <c r="D91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1" outlineLevel="0" r="92">
      <c r="A92" s="0" t="str">
        <f aca="false">HYPERLINK("http://dbpedia.org/ontology/editing")</f>
        <v>http://dbpedia.org/ontology/editing</v>
      </c>
      <c r="B92" s="0" t="s">
        <v>61</v>
      </c>
      <c r="D92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true" hidden="false" ht="12.1" outlineLevel="0" r="93">
      <c r="A93" s="0" t="str">
        <f aca="false">HYPERLINK("http://dbpedia.org/property/header")</f>
        <v>http://dbpedia.org/property/header</v>
      </c>
      <c r="B93" s="0" t="s">
        <v>92</v>
      </c>
      <c r="D93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65" outlineLevel="0" r="94">
      <c r="A94" s="0" t="str">
        <f aca="false">HYPERLINK("http://dbpedia.org/property/directedby")</f>
        <v>http://dbpedia.org/property/directedby</v>
      </c>
      <c r="B94" s="0" t="s">
        <v>93</v>
      </c>
      <c r="D94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true" hidden="false" ht="12.1" outlineLevel="0" r="95">
      <c r="A95" s="0" t="str">
        <f aca="false">HYPERLINK("http://dbpedia.org/property/budget")</f>
        <v>http://dbpedia.org/property/budget</v>
      </c>
      <c r="B95" s="0" t="s">
        <v>94</v>
      </c>
      <c r="D95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true" hidden="false" ht="12.65" outlineLevel="0" r="96">
      <c r="A96" s="0" t="str">
        <f aca="false">HYPERLINK("http://dbpedia.org/property/forhelvedDLabel")</f>
        <v>http://dbpedia.org/property/forhelvedDLabel</v>
      </c>
      <c r="B96" s="0" t="s">
        <v>95</v>
      </c>
      <c r="D96" s="0" t="str">
        <f aca="false">HYPERLINK("http://dbpedia.org/sparql?default-graph-uri=http%3A%2F%2Fdbpedia.org&amp;query=select+distinct+%3Fsubject+%3Fobject+where+{%3Fsubject+%3Chttp%3A%2F%2Fdbpedia.org%2Fproperty%2FforhelvedDLabel%3E+%3Fobject}+LIMIT+100&amp;format=text%2Fhtml&amp;timeout=30000&amp;debug=on", "View on DBPedia")</f>
        <v>View on DBPedia</v>
      </c>
    </row>
    <row collapsed="false" customFormat="false" customHeight="true" hidden="false" ht="12.1" outlineLevel="0" r="97">
      <c r="A97" s="0" t="str">
        <f aca="false">HYPERLINK("http://dbpedia.org/property/rating")</f>
        <v>http://dbpedia.org/property/rating</v>
      </c>
      <c r="B97" s="0" t="s">
        <v>96</v>
      </c>
      <c r="D97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true" hidden="false" ht="12.1" outlineLevel="0" r="98">
      <c r="A98" s="0" t="str">
        <f aca="false">HYPERLINK("http://dbpedia.org/ontology/narrator")</f>
        <v>http://dbpedia.org/ontology/narrator</v>
      </c>
      <c r="B98" s="0" t="s">
        <v>97</v>
      </c>
      <c r="D98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true" hidden="false" ht="12.1" outlineLevel="0" r="99">
      <c r="A99" s="0" t="str">
        <f aca="false">HYPERLINK("http://dbpedia.org/property/subject")</f>
        <v>http://dbpedia.org/property/subject</v>
      </c>
      <c r="B99" s="0" t="s">
        <v>98</v>
      </c>
      <c r="D99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true" hidden="false" ht="12.1" outlineLevel="0" r="100">
      <c r="A100" s="0" t="str">
        <f aca="false">HYPERLINK("http://dbpedia.org/property/developer")</f>
        <v>http://dbpedia.org/property/developer</v>
      </c>
      <c r="B100" s="0" t="s">
        <v>99</v>
      </c>
      <c r="D100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true" hidden="false" ht="12.1" outlineLevel="0" r="101">
      <c r="A101" s="0" t="str">
        <f aca="false">HYPERLINK("http://dbpedia.org/property/artist")</f>
        <v>http://dbpedia.org/property/artist</v>
      </c>
      <c r="B101" s="0" t="s">
        <v>100</v>
      </c>
      <c r="D101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true" hidden="false" ht="12.1" outlineLevel="0" r="102">
      <c r="A102" s="0" t="str">
        <f aca="false">HYPERLINK("http://dbpedia.org/property/screenplay")</f>
        <v>http://dbpedia.org/property/screenplay</v>
      </c>
      <c r="B102" s="0" t="s">
        <v>101</v>
      </c>
      <c r="D102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true" hidden="false" ht="12.1" outlineLevel="0" r="103">
      <c r="A103" s="0" t="str">
        <f aca="false">HYPERLINK("http://dbpedia.org/property/recorded")</f>
        <v>http://dbpedia.org/property/recorded</v>
      </c>
      <c r="B103" s="0" t="s">
        <v>102</v>
      </c>
      <c r="D103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1" outlineLevel="0" r="104">
      <c r="A104" s="0" t="str">
        <f aca="false">HYPERLINK("http://dbpedia.org/property/album")</f>
        <v>http://dbpedia.org/property/album</v>
      </c>
      <c r="B104" s="0" t="s">
        <v>103</v>
      </c>
      <c r="D104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true" hidden="false" ht="12.1" outlineLevel="0" r="105">
      <c r="A105" s="0" t="str">
        <f aca="false">HYPERLINK("http://dbpedia.org/property/creator")</f>
        <v>http://dbpedia.org/property/creator</v>
      </c>
      <c r="B105" s="0" t="s">
        <v>104</v>
      </c>
      <c r="D105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true" hidden="false" ht="12.65" outlineLevel="0" r="106">
      <c r="A106" s="0" t="str">
        <f aca="false">HYPERLINK("http://dbpedia.org/property/longtype")</f>
        <v>http://dbpedia.org/property/longtype</v>
      </c>
      <c r="B106" s="0" t="s">
        <v>105</v>
      </c>
      <c r="D106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true" hidden="false" ht="12.65" outlineLevel="0" r="107">
      <c r="A107" s="0" t="str">
        <f aca="false">HYPERLINK("http://dbpedia.org/property/keyPeople")</f>
        <v>http://dbpedia.org/property/keyPeople</v>
      </c>
      <c r="B107" s="0" t="s">
        <v>106</v>
      </c>
      <c r="D107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true" hidden="false" ht="12.1" outlineLevel="0" r="108">
      <c r="A108" s="0" t="str">
        <f aca="false">HYPERLINK("http://dbpedia.org/property/services")</f>
        <v>http://dbpedia.org/property/services</v>
      </c>
      <c r="B108" s="0" t="s">
        <v>107</v>
      </c>
      <c r="D108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true" hidden="false" ht="12.65" outlineLevel="0" r="109">
      <c r="A109" s="0" t="str">
        <f aca="false">HYPERLINK("http://dbpedia.org/property/goldenglobeawards")</f>
        <v>http://dbpedia.org/property/goldenglobeawards</v>
      </c>
      <c r="B109" s="0" t="s">
        <v>108</v>
      </c>
      <c r="D109" s="0" t="str">
        <f aca="false">HYPERLINK("http://dbpedia.org/sparql?default-graph-uri=http%3A%2F%2Fdbpedia.org&amp;query=select+distinct+%3Fsubject+%3Fobject+where+{%3Fsubject+%3Chttp%3A%2F%2Fdbpedia.org%2Fproperty%2Fgoldenglobeawards%3E+%3Fobject}+LIMIT+100&amp;format=text%2Fhtml&amp;timeout=30000&amp;debug=on", "View on DBPedia")</f>
        <v>View on DBPedia</v>
      </c>
    </row>
    <row collapsed="false" customFormat="false" customHeight="true" hidden="false" ht="12.65" outlineLevel="0" r="110">
      <c r="A110" s="0" t="str">
        <f aca="false">HYPERLINK("http://dbpedia.org/ontology/previousWork")</f>
        <v>http://dbpedia.org/ontology/previousWork</v>
      </c>
      <c r="B110" s="0" t="s">
        <v>109</v>
      </c>
      <c r="D110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65" outlineLevel="0" r="111">
      <c r="A111" s="0" t="str">
        <f aca="false">HYPERLINK("http://dbpedia.org/property/productionCompany")</f>
        <v>http://dbpedia.org/property/productionCompany</v>
      </c>
      <c r="B111" s="0" t="s">
        <v>110</v>
      </c>
      <c r="D111" s="0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</row>
    <row collapsed="false" customFormat="false" customHeight="true" hidden="false" ht="12.1" outlineLevel="0" r="112">
      <c r="A112" s="0" t="str">
        <f aca="false">HYPERLINK("http://dbpedia.org/property/rev")</f>
        <v>http://dbpedia.org/property/rev</v>
      </c>
      <c r="B112" s="0" t="s">
        <v>111</v>
      </c>
      <c r="D112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true" hidden="false" ht="12.1" outlineLevel="0" r="113">
      <c r="A113" s="0" t="str">
        <f aca="false">HYPERLINK("http://dbpedia.org/property/distributors")</f>
        <v>http://dbpedia.org/property/distributors</v>
      </c>
      <c r="B113" s="0" t="s">
        <v>112</v>
      </c>
      <c r="D113" s="0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</row>
    <row collapsed="false" customFormat="false" customHeight="true" hidden="false" ht="12.1" outlineLevel="0" r="114">
      <c r="A114" s="0" t="str">
        <f aca="false">HYPERLINK("http://dbpedia.org/property/topic")</f>
        <v>http://dbpedia.org/property/topic</v>
      </c>
      <c r="B114" s="0" t="s">
        <v>113</v>
      </c>
      <c r="D114" s="0" t="str">
        <f aca="false">HYPERLINK("http://dbpedia.org/sparql?default-graph-uri=http%3A%2F%2Fdbpedia.org&amp;query=select+distinct+%3Fsubject+%3Fobject+where+{%3Fsubject+%3Chttp%3A%2F%2Fdbpedia.org%2Fproperty%2Ftopic%3E+%3Fobject}+LIMIT+100&amp;format=text%2Fhtml&amp;timeout=30000&amp;debug=on", "View on DBPedia")</f>
        <v>View on DBPedia</v>
      </c>
    </row>
    <row collapsed="false" customFormat="false" customHeight="true" hidden="false" ht="12.1" outlineLevel="0" r="115">
      <c r="A115" s="0" t="str">
        <f aca="false">HYPERLINK("http://dbpedia.org/property/soundtrack")</f>
        <v>http://dbpedia.org/property/soundtrack</v>
      </c>
      <c r="B115" s="0" t="s">
        <v>114</v>
      </c>
      <c r="D115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true" hidden="false" ht="12.1" outlineLevel="0" r="117">
      <c r="A117" s="0" t="n">
        <v>1744816435</v>
      </c>
      <c r="B117" s="0" t="s">
        <v>115</v>
      </c>
      <c r="C117" s="0" t="str">
        <f aca="false">HYPERLINK("http://www.allstarnba.es/players/players-by-draft-pick.htm", "View context")</f>
        <v>View context</v>
      </c>
    </row>
    <row collapsed="false" customFormat="false" customHeight="true" hidden="false" ht="12.1" outlineLevel="0" r="118">
      <c r="A118" s="0" t="n">
        <v>1948</v>
      </c>
      <c r="B118" s="0" t="n">
        <v>1949</v>
      </c>
      <c r="C118" s="0" t="n">
        <v>1950</v>
      </c>
      <c r="D118" s="0" t="n">
        <v>1951</v>
      </c>
      <c r="E118" s="0" t="n">
        <v>1952</v>
      </c>
    </row>
    <row collapsed="false" customFormat="false" customHeight="true" hidden="false" ht="12.1" outlineLevel="0" r="119">
      <c r="A119" s="0" t="n">
        <v>1953</v>
      </c>
      <c r="B119" s="0" t="n">
        <v>1954</v>
      </c>
      <c r="C119" s="0" t="n">
        <v>1955</v>
      </c>
      <c r="D119" s="0" t="n">
        <v>1956</v>
      </c>
      <c r="E119" s="0" t="n">
        <v>1957</v>
      </c>
    </row>
    <row collapsed="false" customFormat="false" customHeight="true" hidden="false" ht="12.1" outlineLevel="0" r="120">
      <c r="A120" s="0" t="n">
        <v>1958</v>
      </c>
      <c r="B120" s="0" t="n">
        <v>1959</v>
      </c>
      <c r="C120" s="0" t="n">
        <v>1960</v>
      </c>
      <c r="D120" s="0" t="n">
        <v>1961</v>
      </c>
      <c r="E120" s="0" t="n">
        <v>1962</v>
      </c>
    </row>
    <row collapsed="false" customFormat="false" customHeight="true" hidden="false" ht="12.1" outlineLevel="0" r="121">
      <c r="A121" s="0" t="n">
        <v>1963</v>
      </c>
      <c r="B121" s="0" t="n">
        <v>1964</v>
      </c>
      <c r="C121" s="0" t="n">
        <v>1965</v>
      </c>
      <c r="D121" s="0" t="n">
        <v>1966</v>
      </c>
      <c r="E121" s="0" t="n">
        <v>1967</v>
      </c>
    </row>
    <row collapsed="false" customFormat="false" customHeight="true" hidden="false" ht="12.1" outlineLevel="0" r="122">
      <c r="A122" s="0" t="n">
        <v>1968</v>
      </c>
      <c r="B122" s="0" t="n">
        <v>1969</v>
      </c>
      <c r="C122" s="0" t="n">
        <v>1970</v>
      </c>
      <c r="D122" s="0" t="n">
        <v>1971</v>
      </c>
      <c r="E122" s="0" t="n">
        <v>1972</v>
      </c>
    </row>
    <row collapsed="false" customFormat="false" customHeight="true" hidden="false" ht="12.1" outlineLevel="0" r="123">
      <c r="A123" s="0" t="n">
        <v>1973</v>
      </c>
      <c r="B123" s="0" t="n">
        <v>1974</v>
      </c>
      <c r="C123" s="0" t="n">
        <v>1975</v>
      </c>
      <c r="D123" s="0" t="n">
        <v>1976</v>
      </c>
      <c r="E123" s="0" t="n">
        <v>1977</v>
      </c>
    </row>
    <row collapsed="false" customFormat="false" customHeight="true" hidden="false" ht="12.1" outlineLevel="0" r="124">
      <c r="A124" s="0" t="n">
        <v>1978</v>
      </c>
      <c r="B124" s="0" t="n">
        <v>1979</v>
      </c>
      <c r="C124" s="0" t="n">
        <v>1980</v>
      </c>
      <c r="D124" s="0" t="n">
        <v>1981</v>
      </c>
      <c r="E124" s="0" t="n">
        <v>1982</v>
      </c>
    </row>
    <row collapsed="false" customFormat="false" customHeight="true" hidden="false" ht="12.1" outlineLevel="0" r="125">
      <c r="A125" s="0" t="n">
        <v>1983</v>
      </c>
      <c r="B125" s="0" t="n">
        <v>1984</v>
      </c>
      <c r="C125" s="0" t="n">
        <v>1985</v>
      </c>
      <c r="D125" s="0" t="n">
        <v>1986</v>
      </c>
      <c r="E125" s="0" t="n">
        <v>1987</v>
      </c>
    </row>
    <row collapsed="false" customFormat="false" customHeight="true" hidden="false" ht="12.1" outlineLevel="0" r="126">
      <c r="A126" s="0" t="n">
        <v>1988</v>
      </c>
      <c r="B126" s="0" t="n">
        <v>1989</v>
      </c>
      <c r="C126" s="0" t="n">
        <v>1990</v>
      </c>
      <c r="D126" s="0" t="n">
        <v>1991</v>
      </c>
      <c r="E126" s="0" t="n">
        <v>1992</v>
      </c>
    </row>
    <row collapsed="false" customFormat="false" customHeight="true" hidden="false" ht="12.1" outlineLevel="0" r="127">
      <c r="A127" s="0" t="n">
        <v>1993</v>
      </c>
      <c r="B127" s="0" t="n">
        <v>1994</v>
      </c>
      <c r="C127" s="0" t="n">
        <v>1995</v>
      </c>
      <c r="D127" s="0" t="n">
        <v>1996</v>
      </c>
      <c r="E127" s="0" t="n">
        <v>1997</v>
      </c>
    </row>
    <row collapsed="false" customFormat="false" customHeight="true" hidden="false" ht="12.1" outlineLevel="0" r="128">
      <c r="A128" s="0" t="n">
        <v>1998</v>
      </c>
      <c r="B128" s="0" t="n">
        <v>1999</v>
      </c>
      <c r="C128" s="0" t="n">
        <v>2000</v>
      </c>
      <c r="D128" s="0" t="n">
        <v>2001</v>
      </c>
      <c r="E128" s="0" t="n">
        <v>2002</v>
      </c>
    </row>
    <row collapsed="false" customFormat="false" customHeight="true" hidden="false" ht="12.1" outlineLevel="0" r="129">
      <c r="A129" s="0" t="n">
        <v>2003</v>
      </c>
      <c r="B129" s="0" t="n">
        <v>2004</v>
      </c>
      <c r="C129" s="0" t="n">
        <v>2005</v>
      </c>
      <c r="D129" s="0" t="n">
        <v>2006</v>
      </c>
      <c r="E129" s="0" t="n">
        <v>2007</v>
      </c>
    </row>
    <row collapsed="false" customFormat="false" customHeight="true" hidden="false" ht="12.1" outlineLevel="0" r="130">
      <c r="A130" s="0" t="n">
        <v>2008</v>
      </c>
      <c r="B130" s="0" t="n">
        <v>2009</v>
      </c>
      <c r="C130" s="0" t="n">
        <v>2010</v>
      </c>
      <c r="D130" s="0" t="n">
        <v>2011</v>
      </c>
      <c r="E130" s="0" t="n">
        <v>2012</v>
      </c>
    </row>
    <row collapsed="false" customFormat="false" customHeight="true" hidden="false" ht="12.1" outlineLevel="0" r="131">
      <c r="A131" s="0" t="str">
        <f aca="false">HYPERLINK("http://dbpedia.org/property/year1start")</f>
        <v>http://dbpedia.org/property/year1start</v>
      </c>
      <c r="B131" s="0" t="s">
        <v>116</v>
      </c>
      <c r="D131" s="0" t="str">
        <f aca="false">HYPERLINK("http://dbpedia.org/sparql?default-graph-uri=http%3A%2F%2Fdbpedia.org&amp;query=select+distinct+%3Fsubject+%3Fobject+where+{%3Fsubject+%3Chttp%3A%2F%2Fdbpedia.org%2Fproperty%2Fyear1start%3E+%3Fobject}+LIMIT+100&amp;format=text%2Fhtml&amp;timeout=30000&amp;debug=on", "View on DBPedia")</f>
        <v>View on DBPedia</v>
      </c>
    </row>
    <row collapsed="false" customFormat="false" customHeight="true" hidden="false" ht="12.1" outlineLevel="0" r="132">
      <c r="A132" s="0" t="str">
        <f aca="false">HYPERLINK("http://dbpedia.org/property/year")</f>
        <v>http://dbpedia.org/property/year</v>
      </c>
      <c r="B132" s="0" t="s">
        <v>117</v>
      </c>
      <c r="D132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true" hidden="false" ht="12.1" outlineLevel="0" r="133">
      <c r="A133" s="0" t="str">
        <f aca="false">HYPERLINK("http://dbpedia.org/property/awards")</f>
        <v>http://dbpedia.org/property/awards</v>
      </c>
      <c r="B133" s="0" t="s">
        <v>34</v>
      </c>
      <c r="D13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134">
      <c r="A134" s="0" t="str">
        <f aca="false">HYPERLINK("http://dbpedia.org/property/prevYear")</f>
        <v>http://dbpedia.org/property/prevYear</v>
      </c>
      <c r="B134" s="0" t="s">
        <v>118</v>
      </c>
      <c r="D134" s="0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</row>
    <row collapsed="false" customFormat="false" customHeight="true" hidden="false" ht="12.1" outlineLevel="0" r="135">
      <c r="A135" s="0" t="str">
        <f aca="false">HYPERLINK("http://dbpedia.org/property/title")</f>
        <v>http://dbpedia.org/property/title</v>
      </c>
      <c r="B135" s="0" t="s">
        <v>27</v>
      </c>
      <c r="D13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136">
      <c r="A136" s="0" t="str">
        <f aca="false">HYPERLINK("http://dbpedia.org/property/finalyear")</f>
        <v>http://dbpedia.org/property/finalyear</v>
      </c>
      <c r="B136" s="0" t="s">
        <v>119</v>
      </c>
      <c r="D136" s="0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</row>
    <row collapsed="false" customFormat="false" customHeight="true" hidden="false" ht="12.65" outlineLevel="0" r="137">
      <c r="A137" s="0" t="str">
        <f aca="false">HYPERLINK("http://dbpedia.org/property/playingYears")</f>
        <v>http://dbpedia.org/property/playingYears</v>
      </c>
      <c r="B137" s="0" t="s">
        <v>120</v>
      </c>
      <c r="D137" s="0" t="str">
        <f aca="false">HYPERLINK("http://dbpedia.org/sparql?default-graph-uri=http%3A%2F%2Fdbpedia.org&amp;query=select+distinct+%3Fsubject+%3Fobject+where+{%3Fsubject+%3Chttp%3A%2F%2Fdbpedia.org%2Fproperty%2FplayingYears%3E+%3Fobject}+LIMIT+100&amp;format=text%2Fhtml&amp;timeout=30000&amp;debug=on", "View on DBPedia")</f>
        <v>View on DBPedia</v>
      </c>
    </row>
    <row collapsed="false" customFormat="false" customHeight="true" hidden="false" ht="12.65" outlineLevel="0" r="138">
      <c r="A138" s="0" t="str">
        <f aca="false">HYPERLINK("http://dbpedia.org/property/dateOfDeath")</f>
        <v>http://dbpedia.org/property/dateOfDeath</v>
      </c>
      <c r="B138" s="0" t="s">
        <v>121</v>
      </c>
      <c r="D138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1" outlineLevel="0" r="139">
      <c r="A139" s="0" t="str">
        <f aca="false">HYPERLINK("http://dbpedia.org/property/founded")</f>
        <v>http://dbpedia.org/property/founded</v>
      </c>
      <c r="B139" s="0" t="s">
        <v>122</v>
      </c>
      <c r="D139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true" hidden="false" ht="12.65" outlineLevel="0" r="140">
      <c r="A140" s="0" t="str">
        <f aca="false">HYPERLINK("http://dbpedia.org/property/careerStart")</f>
        <v>http://dbpedia.org/property/careerStart</v>
      </c>
      <c r="B140" s="0" t="s">
        <v>123</v>
      </c>
      <c r="D140" s="0" t="str">
        <f aca="false">HYPERLINK("http://dbpedia.org/sparql?default-graph-uri=http%3A%2F%2Fdbpedia.org&amp;query=select+distinct+%3Fsubject+%3Fobject+where+{%3Fsubject+%3Chttp%3A%2F%2Fdbpedia.org%2Fproperty%2FcareerStart%3E+%3Fobject}+LIMIT+100&amp;format=text%2Fhtml&amp;timeout=30000&amp;debug=on", "View on DBPedia")</f>
        <v>View on DBPedia</v>
      </c>
    </row>
    <row collapsed="false" customFormat="false" customHeight="true" hidden="false" ht="12.65" outlineLevel="0" r="141">
      <c r="A141" s="0" t="str">
        <f aca="false">HYPERLINK("http://dbpedia.org/property/coachYears")</f>
        <v>http://dbpedia.org/property/coachYears</v>
      </c>
      <c r="B141" s="0" t="s">
        <v>124</v>
      </c>
      <c r="D141" s="0" t="str">
        <f aca="false">HYPERLINK("http://dbpedia.org/sparql?default-graph-uri=http%3A%2F%2Fdbpedia.org&amp;query=select+distinct+%3Fsubject+%3Fobject+where+{%3Fsubject+%3Chttp%3A%2F%2Fdbpedia.org%2Fproperty%2FcoachYears%3E+%3Fobject}+LIMIT+100&amp;format=text%2Fhtml&amp;timeout=30000&amp;debug=on", "View on DBPedia")</f>
        <v>View on DBPedia</v>
      </c>
    </row>
    <row collapsed="false" customFormat="false" customHeight="true" hidden="false" ht="12.65" outlineLevel="0" r="142">
      <c r="A142" s="0" t="str">
        <f aca="false">HYPERLINK("http://dbpedia.org/ontology/activeYearsEndDate")</f>
        <v>http://dbpedia.org/ontology/activeYearsEndDate</v>
      </c>
      <c r="B142" s="0" t="s">
        <v>125</v>
      </c>
      <c r="D142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true" hidden="false" ht="12.65" outlineLevel="0" r="143">
      <c r="A143" s="0" t="str">
        <f aca="false">HYPERLINK("http://dbpedia.org/property/coachingYears")</f>
        <v>http://dbpedia.org/property/coachingYears</v>
      </c>
      <c r="B143" s="0" t="s">
        <v>126</v>
      </c>
      <c r="D143" s="0" t="str">
        <f aca="false">HYPERLINK("http://dbpedia.org/sparql?default-graph-uri=http%3A%2F%2Fdbpedia.org&amp;query=select+distinct+%3Fsubject+%3Fobject+where+{%3Fsubject+%3Chttp%3A%2F%2Fdbpedia.org%2Fproperty%2FcoachingYears%3E+%3Fobject}+LIMIT+100&amp;format=text%2Fhtml&amp;timeout=30000&amp;debug=on", "View on DBPedia")</f>
        <v>View on DBPedia</v>
      </c>
    </row>
    <row collapsed="false" customFormat="false" customHeight="true" hidden="false" ht="12.1" outlineLevel="0" r="144">
      <c r="A144" s="0" t="str">
        <f aca="false">HYPERLINK("http://dbpedia.org/property/championships")</f>
        <v>http://dbpedia.org/property/championships</v>
      </c>
      <c r="B144" s="0" t="s">
        <v>127</v>
      </c>
      <c r="D144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true" hidden="false" ht="12.65" outlineLevel="0" r="145">
      <c r="A145" s="0" t="str">
        <f aca="false">HYPERLINK("http://dbpedia.org/property/postseason")</f>
        <v>http://dbpedia.org/property/postseason</v>
      </c>
      <c r="B145" s="0" t="s">
        <v>128</v>
      </c>
      <c r="D145" s="0" t="str">
        <f aca="false">HYPERLINK("http://dbpedia.org/sparql?default-graph-uri=http%3A%2F%2Fdbpedia.org&amp;query=select+distinct+%3Fsubject+%3Fobject+where+{%3Fsubject+%3Chttp%3A%2F%2Fdbpedia.org%2Fproperty%2Fpostseason%3E+%3Fobject}+LIMIT+100&amp;format=text%2Fhtml&amp;timeout=30000&amp;debug=on", "View on DBPedia")</f>
        <v>View on DBPedia</v>
      </c>
    </row>
    <row collapsed="false" customFormat="false" customHeight="true" hidden="false" ht="12.65" outlineLevel="0" r="146">
      <c r="A146" s="0" t="str">
        <f aca="false">HYPERLINK("http://dbpedia.org/property/wusopen")</f>
        <v>http://dbpedia.org/property/wusopen</v>
      </c>
      <c r="B146" s="0" t="s">
        <v>129</v>
      </c>
      <c r="D146" s="0" t="str">
        <f aca="false">HYPERLINK("http://dbpedia.org/sparql?default-graph-uri=http%3A%2F%2Fdbpedia.org&amp;query=select+distinct+%3Fsubject+%3Fobject+where+{%3Fsubject+%3Chttp%3A%2F%2Fdbpedia.org%2Fproperty%2Fwusopen%3E+%3Fobject}+LIMIT+100&amp;format=text%2Fhtml&amp;timeout=30000&amp;debug=on", "View on DBPedia")</f>
        <v>View on DBPedia</v>
      </c>
    </row>
    <row collapsed="false" customFormat="false" customHeight="true" hidden="false" ht="12.65" outlineLevel="0" r="147">
      <c r="A147" s="0" t="str">
        <f aca="false">HYPERLINK("http://dbpedia.org/property/nextseasonYear")</f>
        <v>http://dbpedia.org/property/nextseasonYear</v>
      </c>
      <c r="B147" s="0" t="s">
        <v>130</v>
      </c>
      <c r="D147" s="0" t="str">
        <f aca="false">HYPERLINK("http://dbpedia.org/sparql?default-graph-uri=http%3A%2F%2Fdbpedia.org&amp;query=select+distinct+%3Fsubject+%3Fobject+where+{%3Fsubject+%3Chttp%3A%2F%2Fdbpedia.org%2Fproperty%2FnextseasonYear%3E+%3Fobject}+LIMIT+100&amp;format=text%2Fhtml&amp;timeout=30000&amp;debug=on", "View on DBPedia")</f>
        <v>View on DBPedia</v>
      </c>
    </row>
    <row collapsed="false" customFormat="false" customHeight="true" hidden="false" ht="12.65" outlineLevel="0" r="148">
      <c r="A148" s="0" t="str">
        <f aca="false">HYPERLINK("http://dbpedia.org/property/deathDate")</f>
        <v>http://dbpedia.org/property/deathDate</v>
      </c>
      <c r="B148" s="0" t="s">
        <v>131</v>
      </c>
      <c r="D148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149">
      <c r="A149" s="0" t="str">
        <f aca="false">HYPERLINK("http://dbpedia.org/property/yearpro")</f>
        <v>http://dbpedia.org/property/yearpro</v>
      </c>
      <c r="B149" s="0" t="s">
        <v>132</v>
      </c>
      <c r="D149" s="0" t="str">
        <f aca="false">HYPERLINK("http://dbpedia.org/sparql?default-graph-uri=http%3A%2F%2Fdbpedia.org&amp;query=select+distinct+%3Fsubject+%3Fobject+where+{%3Fsubject+%3Chttp%3A%2F%2Fdbpedia.org%2Fproperty%2Fyearpro%3E+%3Fobject}+LIMIT+100&amp;format=text%2Fhtml&amp;timeout=30000&amp;debug=on", "View on DBPedia")</f>
        <v>View on DBPedia</v>
      </c>
    </row>
    <row collapsed="false" customFormat="false" customHeight="true" hidden="false" ht="12.65" outlineLevel="0" r="150">
      <c r="A150" s="0" t="str">
        <f aca="false">HYPERLINK("http://dbpedia.org/ontology/deathDate")</f>
        <v>http://dbpedia.org/ontology/deathDate</v>
      </c>
      <c r="B150" s="0" t="s">
        <v>131</v>
      </c>
      <c r="D150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true" hidden="false" ht="12.1" outlineLevel="0" r="151">
      <c r="A151" s="0" t="str">
        <f aca="false">HYPERLINK("http://dbpedia.org/property/masters")</f>
        <v>http://dbpedia.org/property/masters</v>
      </c>
      <c r="B151" s="0" t="s">
        <v>133</v>
      </c>
      <c r="D151" s="0" t="str">
        <f aca="false">HYPERLINK("http://dbpedia.org/sparql?default-graph-uri=http%3A%2F%2Fdbpedia.org&amp;query=select+distinct+%3Fsubject+%3Fobject+where+{%3Fsubject+%3Chttp%3A%2F%2Fdbpedia.org%2Fproperty%2Fmasters%3E+%3Fobject}+LIMIT+100&amp;format=text%2Fhtml&amp;timeout=30000&amp;debug=on", "View on DBPedia")</f>
        <v>View on DBPedia</v>
      </c>
    </row>
    <row collapsed="false" customFormat="false" customHeight="true" hidden="false" ht="12.1" outlineLevel="0" r="152">
      <c r="A152" s="0" t="str">
        <f aca="false">HYPERLINK("http://dbpedia.org/property/honors")</f>
        <v>http://dbpedia.org/property/honors</v>
      </c>
      <c r="B152" s="0" t="s">
        <v>134</v>
      </c>
      <c r="D152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true" hidden="false" ht="12.65" outlineLevel="0" r="153">
      <c r="A153" s="0" t="str">
        <f aca="false">HYPERLINK("http://dbpedia.org/property/manageryears")</f>
        <v>http://dbpedia.org/property/manageryears</v>
      </c>
      <c r="B153" s="0" t="s">
        <v>135</v>
      </c>
      <c r="D153" s="0" t="str">
        <f aca="false">HYPERLINK("http://dbpedia.org/sparql?default-graph-uri=http%3A%2F%2Fdbpedia.org&amp;query=select+distinct+%3Fsubject+%3Fobject+where+{%3Fsubject+%3Chttp%3A%2F%2Fdbpedia.org%2Fproperty%2Fmanageryears%3E+%3Fobject}+LIMIT+100&amp;format=text%2Fhtml&amp;timeout=30000&amp;debug=on", "View on DBPedia")</f>
        <v>View on DBPedia</v>
      </c>
    </row>
    <row collapsed="false" customFormat="false" customHeight="true" hidden="false" ht="12.65" outlineLevel="0" r="154">
      <c r="A154" s="0" t="str">
        <f aca="false">HYPERLINK("http://dbpedia.org/property/startyear")</f>
        <v>http://dbpedia.org/property/startyear</v>
      </c>
      <c r="B154" s="0" t="s">
        <v>136</v>
      </c>
      <c r="D154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true" hidden="false" ht="12.1" outlineLevel="0" r="155">
      <c r="A155" s="0" t="str">
        <f aca="false">HYPERLINK("http://dbpedia.org/property/season")</f>
        <v>http://dbpedia.org/property/season</v>
      </c>
      <c r="B155" s="0" t="s">
        <v>137</v>
      </c>
      <c r="D155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true" hidden="false" ht="12.65" outlineLevel="0" r="156">
      <c r="A156" s="0" t="str">
        <f aca="false">HYPERLINK("http://dbpedia.org/ontology/draftYear")</f>
        <v>http://dbpedia.org/ontology/draftYear</v>
      </c>
      <c r="B156" s="0" t="s">
        <v>138</v>
      </c>
      <c r="D156" s="0" t="str">
        <f aca="false">HYPERLINK("http://dbpedia.org/sparql?default-graph-uri=http%3A%2F%2Fdbpedia.org&amp;query=select+distinct+%3Fsubject+%3Fobject+where+{%3Fsubject+%3Chttp%3A%2F%2Fdbpedia.org%2Fontology%2FdraftYear%3E+%3Fobject}+LIMIT+100&amp;format=text%2Fhtml&amp;timeout=30000&amp;debug=on", "View on DBPedia")</f>
        <v>View on DBPedia</v>
      </c>
    </row>
    <row collapsed="false" customFormat="false" customHeight="true" hidden="false" ht="12.1" outlineLevel="0" r="157">
      <c r="A157" s="0" t="str">
        <f aca="false">HYPERLINK("http://dbpedia.org/ontology/year")</f>
        <v>http://dbpedia.org/ontology/year</v>
      </c>
      <c r="B157" s="0" t="s">
        <v>117</v>
      </c>
      <c r="D157" s="0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</row>
    <row collapsed="false" customFormat="false" customHeight="true" hidden="false" ht="12.65" outlineLevel="0" r="158">
      <c r="A158" s="0" t="str">
        <f aca="false">HYPERLINK("http://dbpedia.org/property/bowltourney")</f>
        <v>http://dbpedia.org/property/bowltourney</v>
      </c>
      <c r="B158" s="0" t="s">
        <v>139</v>
      </c>
      <c r="D158" s="0" t="str">
        <f aca="false">HYPERLINK("http://dbpedia.org/sparql?default-graph-uri=http%3A%2F%2Fdbpedia.org&amp;query=select+distinct+%3Fsubject+%3Fobject+where+{%3Fsubject+%3Chttp%3A%2F%2Fdbpedia.org%2Fproperty%2Fbowltourney%3E+%3Fobject}+LIMIT+100&amp;format=text%2Fhtml&amp;timeout=30000&amp;debug=on", "View on DBPedia")</f>
        <v>View on DBPedia</v>
      </c>
    </row>
    <row collapsed="false" customFormat="false" customHeight="true" hidden="false" ht="12.65" outlineLevel="0" r="159">
      <c r="A159" s="0" t="str">
        <f aca="false">HYPERLINK("http://dbpedia.org/property/nationalyears")</f>
        <v>http://dbpedia.org/property/nationalyears</v>
      </c>
      <c r="B159" s="0" t="s">
        <v>140</v>
      </c>
      <c r="D159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true" hidden="false" ht="12.65" outlineLevel="0" r="160">
      <c r="A160" s="0" t="str">
        <f aca="false">HYPERLINK("http://dbpedia.org/ontology/foundingYear")</f>
        <v>http://dbpedia.org/ontology/foundingYear</v>
      </c>
      <c r="B160" s="0" t="s">
        <v>141</v>
      </c>
      <c r="D160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true" hidden="false" ht="12.65" outlineLevel="0" r="161">
      <c r="A161" s="0" t="str">
        <f aca="false">HYPERLINK("http://dbpedia.org/property/endyear")</f>
        <v>http://dbpedia.org/property/endyear</v>
      </c>
      <c r="B161" s="0" t="s">
        <v>142</v>
      </c>
      <c r="D161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true" hidden="false" ht="12.65" outlineLevel="0" r="162">
      <c r="A162" s="0" t="str">
        <f aca="false">HYPERLINK("http://dbpedia.org/property/termStart")</f>
        <v>http://dbpedia.org/property/termStart</v>
      </c>
      <c r="B162" s="0" t="s">
        <v>143</v>
      </c>
      <c r="D162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true" hidden="false" ht="12.65" outlineLevel="0" r="163">
      <c r="A163" s="0" t="str">
        <f aca="false">HYPERLINK("http://dbpedia.org/property/bowlname")</f>
        <v>http://dbpedia.org/property/bowlname</v>
      </c>
      <c r="B163" s="0" t="s">
        <v>144</v>
      </c>
      <c r="D163" s="0" t="str">
        <f aca="false">HYPERLINK("http://dbpedia.org/sparql?default-graph-uri=http%3A%2F%2Fdbpedia.org&amp;query=select+distinct+%3Fsubject+%3Fobject+where+{%3Fsubject+%3Chttp%3A%2F%2Fdbpedia.org%2Fproperty%2Fbowlname%3E+%3Fobject}+LIMIT+100&amp;format=text%2Fhtml&amp;timeout=30000&amp;debug=on", "View on DBPedia")</f>
        <v>View on DBPedia</v>
      </c>
    </row>
    <row collapsed="false" customFormat="false" customHeight="true" hidden="false" ht="12.1" outlineLevel="0" r="164">
      <c r="A164" s="0" t="str">
        <f aca="false">HYPERLINK("http://dbpedia.org/property/years")</f>
        <v>http://dbpedia.org/property/years</v>
      </c>
      <c r="B164" s="0" t="s">
        <v>68</v>
      </c>
      <c r="D164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1" outlineLevel="0" r="165">
      <c r="A165" s="0" t="str">
        <f aca="false">HYPERLINK("http://dbpedia.org/property/caption")</f>
        <v>http://dbpedia.org/property/caption</v>
      </c>
      <c r="B165" s="0" t="s">
        <v>28</v>
      </c>
      <c r="D16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166">
      <c r="A166" s="0" t="str">
        <f aca="false">HYPERLINK("http://dbpedia.org/property/careerEnd")</f>
        <v>http://dbpedia.org/property/careerEnd</v>
      </c>
      <c r="B166" s="0" t="s">
        <v>145</v>
      </c>
      <c r="D166" s="0" t="str">
        <f aca="false">HYPERLINK("http://dbpedia.org/sparql?default-graph-uri=http%3A%2F%2Fdbpedia.org&amp;query=select+distinct+%3Fsubject+%3Fobject+where+{%3Fsubject+%3Chttp%3A%2F%2Fdbpedia.org%2Fproperty%2FcareerEnd%3E+%3Fobject}+LIMIT+100&amp;format=text%2Fhtml&amp;timeout=30000&amp;debug=on", "View on DBPedia")</f>
        <v>View on DBPedia</v>
      </c>
    </row>
    <row collapsed="false" customFormat="false" customHeight="true" hidden="false" ht="12.65" outlineLevel="0" r="167">
      <c r="A167" s="0" t="str">
        <f aca="false">HYPERLINK("http://dbpedia.org/property/statsend")</f>
        <v>http://dbpedia.org/property/statsend</v>
      </c>
      <c r="B167" s="0" t="s">
        <v>146</v>
      </c>
      <c r="D167" s="0" t="str">
        <f aca="false">HYPERLINK("http://dbpedia.org/sparql?default-graph-uri=http%3A%2F%2Fdbpedia.org&amp;query=select+distinct+%3Fsubject+%3Fobject+where+{%3Fsubject+%3Chttp%3A%2F%2Fdbpedia.org%2Fproperty%2Fstatsend%3E+%3Fobject}+LIMIT+100&amp;format=text%2Fhtml&amp;timeout=30000&amp;debug=on", "View on DBPedia")</f>
        <v>View on DBPedia</v>
      </c>
    </row>
    <row collapsed="false" customFormat="false" customHeight="true" hidden="false" ht="12.65" outlineLevel="0" r="168">
      <c r="A168" s="0" t="str">
        <f aca="false">HYPERLINK("http://dbpedia.org/property/nextYear")</f>
        <v>http://dbpedia.org/property/nextYear</v>
      </c>
      <c r="B168" s="0" t="s">
        <v>147</v>
      </c>
      <c r="D168" s="0" t="str">
        <f aca="false">HYPERLINK("http://dbpedia.org/sparql?default-graph-uri=http%3A%2F%2Fdbpedia.org&amp;query=select+distinct+%3Fsubject+%3Fobject+where+{%3Fsubject+%3Chttp%3A%2F%2Fdbpedia.org%2Fproperty%2FnextYear%3E+%3Fobject}+LIMIT+100&amp;format=text%2Fhtml&amp;timeout=30000&amp;debug=on", "View on DBPedia")</f>
        <v>View on DBPedia</v>
      </c>
    </row>
    <row collapsed="false" customFormat="false" customHeight="true" hidden="false" ht="12.65" outlineLevel="0" r="169">
      <c r="A169" s="0" t="str">
        <f aca="false">HYPERLINK("http://dbpedia.org/property/clyears")</f>
        <v>http://dbpedia.org/property/clyears</v>
      </c>
      <c r="B169" s="0" t="s">
        <v>148</v>
      </c>
      <c r="D169" s="0" t="str">
        <f aca="false">HYPERLINK("http://dbpedia.org/sparql?default-graph-uri=http%3A%2F%2Fdbpedia.org&amp;query=select+distinct+%3Fsubject+%3Fobject+where+{%3Fsubject+%3Chttp%3A%2F%2Fdbpedia.org%2Fproperty%2Fclyears%3E+%3Fobject}+LIMIT+100&amp;format=text%2Fhtml&amp;timeout=30000&amp;debug=on", "View on DBPedia")</f>
        <v>View on DBPedia</v>
      </c>
    </row>
    <row collapsed="false" customFormat="false" customHeight="true" hidden="false" ht="12.65" outlineLevel="0" r="170">
      <c r="A170" s="0" t="str">
        <f aca="false">HYPERLINK("http://dbpedia.org/property/adminYears")</f>
        <v>http://dbpedia.org/property/adminYears</v>
      </c>
      <c r="B170" s="0" t="s">
        <v>149</v>
      </c>
      <c r="D170" s="0" t="str">
        <f aca="false">HYPERLINK("http://dbpedia.org/sparql?default-graph-uri=http%3A%2F%2Fdbpedia.org&amp;query=select+distinct+%3Fsubject+%3Fobject+where+{%3Fsubject+%3Chttp%3A%2F%2Fdbpedia.org%2Fproperty%2FadminYears%3E+%3Fobject}+LIMIT+100&amp;format=text%2Fhtml&amp;timeout=30000&amp;debug=on", "View on DBPedia")</f>
        <v>View on DBPedia</v>
      </c>
    </row>
    <row collapsed="false" customFormat="false" customHeight="true" hidden="false" ht="12.65" outlineLevel="0" r="171">
      <c r="A171" s="0" t="str">
        <f aca="false">HYPERLINK("http://dbpedia.org/property/playoffsLink")</f>
        <v>http://dbpedia.org/property/playoffsLink</v>
      </c>
      <c r="B171" s="0" t="s">
        <v>150</v>
      </c>
      <c r="D171" s="0" t="str">
        <f aca="false">HYPERLINK("http://dbpedia.org/sparql?default-graph-uri=http%3A%2F%2Fdbpedia.org&amp;query=select+distinct+%3Fsubject+%3Fobject+where+{%3Fsubject+%3Chttp%3A%2F%2Fdbpedia.org%2Fproperty%2FplayoffsLink%3E+%3Fobject}+LIMIT+100&amp;format=text%2Fhtml&amp;timeout=30000&amp;debug=on", "View on DBPedia")</f>
        <v>View on DBPedia</v>
      </c>
    </row>
    <row collapsed="false" customFormat="false" customHeight="true" hidden="false" ht="12.1" outlineLevel="0" r="172">
      <c r="A172" s="0" t="str">
        <f aca="false">HYPERLINK("http://dbpedia.org/property/name")</f>
        <v>http://dbpedia.org/property/name</v>
      </c>
      <c r="B172" s="0" t="s">
        <v>24</v>
      </c>
      <c r="D17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173">
      <c r="A173" s="0" t="str">
        <f aca="false">HYPERLINK("http://dbpedia.org/ontology/activeYearsStartYear")</f>
        <v>http://dbpedia.org/ontology/activeYearsStartYear</v>
      </c>
      <c r="B173" s="0" t="s">
        <v>151</v>
      </c>
      <c r="D173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true" hidden="false" ht="12.65" outlineLevel="0" r="174">
      <c r="A174" s="0" t="str">
        <f aca="false">HYPERLINK("http://dbpedia.org/property/pga")</f>
        <v>http://dbpedia.org/property/pga</v>
      </c>
      <c r="B174" s="0" t="s">
        <v>152</v>
      </c>
      <c r="D174" s="0" t="str">
        <f aca="false">HYPERLINK("http://dbpedia.org/sparql?default-graph-uri=http%3A%2F%2Fdbpedia.org&amp;query=select+distinct+%3Fsubject+%3Fobject+where+{%3Fsubject+%3Chttp%3A%2F%2Fdbpedia.org%2Fproperty%2Fpga%3E+%3Fobject}+LIMIT+100&amp;format=text%2Fhtml&amp;timeout=30000&amp;debug=on", "View on DBPedia")</f>
        <v>View on DBPedia</v>
      </c>
    </row>
    <row collapsed="false" customFormat="false" customHeight="true" hidden="false" ht="12.65" outlineLevel="0" r="175">
      <c r="A175" s="0" t="str">
        <f aca="false">HYPERLINK("http://dbpedia.org/ontology/activeYearsStartDate")</f>
        <v>http://dbpedia.org/ontology/activeYearsStartDate</v>
      </c>
      <c r="B175" s="0" t="s">
        <v>153</v>
      </c>
      <c r="D175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176">
      <c r="A176" s="0" t="str">
        <f aca="false">HYPERLINK("http://dbpedia.org/property/usopen")</f>
        <v>http://dbpedia.org/property/usopen</v>
      </c>
      <c r="B176" s="0" t="s">
        <v>154</v>
      </c>
      <c r="D176" s="0" t="str">
        <f aca="false">HYPERLINK("http://dbpedia.org/sparql?default-graph-uri=http%3A%2F%2Fdbpedia.org&amp;query=select+distinct+%3Fsubject+%3Fobject+where+{%3Fsubject+%3Chttp%3A%2F%2Fdbpedia.org%2Fproperty%2Fusopen%3E+%3Fobject}+LIMIT+100&amp;format=text%2Fhtml&amp;timeout=30000&amp;debug=on", "View on DBPedia")</f>
        <v>View on DBPedia</v>
      </c>
    </row>
    <row collapsed="false" customFormat="false" customHeight="true" hidden="false" ht="12.1" outlineLevel="0" r="177">
      <c r="A177" s="0" t="str">
        <f aca="false">HYPERLINK("http://dbpedia.org/property/year3start")</f>
        <v>http://dbpedia.org/property/year3start</v>
      </c>
      <c r="B177" s="0" t="s">
        <v>155</v>
      </c>
      <c r="D177" s="0" t="str">
        <f aca="false">HYPERLINK("http://dbpedia.org/sparql?default-graph-uri=http%3A%2F%2Fdbpedia.org&amp;query=select+distinct+%3Fsubject+%3Fobject+where+{%3Fsubject+%3Chttp%3A%2F%2Fdbpedia.org%2Fproperty%2Fyear3start%3E+%3Fobject}+LIMIT+100&amp;format=text%2Fhtml&amp;timeout=30000&amp;debug=on", "View on DBPedia")</f>
        <v>View on DBPedia</v>
      </c>
    </row>
    <row collapsed="false" customFormat="false" customHeight="true" hidden="false" ht="12.1" outlineLevel="0" r="178">
      <c r="A178" s="0" t="str">
        <f aca="false">HYPERLINK("http://dbpedia.org/property/highlights")</f>
        <v>http://dbpedia.org/property/highlights</v>
      </c>
      <c r="B178" s="0" t="s">
        <v>156</v>
      </c>
      <c r="D178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true" hidden="false" ht="12.65" outlineLevel="0" r="179">
      <c r="A179" s="0" t="str">
        <f aca="false">HYPERLINK("http://dbpedia.org/property/turnedpro")</f>
        <v>http://dbpedia.org/property/turnedpro</v>
      </c>
      <c r="B179" s="0" t="s">
        <v>157</v>
      </c>
      <c r="D179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true" hidden="false" ht="12.1" outlineLevel="0" r="180">
      <c r="A180" s="0" t="str">
        <f aca="false">HYPERLINK("http://dbpedia.org/property/date")</f>
        <v>http://dbpedia.org/property/date</v>
      </c>
      <c r="B180" s="0" t="s">
        <v>158</v>
      </c>
      <c r="D180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true" hidden="false" ht="12.1" outlineLevel="0" r="181">
      <c r="A181" s="0" t="str">
        <f aca="false">HYPERLINK("http://dbpedia.org/property/open")</f>
        <v>http://dbpedia.org/property/open</v>
      </c>
      <c r="B181" s="0" t="s">
        <v>159</v>
      </c>
      <c r="D181" s="0" t="str">
        <f aca="false">HYPERLINK("http://dbpedia.org/sparql?default-graph-uri=http%3A%2F%2Fdbpedia.org&amp;query=select+distinct+%3Fsubject+%3Fobject+where+{%3Fsubject+%3Chttp%3A%2F%2Fdbpedia.org%2Fproperty%2Fopen%3E+%3Fobject}+LIMIT+100&amp;format=text%2Fhtml&amp;timeout=30000&amp;debug=on", "View on DBPedia")</f>
        <v>View on DBPedia</v>
      </c>
    </row>
    <row collapsed="false" customFormat="false" customHeight="true" hidden="false" ht="12.65" outlineLevel="0" r="182">
      <c r="A182" s="0" t="str">
        <f aca="false">HYPERLINK("http://dbpedia.org/property/youthyears")</f>
        <v>http://dbpedia.org/property/youthyears</v>
      </c>
      <c r="B182" s="0" t="s">
        <v>160</v>
      </c>
      <c r="D182" s="0" t="str">
        <f aca="false">HYPERLINK("http://dbpedia.org/sparql?default-graph-uri=http%3A%2F%2Fdbpedia.org&amp;query=select+distinct+%3Fsubject+%3Fobject+where+{%3Fsubject+%3Chttp%3A%2F%2Fdbpedia.org%2Fproperty%2Fyouthyears%3E+%3Fobject}+LIMIT+100&amp;format=text%2Fhtml&amp;timeout=30000&amp;debug=on", "View on DBPedia")</f>
        <v>View on DBPedia</v>
      </c>
    </row>
    <row collapsed="false" customFormat="false" customHeight="true" hidden="false" ht="12.65" outlineLevel="0" r="183">
      <c r="A183" s="0" t="str">
        <f aca="false">HYPERLINK("http://dbpedia.org/property/yearbstart")</f>
        <v>http://dbpedia.org/property/yearbstart</v>
      </c>
      <c r="B183" s="0" t="s">
        <v>161</v>
      </c>
      <c r="D183" s="0" t="str">
        <f aca="false">HYPERLINK("http://dbpedia.org/sparql?default-graph-uri=http%3A%2F%2Fdbpedia.org&amp;query=select+distinct+%3Fsubject+%3Fobject+where+{%3Fsubject+%3Chttp%3A%2F%2Fdbpedia.org%2Fproperty%2Fyearbstart%3E+%3Fobject}+LIMIT+100&amp;format=text%2Fhtml&amp;timeout=30000&amp;debug=on", "View on DBPedia")</f>
        <v>View on DBPedia</v>
      </c>
    </row>
    <row collapsed="false" customFormat="false" customHeight="true" hidden="false" ht="12.65" outlineLevel="0" r="184">
      <c r="A184" s="0" t="str">
        <f aca="false">HYPERLINK("http://dbpedia.org/property/nfldraftedyear")</f>
        <v>http://dbpedia.org/property/nfldraftedyear</v>
      </c>
      <c r="B184" s="0" t="s">
        <v>162</v>
      </c>
      <c r="D184" s="0" t="str">
        <f aca="false">HYPERLINK("http://dbpedia.org/sparql?default-graph-uri=http%3A%2F%2Fdbpedia.org&amp;query=select+distinct+%3Fsubject+%3Fobject+where+{%3Fsubject+%3Chttp%3A%2F%2Fdbpedia.org%2Fproperty%2Fnfldraftedyear%3E+%3Fobject}+LIMIT+100&amp;format=text%2Fhtml&amp;timeout=30000&amp;debug=on", "View on DBPedia")</f>
        <v>View on DBPedia</v>
      </c>
    </row>
    <row collapsed="false" customFormat="false" customHeight="true" hidden="false" ht="12.65" outlineLevel="0" r="185">
      <c r="A185" s="0" t="str">
        <f aca="false">HYPERLINK("http://dbpedia.org/property/draftyear")</f>
        <v>http://dbpedia.org/property/draftyear</v>
      </c>
      <c r="B185" s="0" t="s">
        <v>163</v>
      </c>
      <c r="D185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true" hidden="false" ht="12.65" outlineLevel="0" r="186">
      <c r="A186" s="0" t="str">
        <f aca="false">HYPERLINK("http://dbpedia.org/property/finalsLink")</f>
        <v>http://dbpedia.org/property/finalsLink</v>
      </c>
      <c r="B186" s="0" t="s">
        <v>164</v>
      </c>
      <c r="D186" s="0" t="str">
        <f aca="false">HYPERLINK("http://dbpedia.org/sparql?default-graph-uri=http%3A%2F%2Fdbpedia.org&amp;query=select+distinct+%3Fsubject+%3Fobject+where+{%3Fsubject+%3Chttp%3A%2F%2Fdbpedia.org%2Fproperty%2FfinalsLink%3E+%3Fobject}+LIMIT+100&amp;format=text%2Fhtml&amp;timeout=30000&amp;debug=on", "View on DBPedia")</f>
        <v>View on DBPedia</v>
      </c>
    </row>
    <row collapsed="false" customFormat="false" customHeight="true" hidden="false" ht="12.65" outlineLevel="0" r="187">
      <c r="A187" s="0" t="str">
        <f aca="false">HYPERLINK("http://dbpedia.org/property/ruNationalyears")</f>
        <v>http://dbpedia.org/property/ruNationalyears</v>
      </c>
      <c r="B187" s="0" t="s">
        <v>165</v>
      </c>
      <c r="D187" s="0" t="str">
        <f aca="false">HYPERLINK("http://dbpedia.org/sparql?default-graph-uri=http%3A%2F%2Fdbpedia.org&amp;query=select+distinct+%3Fsubject+%3Fobject+where+{%3Fsubject+%3Chttp%3A%2F%2Fdbpedia.org%2Fproperty%2FruNationalyears%3E+%3Fobject}+LIMIT+100&amp;format=text%2Fhtml&amp;timeout=30000&amp;debug=on", "View on DBPedia")</f>
        <v>View on DBPedia</v>
      </c>
    </row>
    <row collapsed="false" customFormat="false" customHeight="true" hidden="false" ht="12.65" outlineLevel="0" r="188">
      <c r="A188" s="0" t="str">
        <f aca="false">HYPERLINK("http://dbpedia.org/property/prevseasonYear")</f>
        <v>http://dbpedia.org/property/prevseasonYear</v>
      </c>
      <c r="B188" s="0" t="s">
        <v>166</v>
      </c>
      <c r="D188" s="0" t="str">
        <f aca="false">HYPERLINK("http://dbpedia.org/sparql?default-graph-uri=http%3A%2F%2Fdbpedia.org&amp;query=select+distinct+%3Fsubject+%3Fobject+where+{%3Fsubject+%3Chttp%3A%2F%2Fdbpedia.org%2Fproperty%2FprevseasonYear%3E+%3Fobject}+LIMIT+100&amp;format=text%2Fhtml&amp;timeout=30000&amp;debug=on", "View on DBPedia")</f>
        <v>View on DBPedia</v>
      </c>
    </row>
    <row collapsed="false" customFormat="false" customHeight="true" hidden="false" ht="12.65" outlineLevel="0" r="189">
      <c r="A189" s="0" t="str">
        <f aca="false">HYPERLINK("http://dbpedia.org/property/icyears")</f>
        <v>http://dbpedia.org/property/icyears</v>
      </c>
      <c r="B189" s="0" t="s">
        <v>167</v>
      </c>
      <c r="D189" s="0" t="str">
        <f aca="false">HYPERLINK("http://dbpedia.org/sparql?default-graph-uri=http%3A%2F%2Fdbpedia.org&amp;query=select+distinct+%3Fsubject+%3Fobject+where+{%3Fsubject+%3Chttp%3A%2F%2Fdbpedia.org%2Fproperty%2Ficyears%3E+%3Fobject}+LIMIT+100&amp;format=text%2Fhtml&amp;timeout=30000&amp;debug=on", "View on DBPedia")</f>
        <v>View on DBPedia</v>
      </c>
    </row>
    <row collapsed="false" customFormat="false" customHeight="true" hidden="false" ht="12.1" outlineLevel="0" r="190">
      <c r="A190" s="0" t="str">
        <f aca="false">HYPERLINK("http://dbpedia.org/property/year2start")</f>
        <v>http://dbpedia.org/property/year2start</v>
      </c>
      <c r="B190" s="0" t="s">
        <v>168</v>
      </c>
      <c r="D190" s="0" t="str">
        <f aca="false">HYPERLINK("http://dbpedia.org/sparql?default-graph-uri=http%3A%2F%2Fdbpedia.org&amp;query=select+distinct+%3Fsubject+%3Fobject+where+{%3Fsubject+%3Chttp%3A%2F%2Fdbpedia.org%2Fproperty%2Fyear2start%3E+%3Fobject}+LIMIT+100&amp;format=text%2Fhtml&amp;timeout=30000&amp;debug=on", "View on DBPedia")</f>
        <v>View on DBPedia</v>
      </c>
    </row>
    <row collapsed="false" customFormat="false" customHeight="true" hidden="false" ht="12.65" outlineLevel="0" r="191">
      <c r="A191" s="0" t="str">
        <f aca="false">HYPERLINK("http://dbpedia.org/ontology/deathYear")</f>
        <v>http://dbpedia.org/ontology/deathYear</v>
      </c>
      <c r="B191" s="0" t="s">
        <v>169</v>
      </c>
      <c r="D191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true" hidden="false" ht="12.65" outlineLevel="0" r="192">
      <c r="A192" s="0" t="str">
        <f aca="false">HYPERLINK("http://dbpedia.org/ontology/activeYearsEndYear")</f>
        <v>http://dbpedia.org/ontology/activeYearsEndYear</v>
      </c>
      <c r="B192" s="0" t="s">
        <v>170</v>
      </c>
      <c r="D192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true" hidden="false" ht="12.65" outlineLevel="0" r="193">
      <c r="A193" s="0" t="str">
        <f aca="false">HYPERLINK("http://dbpedia.org/property/careerhighlights")</f>
        <v>http://dbpedia.org/property/careerhighlights</v>
      </c>
      <c r="B193" s="0" t="s">
        <v>171</v>
      </c>
      <c r="D193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65" outlineLevel="0" r="194">
      <c r="A194" s="0" t="str">
        <f aca="false">HYPERLINK("http://dbpedia.org/property/termEnd")</f>
        <v>http://dbpedia.org/property/termEnd</v>
      </c>
      <c r="B194" s="0" t="s">
        <v>172</v>
      </c>
      <c r="D194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true" hidden="false" ht="12.65" outlineLevel="0" r="195">
      <c r="A195" s="0" t="str">
        <f aca="false">HYPERLINK("http://dbpedia.org/property/draftYear")</f>
        <v>http://dbpedia.org/property/draftYear</v>
      </c>
      <c r="B195" s="0" t="s">
        <v>138</v>
      </c>
      <c r="D195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true" hidden="false" ht="12.65" outlineLevel="0" r="196">
      <c r="A196" s="0" t="str">
        <f aca="false">HYPERLINK("http://dbpedia.org/property/prevseasonLink")</f>
        <v>http://dbpedia.org/property/prevseasonLink</v>
      </c>
      <c r="B196" s="0" t="s">
        <v>173</v>
      </c>
      <c r="D196" s="0" t="str">
        <f aca="false">HYPERLINK("http://dbpedia.org/sparql?default-graph-uri=http%3A%2F%2Fdbpedia.org&amp;query=select+distinct+%3Fsubject+%3Fobject+where+{%3Fsubject+%3Chttp%3A%2F%2Fdbpedia.org%2Fproperty%2FprevseasonLink%3E+%3Fobject}+LIMIT+100&amp;format=text%2Fhtml&amp;timeout=30000&amp;debug=on", "View on DBPedia")</f>
        <v>View on DBPedia</v>
      </c>
    </row>
    <row collapsed="false" customFormat="false" customHeight="true" hidden="false" ht="12.65" outlineLevel="0" r="197">
      <c r="A197" s="0" t="str">
        <f aca="false">HYPERLINK("http://dbpedia.org/property/debutyear")</f>
        <v>http://dbpedia.org/property/debutyear</v>
      </c>
      <c r="B197" s="0" t="s">
        <v>174</v>
      </c>
      <c r="D197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true" hidden="false" ht="12.65" outlineLevel="0" r="198">
      <c r="A198" s="0" t="str">
        <f aca="false">HYPERLINK("http://dbpedia.org/property/yearastart")</f>
        <v>http://dbpedia.org/property/yearastart</v>
      </c>
      <c r="B198" s="0" t="s">
        <v>175</v>
      </c>
      <c r="D198" s="0" t="str">
        <f aca="false">HYPERLINK("http://dbpedia.org/sparql?default-graph-uri=http%3A%2F%2Fdbpedia.org&amp;query=select+distinct+%3Fsubject+%3Fobject+where+{%3Fsubject+%3Chttp%3A%2F%2Fdbpedia.org%2Fproperty%2Fyearastart%3E+%3Fobject}+LIMIT+100&amp;format=text%2Fhtml&amp;timeout=30000&amp;debug=on", "View on DBPedia")</f>
        <v>View on DBPedia</v>
      </c>
    </row>
    <row collapsed="false" customFormat="false" customHeight="true" hidden="false" ht="12.65" outlineLevel="0" r="199">
      <c r="A199" s="0" t="str">
        <f aca="false">HYPERLINK("http://dbpedia.org/property/nextseasonLink")</f>
        <v>http://dbpedia.org/property/nextseasonLink</v>
      </c>
      <c r="B199" s="0" t="s">
        <v>176</v>
      </c>
      <c r="D199" s="0" t="str">
        <f aca="false">HYPERLINK("http://dbpedia.org/sparql?default-graph-uri=http%3A%2F%2Fdbpedia.org&amp;query=select+distinct+%3Fsubject+%3Fobject+where+{%3Fsubject+%3Chttp%3A%2F%2Fdbpedia.org%2Fproperty%2FnextseasonLink%3E+%3Fobject}+LIMIT+100&amp;format=text%2Fhtml&amp;timeout=30000&amp;debug=on", "View on DBPedia")</f>
        <v>View on DBPedia</v>
      </c>
    </row>
    <row collapsed="false" customFormat="false" customHeight="true" hidden="false" ht="12.65" outlineLevel="0" r="200">
      <c r="A200" s="0" t="str">
        <f aca="false">HYPERLINK("http://dbpedia.org/property/yearcstart")</f>
        <v>http://dbpedia.org/property/yearcstart</v>
      </c>
      <c r="B200" s="0" t="s">
        <v>177</v>
      </c>
      <c r="D200" s="0" t="str">
        <f aca="false">HYPERLINK("http://dbpedia.org/sparql?default-graph-uri=http%3A%2F%2Fdbpedia.org&amp;query=select+distinct+%3Fsubject+%3Fobject+where+{%3Fsubject+%3Chttp%3A%2F%2Fdbpedia.org%2Fproperty%2Fyearcstart%3E+%3Fobject}+LIMIT+100&amp;format=text%2Fhtml&amp;timeout=30000&amp;debug=on", "View on DBPedia")</f>
        <v>View on DBPedia</v>
      </c>
    </row>
    <row collapsed="false" customFormat="false" customHeight="true" hidden="false" ht="12.65" outlineLevel="0" r="201">
      <c r="A201" s="0" t="str">
        <f aca="false">HYPERLINK("http://dbpedia.org/property/statseason")</f>
        <v>http://dbpedia.org/property/statseason</v>
      </c>
      <c r="B201" s="0" t="s">
        <v>178</v>
      </c>
      <c r="D201" s="0" t="str">
        <f aca="false">HYPERLINK("http://dbpedia.org/sparql?default-graph-uri=http%3A%2F%2Fdbpedia.org&amp;query=select+distinct+%3Fsubject+%3Fobject+where+{%3Fsubject+%3Chttp%3A%2F%2Fdbpedia.org%2Fproperty%2Fstatseason%3E+%3Fobject}+LIMIT+100&amp;format=text%2Fhtml&amp;timeout=30000&amp;debug=on", "View on DBPedia")</f>
        <v>View on DBPedia</v>
      </c>
    </row>
    <row collapsed="false" customFormat="false" customHeight="true" hidden="false" ht="12.65" outlineLevel="0" r="202">
      <c r="A202" s="0" t="str">
        <f aca="false">HYPERLINK("http://dbpedia.org/property/brokeGround")</f>
        <v>http://dbpedia.org/property/brokeGround</v>
      </c>
      <c r="B202" s="0" t="s">
        <v>179</v>
      </c>
      <c r="D202" s="0" t="str">
        <f aca="false">HYPERLINK("http://dbpedia.org/sparql?default-graph-uri=http%3A%2F%2Fdbpedia.org&amp;query=select+distinct+%3Fsubject+%3Fobject+where+{%3Fsubject+%3Chttp%3A%2F%2Fdbpedia.org%2Fproperty%2FbrokeGround%3E+%3Fobject}+LIMIT+100&amp;format=text%2Fhtml&amp;timeout=30000&amp;debug=on", "View on DBPedia")</f>
        <v>View on DBPedia</v>
      </c>
    </row>
    <row collapsed="false" customFormat="false" customHeight="true" hidden="false" ht="12.65" outlineLevel="0" r="203">
      <c r="A203" s="0" t="str">
        <f aca="false">HYPERLINK("http://dbpedia.org/property/conferenceSeason")</f>
        <v>http://dbpedia.org/property/conferenceSeason</v>
      </c>
      <c r="B203" s="0" t="s">
        <v>180</v>
      </c>
      <c r="D203" s="0" t="str">
        <f aca="false">HYPERLINK("http://dbpedia.org/sparql?default-graph-uri=http%3A%2F%2Fdbpedia.org&amp;query=select+distinct+%3Fsubject+%3Fobject+where+{%3Fsubject+%3Chttp%3A%2F%2Fdbpedia.org%2Fproperty%2FconferenceSeason%3E+%3Fobject}+LIMIT+100&amp;format=text%2Fhtml&amp;timeout=30000&amp;debug=on", "View on DBPedia")</f>
        <v>View on DBPedia</v>
      </c>
    </row>
    <row collapsed="false" customFormat="false" customHeight="true" hidden="false" ht="12.65" outlineLevel="0" r="204">
      <c r="A204" s="0" t="str">
        <f aca="false">HYPERLINK("http://dbpedia.org/property/coachingyears")</f>
        <v>http://dbpedia.org/property/coachingyears</v>
      </c>
      <c r="B204" s="0" t="s">
        <v>181</v>
      </c>
      <c r="D204" s="0" t="str">
        <f aca="false">HYPERLINK("http://dbpedia.org/sparql?default-graph-uri=http%3A%2F%2Fdbpedia.org&amp;query=select+distinct+%3Fsubject+%3Fobject+where+{%3Fsubject+%3Chttp%3A%2F%2Fdbpedia.org%2Fproperty%2Fcoachingyears%3E+%3Fobject}+LIMIT+100&amp;format=text%2Fhtml&amp;timeout=30000&amp;debug=on", "View on DBPedia")</f>
        <v>View on DBPedia</v>
      </c>
    </row>
    <row collapsed="false" customFormat="false" customHeight="true" hidden="false" ht="12.65" outlineLevel="0" r="205">
      <c r="A205" s="0" t="str">
        <f aca="false">HYPERLINK("http://dbpedia.org/property/debutdate")</f>
        <v>http://dbpedia.org/property/debutdate</v>
      </c>
      <c r="B205" s="0" t="s">
        <v>182</v>
      </c>
      <c r="D205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true" hidden="false" ht="12.65" outlineLevel="0" r="206">
      <c r="A206" s="0" t="str">
        <f aca="false">HYPERLINK("http://dbpedia.org/ontology/openingDate")</f>
        <v>http://dbpedia.org/ontology/openingDate</v>
      </c>
      <c r="B206" s="0" t="s">
        <v>183</v>
      </c>
      <c r="D206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true" hidden="false" ht="12.1" outlineLevel="0" r="207">
      <c r="A207" s="0" t="str">
        <f aca="false">HYPERLINK("http://dbpedia.org/property/opened")</f>
        <v>http://dbpedia.org/property/opened</v>
      </c>
      <c r="B207" s="0" t="s">
        <v>184</v>
      </c>
      <c r="D207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true" hidden="false" ht="12.65" outlineLevel="0" r="208">
      <c r="A208" s="0" t="str">
        <f aca="false">HYPERLINK("http://dbpedia.org/property/yearsActive")</f>
        <v>http://dbpedia.org/property/yearsActive</v>
      </c>
      <c r="B208" s="0" t="s">
        <v>185</v>
      </c>
      <c r="D20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65" outlineLevel="0" r="209">
      <c r="A209" s="0" t="str">
        <f aca="false">HYPERLINK("http://dbpedia.org/property/ruAmateuryears")</f>
        <v>http://dbpedia.org/property/ruAmateuryears</v>
      </c>
      <c r="B209" s="0" t="s">
        <v>186</v>
      </c>
      <c r="D209" s="0" t="str">
        <f aca="false">HYPERLINK("http://dbpedia.org/sparql?default-graph-uri=http%3A%2F%2Fdbpedia.org&amp;query=select+distinct+%3Fsubject+%3Fobject+where+{%3Fsubject+%3Chttp%3A%2F%2Fdbpedia.org%2Fproperty%2FruAmateuryears%3E+%3Fobject}+LIMIT+100&amp;format=text%2Fhtml&amp;timeout=30000&amp;debug=on", "View on DBPedia")</f>
        <v>View on DBPedia</v>
      </c>
    </row>
    <row collapsed="false" customFormat="false" customHeight="true" hidden="false" ht="12.1" outlineLevel="0" r="210">
      <c r="A210" s="0" t="str">
        <f aca="false">HYPERLINK("http://dbpedia.org/ontology/team")</f>
        <v>http://dbpedia.org/ontology/team</v>
      </c>
      <c r="B210" s="0" t="s">
        <v>187</v>
      </c>
      <c r="D21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true" hidden="false" ht="12.1" outlineLevel="0" r="211">
      <c r="A211" s="0" t="str">
        <f aca="false">HYPERLINK("http://dbpedia.org/property/history")</f>
        <v>http://dbpedia.org/property/history</v>
      </c>
      <c r="B211" s="0" t="s">
        <v>188</v>
      </c>
      <c r="D211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1" outlineLevel="0" r="212">
      <c r="A212" s="0" t="str">
        <f aca="false">HYPERLINK("http://dbpedia.org/property/year1end")</f>
        <v>http://dbpedia.org/property/year1end</v>
      </c>
      <c r="B212" s="0" t="s">
        <v>189</v>
      </c>
      <c r="D212" s="0" t="str">
        <f aca="false">HYPERLINK("http://dbpedia.org/sparql?default-graph-uri=http%3A%2F%2Fdbpedia.org&amp;query=select+distinct+%3Fsubject+%3Fobject+where+{%3Fsubject+%3Chttp%3A%2F%2Fdbpedia.org%2Fproperty%2Fyear1end%3E+%3Fobject}+LIMIT+100&amp;format=text%2Fhtml&amp;timeout=30000&amp;debug=on", "View on DBPedia")</f>
        <v>View on DBPedia</v>
      </c>
    </row>
    <row collapsed="false" customFormat="false" customHeight="true" hidden="false" ht="12.1" outlineLevel="0" r="213">
      <c r="A213" s="0" t="str">
        <f aca="false">HYPERLINK("http://dbpedia.org/property/before")</f>
        <v>http://dbpedia.org/property/before</v>
      </c>
      <c r="B213" s="0" t="s">
        <v>46</v>
      </c>
      <c r="D21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65" outlineLevel="0" r="214">
      <c r="A214" s="0" t="str">
        <f aca="false">HYPERLINK("http://dbpedia.org/property/ruProvinceyears")</f>
        <v>http://dbpedia.org/property/ruProvinceyears</v>
      </c>
      <c r="B214" s="0" t="s">
        <v>190</v>
      </c>
      <c r="D214" s="0" t="str">
        <f aca="false">HYPERLINK("http://dbpedia.org/sparql?default-graph-uri=http%3A%2F%2Fdbpedia.org&amp;query=select+distinct+%3Fsubject+%3Fobject+where+{%3Fsubject+%3Chttp%3A%2F%2Fdbpedia.org%2Fproperty%2FruProvinceyears%3E+%3Fobject}+LIMIT+100&amp;format=text%2Fhtml&amp;timeout=30000&amp;debug=on", "View on DBPedia")</f>
        <v>View on DBPedia</v>
      </c>
    </row>
    <row collapsed="false" customFormat="false" customHeight="true" hidden="false" ht="12.65" outlineLevel="0" r="215">
      <c r="A215" s="0" t="str">
        <f aca="false">HYPERLINK("http://dbpedia.org/property/careerHighlights")</f>
        <v>http://dbpedia.org/property/careerHighlights</v>
      </c>
      <c r="B215" s="0" t="s">
        <v>191</v>
      </c>
      <c r="D215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65" outlineLevel="0" r="216">
      <c r="A216" s="0" t="str">
        <f aca="false">HYPERLINK("http://dbpedia.org/property/coachyears")</f>
        <v>http://dbpedia.org/property/coachyears</v>
      </c>
      <c r="B216" s="0" t="s">
        <v>192</v>
      </c>
      <c r="D216" s="0" t="str">
        <f aca="false">HYPERLINK("http://dbpedia.org/sparql?default-graph-uri=http%3A%2F%2Fdbpedia.org&amp;query=select+distinct+%3Fsubject+%3Fobject+where+{%3Fsubject+%3Chttp%3A%2F%2Fdbpedia.org%2Fproperty%2Fcoachyears%3E+%3Fobject}+LIMIT+100&amp;format=text%2Fhtml&amp;timeout=30000&amp;debug=on", "View on DBPedia")</f>
        <v>View on DBPedia</v>
      </c>
    </row>
    <row collapsed="false" customFormat="false" customHeight="true" hidden="false" ht="12.1" outlineLevel="0" r="217">
      <c r="A217" s="0" t="str">
        <f aca="false">HYPERLINK("http://dbpedia.org/property/after")</f>
        <v>http://dbpedia.org/property/after</v>
      </c>
      <c r="B217" s="0" t="s">
        <v>52</v>
      </c>
      <c r="D21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218">
      <c r="A218" s="0" t="str">
        <f aca="false">HYPERLINK("http://dbpedia.org/property/playerYears")</f>
        <v>http://dbpedia.org/property/playerYears</v>
      </c>
      <c r="B218" s="0" t="s">
        <v>193</v>
      </c>
      <c r="D218" s="0" t="str">
        <f aca="false">HYPERLINK("http://dbpedia.org/sparql?default-graph-uri=http%3A%2F%2Fdbpedia.org&amp;query=select+distinct+%3Fsubject+%3Fobject+where+{%3Fsubject+%3Chttp%3A%2F%2Fdbpedia.org%2Fproperty%2FplayerYears%3E+%3Fobject}+LIMIT+100&amp;format=text%2Fhtml&amp;timeout=30000&amp;debug=on", "View on DBPedia")</f>
        <v>View on DBPedia</v>
      </c>
    </row>
    <row collapsed="false" customFormat="false" customHeight="true" hidden="false" ht="12.65" outlineLevel="0" r="219">
      <c r="A219" s="0" t="str">
        <f aca="false">HYPERLINK("http://dbpedia.org/property/yearaend")</f>
        <v>http://dbpedia.org/property/yearaend</v>
      </c>
      <c r="B219" s="0" t="s">
        <v>194</v>
      </c>
      <c r="D219" s="0" t="str">
        <f aca="false">HYPERLINK("http://dbpedia.org/sparql?default-graph-uri=http%3A%2F%2Fdbpedia.org&amp;query=select+distinct+%3Fsubject+%3Fobject+where+{%3Fsubject+%3Chttp%3A%2F%2Fdbpedia.org%2Fproperty%2Fyearaend%3E+%3Fobject}+LIMIT+100&amp;format=text%2Fhtml&amp;timeout=30000&amp;debug=on", "View on DBPedia")</f>
        <v>View on DBPedia</v>
      </c>
    </row>
    <row collapsed="false" customFormat="false" customHeight="true" hidden="false" ht="12.1" outlineLevel="0" r="220">
      <c r="A220" s="0" t="str">
        <f aca="false">HYPERLINK("http://dbpedia.org/property/coachyear1start")</f>
        <v>http://dbpedia.org/property/coachyear1start</v>
      </c>
      <c r="B220" s="0" t="s">
        <v>195</v>
      </c>
      <c r="D220" s="0" t="str">
        <f aca="false">HYPERLINK("http://dbpedia.org/sparql?default-graph-uri=http%3A%2F%2Fdbpedia.org&amp;query=select+distinct+%3Fsubject+%3Fobject+where+{%3Fsubject+%3Chttp%3A%2F%2Fdbpedia.org%2Fproperty%2Fcoachyear1start%3E+%3Fobject}+LIMIT+100&amp;format=text%2Fhtml&amp;timeout=30000&amp;debug=on", "View on DBPedia")</f>
        <v>View on DBPedia</v>
      </c>
    </row>
    <row collapsed="false" customFormat="false" customHeight="true" hidden="false" ht="12.65" outlineLevel="0" r="221">
      <c r="A221" s="0" t="str">
        <f aca="false">HYPERLINK("http://dbpedia.org/property/cyears")</f>
        <v>http://dbpedia.org/property/cyears</v>
      </c>
      <c r="B221" s="0" t="s">
        <v>196</v>
      </c>
      <c r="D221" s="0" t="str">
        <f aca="false">HYPERLINK("http://dbpedia.org/sparql?default-graph-uri=http%3A%2F%2Fdbpedia.org&amp;query=select+distinct+%3Fsubject+%3Fobject+where+{%3Fsubject+%3Chttp%3A%2F%2Fdbpedia.org%2Fproperty%2Fcyears%3E+%3Fobject}+LIMIT+100&amp;format=text%2Fhtml&amp;timeout=30000&amp;debug=on", "View on DBPedia")</f>
        <v>View on DBPedia</v>
      </c>
    </row>
    <row collapsed="false" customFormat="false" customHeight="true" hidden="false" ht="12.65" outlineLevel="0" r="222">
      <c r="A222" s="0" t="str">
        <f aca="false">HYPERLINK("http://dbpedia.org/property/cfbhofYear")</f>
        <v>http://dbpedia.org/property/cfbhofYear</v>
      </c>
      <c r="B222" s="0" t="s">
        <v>197</v>
      </c>
      <c r="D222" s="0" t="str">
        <f aca="false">HYPERLINK("http://dbpedia.org/sparql?default-graph-uri=http%3A%2F%2Fdbpedia.org&amp;query=select+distinct+%3Fsubject+%3Fobject+where+{%3Fsubject+%3Chttp%3A%2F%2Fdbpedia.org%2Fproperty%2FcfbhofYear%3E+%3Fobject}+LIMIT+100&amp;format=text%2Fhtml&amp;timeout=30000&amp;debug=on", "View on DBPedia")</f>
        <v>View on DBPedia</v>
      </c>
    </row>
    <row collapsed="false" customFormat="false" customHeight="true" hidden="false" ht="12.65" outlineLevel="0" r="223">
      <c r="A223" s="0" t="str">
        <f aca="false">HYPERLINK("http://dbpedia.org/property/bowltourneyresult")</f>
        <v>http://dbpedia.org/property/bowltourneyresult</v>
      </c>
      <c r="B223" s="0" t="s">
        <v>198</v>
      </c>
      <c r="D223" s="0" t="str">
        <f aca="false">HYPERLINK("http://dbpedia.org/sparql?default-graph-uri=http%3A%2F%2Fdbpedia.org&amp;query=select+distinct+%3Fsubject+%3Fobject+where+{%3Fsubject+%3Chttp%3A%2F%2Fdbpedia.org%2Fproperty%2Fbowltourneyresult%3E+%3Fobject}+LIMIT+100&amp;format=text%2Fhtml&amp;timeout=30000&amp;debug=on", "View on DBPedia")</f>
        <v>View on DBPedia</v>
      </c>
    </row>
    <row collapsed="false" customFormat="false" customHeight="true" hidden="false" ht="12.65" outlineLevel="0" r="224">
      <c r="A224" s="0" t="str">
        <f aca="false">HYPERLINK("http://dbpedia.org/property/draftedyear")</f>
        <v>http://dbpedia.org/property/draftedyear</v>
      </c>
      <c r="B224" s="0" t="s">
        <v>199</v>
      </c>
      <c r="D224" s="0" t="str">
        <f aca="false">HYPERLINK("http://dbpedia.org/sparql?default-graph-uri=http%3A%2F%2Fdbpedia.org&amp;query=select+distinct+%3Fsubject+%3Fobject+where+{%3Fsubject+%3Chttp%3A%2F%2Fdbpedia.org%2Fproperty%2Fdraftedyear%3E+%3Fobject}+LIMIT+100&amp;format=text%2Fhtml&amp;timeout=30000&amp;debug=on", "View on DBPedia")</f>
        <v>View on DBPedia</v>
      </c>
    </row>
    <row collapsed="false" customFormat="false" customHeight="true" hidden="false" ht="12.1" outlineLevel="0" r="225">
      <c r="A225" s="0" t="str">
        <f aca="false">HYPERLINK("http://dbpedia.org/property/retired")</f>
        <v>http://dbpedia.org/property/retired</v>
      </c>
      <c r="B225" s="0" t="s">
        <v>200</v>
      </c>
      <c r="D225" s="0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</row>
    <row collapsed="false" customFormat="false" customHeight="true" hidden="false" ht="12.65" outlineLevel="0" r="226">
      <c r="A226" s="0" t="str">
        <f aca="false">HYPERLINK("http://dbpedia.org/property/nextseason")</f>
        <v>http://dbpedia.org/property/nextseason</v>
      </c>
      <c r="B226" s="0" t="s">
        <v>201</v>
      </c>
      <c r="D226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true" hidden="false" ht="12.65" outlineLevel="0" r="227">
      <c r="A227" s="0" t="str">
        <f aca="false">HYPERLINK("http://dbpedia.org/property/undraftedyear")</f>
        <v>http://dbpedia.org/property/undraftedyear</v>
      </c>
      <c r="B227" s="0" t="s">
        <v>202</v>
      </c>
      <c r="D227" s="0" t="str">
        <f aca="false">HYPERLINK("http://dbpedia.org/sparql?default-graph-uri=http%3A%2F%2Fdbpedia.org&amp;query=select+distinct+%3Fsubject+%3Fobject+where+{%3Fsubject+%3Chttp%3A%2F%2Fdbpedia.org%2Fproperty%2Fundraftedyear%3E+%3Fobject}+LIMIT+100&amp;format=text%2Fhtml&amp;timeout=30000&amp;debug=on", "View on DBPedia")</f>
        <v>View on DBPedia</v>
      </c>
    </row>
    <row collapsed="false" customFormat="false" customHeight="true" hidden="false" ht="12.65" outlineLevel="0" r="228">
      <c r="A228" s="0" t="str">
        <f aca="false">HYPERLINK("http://dbpedia.org/property/yearbend")</f>
        <v>http://dbpedia.org/property/yearbend</v>
      </c>
      <c r="B228" s="0" t="s">
        <v>203</v>
      </c>
      <c r="D228" s="0" t="str">
        <f aca="false">HYPERLINK("http://dbpedia.org/sparql?default-graph-uri=http%3A%2F%2Fdbpedia.org&amp;query=select+distinct+%3Fsubject+%3Fobject+where+{%3Fsubject+%3Chttp%3A%2F%2Fdbpedia.org%2Fproperty%2Fyearbend%3E+%3Fobject}+LIMIT+100&amp;format=text%2Fhtml&amp;timeout=30000&amp;debug=on", "View on DBPedia")</f>
        <v>View on DBPedia</v>
      </c>
    </row>
    <row collapsed="false" customFormat="false" customHeight="true" hidden="false" ht="12.65" outlineLevel="0" r="229">
      <c r="A229" s="0" t="str">
        <f aca="false">HYPERLINK("http://dbpedia.org/ontology/undraftedYear")</f>
        <v>http://dbpedia.org/ontology/undraftedYear</v>
      </c>
      <c r="B229" s="0" t="s">
        <v>204</v>
      </c>
      <c r="D229" s="0" t="str">
        <f aca="false">HYPERLINK("http://dbpedia.org/sparql?default-graph-uri=http%3A%2F%2Fdbpedia.org&amp;query=select+distinct+%3Fsubject+%3Fobject+where+{%3Fsubject+%3Chttp%3A%2F%2Fdbpedia.org%2Fontology%2FundraftedYear%3E+%3Fobject}+LIMIT+100&amp;format=text%2Fhtml&amp;timeout=30000&amp;debug=on", "View on DBPedia")</f>
        <v>View on DBPedia</v>
      </c>
    </row>
    <row collapsed="false" customFormat="false" customHeight="true" hidden="false" ht="12.65" outlineLevel="0" r="230">
      <c r="A230" s="0" t="str">
        <f aca="false">HYPERLINK("http://dbpedia.org/property/birthDate")</f>
        <v>http://dbpedia.org/property/birthDate</v>
      </c>
      <c r="B230" s="0" t="s">
        <v>205</v>
      </c>
      <c r="D230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231">
      <c r="A231" s="0" t="str">
        <f aca="false">HYPERLINK("http://dbpedia.org/ontology/formerName")</f>
        <v>http://dbpedia.org/ontology/formerName</v>
      </c>
      <c r="B231" s="0" t="s">
        <v>206</v>
      </c>
      <c r="D231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1" outlineLevel="0" r="232">
      <c r="A232" s="0" t="str">
        <f aca="false">HYPERLINK("http://dbpedia.org/property/teams")</f>
        <v>http://dbpedia.org/property/teams</v>
      </c>
      <c r="B232" s="0" t="s">
        <v>207</v>
      </c>
      <c r="D232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true" hidden="false" ht="12.1" outlineLevel="0" r="233">
      <c r="A233" s="0" t="str">
        <f aca="false">HYPERLINK("http://dbpedia.org/property/year4start")</f>
        <v>http://dbpedia.org/property/year4start</v>
      </c>
      <c r="B233" s="0" t="s">
        <v>208</v>
      </c>
      <c r="D233" s="0" t="str">
        <f aca="false">HYPERLINK("http://dbpedia.org/sparql?default-graph-uri=http%3A%2F%2Fdbpedia.org&amp;query=select+distinct+%3Fsubject+%3Fobject+where+{%3Fsubject+%3Chttp%3A%2F%2Fdbpedia.org%2Fproperty%2Fyear4start%3E+%3Fobject}+LIMIT+100&amp;format=text%2Fhtml&amp;timeout=30000&amp;debug=on", "View on DBPedia")</f>
        <v>View on DBPedia</v>
      </c>
    </row>
    <row collapsed="false" customFormat="false" customHeight="true" hidden="false" ht="12.1" outlineLevel="0" r="234">
      <c r="A234" s="0" t="str">
        <f aca="false">HYPERLINK("http://dbpedia.org/ontology/title")</f>
        <v>http://dbpedia.org/ontology/title</v>
      </c>
      <c r="B234" s="0" t="s">
        <v>27</v>
      </c>
      <c r="D234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35">
      <c r="A235" s="0" t="str">
        <f aca="false">HYPERLINK("http://dbpedia.org/property/sooyears")</f>
        <v>http://dbpedia.org/property/sooyears</v>
      </c>
      <c r="B235" s="0" t="s">
        <v>209</v>
      </c>
      <c r="D235" s="0" t="str">
        <f aca="false">HYPERLINK("http://dbpedia.org/sparql?default-graph-uri=http%3A%2F%2Fdbpedia.org&amp;query=select+distinct+%3Fsubject+%3Fobject+where+{%3Fsubject+%3Chttp%3A%2F%2Fdbpedia.org%2Fproperty%2Fsooyears%3E+%3Fobject}+LIMIT+100&amp;format=text%2Fhtml&amp;timeout=30000&amp;debug=on", "View on DBPedia")</f>
        <v>View on DBPedia</v>
      </c>
    </row>
    <row collapsed="false" customFormat="false" customHeight="true" hidden="false" ht="12.65" outlineLevel="0" r="236">
      <c r="A236" s="0" t="str">
        <f aca="false">HYPERLINK("http://dbpedia.org/property/lpga")</f>
        <v>http://dbpedia.org/property/lpga</v>
      </c>
      <c r="B236" s="0" t="s">
        <v>210</v>
      </c>
      <c r="D236" s="0" t="str">
        <f aca="false">HYPERLINK("http://dbpedia.org/sparql?default-graph-uri=http%3A%2F%2Fdbpedia.org&amp;query=select+distinct+%3Fsubject+%3Fobject+where+{%3Fsubject+%3Chttp%3A%2F%2Fdbpedia.org%2Fproperty%2Flpga%3E+%3Fobject}+LIMIT+100&amp;format=text%2Fhtml&amp;timeout=30000&amp;debug=on", "View on DBPedia")</f>
        <v>View on DBPedia</v>
      </c>
    </row>
    <row collapsed="false" customFormat="false" customHeight="true" hidden="false" ht="12.65" outlineLevel="0" r="237">
      <c r="A237" s="0" t="str">
        <f aca="false">HYPERLINK("http://dbpedia.org/ontology/birthDate")</f>
        <v>http://dbpedia.org/ontology/birthDate</v>
      </c>
      <c r="B237" s="0" t="s">
        <v>205</v>
      </c>
      <c r="D237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238">
      <c r="A238" s="0" t="str">
        <f aca="false">HYPERLINK("http://dbpedia.org/ontology/hallOfFame")</f>
        <v>http://dbpedia.org/ontology/hallOfFame</v>
      </c>
      <c r="B238" s="0" t="s">
        <v>211</v>
      </c>
      <c r="D238" s="0" t="str">
        <f aca="false">HYPERLINK("http://dbpedia.org/sparql?default-graph-uri=http%3A%2F%2Fdbpedia.org&amp;query=select+distinct+%3Fsubject+%3Fobject+where+{%3Fsubject+%3Chttp%3A%2F%2Fdbpedia.org%2Fontology%2FhallOfFame%3E+%3Fobject}+LIMIT+100&amp;format=text%2Fhtml&amp;timeout=30000&amp;debug=on", "View on DBPedia")</f>
        <v>View on DBPedia</v>
      </c>
    </row>
    <row collapsed="false" customFormat="false" customHeight="true" hidden="false" ht="12.65" outlineLevel="0" r="239">
      <c r="A239" s="0" t="str">
        <f aca="false">HYPERLINK("http://dbpedia.org/property/dateOfBirth")</f>
        <v>http://dbpedia.org/property/dateOfBirth</v>
      </c>
      <c r="B239" s="0" t="s">
        <v>212</v>
      </c>
      <c r="D239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240">
      <c r="A240" s="0" t="str">
        <f aca="false">HYPERLINK("http://dbpedia.org/property/halloffame")</f>
        <v>http://dbpedia.org/property/halloffame</v>
      </c>
      <c r="B240" s="0" t="s">
        <v>213</v>
      </c>
      <c r="D240" s="0" t="str">
        <f aca="false">HYPERLINK("http://dbpedia.org/sparql?default-graph-uri=http%3A%2F%2Fdbpedia.org&amp;query=select+distinct+%3Fsubject+%3Fobject+where+{%3Fsubject+%3Chttp%3A%2F%2Fdbpedia.org%2Fproperty%2Fhalloffame%3E+%3Fobject}+LIMIT+100&amp;format=text%2Fhtml&amp;timeout=30000&amp;debug=on", "View on DBPedia")</f>
        <v>View on DBPedia</v>
      </c>
    </row>
    <row collapsed="false" customFormat="false" customHeight="true" hidden="false" ht="12.65" outlineLevel="0" r="241">
      <c r="A241" s="0" t="str">
        <f aca="false">HYPERLINK("http://dbpedia.org/property/prevseason")</f>
        <v>http://dbpedia.org/property/prevseason</v>
      </c>
      <c r="B241" s="0" t="s">
        <v>214</v>
      </c>
      <c r="D241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true" hidden="false" ht="12.65" outlineLevel="0" r="242">
      <c r="A242" s="0" t="str">
        <f aca="false">HYPERLINK("http://dbpedia.org/ontology/formerTeam")</f>
        <v>http://dbpedia.org/ontology/formerTeam</v>
      </c>
      <c r="B242" s="0" t="s">
        <v>215</v>
      </c>
      <c r="D242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true" hidden="false" ht="12.1" outlineLevel="0" r="243">
      <c r="A243" s="0" t="str">
        <f aca="false">HYPERLINK("http://dbpedia.org/property/rd")</f>
        <v>http://dbpedia.org/property/rd</v>
      </c>
      <c r="B243" s="0" t="s">
        <v>216</v>
      </c>
      <c r="D243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true" hidden="false" ht="12.65" outlineLevel="0" r="244">
      <c r="A244" s="0" t="str">
        <f aca="false">HYPERLINK("http://dbpedia.org/property/tennishofyear")</f>
        <v>http://dbpedia.org/property/tennishofyear</v>
      </c>
      <c r="B244" s="0" t="s">
        <v>217</v>
      </c>
      <c r="D244" s="0" t="str">
        <f aca="false">HYPERLINK("http://dbpedia.org/sparql?default-graph-uri=http%3A%2F%2Fdbpedia.org&amp;query=select+distinct+%3Fsubject+%3Fobject+where+{%3Fsubject+%3Chttp%3A%2F%2Fdbpedia.org%2Fproperty%2Ftennishofyear%3E+%3Fobject}+LIMIT+100&amp;format=text%2Fhtml&amp;timeout=30000&amp;debug=on", "View on DBPedia")</f>
        <v>View on DBPedia</v>
      </c>
    </row>
    <row collapsed="false" customFormat="false" customHeight="true" hidden="false" ht="12.1" outlineLevel="0" r="245">
      <c r="A245" s="0" t="str">
        <f aca="false">HYPERLINK("http://dbpedia.org/property/year2end")</f>
        <v>http://dbpedia.org/property/year2end</v>
      </c>
      <c r="B245" s="0" t="s">
        <v>218</v>
      </c>
      <c r="D245" s="0" t="str">
        <f aca="false">HYPERLINK("http://dbpedia.org/sparql?default-graph-uri=http%3A%2F%2Fdbpedia.org&amp;query=select+distinct+%3Fsubject+%3Fobject+where+{%3Fsubject+%3Chttp%3A%2F%2Fdbpedia.org%2Fproperty%2Fyear2end%3E+%3Fobject}+LIMIT+100&amp;format=text%2Fhtml&amp;timeout=30000&amp;debug=on", "View on DBPedia")</f>
        <v>View on DBPedia</v>
      </c>
    </row>
    <row collapsed="false" customFormat="false" customHeight="true" hidden="false" ht="12.65" outlineLevel="0" r="246">
      <c r="A246" s="0" t="str">
        <f aca="false">HYPERLINK("http://dbpedia.org/property/ruClubyears")</f>
        <v>http://dbpedia.org/property/ruClubyears</v>
      </c>
      <c r="B246" s="0" t="s">
        <v>219</v>
      </c>
      <c r="D246" s="0" t="str">
        <f aca="false">HYPERLINK("http://dbpedia.org/sparql?default-graph-uri=http%3A%2F%2Fdbpedia.org&amp;query=select+distinct+%3Fsubject+%3Fobject+where+{%3Fsubject+%3Chttp%3A%2F%2Fdbpedia.org%2Fproperty%2FruClubyears%3E+%3Fobject}+LIMIT+100&amp;format=text%2Fhtml&amp;timeout=30000&amp;debug=on", "View on DBPedia")</f>
        <v>View on DBPedia</v>
      </c>
    </row>
    <row collapsed="false" customFormat="false" customHeight="true" hidden="false" ht="12.1" outlineLevel="0" r="247">
      <c r="A247" s="0" t="str">
        <f aca="false">HYPERLINK("http://dbpedia.org/property/attend")</f>
        <v>http://dbpedia.org/property/attend</v>
      </c>
      <c r="B247" s="0" t="s">
        <v>220</v>
      </c>
      <c r="D247" s="0" t="str">
        <f aca="false">HYPERLINK("http://dbpedia.org/sparql?default-graph-uri=http%3A%2F%2Fdbpedia.org&amp;query=select+distinct+%3Fsubject+%3Fobject+where+{%3Fsubject+%3Chttp%3A%2F%2Fdbpedia.org%2Fproperty%2Fattend%3E+%3Fobject}+LIMIT+100&amp;format=text%2Fhtml&amp;timeout=30000&amp;debug=on", "View on DBPedia")</f>
        <v>View on DBPedia</v>
      </c>
    </row>
    <row collapsed="false" customFormat="false" customHeight="true" hidden="false" ht="12.65" outlineLevel="0" r="248">
      <c r="A248" s="0" t="str">
        <f aca="false">HYPERLINK("http://dbpedia.org/property/endYear")</f>
        <v>http://dbpedia.org/property/endYear</v>
      </c>
      <c r="B248" s="0" t="s">
        <v>221</v>
      </c>
      <c r="D248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true" hidden="false" ht="12.65" outlineLevel="0" r="249">
      <c r="A249" s="0" t="str">
        <f aca="false">HYPERLINK("http://dbpedia.org/property/ruYearastart")</f>
        <v>http://dbpedia.org/property/ruYearastart</v>
      </c>
      <c r="B249" s="0" t="s">
        <v>222</v>
      </c>
      <c r="D249" s="0" t="str">
        <f aca="false">HYPERLINK("http://dbpedia.org/sparql?default-graph-uri=http%3A%2F%2Fdbpedia.org&amp;query=select+distinct+%3Fsubject+%3Fobject+where+{%3Fsubject+%3Chttp%3A%2F%2Fdbpedia.org%2Fproperty%2FruYearastart%3E+%3Fobject}+LIMIT+100&amp;format=text%2Fhtml&amp;timeout=30000&amp;debug=on", "View on DBPedia")</f>
        <v>View on DBPedia</v>
      </c>
    </row>
    <row collapsed="false" customFormat="false" customHeight="true" hidden="false" ht="12.65" outlineLevel="0" r="250">
      <c r="A250" s="0" t="str">
        <f aca="false">HYPERLINK("http://dbpedia.org/ontology/buildingStartDate")</f>
        <v>http://dbpedia.org/ontology/buildingStartDate</v>
      </c>
      <c r="B250" s="0" t="s">
        <v>223</v>
      </c>
      <c r="D250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true" hidden="false" ht="12.1" outlineLevel="0" r="251">
      <c r="A251" s="0" t="str">
        <f aca="false">HYPERLINK("http://dbpedia.org/property/playoffs")</f>
        <v>http://dbpedia.org/property/playoffs</v>
      </c>
      <c r="B251" s="0" t="s">
        <v>224</v>
      </c>
      <c r="D251" s="0" t="str">
        <f aca="false">HYPERLINK("http://dbpedia.org/sparql?default-graph-uri=http%3A%2F%2Fdbpedia.org&amp;query=select+distinct+%3Fsubject+%3Fobject+where+{%3Fsubject+%3Chttp%3A%2F%2Fdbpedia.org%2Fproperty%2Fplayoffs%3E+%3Fobject}+LIMIT+100&amp;format=text%2Fhtml&amp;timeout=30000&amp;debug=on", "View on DBPedia")</f>
        <v>View on DBPedia</v>
      </c>
    </row>
    <row collapsed="false" customFormat="false" customHeight="true" hidden="false" ht="12.1" outlineLevel="0" r="252">
      <c r="A252" s="0" t="str">
        <f aca="false">HYPERLINK("http://dbpedia.org/property/clubs")</f>
        <v>http://dbpedia.org/property/clubs</v>
      </c>
      <c r="B252" s="0" t="s">
        <v>225</v>
      </c>
      <c r="D252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true" hidden="false" ht="12.65" outlineLevel="0" r="253">
      <c r="A253" s="0" t="str">
        <f aca="false">HYPERLINK("http://dbpedia.org/property/yearsactive")</f>
        <v>http://dbpedia.org/property/yearsactive</v>
      </c>
      <c r="B253" s="0" t="s">
        <v>226</v>
      </c>
      <c r="D253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1" outlineLevel="0" r="254">
      <c r="A254" s="0" t="str">
        <f aca="false">HYPERLINK("http://dbpedia.org/property/coachyear2start")</f>
        <v>http://dbpedia.org/property/coachyear2start</v>
      </c>
      <c r="B254" s="0" t="s">
        <v>227</v>
      </c>
      <c r="D254" s="0" t="str">
        <f aca="false">HYPERLINK("http://dbpedia.org/sparql?default-graph-uri=http%3A%2F%2Fdbpedia.org&amp;query=select+distinct+%3Fsubject+%3Fobject+where+{%3Fsubject+%3Chttp%3A%2F%2Fdbpedia.org%2Fproperty%2Fcoachyear2start%3E+%3Fobject}+LIMIT+100&amp;format=text%2Fhtml&amp;timeout=30000&amp;debug=on", "View on DBPedia")</f>
        <v>View on DBPedia</v>
      </c>
    </row>
    <row collapsed="false" customFormat="false" customHeight="true" hidden="false" ht="12.65" outlineLevel="0" r="255">
      <c r="A255" s="0" t="str">
        <f aca="false">HYPERLINK("http://dbpedia.org/property/lasttestyear")</f>
        <v>http://dbpedia.org/property/lasttestyear</v>
      </c>
      <c r="B255" s="0" t="s">
        <v>228</v>
      </c>
      <c r="D255" s="0" t="str">
        <f aca="false">HYPERLINK("http://dbpedia.org/sparql?default-graph-uri=http%3A%2F%2Fdbpedia.org&amp;query=select+distinct+%3Fsubject+%3Fobject+where+{%3Fsubject+%3Chttp%3A%2F%2Fdbpedia.org%2Fproperty%2Flasttestyear%3E+%3Fobject}+LIMIT+100&amp;format=text%2Fhtml&amp;timeout=30000&amp;debug=on", "View on DBPedia")</f>
        <v>View on DBPedia</v>
      </c>
    </row>
    <row collapsed="false" customFormat="false" customHeight="true" hidden="false" ht="12.1" outlineLevel="0" r="256">
      <c r="A256" s="0" t="str">
        <f aca="false">HYPERLINK("http://dbpedia.org/property/year5start")</f>
        <v>http://dbpedia.org/property/year5start</v>
      </c>
      <c r="B256" s="0" t="s">
        <v>229</v>
      </c>
      <c r="D256" s="0" t="str">
        <f aca="false">HYPERLINK("http://dbpedia.org/sparql?default-graph-uri=http%3A%2F%2Fdbpedia.org&amp;query=select+distinct+%3Fsubject+%3Fobject+where+{%3Fsubject+%3Chttp%3A%2F%2Fdbpedia.org%2Fproperty%2Fyear5start%3E+%3Fobject}+LIMIT+100&amp;format=text%2Fhtml&amp;timeout=30000&amp;debug=on", "View on DBPedia")</f>
        <v>View on DBPedia</v>
      </c>
    </row>
    <row collapsed="false" customFormat="false" customHeight="true" hidden="false" ht="12.1" outlineLevel="0" r="257">
      <c r="A257" s="0" t="str">
        <f aca="false">HYPERLINK("http://dbpedia.org/property/ruYear1start")</f>
        <v>http://dbpedia.org/property/ruYear1start</v>
      </c>
      <c r="B257" s="0" t="s">
        <v>230</v>
      </c>
      <c r="D257" s="0" t="str">
        <f aca="false">HYPERLINK("http://dbpedia.org/sparql?default-graph-uri=http%3A%2F%2Fdbpedia.org&amp;query=select+distinct+%3Fsubject+%3Fobject+where+{%3Fsubject+%3Chttp%3A%2F%2Fdbpedia.org%2Fproperty%2FruYear1start%3E+%3Fobject}+LIMIT+100&amp;format=text%2Fhtml&amp;timeout=30000&amp;debug=on", "View on DBPedia")</f>
        <v>View on DBPedia</v>
      </c>
    </row>
    <row collapsed="false" customFormat="false" customHeight="true" hidden="false" ht="12.65" outlineLevel="0" r="258">
      <c r="A258" s="0" t="str">
        <f aca="false">HYPERLINK("http://dbpedia.org/property/formerTeams")</f>
        <v>http://dbpedia.org/property/formerTeams</v>
      </c>
      <c r="B258" s="0" t="s">
        <v>231</v>
      </c>
      <c r="D258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true" hidden="false" ht="12.65" outlineLevel="0" r="259">
      <c r="A259" s="0" t="str">
        <f aca="false">HYPERLINK("http://dbpedia.org/property/pastcoaching")</f>
        <v>http://dbpedia.org/property/pastcoaching</v>
      </c>
      <c r="B259" s="0" t="s">
        <v>232</v>
      </c>
      <c r="D259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true" hidden="false" ht="12.1" outlineLevel="0" r="260">
      <c r="A260" s="0" t="str">
        <f aca="false">HYPERLINK("http://dbpedia.org/ontology/award")</f>
        <v>http://dbpedia.org/ontology/award</v>
      </c>
      <c r="B260" s="0" t="s">
        <v>91</v>
      </c>
      <c r="D26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65" outlineLevel="0" r="261">
      <c r="A261" s="0" t="str">
        <f aca="false">HYPERLINK("http://dbpedia.org/property/rlClubyears")</f>
        <v>http://dbpedia.org/property/rlClubyears</v>
      </c>
      <c r="B261" s="0" t="s">
        <v>233</v>
      </c>
      <c r="D261" s="0" t="str">
        <f aca="false">HYPERLINK("http://dbpedia.org/sparql?default-graph-uri=http%3A%2F%2Fdbpedia.org&amp;query=select+distinct+%3Fsubject+%3Fobject+where+{%3Fsubject+%3Chttp%3A%2F%2Fdbpedia.org%2Fproperty%2FrlClubyears%3E+%3Fobject}+LIMIT+100&amp;format=text%2Fhtml&amp;timeout=30000&amp;debug=on", "View on DBPedia")</f>
        <v>View on DBPedia</v>
      </c>
    </row>
    <row collapsed="false" customFormat="false" customHeight="true" hidden="false" ht="12.65" outlineLevel="0" r="262">
      <c r="A262" s="0" t="str">
        <f aca="false">HYPERLINK("http://dbpedia.org/ontology/birthYear")</f>
        <v>http://dbpedia.org/ontology/birthYear</v>
      </c>
      <c r="B262" s="0" t="s">
        <v>234</v>
      </c>
      <c r="D262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true" hidden="false" ht="12.65" outlineLevel="0" r="263">
      <c r="A263" s="0" t="str">
        <f aca="false">HYPERLINK("http://dbpedia.org/property/cfhofyear")</f>
        <v>http://dbpedia.org/property/cfhofyear</v>
      </c>
      <c r="B263" s="0" t="s">
        <v>235</v>
      </c>
      <c r="D263" s="0" t="str">
        <f aca="false">HYPERLINK("http://dbpedia.org/sparql?default-graph-uri=http%3A%2F%2Fdbpedia.org&amp;query=select+distinct+%3Fsubject+%3Fobject+where+{%3Fsubject+%3Chttp%3A%2F%2Fdbpedia.org%2Fproperty%2Fcfhofyear%3E+%3Fobject}+LIMIT+100&amp;format=text%2Fhtml&amp;timeout=30000&amp;debug=on", "View on DBPedia")</f>
        <v>View on DBPedia</v>
      </c>
    </row>
    <row collapsed="false" customFormat="false" customHeight="true" hidden="false" ht="12.65" outlineLevel="0" r="264">
      <c r="A264" s="0" t="str">
        <f aca="false">HYPERLINK("http://dbpedia.org/property/yearcend")</f>
        <v>http://dbpedia.org/property/yearcend</v>
      </c>
      <c r="B264" s="0" t="s">
        <v>236</v>
      </c>
      <c r="D264" s="0" t="str">
        <f aca="false">HYPERLINK("http://dbpedia.org/sparql?default-graph-uri=http%3A%2F%2Fdbpedia.org&amp;query=select+distinct+%3Fsubject+%3Fobject+where+{%3Fsubject+%3Chttp%3A%2F%2Fdbpedia.org%2Fproperty%2Fyearcend%3E+%3Fobject}+LIMIT+100&amp;format=text%2Fhtml&amp;timeout=30000&amp;debug=on", "View on DBPedia")</f>
        <v>View on DBPedia</v>
      </c>
    </row>
    <row collapsed="false" customFormat="false" customHeight="true" hidden="false" ht="12.1" outlineLevel="0" r="265">
      <c r="A265" s="0" t="str">
        <f aca="false">HYPERLINK("http://dbpedia.org/property/professional")</f>
        <v>http://dbpedia.org/property/professional</v>
      </c>
      <c r="B265" s="0" t="s">
        <v>237</v>
      </c>
      <c r="D265" s="0" t="str">
        <f aca="false">HYPERLINK("http://dbpedia.org/sparql?default-graph-uri=http%3A%2F%2Fdbpedia.org&amp;query=select+distinct+%3Fsubject+%3Fobject+where+{%3Fsubject+%3Chttp%3A%2F%2Fdbpedia.org%2Fproperty%2Fprofessional%3E+%3Fobject}+LIMIT+100&amp;format=text%2Fhtml&amp;timeout=30000&amp;debug=on", "View on DBPedia")</f>
        <v>View on DBPedia</v>
      </c>
    </row>
    <row collapsed="false" customFormat="false" customHeight="true" hidden="false" ht="12.65" outlineLevel="0" r="266">
      <c r="A266" s="0" t="str">
        <f aca="false">HYPERLINK("http://dbpedia.org/property/repyears")</f>
        <v>http://dbpedia.org/property/repyears</v>
      </c>
      <c r="B266" s="0" t="s">
        <v>238</v>
      </c>
      <c r="D266" s="0" t="str">
        <f aca="false">HYPERLINK("http://dbpedia.org/sparql?default-graph-uri=http%3A%2F%2Fdbpedia.org&amp;query=select+distinct+%3Fsubject+%3Fobject+where+{%3Fsubject+%3Chttp%3A%2F%2Fdbpedia.org%2Fproperty%2Frepyears%3E+%3Fobject}+LIMIT+100&amp;format=text%2Fhtml&amp;timeout=30000&amp;debug=on", "View on DBPedia")</f>
        <v>View on DBPedia</v>
      </c>
    </row>
    <row collapsed="false" customFormat="false" customHeight="true" hidden="false" ht="12.65" outlineLevel="0" r="267">
      <c r="A267" s="0" t="str">
        <f aca="false">HYPERLINK("http://dbpedia.org/property/cfldraftedyear")</f>
        <v>http://dbpedia.org/property/cfldraftedyear</v>
      </c>
      <c r="B267" s="0" t="s">
        <v>239</v>
      </c>
      <c r="D267" s="0" t="str">
        <f aca="false">HYPERLINK("http://dbpedia.org/sparql?default-graph-uri=http%3A%2F%2Fdbpedia.org&amp;query=select+distinct+%3Fsubject+%3Fobject+where+{%3Fsubject+%3Chttp%3A%2F%2Fdbpedia.org%2Fproperty%2Fcfldraftedyear%3E+%3Fobject}+LIMIT+100&amp;format=text%2Fhtml&amp;timeout=30000&amp;debug=on", "View on DBPedia")</f>
        <v>View on DBPedia</v>
      </c>
    </row>
    <row collapsed="false" customFormat="false" customHeight="true" hidden="false" ht="12.65" outlineLevel="0" r="268">
      <c r="A268" s="0" t="str">
        <f aca="false">HYPERLINK("http://dbpedia.org/property/yeardstart")</f>
        <v>http://dbpedia.org/property/yeardstart</v>
      </c>
      <c r="B268" s="0" t="s">
        <v>240</v>
      </c>
      <c r="D268" s="0" t="str">
        <f aca="false">HYPERLINK("http://dbpedia.org/sparql?default-graph-uri=http%3A%2F%2Fdbpedia.org&amp;query=select+distinct+%3Fsubject+%3Fobject+where+{%3Fsubject+%3Chttp%3A%2F%2Fdbpedia.org%2Fproperty%2Fyeardstart%3E+%3Fobject}+LIMIT+100&amp;format=text%2Fhtml&amp;timeout=30000&amp;debug=on", "View on DBPedia")</f>
        <v>View on DBPedia</v>
      </c>
    </row>
    <row collapsed="false" customFormat="false" customHeight="true" hidden="false" ht="12.1" outlineLevel="0" r="269">
      <c r="A269" s="0" t="str">
        <f aca="false">HYPERLINK("http://dbpedia.org/property/tenants")</f>
        <v>http://dbpedia.org/property/tenants</v>
      </c>
      <c r="B269" s="0" t="s">
        <v>241</v>
      </c>
      <c r="D269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true" hidden="false" ht="12.65" outlineLevel="0" r="270">
      <c r="A270" s="0" t="str">
        <f aca="false">HYPERLINK("http://dbpedia.org/property/testdebutyear")</f>
        <v>http://dbpedia.org/property/testdebutyear</v>
      </c>
      <c r="B270" s="0" t="s">
        <v>242</v>
      </c>
      <c r="D270" s="0" t="str">
        <f aca="false">HYPERLINK("http://dbpedia.org/sparql?default-graph-uri=http%3A%2F%2Fdbpedia.org&amp;query=select+distinct+%3Fsubject+%3Fobject+where+{%3Fsubject+%3Chttp%3A%2F%2Fdbpedia.org%2Fproperty%2Ftestdebutyear%3E+%3Fobject}+LIMIT+100&amp;format=text%2Fhtml&amp;timeout=30000&amp;debug=on", "View on DBPedia")</f>
        <v>View on DBPedia</v>
      </c>
    </row>
    <row collapsed="false" customFormat="false" customHeight="true" hidden="false" ht="12.65" outlineLevel="0" r="271">
      <c r="A271" s="0" t="str">
        <f aca="false">HYPERLINK("http://dbpedia.org/property/coachyearastart")</f>
        <v>http://dbpedia.org/property/coachyearastart</v>
      </c>
      <c r="B271" s="0" t="s">
        <v>243</v>
      </c>
      <c r="D271" s="0" t="str">
        <f aca="false">HYPERLINK("http://dbpedia.org/sparql?default-graph-uri=http%3A%2F%2Fdbpedia.org&amp;query=select+distinct+%3Fsubject+%3Fobject+where+{%3Fsubject+%3Chttp%3A%2F%2Fdbpedia.org%2Fproperty%2Fcoachyearastart%3E+%3Fobject}+LIMIT+100&amp;format=text%2Fhtml&amp;timeout=30000&amp;debug=on", "View on DBPedia")</f>
        <v>View on DBPedia</v>
      </c>
    </row>
    <row collapsed="false" customFormat="false" customHeight="true" hidden="false" ht="12.1" outlineLevel="0" r="272">
      <c r="A272" s="0" t="str">
        <f aca="false">HYPERLINK("http://dbpedia.org/property/year3end")</f>
        <v>http://dbpedia.org/property/year3end</v>
      </c>
      <c r="B272" s="0" t="s">
        <v>244</v>
      </c>
      <c r="D272" s="0" t="str">
        <f aca="false">HYPERLINK("http://dbpedia.org/sparql?default-graph-uri=http%3A%2F%2Fdbpedia.org&amp;query=select+distinct+%3Fsubject+%3Fobject+where+{%3Fsubject+%3Chttp%3A%2F%2Fdbpedia.org%2Fproperty%2Fyear3end%3E+%3Fobject}+LIMIT+100&amp;format=text%2Fhtml&amp;timeout=30000&amp;debug=on", "View on DBPedia")</f>
        <v>View on DBPedia</v>
      </c>
    </row>
    <row collapsed="false" customFormat="false" customHeight="true" hidden="false" ht="12.65" outlineLevel="0" r="273">
      <c r="A273" s="0" t="str">
        <f aca="false">HYPERLINK("http://dbpedia.org/property/ruCoachyears")</f>
        <v>http://dbpedia.org/property/ruCoachyears</v>
      </c>
      <c r="B273" s="0" t="s">
        <v>245</v>
      </c>
      <c r="D273" s="0" t="str">
        <f aca="false">HYPERLINK("http://dbpedia.org/sparql?default-graph-uri=http%3A%2F%2Fdbpedia.org&amp;query=select+distinct+%3Fsubject+%3Fobject+where+{%3Fsubject+%3Chttp%3A%2F%2Fdbpedia.org%2Fproperty%2FruCoachyears%3E+%3Fobject}+LIMIT+100&amp;format=text%2Fhtml&amp;timeout=30000&amp;debug=on", "View on DBPedia")</f>
        <v>View on DBPedia</v>
      </c>
    </row>
    <row collapsed="false" customFormat="false" customHeight="true" hidden="false" ht="12.1" outlineLevel="0" r="274">
      <c r="A274" s="0" t="str">
        <f aca="false">HYPERLINK("http://dbpedia.org/property/debut")</f>
        <v>http://dbpedia.org/property/debut</v>
      </c>
      <c r="B274" s="0" t="s">
        <v>246</v>
      </c>
      <c r="D274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true" hidden="false" ht="12.65" outlineLevel="0" r="275">
      <c r="A275" s="0" t="str">
        <f aca="false">HYPERLINK("http://dbpedia.org/ontology/releaseDate")</f>
        <v>http://dbpedia.org/ontology/releaseDate</v>
      </c>
      <c r="B275" s="0" t="s">
        <v>247</v>
      </c>
      <c r="D275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276">
      <c r="A276" s="0" t="str">
        <f aca="false">HYPERLINK("http://dbpedia.org/property/coachdebutyear")</f>
        <v>http://dbpedia.org/property/coachdebutyear</v>
      </c>
      <c r="B276" s="0" t="s">
        <v>248</v>
      </c>
      <c r="D276" s="0" t="str">
        <f aca="false">HYPERLINK("http://dbpedia.org/sparql?default-graph-uri=http%3A%2F%2Fdbpedia.org&amp;query=select+distinct+%3Fsubject+%3Fobject+where+{%3Fsubject+%3Chttp%3A%2F%2Fdbpedia.org%2Fproperty%2Fcoachdebutyear%3E+%3Fobject}+LIMIT+100&amp;format=text%2Fhtml&amp;timeout=30000&amp;debug=on", "View on DBPedia")</f>
        <v>View on DBPedia</v>
      </c>
    </row>
    <row collapsed="false" customFormat="false" customHeight="true" hidden="false" ht="12.65" outlineLevel="0" r="277">
      <c r="A277" s="0" t="str">
        <f aca="false">HYPERLINK("http://dbpedia.org/property/hofdate")</f>
        <v>http://dbpedia.org/property/hofdate</v>
      </c>
      <c r="B277" s="0" t="s">
        <v>249</v>
      </c>
      <c r="D277" s="0" t="str">
        <f aca="false">HYPERLINK("http://dbpedia.org/sparql?default-graph-uri=http%3A%2F%2Fdbpedia.org&amp;query=select+distinct+%3Fsubject+%3Fobject+where+{%3Fsubject+%3Chttp%3A%2F%2Fdbpedia.org%2Fproperty%2Fhofdate%3E+%3Fobject}+LIMIT+100&amp;format=text%2Fhtml&amp;timeout=30000&amp;debug=on", "View on DBPedia")</f>
        <v>View on DBPedia</v>
      </c>
    </row>
    <row collapsed="false" customFormat="false" customHeight="true" hidden="false" ht="12.1" outlineLevel="0" r="278">
      <c r="A278" s="0" t="str">
        <f aca="false">HYPERLINK("http://dbpedia.org/property/built")</f>
        <v>http://dbpedia.org/property/built</v>
      </c>
      <c r="B278" s="0" t="s">
        <v>250</v>
      </c>
      <c r="D278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true" hidden="false" ht="12.1" outlineLevel="0" r="279">
      <c r="A279" s="0" t="str">
        <f aca="false">HYPERLINK("http://dbpedia.org/property/year6start")</f>
        <v>http://dbpedia.org/property/year6start</v>
      </c>
      <c r="B279" s="0" t="s">
        <v>251</v>
      </c>
      <c r="D279" s="0" t="str">
        <f aca="false">HYPERLINK("http://dbpedia.org/sparql?default-graph-uri=http%3A%2F%2Fdbpedia.org&amp;query=select+distinct+%3Fsubject+%3Fobject+where+{%3Fsubject+%3Chttp%3A%2F%2Fdbpedia.org%2Fproperty%2Fyear6start%3E+%3Fobject}+LIMIT+100&amp;format=text%2Fhtml&amp;timeout=30000&amp;debug=on", "View on DBPedia")</f>
        <v>View on DBPedia</v>
      </c>
    </row>
    <row collapsed="false" customFormat="false" customHeight="true" hidden="false" ht="12.1" outlineLevel="0" r="280">
      <c r="A280" s="0" t="str">
        <f aca="false">HYPERLINK("http://dbpedia.org/property/released")</f>
        <v>http://dbpedia.org/property/released</v>
      </c>
      <c r="B280" s="0" t="s">
        <v>252</v>
      </c>
      <c r="D280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65" outlineLevel="0" r="281">
      <c r="A281" s="0" t="str">
        <f aca="false">HYPERLINK("http://dbpedia.org/property/probowls")</f>
        <v>http://dbpedia.org/property/probowls</v>
      </c>
      <c r="B281" s="0" t="s">
        <v>253</v>
      </c>
      <c r="D281" s="0" t="str">
        <f aca="false">HYPERLINK("http://dbpedia.org/sparql?default-graph-uri=http%3A%2F%2Fdbpedia.org&amp;query=select+distinct+%3Fsubject+%3Fobject+where+{%3Fsubject+%3Chttp%3A%2F%2Fdbpedia.org%2Fproperty%2Fprobowls%3E+%3Fobject}+LIMIT+100&amp;format=text%2Fhtml&amp;timeout=30000&amp;debug=on", "View on DBPedia")</f>
        <v>View on DBPedia</v>
      </c>
    </row>
    <row collapsed="false" customFormat="false" customHeight="true" hidden="false" ht="12.1" outlineLevel="0" r="282">
      <c r="A282" s="0" t="str">
        <f aca="false">HYPERLINK("http://dbpedia.org/property/coach")</f>
        <v>http://dbpedia.org/property/coach</v>
      </c>
      <c r="B282" s="0" t="s">
        <v>254</v>
      </c>
      <c r="D282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true" hidden="false" ht="12.65" outlineLevel="0" r="283">
      <c r="A283" s="0" t="str">
        <f aca="false">HYPERLINK("http://dbpedia.org/property/wsopMainEventBestFinishYear")</f>
        <v>http://dbpedia.org/property/wsopMainEventBestFinishYear</v>
      </c>
      <c r="B283" s="0" t="s">
        <v>255</v>
      </c>
      <c r="D283" s="0" t="str">
        <f aca="false">HYPERLINK("http://dbpedia.org/sparql?default-graph-uri=http%3A%2F%2Fdbpedia.org&amp;query=select+distinct+%3Fsubject+%3Fobject+where+{%3Fsubject+%3Chttp%3A%2F%2Fdbpedia.org%2Fproperty%2FwsopMainEventBestFinishYear%3E+%3Fobject}+LIMIT+100&amp;format=text%2Fhtml&amp;timeout=30000&amp;debug=on", "View on DBPedia")</f>
        <v>View on DBPedia</v>
      </c>
    </row>
    <row collapsed="false" customFormat="false" customHeight="true" hidden="false" ht="12.1" outlineLevel="0" r="284">
      <c r="A284" s="0" t="str">
        <f aca="false">HYPERLINK("http://dbpedia.org/ontology/tenant")</f>
        <v>http://dbpedia.org/ontology/tenant</v>
      </c>
      <c r="B284" s="0" t="s">
        <v>256</v>
      </c>
      <c r="D284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65" outlineLevel="0" r="285">
      <c r="A285" s="0" t="str">
        <f aca="false">HYPERLINK("http://dbpedia.org/ontology/worldChampionTitleYear")</f>
        <v>http://dbpedia.org/ontology/worldChampionTitleYear</v>
      </c>
      <c r="B285" s="0" t="s">
        <v>257</v>
      </c>
      <c r="D285" s="0" t="str">
        <f aca="false">HYPERLINK("http://dbpedia.org/sparql?default-graph-uri=http%3A%2F%2Fdbpedia.org&amp;query=select+distinct+%3Fsubject+%3Fobject+where+{%3Fsubject+%3Chttp%3A%2F%2Fdbpedia.org%2Fontology%2FworldChampionTitleYear%3E+%3Fobject}+LIMIT+100&amp;format=text%2Fhtml&amp;timeout=30000&amp;debug=on", "View on DBPedia")</f>
        <v>View on DBPedia</v>
      </c>
    </row>
    <row collapsed="false" customFormat="false" customHeight="true" hidden="false" ht="12.65" outlineLevel="0" r="286">
      <c r="A286" s="0" t="str">
        <f aca="false">HYPERLINK("http://dbpedia.org/ontology/managerClub")</f>
        <v>http://dbpedia.org/ontology/managerClub</v>
      </c>
      <c r="B286" s="0" t="s">
        <v>258</v>
      </c>
      <c r="D286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true" hidden="false" ht="12.65" outlineLevel="0" r="287">
      <c r="A287" s="0" t="str">
        <f aca="false">HYPERLINK("http://dbpedia.org/property/managerclubs")</f>
        <v>http://dbpedia.org/property/managerclubs</v>
      </c>
      <c r="B287" s="0" t="s">
        <v>259</v>
      </c>
      <c r="D287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true" hidden="false" ht="12.1" outlineLevel="0" r="288">
      <c r="A288" s="0" t="str">
        <f aca="false">HYPERLINK("http://dbpedia.org/property/inaugural")</f>
        <v>http://dbpedia.org/property/inaugural</v>
      </c>
      <c r="B288" s="0" t="s">
        <v>260</v>
      </c>
      <c r="D288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true" hidden="false" ht="12.65" outlineLevel="0" r="289">
      <c r="A289" s="0" t="str">
        <f aca="false">HYPERLINK("http://dbpedia.org/property/administratingYears")</f>
        <v>http://dbpedia.org/property/administratingYears</v>
      </c>
      <c r="B289" s="0" t="s">
        <v>261</v>
      </c>
      <c r="D289" s="0" t="str">
        <f aca="false">HYPERLINK("http://dbpedia.org/sparql?default-graph-uri=http%3A%2F%2Fdbpedia.org&amp;query=select+distinct+%3Fsubject+%3Fobject+where+{%3Fsubject+%3Chttp%3A%2F%2Fdbpedia.org%2Fproperty%2FadministratingYears%3E+%3Fobject}+LIMIT+100&amp;format=text%2Fhtml&amp;timeout=30000&amp;debug=on", "View on DBPedia")</f>
        <v>View on DBPedia</v>
      </c>
    </row>
    <row collapsed="false" customFormat="false" customHeight="true" hidden="false" ht="12.1" outlineLevel="0" r="290">
      <c r="A290" s="0" t="str">
        <f aca="false">HYPERLINK("http://dbpedia.org/property/source")</f>
        <v>http://dbpedia.org/property/source</v>
      </c>
      <c r="B290" s="0" t="s">
        <v>37</v>
      </c>
      <c r="D29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65" outlineLevel="0" r="291">
      <c r="A291" s="0" t="str">
        <f aca="false">HYPERLINK("http://dbpedia.org/property/conferenceTournament")</f>
        <v>http://dbpedia.org/property/conferenceTournament</v>
      </c>
      <c r="B291" s="0" t="s">
        <v>262</v>
      </c>
      <c r="D291" s="0" t="str">
        <f aca="false">HYPERLINK("http://dbpedia.org/sparql?default-graph-uri=http%3A%2F%2Fdbpedia.org&amp;query=select+distinct+%3Fsubject+%3Fobject+where+{%3Fsubject+%3Chttp%3A%2F%2Fdbpedia.org%2Fproperty%2FconferenceTournament%3E+%3Fobject}+LIMIT+100&amp;format=text%2Fhtml&amp;timeout=30000&amp;debug=on", "View on DBPedia")</f>
        <v>View on DBPedia</v>
      </c>
    </row>
    <row collapsed="false" customFormat="false" customHeight="true" hidden="false" ht="12.65" outlineLevel="0" r="292">
      <c r="A292" s="0" t="str">
        <f aca="false">HYPERLINK("http://dbpedia.org/property/tournamentList")</f>
        <v>http://dbpedia.org/property/tournamentList</v>
      </c>
      <c r="B292" s="0" t="s">
        <v>263</v>
      </c>
      <c r="D292" s="0" t="str">
        <f aca="false">HYPERLINK("http://dbpedia.org/sparql?default-graph-uri=http%3A%2F%2Fdbpedia.org&amp;query=select+distinct+%3Fsubject+%3Fobject+where+{%3Fsubject+%3Chttp%3A%2F%2Fdbpedia.org%2Fproperty%2FtournamentList%3E+%3Fobject}+LIMIT+100&amp;format=text%2Fhtml&amp;timeout=30000&amp;debug=on", "View on DBPedia")</f>
        <v>View on DBPedia</v>
      </c>
    </row>
    <row collapsed="false" customFormat="false" customHeight="true" hidden="false" ht="12.65" outlineLevel="0" r="293">
      <c r="A293" s="0" t="str">
        <f aca="false">HYPERLINK("http://dbpedia.org/property/bdo")</f>
        <v>http://dbpedia.org/property/bdo</v>
      </c>
      <c r="B293" s="0" t="s">
        <v>264</v>
      </c>
      <c r="D293" s="0" t="str">
        <f aca="false">HYPERLINK("http://dbpedia.org/sparql?default-graph-uri=http%3A%2F%2Fdbpedia.org&amp;query=select+distinct+%3Fsubject+%3Fobject+where+{%3Fsubject+%3Chttp%3A%2F%2Fdbpedia.org%2Fproperty%2Fbdo%3E+%3Fobject}+LIMIT+100&amp;format=text%2Fhtml&amp;timeout=30000&amp;debug=on", "View on DBPedia")</f>
        <v>View on DBPedia</v>
      </c>
    </row>
    <row collapsed="false" customFormat="false" customHeight="true" hidden="false" ht="12.1" outlineLevel="0" r="294">
      <c r="A294" s="0" t="str">
        <f aca="false">HYPERLINK("http://dbpedia.org/property/comp")</f>
        <v>http://dbpedia.org/property/comp</v>
      </c>
      <c r="B294" s="0" t="s">
        <v>265</v>
      </c>
      <c r="D294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true" hidden="false" ht="12.65" outlineLevel="0" r="295">
      <c r="A295" s="0" t="str">
        <f aca="false">HYPERLINK("http://dbpedia.org/property/resultyears")</f>
        <v>http://dbpedia.org/property/resultyears</v>
      </c>
      <c r="B295" s="0" t="s">
        <v>266</v>
      </c>
      <c r="D295" s="0" t="str">
        <f aca="false">HYPERLINK("http://dbpedia.org/sparql?default-graph-uri=http%3A%2F%2Fdbpedia.org&amp;query=select+distinct+%3Fsubject+%3Fobject+where+{%3Fsubject+%3Chttp%3A%2F%2Fdbpedia.org%2Fproperty%2Fresultyears%3E+%3Fobject}+LIMIT+100&amp;format=text%2Fhtml&amp;timeout=30000&amp;debug=on", "View on DBPedia")</f>
        <v>View on DBPedia</v>
      </c>
    </row>
    <row collapsed="false" customFormat="false" customHeight="true" hidden="false" ht="12.65" outlineLevel="0" r="296">
      <c r="A296" s="0" t="str">
        <f aca="false">HYPERLINK("http://dbpedia.org/property/coachstatsend")</f>
        <v>http://dbpedia.org/property/coachstatsend</v>
      </c>
      <c r="B296" s="0" t="s">
        <v>267</v>
      </c>
      <c r="D296" s="0" t="str">
        <f aca="false">HYPERLINK("http://dbpedia.org/sparql?default-graph-uri=http%3A%2F%2Fdbpedia.org&amp;query=select+distinct+%3Fsubject+%3Fobject+where+{%3Fsubject+%3Chttp%3A%2F%2Fdbpedia.org%2Fproperty%2Fcoachstatsend%3E+%3Fobject}+LIMIT+100&amp;format=text%2Fhtml&amp;timeout=30000&amp;debug=on", "View on DBPedia")</f>
        <v>View on DBPedia</v>
      </c>
    </row>
    <row collapsed="false" customFormat="false" customHeight="true" hidden="false" ht="12.1" outlineLevel="0" r="297">
      <c r="A297" s="0" t="str">
        <f aca="false">HYPERLINK("http://dbpedia.org/property/coachyear3start")</f>
        <v>http://dbpedia.org/property/coachyear3start</v>
      </c>
      <c r="B297" s="0" t="s">
        <v>268</v>
      </c>
      <c r="D297" s="0" t="str">
        <f aca="false">HYPERLINK("http://dbpedia.org/sparql?default-graph-uri=http%3A%2F%2Fdbpedia.org&amp;query=select+distinct+%3Fsubject+%3Fobject+where+{%3Fsubject+%3Chttp%3A%2F%2Fdbpedia.org%2Fproperty%2Fcoachyear3start%3E+%3Fobject}+LIMIT+100&amp;format=text%2Fhtml&amp;timeout=30000&amp;debug=on", "View on DBPedia")</f>
        <v>View on DBPedia</v>
      </c>
    </row>
    <row collapsed="false" customFormat="false" customHeight="true" hidden="false" ht="12.65" outlineLevel="0" r="298">
      <c r="A298" s="0" t="str">
        <f aca="false">HYPERLINK("http://dbpedia.org/property/joinedFiba")</f>
        <v>http://dbpedia.org/property/joinedFiba</v>
      </c>
      <c r="B298" s="0" t="s">
        <v>269</v>
      </c>
      <c r="D298" s="0" t="str">
        <f aca="false">HYPERLINK("http://dbpedia.org/sparql?default-graph-uri=http%3A%2F%2Fdbpedia.org&amp;query=select+distinct+%3Fsubject+%3Fobject+where+{%3Fsubject+%3Chttp%3A%2F%2Fdbpedia.org%2Fproperty%2FjoinedFiba%3E+%3Fobject}+LIMIT+100&amp;format=text%2Fhtml&amp;timeout=30000&amp;debug=on", "View on DBPedia")</f>
        <v>View on DBPedia</v>
      </c>
    </row>
    <row collapsed="false" customFormat="false" customHeight="true" hidden="false" ht="12.65" outlineLevel="0" r="299">
      <c r="A299" s="0" t="str">
        <f aca="false">HYPERLINK("http://dbpedia.org/property/zoneMedals")</f>
        <v>http://dbpedia.org/property/zoneMedals</v>
      </c>
      <c r="B299" s="0" t="s">
        <v>270</v>
      </c>
      <c r="D299" s="0" t="str">
        <f aca="false">HYPERLINK("http://dbpedia.org/sparql?default-graph-uri=http%3A%2F%2Fdbpedia.org&amp;query=select+distinct+%3Fsubject+%3Fobject+where+{%3Fsubject+%3Chttp%3A%2F%2Fdbpedia.org%2Fproperty%2FzoneMedals%3E+%3Fobject}+LIMIT+100&amp;format=text%2Fhtml&amp;timeout=30000&amp;debug=on", "View on DBPedia")</f>
        <v>View on DBPedia</v>
      </c>
    </row>
    <row collapsed="false" customFormat="false" customHeight="true" hidden="false" ht="12.65" outlineLevel="0" r="300">
      <c r="A300" s="0" t="str">
        <f aca="false">HYPERLINK("http://dbpedia.org/property/shortDescription")</f>
        <v>http://dbpedia.org/property/shortDescription</v>
      </c>
      <c r="B300" s="0" t="s">
        <v>271</v>
      </c>
      <c r="D30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301">
      <c r="A301" s="0" t="str">
        <f aca="false">HYPERLINK("http://dbpedia.org/property/since")</f>
        <v>http://dbpedia.org/property/since</v>
      </c>
      <c r="B301" s="0" t="s">
        <v>272</v>
      </c>
      <c r="D301" s="0" t="str">
        <f aca="false">HYPERLINK("http://dbpedia.org/sparql?default-graph-uri=http%3A%2F%2Fdbpedia.org&amp;query=select+distinct+%3Fsubject+%3Fobject+where+{%3Fsubject+%3Chttp%3A%2F%2Fdbpedia.org%2Fproperty%2Fsince%3E+%3Fobject}+LIMIT+100&amp;format=text%2Fhtml&amp;timeout=30000&amp;debug=on", "View on DBPedia")</f>
        <v>View on DBPedia</v>
      </c>
    </row>
    <row collapsed="false" customFormat="false" customHeight="true" hidden="false" ht="12.65" outlineLevel="0" r="302">
      <c r="A302" s="0" t="str">
        <f aca="false">HYPERLINK("http://dbpedia.org/property/worldMasters")</f>
        <v>http://dbpedia.org/property/worldMasters</v>
      </c>
      <c r="B302" s="0" t="s">
        <v>273</v>
      </c>
      <c r="D302" s="0" t="str">
        <f aca="false">HYPERLINK("http://dbpedia.org/sparql?default-graph-uri=http%3A%2F%2Fdbpedia.org&amp;query=select+distinct+%3Fsubject+%3Fobject+where+{%3Fsubject+%3Chttp%3A%2F%2Fdbpedia.org%2Fproperty%2FworldMasters%3E+%3Fobject}+LIMIT+100&amp;format=text%2Fhtml&amp;timeout=30000&amp;debug=on", "View on DBPedia")</f>
        <v>View on DBPedia</v>
      </c>
    </row>
    <row collapsed="false" customFormat="false" customHeight="true" hidden="false" ht="12.65" outlineLevel="0" r="303">
      <c r="A303" s="0" t="str">
        <f aca="false">HYPERLINK("http://dbpedia.org/property/ncaasweetsixteen")</f>
        <v>http://dbpedia.org/property/ncaasweetsixteen</v>
      </c>
      <c r="B303" s="0" t="s">
        <v>274</v>
      </c>
      <c r="D303" s="0" t="str">
        <f aca="false">HYPERLINK("http://dbpedia.org/sparql?default-graph-uri=http%3A%2F%2Fdbpedia.org&amp;query=select+distinct+%3Fsubject+%3Fobject+where+{%3Fsubject+%3Chttp%3A%2F%2Fdbpedia.org%2Fproperty%2Fncaasweetsixteen%3E+%3Fobject}+LIMIT+100&amp;format=text%2Fhtml&amp;timeout=30000&amp;debug=on", "View on DBPedia")</f>
        <v>View on DBPedia</v>
      </c>
    </row>
    <row collapsed="false" customFormat="false" customHeight="true" hidden="false" ht="12.65" outlineLevel="0" r="304">
      <c r="A304" s="0" t="str">
        <f aca="false">HYPERLINK("http://dbpedia.org/property/wghofyear")</f>
        <v>http://dbpedia.org/property/wghofyear</v>
      </c>
      <c r="B304" s="0" t="s">
        <v>275</v>
      </c>
      <c r="D304" s="0" t="str">
        <f aca="false">HYPERLINK("http://dbpedia.org/sparql?default-graph-uri=http%3A%2F%2Fdbpedia.org&amp;query=select+distinct+%3Fsubject+%3Fobject+where+{%3Fsubject+%3Chttp%3A%2F%2Fdbpedia.org%2Fproperty%2Fwghofyear%3E+%3Fobject}+LIMIT+100&amp;format=text%2Fhtml&amp;timeout=30000&amp;debug=on", "View on DBPedia")</f>
        <v>View on DBPedia</v>
      </c>
    </row>
    <row collapsed="false" customFormat="false" customHeight="true" hidden="false" ht="12.65" outlineLevel="0" r="305">
      <c r="A305" s="0" t="str">
        <f aca="false">HYPERLINK("http://dbpedia.org/property/dob")</f>
        <v>http://dbpedia.org/property/dob</v>
      </c>
      <c r="B305" s="0" t="s">
        <v>276</v>
      </c>
      <c r="D305" s="0" t="str">
        <f aca="false">HYPERLINK("http://dbpedia.org/sparql?default-graph-uri=http%3A%2F%2Fdbpedia.org&amp;query=select+distinct+%3Fsubject+%3Fobject+where+{%3Fsubject+%3Chttp%3A%2F%2Fdbpedia.org%2Fproperty%2Fdob%3E+%3Fobject}+LIMIT+100&amp;format=text%2Fhtml&amp;timeout=30000&amp;debug=on", "View on DBPedia")</f>
        <v>View on DBPedia</v>
      </c>
    </row>
    <row collapsed="false" customFormat="false" customHeight="true" hidden="false" ht="12.1" outlineLevel="0" r="306">
      <c r="A306" s="0" t="str">
        <f aca="false">HYPERLINK("http://dbpedia.org/property/coachyear1end")</f>
        <v>http://dbpedia.org/property/coachyear1end</v>
      </c>
      <c r="B306" s="0" t="s">
        <v>277</v>
      </c>
      <c r="D306" s="0" t="str">
        <f aca="false">HYPERLINK("http://dbpedia.org/sparql?default-graph-uri=http%3A%2F%2Fdbpedia.org&amp;query=select+distinct+%3Fsubject+%3Fobject+where+{%3Fsubject+%3Chttp%3A%2F%2Fdbpedia.org%2Fproperty%2Fcoachyear1end%3E+%3Fobject}+LIMIT+100&amp;format=text%2Fhtml&amp;timeout=30000&amp;debug=on", "View on DBPedia")</f>
        <v>View on DBPedia</v>
      </c>
    </row>
    <row collapsed="false" customFormat="false" customHeight="true" hidden="false" ht="12.65" outlineLevel="0" r="307">
      <c r="A307" s="0" t="str">
        <f aca="false">HYPERLINK("http://dbpedia.org/ontology/formerCallsign")</f>
        <v>http://dbpedia.org/ontology/formerCallsign</v>
      </c>
      <c r="B307" s="0" t="s">
        <v>278</v>
      </c>
      <c r="D307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true" hidden="false" ht="12.1" outlineLevel="0" r="308">
      <c r="A308" s="0" t="str">
        <f aca="false">HYPERLINK("http://dbpedia.org/property/conf1Link")</f>
        <v>http://dbpedia.org/property/conf1Link</v>
      </c>
      <c r="B308" s="0" t="s">
        <v>279</v>
      </c>
      <c r="D308" s="0" t="str">
        <f aca="false">HYPERLINK("http://dbpedia.org/sparql?default-graph-uri=http%3A%2F%2Fdbpedia.org&amp;query=select+distinct+%3Fsubject+%3Fobject+where+{%3Fsubject+%3Chttp%3A%2F%2Fdbpedia.org%2Fproperty%2Fconf1Link%3E+%3Fobject}+LIMIT+100&amp;format=text%2Fhtml&amp;timeout=30000&amp;debug=on", "View on DBPedia")</f>
        <v>View on DBPedia</v>
      </c>
    </row>
    <row collapsed="false" customFormat="false" customHeight="true" hidden="false" ht="12.1" outlineLevel="0" r="309">
      <c r="A309" s="0" t="str">
        <f aca="false">HYPERLINK("http://dbpedia.org/property/league")</f>
        <v>http://dbpedia.org/property/league</v>
      </c>
      <c r="B309" s="0" t="s">
        <v>280</v>
      </c>
      <c r="D309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true" hidden="false" ht="12.65" outlineLevel="0" r="310">
      <c r="A310" s="0" t="str">
        <f aca="false">HYPERLINK("http://dbpedia.org/property/ncaafinalfour")</f>
        <v>http://dbpedia.org/property/ncaafinalfour</v>
      </c>
      <c r="B310" s="0" t="s">
        <v>281</v>
      </c>
      <c r="D310" s="0" t="str">
        <f aca="false">HYPERLINK("http://dbpedia.org/sparql?default-graph-uri=http%3A%2F%2Fdbpedia.org&amp;query=select+distinct+%3Fsubject+%3Fobject+where+{%3Fsubject+%3Chttp%3A%2F%2Fdbpedia.org%2Fproperty%2Fncaafinalfour%3E+%3Fobject}+LIMIT+100&amp;format=text%2Fhtml&amp;timeout=30000&amp;debug=on", "View on DBPedia")</f>
        <v>View on DBPedia</v>
      </c>
    </row>
    <row collapsed="false" customFormat="false" customHeight="true" hidden="false" ht="12.65" outlineLevel="0" r="311">
      <c r="A311" s="0" t="str">
        <f aca="false">HYPERLINK("http://dbpedia.org/property/cfbdwid")</f>
        <v>http://dbpedia.org/property/cfbdwid</v>
      </c>
      <c r="B311" s="0" t="s">
        <v>282</v>
      </c>
      <c r="D311" s="0" t="str">
        <f aca="false">HYPERLINK("http://dbpedia.org/sparql?default-graph-uri=http%3A%2F%2Fdbpedia.org&amp;query=select+distinct+%3Fsubject+%3Fobject+where+{%3Fsubject+%3Chttp%3A%2F%2Fdbpedia.org%2Fproperty%2Fcfbdwid%3E+%3Fobject}+LIMIT+100&amp;format=text%2Fhtml&amp;timeout=30000&amp;debug=on", "View on DBPedia")</f>
        <v>View on DBPedia</v>
      </c>
    </row>
    <row collapsed="false" customFormat="false" customHeight="true" hidden="false" ht="12.1" outlineLevel="0" r="312">
      <c r="A312" s="0" t="str">
        <f aca="false">HYPERLINK("http://dbpedia.org/property/conf2Link")</f>
        <v>http://dbpedia.org/property/conf2Link</v>
      </c>
      <c r="B312" s="0" t="s">
        <v>283</v>
      </c>
      <c r="D312" s="0" t="str">
        <f aca="false">HYPERLINK("http://dbpedia.org/sparql?default-graph-uri=http%3A%2F%2Fdbpedia.org&amp;query=select+distinct+%3Fsubject+%3Fobject+where+{%3Fsubject+%3Chttp%3A%2F%2Fdbpedia.org%2Fproperty%2Fconf2Link%3E+%3Fobject}+LIMIT+100&amp;format=text%2Fhtml&amp;timeout=30000&amp;debug=on", "View on DBPedia")</f>
        <v>View on DBPedia</v>
      </c>
    </row>
    <row collapsed="false" customFormat="false" customHeight="true" hidden="false" ht="12.1" outlineLevel="0" r="313">
      <c r="A313" s="0" t="str">
        <f aca="false">HYPERLINK("http://dbpedia.org/property/year4end")</f>
        <v>http://dbpedia.org/property/year4end</v>
      </c>
      <c r="B313" s="0" t="s">
        <v>284</v>
      </c>
      <c r="D313" s="0" t="str">
        <f aca="false">HYPERLINK("http://dbpedia.org/sparql?default-graph-uri=http%3A%2F%2Fdbpedia.org&amp;query=select+distinct+%3Fsubject+%3Fobject+where+{%3Fsubject+%3Chttp%3A%2F%2Fdbpedia.org%2Fproperty%2Fyear4end%3E+%3Fobject}+LIMIT+100&amp;format=text%2Fhtml&amp;timeout=30000&amp;debug=on", "View on DBPedia")</f>
        <v>View on DBPedia</v>
      </c>
    </row>
    <row collapsed="false" customFormat="false" customHeight="true" hidden="false" ht="12.1" outlineLevel="0" r="314">
      <c r="A314" s="0" t="str">
        <f aca="false">HYPERLINK("http://dbpedia.org/property/draft")</f>
        <v>http://dbpedia.org/property/draft</v>
      </c>
      <c r="B314" s="0" t="s">
        <v>285</v>
      </c>
      <c r="D314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true" hidden="false" ht="12.65" outlineLevel="0" r="315">
      <c r="A315" s="0" t="str">
        <f aca="false">HYPERLINK("http://dbpedia.org/property/baskhofYear")</f>
        <v>http://dbpedia.org/property/baskhofYear</v>
      </c>
      <c r="B315" s="0" t="s">
        <v>286</v>
      </c>
      <c r="D315" s="0" t="str">
        <f aca="false">HYPERLINK("http://dbpedia.org/sparql?default-graph-uri=http%3A%2F%2Fdbpedia.org&amp;query=select+distinct+%3Fsubject+%3Fobject+where+{%3Fsubject+%3Chttp%3A%2F%2Fdbpedia.org%2Fproperty%2FbaskhofYear%3E+%3Fobject}+LIMIT+100&amp;format=text%2Fhtml&amp;timeout=30000&amp;debug=on", "View on DBPedia")</f>
        <v>View on DBPedia</v>
      </c>
    </row>
    <row collapsed="false" customFormat="false" customHeight="true" hidden="false" ht="12.65" outlineLevel="0" r="316">
      <c r="A316" s="0" t="str">
        <f aca="false">HYPERLINK("http://dbpedia.org/property/ncaaeliteeight")</f>
        <v>http://dbpedia.org/property/ncaaeliteeight</v>
      </c>
      <c r="B316" s="0" t="s">
        <v>287</v>
      </c>
      <c r="D316" s="0" t="str">
        <f aca="false">HYPERLINK("http://dbpedia.org/sparql?default-graph-uri=http%3A%2F%2Fdbpedia.org&amp;query=select+distinct+%3Fsubject+%3Fobject+where+{%3Fsubject+%3Chttp%3A%2F%2Fdbpedia.org%2Fproperty%2Fncaaeliteeight%3E+%3Fobject}+LIMIT+100&amp;format=text%2Fhtml&amp;timeout=30000&amp;debug=on", "View on DBPedia")</f>
        <v>View on DBPedia</v>
      </c>
    </row>
    <row collapsed="false" customFormat="false" customHeight="true" hidden="false" ht="12.65" outlineLevel="0" r="317">
      <c r="A317" s="0" t="str">
        <f aca="false">HYPERLINK("http://dbpedia.org/property/bdoWorld")</f>
        <v>http://dbpedia.org/property/bdoWorld</v>
      </c>
      <c r="B317" s="0" t="s">
        <v>288</v>
      </c>
      <c r="D317" s="0" t="str">
        <f aca="false">HYPERLINK("http://dbpedia.org/sparql?default-graph-uri=http%3A%2F%2Fdbpedia.org&amp;query=select+distinct+%3Fsubject+%3Fobject+where+{%3Fsubject+%3Chttp%3A%2F%2Fdbpedia.org%2Fproperty%2FbdoWorld%3E+%3Fobject}+LIMIT+100&amp;format=text%2Fhtml&amp;timeout=30000&amp;debug=on", "View on DBPedia")</f>
        <v>View on DBPedia</v>
      </c>
    </row>
    <row collapsed="false" customFormat="false" customHeight="true" hidden="false" ht="12.65" outlineLevel="0" r="318">
      <c r="A318" s="0" t="str">
        <f aca="false">HYPERLINK("http://dbpedia.org/property/draftLink")</f>
        <v>http://dbpedia.org/property/draftLink</v>
      </c>
      <c r="B318" s="0" t="s">
        <v>289</v>
      </c>
      <c r="D318" s="0" t="str">
        <f aca="false">HYPERLINK("http://dbpedia.org/sparql?default-graph-uri=http%3A%2F%2Fdbpedia.org&amp;query=select+distinct+%3Fsubject+%3Fobject+where+{%3Fsubject+%3Chttp%3A%2F%2Fdbpedia.org%2Fproperty%2FdraftLink%3E+%3Fobject}+LIMIT+100&amp;format=text%2Fhtml&amp;timeout=30000&amp;debug=on", "View on DBPedia")</f>
        <v>View on DBPedia</v>
      </c>
    </row>
    <row collapsed="false" customFormat="false" customHeight="true" hidden="false" ht="12.65" outlineLevel="0" r="319">
      <c r="A319" s="0" t="str">
        <f aca="false">HYPERLINK("http://dbpedia.org/property/playingteams")</f>
        <v>http://dbpedia.org/property/playingteams</v>
      </c>
      <c r="B319" s="0" t="s">
        <v>290</v>
      </c>
      <c r="D319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true" hidden="false" ht="12.65" outlineLevel="0" r="320">
      <c r="A320" s="0" t="str">
        <f aca="false">HYPERLINK("http://dbpedia.org/ontology/serviceEndYear")</f>
        <v>http://dbpedia.org/ontology/serviceEndYear</v>
      </c>
      <c r="B320" s="0" t="s">
        <v>291</v>
      </c>
      <c r="D320" s="0" t="str">
        <f aca="false">HYPERLINK("http://dbpedia.org/sparql?default-graph-uri=http%3A%2F%2Fdbpedia.org&amp;query=select+distinct+%3Fsubject+%3Fobject+where+{%3Fsubject+%3Chttp%3A%2F%2Fdbpedia.org%2Fontology%2FserviceEndYear%3E+%3Fobject}+LIMIT+100&amp;format=text%2Fhtml&amp;timeout=30000&amp;debug=on", "View on DBPedia")</f>
        <v>View on DBPedia</v>
      </c>
    </row>
    <row collapsed="false" customFormat="false" customHeight="true" hidden="false" ht="12.1" outlineLevel="0" r="321">
      <c r="A321" s="0" t="str">
        <f aca="false">HYPERLINK("http://dbpedia.org/property/d")</f>
        <v>http://dbpedia.org/property/d</v>
      </c>
      <c r="B321" s="0" t="s">
        <v>292</v>
      </c>
      <c r="D321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true" hidden="false" ht="12.65" outlineLevel="0" r="322">
      <c r="A322" s="0" t="str">
        <f aca="false">HYPERLINK("http://dbpedia.org/property/nabisco")</f>
        <v>http://dbpedia.org/property/nabisco</v>
      </c>
      <c r="B322" s="0" t="s">
        <v>293</v>
      </c>
      <c r="D322" s="0" t="str">
        <f aca="false">HYPERLINK("http://dbpedia.org/sparql?default-graph-uri=http%3A%2F%2Fdbpedia.org&amp;query=select+distinct+%3Fsubject+%3Fobject+where+{%3Fsubject+%3Chttp%3A%2F%2Fdbpedia.org%2Fproperty%2Fnabisco%3E+%3Fobject}+LIMIT+100&amp;format=text%2Fhtml&amp;timeout=30000&amp;debug=on", "View on DBPedia")</f>
        <v>View on DBPedia</v>
      </c>
    </row>
    <row collapsed="false" customFormat="false" customHeight="true" hidden="false" ht="12.65" outlineLevel="0" r="323">
      <c r="A323" s="0" t="str">
        <f aca="false">HYPERLINK("http://dbpedia.org/property/pastteams")</f>
        <v>http://dbpedia.org/property/pastteams</v>
      </c>
      <c r="B323" s="0" t="s">
        <v>294</v>
      </c>
      <c r="D323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true" hidden="false" ht="12.1" outlineLevel="0" r="324">
      <c r="A324" s="0" t="str">
        <f aca="false">HYPERLINK("http://dbpedia.org/property/year7start")</f>
        <v>http://dbpedia.org/property/year7start</v>
      </c>
      <c r="B324" s="0" t="s">
        <v>295</v>
      </c>
      <c r="D324" s="0" t="str">
        <f aca="false">HYPERLINK("http://dbpedia.org/sparql?default-graph-uri=http%3A%2F%2Fdbpedia.org&amp;query=select+distinct+%3Fsubject+%3Fobject+where+{%3Fsubject+%3Chttp%3A%2F%2Fdbpedia.org%2Fproperty%2Fyear7start%3E+%3Fobject}+LIMIT+100&amp;format=text%2Fhtml&amp;timeout=30000&amp;debug=on", "View on DBPedia")</f>
        <v>View on DBPedia</v>
      </c>
    </row>
    <row collapsed="false" customFormat="false" customHeight="true" hidden="false" ht="12.65" outlineLevel="0" r="325">
      <c r="A325" s="0" t="str">
        <f aca="false">HYPERLINK("http://dbpedia.org/property/previousClubs")</f>
        <v>http://dbpedia.org/property/previousClubs</v>
      </c>
      <c r="B325" s="0" t="s">
        <v>296</v>
      </c>
      <c r="D325" s="0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</row>
    <row collapsed="false" customFormat="false" customHeight="true" hidden="false" ht="12.1" outlineLevel="0" r="326">
      <c r="A326" s="0" t="str">
        <f aca="false">HYPERLINK("http://dbpedia.org/ontology/draft")</f>
        <v>http://dbpedia.org/ontology/draft</v>
      </c>
      <c r="B326" s="0" t="s">
        <v>285</v>
      </c>
      <c r="D326" s="0" t="str">
        <f aca="false">HYPERLINK("http://dbpedia.org/sparql?default-graph-uri=http%3A%2F%2Fdbpedia.org&amp;query=select+distinct+%3Fsubject+%3Fobject+where+{%3Fsubject+%3Chttp%3A%2F%2Fdbpedia.org%2Fontology%2Fdraft%3E+%3Fobject}+LIMIT+100&amp;format=text%2Fhtml&amp;timeout=30000&amp;debug=on", "View on DBPedia")</f>
        <v>View on DBPedia</v>
      </c>
    </row>
    <row collapsed="false" customFormat="false" customHeight="true" hidden="false" ht="12.1" outlineLevel="0" r="327">
      <c r="A327" s="0" t="str">
        <f aca="false">HYPERLINK("http://dbpedia.org/property/established")</f>
        <v>http://dbpedia.org/property/established</v>
      </c>
      <c r="B327" s="0" t="s">
        <v>297</v>
      </c>
      <c r="D327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true" hidden="false" ht="12.65" outlineLevel="0" r="328">
      <c r="A328" s="0" t="str">
        <f aca="false">HYPERLINK("http://dbpedia.org/property/rlNationalyears")</f>
        <v>http://dbpedia.org/property/rlNationalyears</v>
      </c>
      <c r="B328" s="0" t="s">
        <v>298</v>
      </c>
      <c r="D328" s="0" t="str">
        <f aca="false">HYPERLINK("http://dbpedia.org/sparql?default-graph-uri=http%3A%2F%2Fdbpedia.org&amp;query=select+distinct+%3Fsubject+%3Fobject+where+{%3Fsubject+%3Chttp%3A%2F%2Fdbpedia.org%2Fproperty%2FrlNationalyears%3E+%3Fobject}+LIMIT+100&amp;format=text%2Fhtml&amp;timeout=30000&amp;debug=on", "View on DBPedia")</f>
        <v>View on DBPedia</v>
      </c>
    </row>
    <row collapsed="false" customFormat="false" customHeight="true" hidden="false" ht="12.65" outlineLevel="0" r="329">
      <c r="A329" s="0" t="str">
        <f aca="false">HYPERLINK("http://dbpedia.org/property/ncaatourneys")</f>
        <v>http://dbpedia.org/property/ncaatourneys</v>
      </c>
      <c r="B329" s="0" t="s">
        <v>299</v>
      </c>
      <c r="D329" s="0" t="str">
        <f aca="false">HYPERLINK("http://dbpedia.org/sparql?default-graph-uri=http%3A%2F%2Fdbpedia.org&amp;query=select+distinct+%3Fsubject+%3Fobject+where+{%3Fsubject+%3Chttp%3A%2F%2Fdbpedia.org%2Fproperty%2Fncaatourneys%3E+%3Fobject}+LIMIT+100&amp;format=text%2Fhtml&amp;timeout=30000&amp;debug=on", "View on DBPedia")</f>
        <v>View on DBPedia</v>
      </c>
    </row>
    <row collapsed="false" customFormat="false" customHeight="true" hidden="false" ht="12.1" outlineLevel="0" r="330">
      <c r="A330" s="0" t="str">
        <f aca="false">HYPERLINK("http://dbpedia.org/property/ruYear2start")</f>
        <v>http://dbpedia.org/property/ruYear2start</v>
      </c>
      <c r="B330" s="0" t="s">
        <v>300</v>
      </c>
      <c r="D330" s="0" t="str">
        <f aca="false">HYPERLINK("http://dbpedia.org/sparql?default-graph-uri=http%3A%2F%2Fdbpedia.org&amp;query=select+distinct+%3Fsubject+%3Fobject+where+{%3Fsubject+%3Chttp%3A%2F%2Fdbpedia.org%2Fproperty%2FruYear2start%3E+%3Fobject}+LIMIT+100&amp;format=text%2Fhtml&amp;timeout=30000&amp;debug=on", "View on DBPedia")</f>
        <v>View on DBPedia</v>
      </c>
    </row>
    <row collapsed="false" customFormat="false" customHeight="true" hidden="false" ht="12.65" outlineLevel="0" r="331">
      <c r="A331" s="0" t="str">
        <f aca="false">HYPERLINK("http://dbpedia.org/property/youthclubs")</f>
        <v>http://dbpedia.org/property/youthclubs</v>
      </c>
      <c r="B331" s="0" t="s">
        <v>301</v>
      </c>
      <c r="D331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true" hidden="false" ht="12.65" outlineLevel="0" r="332">
      <c r="A332" s="0" t="str">
        <f aca="false">HYPERLINK("http://dbpedia.org/property/firstNblGame")</f>
        <v>http://dbpedia.org/property/firstNblGame</v>
      </c>
      <c r="B332" s="0" t="s">
        <v>302</v>
      </c>
      <c r="D332" s="0" t="str">
        <f aca="false">HYPERLINK("http://dbpedia.org/sparql?default-graph-uri=http%3A%2F%2Fdbpedia.org&amp;query=select+distinct+%3Fsubject+%3Fobject+where+{%3Fsubject+%3Chttp%3A%2F%2Fdbpedia.org%2Fproperty%2FfirstNblGame%3E+%3Fobject}+LIMIT+100&amp;format=text%2Fhtml&amp;timeout=30000&amp;debug=on", "View on DBPedia")</f>
        <v>View on DBPedia</v>
      </c>
    </row>
    <row collapsed="false" customFormat="false" customHeight="true" hidden="false" ht="12.65" outlineLevel="0" r="333">
      <c r="A333" s="0" t="str">
        <f aca="false">HYPERLINK("http://dbpedia.org/property/prevconfLink")</f>
        <v>http://dbpedia.org/property/prevconfLink</v>
      </c>
      <c r="B333" s="0" t="s">
        <v>303</v>
      </c>
      <c r="D333" s="0" t="str">
        <f aca="false">HYPERLINK("http://dbpedia.org/sparql?default-graph-uri=http%3A%2F%2Fdbpedia.org&amp;query=select+distinct+%3Fsubject+%3Fobject+where+{%3Fsubject+%3Chttp%3A%2F%2Fdbpedia.org%2Fproperty%2FprevconfLink%3E+%3Fobject}+LIMIT+100&amp;format=text%2Fhtml&amp;timeout=30000&amp;debug=on", "View on DBPedia")</f>
        <v>View on DBPedia</v>
      </c>
    </row>
    <row collapsed="false" customFormat="false" customHeight="true" hidden="false" ht="12.65" outlineLevel="0" r="334">
      <c r="A334" s="0" t="str">
        <f aca="false">HYPERLINK("http://dbpedia.org/property/honours")</f>
        <v>http://dbpedia.org/property/honours</v>
      </c>
      <c r="B334" s="0" t="s">
        <v>304</v>
      </c>
      <c r="D334" s="0" t="str">
        <f aca="false">HYPERLINK("http://dbpedia.org/sparql?default-graph-uri=http%3A%2F%2Fdbpedia.org&amp;query=select+distinct+%3Fsubject+%3Fobject+where+{%3Fsubject+%3Chttp%3A%2F%2Fdbpedia.org%2Fproperty%2Fhonours%3E+%3Fobject}+LIMIT+100&amp;format=text%2Fhtml&amp;timeout=30000&amp;debug=on", "View on DBPedia")</f>
        <v>View on DBPedia</v>
      </c>
    </row>
    <row collapsed="false" customFormat="false" customHeight="true" hidden="false" ht="12.1" outlineLevel="0" r="335">
      <c r="A335" s="0" t="str">
        <f aca="false">HYPERLINK("http://dbpedia.org/property/age")</f>
        <v>http://dbpedia.org/property/age</v>
      </c>
      <c r="B335" s="0" t="s">
        <v>305</v>
      </c>
      <c r="D335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true" hidden="false" ht="12.65" outlineLevel="0" r="336">
      <c r="A336" s="0" t="str">
        <f aca="false">HYPERLINK("http://dbpedia.org/property/lastyear")</f>
        <v>http://dbpedia.org/property/lastyear</v>
      </c>
      <c r="B336" s="0" t="s">
        <v>306</v>
      </c>
      <c r="D336" s="0" t="str">
        <f aca="false">HYPERLINK("http://dbpedia.org/sparql?default-graph-uri=http%3A%2F%2Fdbpedia.org&amp;query=select+distinct+%3Fsubject+%3Fobject+where+{%3Fsubject+%3Chttp%3A%2F%2Fdbpedia.org%2Fproperty%2Flastyear%3E+%3Fobject}+LIMIT+100&amp;format=text%2Fhtml&amp;timeout=30000&amp;debug=on", "View on DBPedia")</f>
        <v>View on DBPedia</v>
      </c>
    </row>
    <row collapsed="false" customFormat="false" customHeight="true" hidden="false" ht="12.65" outlineLevel="0" r="337">
      <c r="A337" s="0" t="str">
        <f aca="false">HYPERLINK("http://dbpedia.org/property/playedFor")</f>
        <v>http://dbpedia.org/property/playedFor</v>
      </c>
      <c r="B337" s="0" t="s">
        <v>307</v>
      </c>
      <c r="D337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true" hidden="false" ht="12.65" outlineLevel="0" r="338">
      <c r="A338" s="0" t="str">
        <f aca="false">HYPERLINK("http://dbpedia.org/property/draftYearPba")</f>
        <v>http://dbpedia.org/property/draftYearPba</v>
      </c>
      <c r="B338" s="0" t="s">
        <v>308</v>
      </c>
      <c r="D338" s="0" t="str">
        <f aca="false">HYPERLINK("http://dbpedia.org/sparql?default-graph-uri=http%3A%2F%2Fdbpedia.org&amp;query=select+distinct+%3Fsubject+%3Fobject+where+{%3Fsubject+%3Chttp%3A%2F%2Fdbpedia.org%2Fproperty%2FdraftYearPba%3E+%3Fobject}+LIMIT+100&amp;format=text%2Fhtml&amp;timeout=30000&amp;debug=on", "View on DBPedia")</f>
        <v>View on DBPedia</v>
      </c>
    </row>
    <row collapsed="false" customFormat="false" customHeight="true" hidden="false" ht="12.65" outlineLevel="0" r="339">
      <c r="A339" s="0" t="str">
        <f aca="false">HYPERLINK("http://dbpedia.org/property/prevconfYear")</f>
        <v>http://dbpedia.org/property/prevconfYear</v>
      </c>
      <c r="B339" s="0" t="s">
        <v>309</v>
      </c>
      <c r="D339" s="0" t="str">
        <f aca="false">HYPERLINK("http://dbpedia.org/sparql?default-graph-uri=http%3A%2F%2Fdbpedia.org&amp;query=select+distinct+%3Fsubject+%3Fobject+where+{%3Fsubject+%3Chttp%3A%2F%2Fdbpedia.org%2Fproperty%2FprevconfYear%3E+%3Fobject}+LIMIT+100&amp;format=text%2Fhtml&amp;timeout=30000&amp;debug=on", "View on DBPedia")</f>
        <v>View on DBPedia</v>
      </c>
    </row>
    <row collapsed="false" customFormat="false" customHeight="true" hidden="false" ht="12.65" outlineLevel="0" r="340">
      <c r="A340" s="0" t="str">
        <f aca="false">HYPERLINK("http://dbpedia.org/property/coachTeams")</f>
        <v>http://dbpedia.org/property/coachTeams</v>
      </c>
      <c r="B340" s="0" t="s">
        <v>310</v>
      </c>
      <c r="D340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true" hidden="false" ht="12.65" outlineLevel="0" r="341">
      <c r="A341" s="0" t="str">
        <f aca="false">HYPERLINK("http://dbpedia.org/property/dateOfHighestRanking")</f>
        <v>http://dbpedia.org/property/dateOfHighestRanking</v>
      </c>
      <c r="B341" s="0" t="s">
        <v>311</v>
      </c>
      <c r="D341" s="0" t="str">
        <f aca="false">HYPERLINK("http://dbpedia.org/sparql?default-graph-uri=http%3A%2F%2Fdbpedia.org&amp;query=select+distinct+%3Fsubject+%3Fobject+where+{%3Fsubject+%3Chttp%3A%2F%2Fdbpedia.org%2Fproperty%2FdateOfHighestRanking%3E+%3Fobject}+LIMIT+100&amp;format=text%2Fhtml&amp;timeout=30000&amp;debug=on", "View on DBPedia")</f>
        <v>View on DBPedia</v>
      </c>
    </row>
    <row collapsed="false" customFormat="false" customHeight="true" hidden="false" ht="12.1" outlineLevel="0" r="342">
      <c r="A342" s="0" t="str">
        <f aca="false">HYPERLINK("http://dbpedia.org/property/conf3Link")</f>
        <v>http://dbpedia.org/property/conf3Link</v>
      </c>
      <c r="B342" s="0" t="s">
        <v>312</v>
      </c>
      <c r="D342" s="0" t="str">
        <f aca="false">HYPERLINK("http://dbpedia.org/sparql?default-graph-uri=http%3A%2F%2Fdbpedia.org&amp;query=select+distinct+%3Fsubject+%3Fobject+where+{%3Fsubject+%3Chttp%3A%2F%2Fdbpedia.org%2Fproperty%2Fconf3Link%3E+%3Fobject}+LIMIT+100&amp;format=text%2Fhtml&amp;timeout=30000&amp;debug=on", "View on DBPedia")</f>
        <v>View on DBPedia</v>
      </c>
    </row>
    <row collapsed="false" customFormat="false" customHeight="true" hidden="false" ht="12.65" outlineLevel="0" r="343">
      <c r="A343" s="0" t="str">
        <f aca="false">HYPERLINK("http://dbpedia.org/property/serviceyears")</f>
        <v>http://dbpedia.org/property/serviceyears</v>
      </c>
      <c r="B343" s="0" t="s">
        <v>313</v>
      </c>
      <c r="D343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true" hidden="false" ht="12.65" outlineLevel="0" r="344">
      <c r="A344" s="0" t="str">
        <f aca="false">HYPERLINK("http://dbpedia.org/property/nextconfYear")</f>
        <v>http://dbpedia.org/property/nextconfYear</v>
      </c>
      <c r="B344" s="0" t="s">
        <v>314</v>
      </c>
      <c r="D344" s="0" t="str">
        <f aca="false">HYPERLINK("http://dbpedia.org/sparql?default-graph-uri=http%3A%2F%2Fdbpedia.org&amp;query=select+distinct+%3Fsubject+%3Fobject+where+{%3Fsubject+%3Chttp%3A%2F%2Fdbpedia.org%2Fproperty%2FnextconfYear%3E+%3Fobject}+LIMIT+100&amp;format=text%2Fhtml&amp;timeout=30000&amp;debug=on", "View on DBPedia")</f>
        <v>View on DBPedia</v>
      </c>
    </row>
    <row collapsed="false" customFormat="false" customHeight="true" hidden="false" ht="12.65" outlineLevel="0" r="345">
      <c r="A345" s="0" t="str">
        <f aca="false">HYPERLINK("http://dbpedia.org/property/draftpick")</f>
        <v>http://dbpedia.org/property/draftpick</v>
      </c>
      <c r="B345" s="0" t="s">
        <v>315</v>
      </c>
      <c r="D345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true" hidden="false" ht="12.65" outlineLevel="0" r="346">
      <c r="A346" s="0" t="str">
        <f aca="false">HYPERLINK("http://dbpedia.org/property/ncaaChampions")</f>
        <v>http://dbpedia.org/property/ncaaChampions</v>
      </c>
      <c r="B346" s="0" t="s">
        <v>316</v>
      </c>
      <c r="D346" s="0" t="str">
        <f aca="false">HYPERLINK("http://dbpedia.org/sparql?default-graph-uri=http%3A%2F%2Fdbpedia.org&amp;query=select+distinct+%3Fsubject+%3Fobject+where+{%3Fsubject+%3Chttp%3A%2F%2Fdbpedia.org%2Fproperty%2FncaaChampions%3E+%3Fobject}+LIMIT+100&amp;format=text%2Fhtml&amp;timeout=30000&amp;debug=on", "View on DBPedia")</f>
        <v>View on DBPedia</v>
      </c>
    </row>
    <row collapsed="false" customFormat="false" customHeight="true" hidden="false" ht="12.65" outlineLevel="0" r="347">
      <c r="A347" s="0" t="str">
        <f aca="false">HYPERLINK("http://dbpedia.org/property/nextconfLink")</f>
        <v>http://dbpedia.org/property/nextconfLink</v>
      </c>
      <c r="B347" s="0" t="s">
        <v>317</v>
      </c>
      <c r="D347" s="0" t="str">
        <f aca="false">HYPERLINK("http://dbpedia.org/sparql?default-graph-uri=http%3A%2F%2Fdbpedia.org&amp;query=select+distinct+%3Fsubject+%3Fobject+where+{%3Fsubject+%3Chttp%3A%2F%2Fdbpedia.org%2Fproperty%2FnextconfLink%3E+%3Fobject}+LIMIT+100&amp;format=text%2Fhtml&amp;timeout=30000&amp;debug=on", "View on DBPedia")</f>
        <v>View on DBPedia</v>
      </c>
    </row>
    <row collapsed="false" customFormat="false" customHeight="true" hidden="false" ht="12.65" outlineLevel="0" r="348">
      <c r="A348" s="0" t="str">
        <f aca="false">HYPERLINK("http://dbpedia.org/property/coachyearaend")</f>
        <v>http://dbpedia.org/property/coachyearaend</v>
      </c>
      <c r="B348" s="0" t="s">
        <v>318</v>
      </c>
      <c r="D348" s="0" t="str">
        <f aca="false">HYPERLINK("http://dbpedia.org/sparql?default-graph-uri=http%3A%2F%2Fdbpedia.org&amp;query=select+distinct+%3Fsubject+%3Fobject+where+{%3Fsubject+%3Chttp%3A%2F%2Fdbpedia.org%2Fproperty%2Fcoachyearaend%3E+%3Fobject}+LIMIT+100&amp;format=text%2Fhtml&amp;timeout=30000&amp;debug=on", "View on DBPedia")</f>
        <v>View on DBPedia</v>
      </c>
    </row>
    <row collapsed="false" customFormat="false" customHeight="true" hidden="false" ht="12.65" outlineLevel="0" r="349">
      <c r="A349" s="0" t="str">
        <f aca="false">HYPERLINK("http://dbpedia.org/property/firstAired")</f>
        <v>http://dbpedia.org/property/firstAired</v>
      </c>
      <c r="B349" s="0" t="s">
        <v>319</v>
      </c>
      <c r="D349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true" hidden="false" ht="12.65" outlineLevel="0" r="350">
      <c r="A350" s="0" t="str">
        <f aca="false">HYPERLINK("http://dbpedia.org/property/birthdate")</f>
        <v>http://dbpedia.org/property/birthdate</v>
      </c>
      <c r="B350" s="0" t="s">
        <v>320</v>
      </c>
      <c r="D350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351">
      <c r="A351" s="0" t="str">
        <f aca="false">HYPERLINK("http://dbpedia.org/property/ncaachampion")</f>
        <v>http://dbpedia.org/property/ncaachampion</v>
      </c>
      <c r="B351" s="0" t="s">
        <v>321</v>
      </c>
      <c r="D351" s="0" t="str">
        <f aca="false">HYPERLINK("http://dbpedia.org/sparql?default-graph-uri=http%3A%2F%2Fdbpedia.org&amp;query=select+distinct+%3Fsubject+%3Fobject+where+{%3Fsubject+%3Chttp%3A%2F%2Fdbpedia.org%2Fproperty%2Fncaachampion%3E+%3Fobject}+LIMIT+100&amp;format=text%2Fhtml&amp;timeout=30000&amp;debug=on", "View on DBPedia")</f>
        <v>View on DBPedia</v>
      </c>
    </row>
    <row collapsed="false" customFormat="false" customHeight="true" hidden="false" ht="12.65" outlineLevel="0" r="352">
      <c r="A352" s="0" t="str">
        <f aca="false">HYPERLINK("http://dbpedia.org/ontology/bestFinish")</f>
        <v>http://dbpedia.org/ontology/bestFinish</v>
      </c>
      <c r="B352" s="0" t="s">
        <v>322</v>
      </c>
      <c r="D352" s="0" t="str">
        <f aca="false">HYPERLINK("http://dbpedia.org/sparql?default-graph-uri=http%3A%2F%2Fdbpedia.org&amp;query=select+distinct+%3Fsubject+%3Fobject+where+{%3Fsubject+%3Chttp%3A%2F%2Fdbpedia.org%2Fontology%2FbestFinish%3E+%3Fobject}+LIMIT+100&amp;format=text%2Fhtml&amp;timeout=30000&amp;debug=on", "View on DBPedia")</f>
        <v>View on DBPedia</v>
      </c>
    </row>
    <row collapsed="false" customFormat="false" customHeight="true" hidden="false" ht="12.65" outlineLevel="0" r="353">
      <c r="A353" s="0" t="str">
        <f aca="false">HYPERLINK("http://dbpedia.org/property/coachfinalyear")</f>
        <v>http://dbpedia.org/property/coachfinalyear</v>
      </c>
      <c r="B353" s="0" t="s">
        <v>323</v>
      </c>
      <c r="D353" s="0" t="str">
        <f aca="false">HYPERLINK("http://dbpedia.org/sparql?default-graph-uri=http%3A%2F%2Fdbpedia.org&amp;query=select+distinct+%3Fsubject+%3Fobject+where+{%3Fsubject+%3Chttp%3A%2F%2Fdbpedia.org%2Fproperty%2Fcoachfinalyear%3E+%3Fobject}+LIMIT+100&amp;format=text%2Fhtml&amp;timeout=30000&amp;debug=on", "View on DBPedia")</f>
        <v>View on DBPedia</v>
      </c>
    </row>
    <row collapsed="false" customFormat="false" customHeight="true" hidden="false" ht="12.1" outlineLevel="0" r="354">
      <c r="A354" s="0" t="str">
        <f aca="false">HYPERLINK("http://dbpedia.org/property/titles")</f>
        <v>http://dbpedia.org/property/titles</v>
      </c>
      <c r="B354" s="0" t="s">
        <v>87</v>
      </c>
      <c r="D354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true" hidden="false" ht="12.1" outlineLevel="0" r="355">
      <c r="A355" s="0" t="str">
        <f aca="false">HYPERLINK("http://dbpedia.org/property/achievement")</f>
        <v>http://dbpedia.org/property/achievement</v>
      </c>
      <c r="B355" s="0" t="s">
        <v>324</v>
      </c>
      <c r="D355" s="0" t="str">
        <f aca="false">HYPERLINK("http://dbpedia.org/sparql?default-graph-uri=http%3A%2F%2Fdbpedia.org&amp;query=select+distinct+%3Fsubject+%3Fobject+where+{%3Fsubject+%3Chttp%3A%2F%2Fdbpedia.org%2Fproperty%2Fachievement%3E+%3Fobject}+LIMIT+100&amp;format=text%2Fhtml&amp;timeout=30000&amp;debug=on", "View on DBPedia")</f>
        <v>View on DBPedia</v>
      </c>
    </row>
    <row collapsed="false" customFormat="false" customHeight="true" hidden="false" ht="12.1" outlineLevel="0" r="356">
      <c r="A356" s="0" t="str">
        <f aca="false">HYPERLINK("http://dbpedia.org/property/records")</f>
        <v>http://dbpedia.org/property/records</v>
      </c>
      <c r="B356" s="0" t="s">
        <v>325</v>
      </c>
      <c r="D356" s="0" t="str">
        <f aca="false">HYPERLINK("http://dbpedia.org/sparql?default-graph-uri=http%3A%2F%2Fdbpedia.org&amp;query=select+distinct+%3Fsubject+%3Fobject+where+{%3Fsubject+%3Chttp%3A%2F%2Fdbpedia.org%2Fproperty%2Frecords%3E+%3Fobject}+LIMIT+100&amp;format=text%2Fhtml&amp;timeout=30000&amp;debug=on", "View on DBPedia")</f>
        <v>View on DBPedia</v>
      </c>
    </row>
    <row collapsed="false" customFormat="false" customHeight="true" hidden="false" ht="12.1" outlineLevel="0" r="357">
      <c r="A357" s="0" t="str">
        <f aca="false">HYPERLINK("http://dbpedia.org/property/race")</f>
        <v>http://dbpedia.org/property/race</v>
      </c>
      <c r="B357" s="0" t="s">
        <v>326</v>
      </c>
      <c r="D357" s="0" t="str">
        <f aca="false">HYPERLINK("http://dbpedia.org/sparql?default-graph-uri=http%3A%2F%2Fdbpedia.org&amp;query=select+distinct+%3Fsubject+%3Fobject+where+{%3Fsubject+%3Chttp%3A%2F%2Fdbpedia.org%2Fproperty%2Frace%3E+%3Fobject}+LIMIT+100&amp;format=text%2Fhtml&amp;timeout=30000&amp;debug=on", "View on DBPedia")</f>
        <v>View on DBPedia</v>
      </c>
    </row>
    <row collapsed="false" customFormat="false" customHeight="true" hidden="false" ht="12.1" outlineLevel="0" r="358">
      <c r="A358" s="0" t="str">
        <f aca="false">HYPERLINK("http://dbpedia.org/property/closed")</f>
        <v>http://dbpedia.org/property/closed</v>
      </c>
      <c r="B358" s="0" t="s">
        <v>327</v>
      </c>
      <c r="D358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true" hidden="false" ht="12.65" outlineLevel="0" r="359">
      <c r="A359" s="0" t="str">
        <f aca="false">HYPERLINK("http://dbpedia.org/property/repstatsend")</f>
        <v>http://dbpedia.org/property/repstatsend</v>
      </c>
      <c r="B359" s="0" t="s">
        <v>328</v>
      </c>
      <c r="D359" s="0" t="str">
        <f aca="false">HYPERLINK("http://dbpedia.org/sparql?default-graph-uri=http%3A%2F%2Fdbpedia.org&amp;query=select+distinct+%3Fsubject+%3Fobject+where+{%3Fsubject+%3Chttp%3A%2F%2Fdbpedia.org%2Fproperty%2Frepstatsend%3E+%3Fobject}+LIMIT+100&amp;format=text%2Fhtml&amp;timeout=30000&amp;debug=on", "View on DBPedia")</f>
        <v>View on DBPedia</v>
      </c>
    </row>
    <row collapsed="false" customFormat="false" customHeight="true" hidden="false" ht="12.65" outlineLevel="0" r="360">
      <c r="A360" s="0" t="str">
        <f aca="false">HYPERLINK("http://dbpedia.org/property/lastodiyear")</f>
        <v>http://dbpedia.org/property/lastodiyear</v>
      </c>
      <c r="B360" s="0" t="s">
        <v>329</v>
      </c>
      <c r="D360" s="0" t="str">
        <f aca="false">HYPERLINK("http://dbpedia.org/sparql?default-graph-uri=http%3A%2F%2Fdbpedia.org&amp;query=select+distinct+%3Fsubject+%3Fobject+where+{%3Fsubject+%3Chttp%3A%2F%2Fdbpedia.org%2Fproperty%2Flastodiyear%3E+%3Fobject}+LIMIT+100&amp;format=text%2Fhtml&amp;timeout=30000&amp;debug=on", "View on DBPedia")</f>
        <v>View on DBPedia</v>
      </c>
    </row>
    <row collapsed="false" customFormat="false" customHeight="true" hidden="false" ht="12.1" outlineLevel="0" r="361">
      <c r="A361" s="0" t="str">
        <f aca="false">HYPERLINK("http://dbpedia.org/property/opponent")</f>
        <v>http://dbpedia.org/property/opponent</v>
      </c>
      <c r="B361" s="0" t="s">
        <v>330</v>
      </c>
      <c r="D361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true" hidden="false" ht="12.1" outlineLevel="0" r="362">
      <c r="A362" s="0" t="str">
        <f aca="false">HYPERLINK("http://dbpedia.org/property/year5end")</f>
        <v>http://dbpedia.org/property/year5end</v>
      </c>
      <c r="B362" s="0" t="s">
        <v>331</v>
      </c>
      <c r="D362" s="0" t="str">
        <f aca="false">HYPERLINK("http://dbpedia.org/sparql?default-graph-uri=http%3A%2F%2Fdbpedia.org&amp;query=select+distinct+%3Fsubject+%3Fobject+where+{%3Fsubject+%3Chttp%3A%2F%2Fdbpedia.org%2Fproperty%2Fyear5end%3E+%3Fobject}+LIMIT+100&amp;format=text%2Fhtml&amp;timeout=30000&amp;debug=on", "View on DBPedia")</f>
        <v>View on DBPedia</v>
      </c>
    </row>
    <row collapsed="false" customFormat="false" customHeight="true" hidden="false" ht="12.1" outlineLevel="0" r="363">
      <c r="A363" s="0" t="str">
        <f aca="false">HYPERLINK("http://dbpedia.org/property/demolished")</f>
        <v>http://dbpedia.org/property/demolished</v>
      </c>
      <c r="B363" s="0" t="s">
        <v>332</v>
      </c>
      <c r="D363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true" hidden="false" ht="12.1" outlineLevel="0" r="364">
      <c r="A364" s="0" t="str">
        <f aca="false">HYPERLINK("http://dbpedia.org/property/start")</f>
        <v>http://dbpedia.org/property/start</v>
      </c>
      <c r="B364" s="0" t="s">
        <v>333</v>
      </c>
      <c r="D364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true" hidden="false" ht="12.1" outlineLevel="0" r="365">
      <c r="A365" s="0" t="str">
        <f aca="false">HYPERLINK("http://dbpedia.org/property/folded")</f>
        <v>http://dbpedia.org/property/folded</v>
      </c>
      <c r="B365" s="0" t="s">
        <v>334</v>
      </c>
      <c r="D365" s="0" t="str">
        <f aca="false">HYPERLINK("http://dbpedia.org/sparql?default-graph-uri=http%3A%2F%2Fdbpedia.org&amp;query=select+distinct+%3Fsubject+%3Fobject+where+{%3Fsubject+%3Chttp%3A%2F%2Fdbpedia.org%2Fproperty%2Ffolded%3E+%3Fobject}+LIMIT+100&amp;format=text%2Fhtml&amp;timeout=30000&amp;debug=on", "View on DBPedia")</f>
        <v>View on DBPedia</v>
      </c>
    </row>
    <row collapsed="false" customFormat="false" customHeight="true" hidden="false" ht="12.65" outlineLevel="0" r="366">
      <c r="A366" s="0" t="str">
        <f aca="false">HYPERLINK("http://dbpedia.org/property/ruSevensnationalyears")</f>
        <v>http://dbpedia.org/property/ruSevensnationalyears</v>
      </c>
      <c r="B366" s="0" t="s">
        <v>335</v>
      </c>
      <c r="D366" s="0" t="str">
        <f aca="false">HYPERLINK("http://dbpedia.org/sparql?default-graph-uri=http%3A%2F%2Fdbpedia.org&amp;query=select+distinct+%3Fsubject+%3Fobject+where+{%3Fsubject+%3Chttp%3A%2F%2Fdbpedia.org%2Fproperty%2FruSevensnationalyears%3E+%3Fobject}+LIMIT+100&amp;format=text%2Fhtml&amp;timeout=30000&amp;debug=on", "View on DBPedia")</f>
        <v>View on DBPedia</v>
      </c>
    </row>
    <row collapsed="false" customFormat="false" customHeight="true" hidden="false" ht="12.1" outlineLevel="0" r="367">
      <c r="A367" s="0" t="str">
        <f aca="false">HYPERLINK("http://dbpedia.org/property/first")</f>
        <v>http://dbpedia.org/property/first</v>
      </c>
      <c r="B367" s="0" t="s">
        <v>336</v>
      </c>
      <c r="D367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true" hidden="false" ht="12.65" outlineLevel="0" r="368">
      <c r="A368" s="0" t="str">
        <f aca="false">HYPERLINK("http://dbpedia.org/property/coachyearbstart")</f>
        <v>http://dbpedia.org/property/coachyearbstart</v>
      </c>
      <c r="B368" s="0" t="s">
        <v>337</v>
      </c>
      <c r="D368" s="0" t="str">
        <f aca="false">HYPERLINK("http://dbpedia.org/sparql?default-graph-uri=http%3A%2F%2Fdbpedia.org&amp;query=select+distinct+%3Fsubject+%3Fobject+where+{%3Fsubject+%3Chttp%3A%2F%2Fdbpedia.org%2Fproperty%2Fcoachyearbstart%3E+%3Fobject}+LIMIT+100&amp;format=text%2Fhtml&amp;timeout=30000&amp;debug=on", "View on DBPedia")</f>
        <v>View on DBPedia</v>
      </c>
    </row>
    <row collapsed="false" customFormat="false" customHeight="true" hidden="false" ht="12.65" outlineLevel="0" r="369">
      <c r="A369" s="0" t="str">
        <f aca="false">HYPERLINK("http://dbpedia.org/property/almaMater")</f>
        <v>http://dbpedia.org/property/almaMater</v>
      </c>
      <c r="B369" s="0" t="s">
        <v>338</v>
      </c>
      <c r="D369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370">
      <c r="A370" s="0" t="str">
        <f aca="false">HYPERLINK("http://dbpedia.org/property/collegehofyear")</f>
        <v>http://dbpedia.org/property/collegehofyear</v>
      </c>
      <c r="B370" s="0" t="s">
        <v>339</v>
      </c>
      <c r="D370" s="0" t="str">
        <f aca="false">HYPERLINK("http://dbpedia.org/sparql?default-graph-uri=http%3A%2F%2Fdbpedia.org&amp;query=select+distinct+%3Fsubject+%3Fobject+where+{%3Fsubject+%3Chttp%3A%2F%2Fdbpedia.org%2Fproperty%2Fcollegehofyear%3E+%3Fobject}+LIMIT+100&amp;format=text%2Fhtml&amp;timeout=30000&amp;debug=on", "View on DBPedia")</f>
        <v>View on DBPedia</v>
      </c>
    </row>
    <row collapsed="false" customFormat="false" customHeight="true" hidden="false" ht="12.65" outlineLevel="0" r="371">
      <c r="A371" s="0" t="str">
        <f aca="false">HYPERLINK("http://dbpedia.org/property/worldchampion")</f>
        <v>http://dbpedia.org/property/worldchampion</v>
      </c>
      <c r="B371" s="0" t="s">
        <v>340</v>
      </c>
      <c r="D371" s="0" t="str">
        <f aca="false">HYPERLINK("http://dbpedia.org/sparql?default-graph-uri=http%3A%2F%2Fdbpedia.org&amp;query=select+distinct+%3Fsubject+%3Fobject+where+{%3Fsubject+%3Chttp%3A%2F%2Fdbpedia.org%2Fproperty%2Fworldchampion%3E+%3Fobject}+LIMIT+100&amp;format=text%2Fhtml&amp;timeout=30000&amp;debug=on", "View on DBPedia")</f>
        <v>View on DBPedia</v>
      </c>
    </row>
    <row collapsed="false" customFormat="false" customHeight="true" hidden="false" ht="12.1" outlineLevel="0" r="372">
      <c r="A372" s="0" t="str">
        <f aca="false">HYPERLINK("http://dbpedia.org/property/renovated")</f>
        <v>http://dbpedia.org/property/renovated</v>
      </c>
      <c r="B372" s="0" t="s">
        <v>341</v>
      </c>
      <c r="D372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true" hidden="false" ht="12.65" outlineLevel="0" r="373">
      <c r="A373" s="0" t="str">
        <f aca="false">HYPERLINK("http://dbpedia.org/property/coachingteams")</f>
        <v>http://dbpedia.org/property/coachingteams</v>
      </c>
      <c r="B373" s="0" t="s">
        <v>342</v>
      </c>
      <c r="D373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true" hidden="false" ht="12.65" outlineLevel="0" r="374">
      <c r="A374" s="0" t="str">
        <f aca="false">HYPERLINK("http://dbpedia.org/property/debutinformation")</f>
        <v>http://dbpedia.org/property/debutinformation</v>
      </c>
      <c r="B374" s="0" t="s">
        <v>343</v>
      </c>
      <c r="D374" s="0" t="str">
        <f aca="false">HYPERLINK("http://dbpedia.org/sparql?default-graph-uri=http%3A%2F%2Fdbpedia.org&amp;query=select+distinct+%3Fsubject+%3Fobject+where+{%3Fsubject+%3Chttp%3A%2F%2Fdbpedia.org%2Fproperty%2Fdebutinformation%3E+%3Fobject}+LIMIT+100&amp;format=text%2Fhtml&amp;timeout=30000&amp;debug=on", "View on DBPedia")</f>
        <v>View on DBPedia</v>
      </c>
    </row>
    <row collapsed="false" customFormat="false" customHeight="true" hidden="false" ht="12.1" outlineLevel="0" r="375">
      <c r="A375" s="0" t="str">
        <f aca="false">HYPERLINK("http://dbpedia.org/property/expanded")</f>
        <v>http://dbpedia.org/property/expanded</v>
      </c>
      <c r="B375" s="0" t="s">
        <v>344</v>
      </c>
      <c r="D375" s="0" t="str">
        <f aca="false">HYPERLINK("http://dbpedia.org/sparql?default-graph-uri=http%3A%2F%2Fdbpedia.org&amp;query=select+distinct+%3Fsubject+%3Fobject+where+{%3Fsubject+%3Chttp%3A%2F%2Fdbpedia.org%2Fproperty%2Fexpanded%3E+%3Fobject}+LIMIT+100&amp;format=text%2Fhtml&amp;timeout=30000&amp;debug=on", "View on DBPedia")</f>
        <v>View on DBPedia</v>
      </c>
    </row>
    <row collapsed="false" customFormat="false" customHeight="true" hidden="false" ht="12.1" outlineLevel="0" r="376">
      <c r="A376" s="0" t="str">
        <f aca="false">HYPERLINK("http://dbpedia.org/property/coachyear4start")</f>
        <v>http://dbpedia.org/property/coachyear4start</v>
      </c>
      <c r="B376" s="0" t="s">
        <v>345</v>
      </c>
      <c r="D376" s="0" t="str">
        <f aca="false">HYPERLINK("http://dbpedia.org/sparql?default-graph-uri=http%3A%2F%2Fdbpedia.org&amp;query=select+distinct+%3Fsubject+%3Fobject+where+{%3Fsubject+%3Chttp%3A%2F%2Fdbpedia.org%2Fproperty%2Fcoachyear4start%3E+%3Fobject}+LIMIT+100&amp;format=text%2Fhtml&amp;timeout=30000&amp;debug=on", "View on DBPedia")</f>
        <v>View on DBPedia</v>
      </c>
    </row>
    <row collapsed="false" customFormat="false" customHeight="true" hidden="false" ht="12.65" outlineLevel="0" r="377">
      <c r="A377" s="0" t="str">
        <f aca="false">HYPERLINK("http://dbpedia.org/property/currentclub")</f>
        <v>http://dbpedia.org/property/currentclub</v>
      </c>
      <c r="B377" s="0" t="s">
        <v>346</v>
      </c>
      <c r="D377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true" hidden="false" ht="12.65" outlineLevel="0" r="378">
      <c r="A378" s="0" t="str">
        <f aca="false">HYPERLINK("http://dbpedia.org/property/cflallstar")</f>
        <v>http://dbpedia.org/property/cflallstar</v>
      </c>
      <c r="B378" s="0" t="s">
        <v>347</v>
      </c>
      <c r="D378" s="0" t="str">
        <f aca="false">HYPERLINK("http://dbpedia.org/sparql?default-graph-uri=http%3A%2F%2Fdbpedia.org&amp;query=select+distinct+%3Fsubject+%3Fobject+where+{%3Fsubject+%3Chttp%3A%2F%2Fdbpedia.org%2Fproperty%2Fcflallstar%3E+%3Fobject}+LIMIT+100&amp;format=text%2Fhtml&amp;timeout=30000&amp;debug=on", "View on DBPedia")</f>
        <v>View on DBPedia</v>
      </c>
    </row>
    <row collapsed="false" customFormat="false" customHeight="true" hidden="false" ht="12.1" outlineLevel="0" r="379">
      <c r="A379" s="0" t="str">
        <f aca="false">HYPERLINK("http://dbpedia.org/property/champions")</f>
        <v>http://dbpedia.org/property/champions</v>
      </c>
      <c r="B379" s="0" t="s">
        <v>348</v>
      </c>
      <c r="D379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true" hidden="false" ht="12.1" outlineLevel="0" r="380">
      <c r="A380" s="0" t="str">
        <f aca="false">HYPERLINK("http://dbpedia.org/property/image")</f>
        <v>http://dbpedia.org/property/image</v>
      </c>
      <c r="B380" s="0" t="s">
        <v>349</v>
      </c>
      <c r="D380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65" outlineLevel="0" r="381">
      <c r="A381" s="0" t="str">
        <f aca="false">HYPERLINK("http://dbpedia.org/property/ncDate")</f>
        <v>http://dbpedia.org/property/ncDate</v>
      </c>
      <c r="B381" s="0" t="s">
        <v>350</v>
      </c>
      <c r="D381" s="0" t="str">
        <f aca="false">HYPERLINK("http://dbpedia.org/sparql?default-graph-uri=http%3A%2F%2Fdbpedia.org&amp;query=select+distinct+%3Fsubject+%3Fobject+where+{%3Fsubject+%3Chttp%3A%2F%2Fdbpedia.org%2Fproperty%2FncDate%3E+%3Fobject}+LIMIT+100&amp;format=text%2Fhtml&amp;timeout=30000&amp;debug=on", "View on DBPedia")</f>
        <v>View on DBPedia</v>
      </c>
    </row>
    <row collapsed="false" customFormat="false" customHeight="true" hidden="false" ht="12.65" outlineLevel="0" r="382">
      <c r="A382" s="0" t="str">
        <f aca="false">HYPERLINK("http://dbpedia.org/property/odidebutyear")</f>
        <v>http://dbpedia.org/property/odidebutyear</v>
      </c>
      <c r="B382" s="0" t="s">
        <v>351</v>
      </c>
      <c r="D382" s="0" t="str">
        <f aca="false">HYPERLINK("http://dbpedia.org/sparql?default-graph-uri=http%3A%2F%2Fdbpedia.org&amp;query=select+distinct+%3Fsubject+%3Fobject+where+{%3Fsubject+%3Chttp%3A%2F%2Fdbpedia.org%2Fproperty%2Fodidebutyear%3E+%3Fobject}+LIMIT+100&amp;format=text%2Fhtml&amp;timeout=30000&amp;debug=on", "View on DBPedia")</f>
        <v>View on DBPedia</v>
      </c>
    </row>
    <row collapsed="false" customFormat="false" customHeight="true" hidden="false" ht="12.1" outlineLevel="0" r="383">
      <c r="A383" s="0" t="str">
        <f aca="false">HYPERLINK("http://dbpedia.org/property/end")</f>
        <v>http://dbpedia.org/property/end</v>
      </c>
      <c r="B383" s="0" t="s">
        <v>352</v>
      </c>
      <c r="D383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true" hidden="false" ht="12.65" outlineLevel="0" r="384">
      <c r="A384" s="0" t="str">
        <f aca="false">HYPERLINK("http://dbpedia.org/property/ncaarunnerup")</f>
        <v>http://dbpedia.org/property/ncaarunnerup</v>
      </c>
      <c r="B384" s="0" t="s">
        <v>353</v>
      </c>
      <c r="D384" s="0" t="str">
        <f aca="false">HYPERLINK("http://dbpedia.org/sparql?default-graph-uri=http%3A%2F%2Fdbpedia.org&amp;query=select+distinct+%3Fsubject+%3Fobject+where+{%3Fsubject+%3Chttp%3A%2F%2Fdbpedia.org%2Fproperty%2Fncaarunnerup%3E+%3Fobject}+LIMIT+100&amp;format=text%2Fhtml&amp;timeout=30000&amp;debug=on", "View on DBPedia")</f>
        <v>View on DBPedia</v>
      </c>
    </row>
    <row collapsed="false" customFormat="false" customHeight="true" hidden="false" ht="12.1" outlineLevel="0" r="385">
      <c r="A385" s="0" t="str">
        <f aca="false">HYPERLINK("http://dbpedia.org/property/foundation")</f>
        <v>http://dbpedia.org/property/foundation</v>
      </c>
      <c r="B385" s="0" t="s">
        <v>354</v>
      </c>
      <c r="D385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1" outlineLevel="0" r="386">
      <c r="A386" s="0" t="str">
        <f aca="false">HYPERLINK("http://dbpedia.org/property/stat3value")</f>
        <v>http://dbpedia.org/property/stat3value</v>
      </c>
      <c r="B386" s="0" t="s">
        <v>355</v>
      </c>
      <c r="D386" s="0" t="str">
        <f aca="false">HYPERLINK("http://dbpedia.org/sparql?default-graph-uri=http%3A%2F%2Fdbpedia.org&amp;query=select+distinct+%3Fsubject+%3Fobject+where+{%3Fsubject+%3Chttp%3A%2F%2Fdbpedia.org%2Fproperty%2Fstat3value%3E+%3Fobject}+LIMIT+100&amp;format=text%2Fhtml&amp;timeout=30000&amp;debug=on", "View on DBPedia")</f>
        <v>View on DBPedia</v>
      </c>
    </row>
    <row collapsed="false" customFormat="false" customHeight="true" hidden="false" ht="12.1" outlineLevel="0" r="387">
      <c r="A387" s="0" t="str">
        <f aca="false">HYPERLINK("http://dbpedia.org/property/year8start")</f>
        <v>http://dbpedia.org/property/year8start</v>
      </c>
      <c r="B387" s="0" t="s">
        <v>356</v>
      </c>
      <c r="D387" s="0" t="str">
        <f aca="false">HYPERLINK("http://dbpedia.org/sparql?default-graph-uri=http%3A%2F%2Fdbpedia.org&amp;query=select+distinct+%3Fsubject+%3Fobject+where+{%3Fsubject+%3Chttp%3A%2F%2Fdbpedia.org%2Fproperty%2Fyear8start%3E+%3Fobject}+LIMIT+100&amp;format=text%2Fhtml&amp;timeout=30000&amp;debug=on", "View on DBPedia")</f>
        <v>View on DBPedia</v>
      </c>
    </row>
    <row collapsed="false" customFormat="false" customHeight="true" hidden="false" ht="12.1" outlineLevel="0" r="388">
      <c r="A388" s="0" t="str">
        <f aca="false">HYPERLINK("http://dbpedia.org/property/year6end")</f>
        <v>http://dbpedia.org/property/year6end</v>
      </c>
      <c r="B388" s="0" t="s">
        <v>357</v>
      </c>
      <c r="D388" s="0" t="str">
        <f aca="false">HYPERLINK("http://dbpedia.org/sparql?default-graph-uri=http%3A%2F%2Fdbpedia.org&amp;query=select+distinct+%3Fsubject+%3Fobject+where+{%3Fsubject+%3Chttp%3A%2F%2Fdbpedia.org%2Fproperty%2Fyear6end%3E+%3Fobject}+LIMIT+100&amp;format=text%2Fhtml&amp;timeout=30000&amp;debug=on", "View on DBPedia")</f>
        <v>View on DBPedia</v>
      </c>
    </row>
    <row collapsed="false" customFormat="false" customHeight="true" hidden="false" ht="12.1" outlineLevel="0" r="389">
      <c r="A389" s="0" t="str">
        <f aca="false">HYPERLINK("http://dbpedia.org/property/debut2year")</f>
        <v>http://dbpedia.org/property/debut2year</v>
      </c>
      <c r="B389" s="0" t="s">
        <v>358</v>
      </c>
      <c r="D389" s="0" t="str">
        <f aca="false">HYPERLINK("http://dbpedia.org/sparql?default-graph-uri=http%3A%2F%2Fdbpedia.org&amp;query=select+distinct+%3Fsubject+%3Fobject+where+{%3Fsubject+%3Chttp%3A%2F%2Fdbpedia.org%2Fproperty%2Fdebut2year%3E+%3Fobject}+LIMIT+100&amp;format=text%2Fhtml&amp;timeout=30000&amp;debug=on", "View on DBPedia")</f>
        <v>View on DBPedia</v>
      </c>
    </row>
    <row collapsed="false" customFormat="false" customHeight="true" hidden="false" ht="12.65" outlineLevel="0" r="390">
      <c r="A390" s="0" t="str">
        <f aca="false">HYPERLINK("http://dbpedia.org/property/birthPlace")</f>
        <v>http://dbpedia.org/property/birthPlace</v>
      </c>
      <c r="B390" s="0" t="s">
        <v>359</v>
      </c>
      <c r="D39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391">
      <c r="A391" s="0" t="str">
        <f aca="false">HYPERLINK("http://dbpedia.org/property/tourneyStart")</f>
        <v>http://dbpedia.org/property/tourneyStart</v>
      </c>
      <c r="B391" s="0" t="s">
        <v>360</v>
      </c>
      <c r="D391" s="0" t="str">
        <f aca="false">HYPERLINK("http://dbpedia.org/sparql?default-graph-uri=http%3A%2F%2Fdbpedia.org&amp;query=select+distinct+%3Fsubject+%3Fobject+where+{%3Fsubject+%3Chttp%3A%2F%2Fdbpedia.org%2Fproperty%2FtourneyStart%3E+%3Fobject}+LIMIT+100&amp;format=text%2Fhtml&amp;timeout=30000&amp;debug=on", "View on DBPedia")</f>
        <v>View on DBPedia</v>
      </c>
    </row>
    <row collapsed="false" customFormat="false" customHeight="true" hidden="false" ht="12.1" outlineLevel="0" r="392">
      <c r="A392" s="0" t="str">
        <f aca="false">HYPERLINK("http://dbpedia.org/property/refereeyear1start")</f>
        <v>http://dbpedia.org/property/refereeyear1start</v>
      </c>
      <c r="B392" s="0" t="s">
        <v>361</v>
      </c>
      <c r="D392" s="0" t="str">
        <f aca="false">HYPERLINK("http://dbpedia.org/sparql?default-graph-uri=http%3A%2F%2Fdbpedia.org&amp;query=select+distinct+%3Fsubject+%3Fobject+where+{%3Fsubject+%3Chttp%3A%2F%2Fdbpedia.org%2Fproperty%2Frefereeyear1start%3E+%3Fobject}+LIMIT+100&amp;format=text%2Fhtml&amp;timeout=30000&amp;debug=on", "View on DBPedia")</f>
        <v>View on DBPedia</v>
      </c>
    </row>
    <row collapsed="false" customFormat="false" customHeight="true" hidden="false" ht="12.65" outlineLevel="0" r="393">
      <c r="A393" s="0" t="str">
        <f aca="false">HYPERLINK("http://dbpedia.org/property/ntupdate")</f>
        <v>http://dbpedia.org/property/ntupdate</v>
      </c>
      <c r="B393" s="0" t="s">
        <v>362</v>
      </c>
      <c r="D393" s="0" t="str">
        <f aca="false">HYPERLINK("http://dbpedia.org/sparql?default-graph-uri=http%3A%2F%2Fdbpedia.org&amp;query=select+distinct+%3Fsubject+%3Fobject+where+{%3Fsubject+%3Chttp%3A%2F%2Fdbpedia.org%2Fproperty%2Fntupdate%3E+%3Fobject}+LIMIT+100&amp;format=text%2Fhtml&amp;timeout=30000&amp;debug=on", "View on DBPedia")</f>
        <v>View on DBPedia</v>
      </c>
    </row>
    <row collapsed="false" customFormat="false" customHeight="true" hidden="false" ht="12.65" outlineLevel="0" r="394">
      <c r="A394" s="0" t="str">
        <f aca="false">HYPERLINK("http://dbpedia.org/property/placeOfBirth")</f>
        <v>http://dbpedia.org/property/placeOfBirth</v>
      </c>
      <c r="B394" s="0" t="s">
        <v>363</v>
      </c>
      <c r="D394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65" outlineLevel="0" r="395">
      <c r="A395" s="0" t="str">
        <f aca="false">HYPERLINK("http://dbpedia.org/property/cfl")</f>
        <v>http://dbpedia.org/property/cfl</v>
      </c>
      <c r="B395" s="0" t="s">
        <v>364</v>
      </c>
      <c r="D395" s="0" t="str">
        <f aca="false">HYPERLINK("http://dbpedia.org/sparql?default-graph-uri=http%3A%2F%2Fdbpedia.org&amp;query=select+distinct+%3Fsubject+%3Fobject+where+{%3Fsubject+%3Chttp%3A%2F%2Fdbpedia.org%2Fproperty%2Fcfl%3E+%3Fobject}+LIMIT+100&amp;format=text%2Fhtml&amp;timeout=30000&amp;debug=on", "View on DBPedia")</f>
        <v>View on DBPedia</v>
      </c>
    </row>
    <row collapsed="false" customFormat="false" customHeight="true" hidden="false" ht="12.65" outlineLevel="0" r="396">
      <c r="A396" s="0" t="str">
        <f aca="false">HYPERLINK("http://dbpedia.org/property/ruRefereeyears")</f>
        <v>http://dbpedia.org/property/ruRefereeyears</v>
      </c>
      <c r="B396" s="0" t="s">
        <v>365</v>
      </c>
      <c r="D396" s="0" t="str">
        <f aca="false">HYPERLINK("http://dbpedia.org/sparql?default-graph-uri=http%3A%2F%2Fdbpedia.org&amp;query=select+distinct+%3Fsubject+%3Fobject+where+{%3Fsubject+%3Chttp%3A%2F%2Fdbpedia.org%2Fproperty%2FruRefereeyears%3E+%3Fobject}+LIMIT+100&amp;format=text%2Fhtml&amp;timeout=30000&amp;debug=on", "View on DBPedia")</f>
        <v>View on DBPedia</v>
      </c>
    </row>
    <row collapsed="false" customFormat="false" customHeight="true" hidden="false" ht="12.1" outlineLevel="0" r="397">
      <c r="A397" s="0" t="str">
        <f aca="false">HYPERLINK("http://dbpedia.org/property/ruYear1end")</f>
        <v>http://dbpedia.org/property/ruYear1end</v>
      </c>
      <c r="B397" s="0" t="s">
        <v>366</v>
      </c>
      <c r="D397" s="0" t="str">
        <f aca="false">HYPERLINK("http://dbpedia.org/sparql?default-graph-uri=http%3A%2F%2Fdbpedia.org&amp;query=select+distinct+%3Fsubject+%3Fobject+where+{%3Fsubject+%3Chttp%3A%2F%2Fdbpedia.org%2Fproperty%2FruYear1end%3E+%3Fobject}+LIMIT+100&amp;format=text%2Fhtml&amp;timeout=30000&amp;debug=on", "View on DBPedia")</f>
        <v>View on DBPedia</v>
      </c>
    </row>
    <row collapsed="false" customFormat="false" customHeight="true" hidden="false" ht="12.65" outlineLevel="0" r="398">
      <c r="A398" s="0" t="str">
        <f aca="false">HYPERLINK("http://dbpedia.org/property/dumaurier")</f>
        <v>http://dbpedia.org/property/dumaurier</v>
      </c>
      <c r="B398" s="0" t="s">
        <v>367</v>
      </c>
      <c r="D398" s="0" t="str">
        <f aca="false">HYPERLINK("http://dbpedia.org/sparql?default-graph-uri=http%3A%2F%2Fdbpedia.org&amp;query=select+distinct+%3Fsubject+%3Fobject+where+{%3Fsubject+%3Chttp%3A%2F%2Fdbpedia.org%2Fproperty%2Fdumaurier%3E+%3Fobject}+LIMIT+100&amp;format=text%2Fhtml&amp;timeout=30000&amp;debug=on", "View on DBPedia")</f>
        <v>View on DBPedia</v>
      </c>
    </row>
    <row collapsed="false" customFormat="false" customHeight="true" hidden="false" ht="12.65" outlineLevel="0" r="399">
      <c r="A399" s="0" t="str">
        <f aca="false">HYPERLINK("http://dbpedia.org/ontology/firstAirDate")</f>
        <v>http://dbpedia.org/ontology/firstAirDate</v>
      </c>
      <c r="B399" s="0" t="s">
        <v>368</v>
      </c>
      <c r="D399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400">
      <c r="A400" s="0" t="str">
        <f aca="false">HYPERLINK("http://dbpedia.org/property/championshipList")</f>
        <v>http://dbpedia.org/property/championshipList</v>
      </c>
      <c r="B400" s="0" t="s">
        <v>369</v>
      </c>
      <c r="D400" s="0" t="str">
        <f aca="false">HYPERLINK("http://dbpedia.org/sparql?default-graph-uri=http%3A%2F%2Fdbpedia.org&amp;query=select+distinct+%3Fsubject+%3Fobject+where+{%3Fsubject+%3Chttp%3A%2F%2Fdbpedia.org%2Fproperty%2FchampionshipList%3E+%3Fobject}+LIMIT+100&amp;format=text%2Fhtml&amp;timeout=30000&amp;debug=on", "View on DBPedia")</f>
        <v>View on DBPedia</v>
      </c>
    </row>
    <row collapsed="false" customFormat="false" customHeight="true" hidden="false" ht="12.65" outlineLevel="0" r="401">
      <c r="A401" s="0" t="str">
        <f aca="false">HYPERLINK("http://dbpedia.org/property/totalyears")</f>
        <v>http://dbpedia.org/property/totalyears</v>
      </c>
      <c r="B401" s="0" t="s">
        <v>370</v>
      </c>
      <c r="D401" s="0" t="str">
        <f aca="false">HYPERLINK("http://dbpedia.org/sparql?default-graph-uri=http%3A%2F%2Fdbpedia.org&amp;query=select+distinct+%3Fsubject+%3Fobject+where+{%3Fsubject+%3Chttp%3A%2F%2Fdbpedia.org%2Fproperty%2Ftotalyears%3E+%3Fobject}+LIMIT+100&amp;format=text%2Fhtml&amp;timeout=30000&amp;debug=on", "View on DBPedia")</f>
        <v>View on DBPedia</v>
      </c>
    </row>
    <row collapsed="false" customFormat="false" customHeight="true" hidden="false" ht="12.65" outlineLevel="0" r="402">
      <c r="A402" s="0" t="str">
        <f aca="false">HYPERLINK("http://dbpedia.org/property/prevConf")</f>
        <v>http://dbpedia.org/property/prevConf</v>
      </c>
      <c r="B402" s="0" t="s">
        <v>371</v>
      </c>
      <c r="D402" s="0" t="str">
        <f aca="false">HYPERLINK("http://dbpedia.org/sparql?default-graph-uri=http%3A%2F%2Fdbpedia.org&amp;query=select+distinct+%3Fsubject+%3Fobject+where+{%3Fsubject+%3Chttp%3A%2F%2Fdbpedia.org%2Fproperty%2FprevConf%3E+%3Fobject}+LIMIT+100&amp;format=text%2Fhtml&amp;timeout=30000&amp;debug=on", "View on DBPedia")</f>
        <v>View on DBPedia</v>
      </c>
    </row>
    <row collapsed="false" customFormat="false" customHeight="true" hidden="false" ht="12.1" outlineLevel="0" r="403">
      <c r="A403" s="0" t="str">
        <f aca="false">HYPERLINK("http://dbpedia.org/property/stat2value")</f>
        <v>http://dbpedia.org/property/stat2value</v>
      </c>
      <c r="B403" s="0" t="s">
        <v>372</v>
      </c>
      <c r="D403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true" hidden="false" ht="12.65" outlineLevel="0" r="404">
      <c r="A404" s="0" t="str">
        <f aca="false">HYPERLINK("http://dbpedia.org/property/knownFor")</f>
        <v>http://dbpedia.org/property/knownFor</v>
      </c>
      <c r="B404" s="0" t="s">
        <v>373</v>
      </c>
      <c r="D404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405">
      <c r="A405" s="0" t="str">
        <f aca="false">HYPERLINK("http://dbpedia.org/property/completionDate")</f>
        <v>http://dbpedia.org/property/completionDate</v>
      </c>
      <c r="B405" s="0" t="s">
        <v>374</v>
      </c>
      <c r="D405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true" hidden="false" ht="12.65" outlineLevel="0" r="406">
      <c r="A406" s="0" t="str">
        <f aca="false">HYPERLINK("http://dbpedia.org/property/statvalue")</f>
        <v>http://dbpedia.org/property/statvalue</v>
      </c>
      <c r="B406" s="0" t="s">
        <v>375</v>
      </c>
      <c r="D406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true" hidden="false" ht="12.65" outlineLevel="0" r="407">
      <c r="A407" s="0" t="str">
        <f aca="false">HYPERLINK("http://dbpedia.org/property/statyear")</f>
        <v>http://dbpedia.org/property/statyear</v>
      </c>
      <c r="B407" s="0" t="s">
        <v>376</v>
      </c>
      <c r="D407" s="0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</row>
    <row collapsed="false" customFormat="false" customHeight="true" hidden="false" ht="12.65" outlineLevel="0" r="408">
      <c r="A408" s="0" t="str">
        <f aca="false">HYPERLINK("http://dbpedia.org/property/coachStart")</f>
        <v>http://dbpedia.org/property/coachStart</v>
      </c>
      <c r="B408" s="0" t="s">
        <v>377</v>
      </c>
      <c r="D408" s="0" t="str">
        <f aca="false">HYPERLINK("http://dbpedia.org/sparql?default-graph-uri=http%3A%2F%2Fdbpedia.org&amp;query=select+distinct+%3Fsubject+%3Fobject+where+{%3Fsubject+%3Chttp%3A%2F%2Fdbpedia.org%2Fproperty%2FcoachStart%3E+%3Fobject}+LIMIT+100&amp;format=text%2Fhtml&amp;timeout=30000&amp;debug=on", "View on DBPedia")</f>
        <v>View on DBPedia</v>
      </c>
    </row>
    <row collapsed="false" customFormat="false" customHeight="true" hidden="false" ht="12.1" outlineLevel="0" r="409">
      <c r="A409" s="0" t="str">
        <f aca="false">HYPERLINK("http://dbpedia.org/property/description")</f>
        <v>http://dbpedia.org/property/description</v>
      </c>
      <c r="B409" s="0" t="s">
        <v>58</v>
      </c>
      <c r="D409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410">
      <c r="A410" s="0" t="str">
        <f aca="false">HYPERLINK("http://dbpedia.org/property/alt")</f>
        <v>http://dbpedia.org/property/alt</v>
      </c>
      <c r="B410" s="0" t="s">
        <v>31</v>
      </c>
      <c r="D410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65" outlineLevel="0" r="411">
      <c r="A411" s="0" t="str">
        <f aca="false">HYPERLINK("http://dbpedia.org/property/ruYearaend")</f>
        <v>http://dbpedia.org/property/ruYearaend</v>
      </c>
      <c r="B411" s="0" t="s">
        <v>378</v>
      </c>
      <c r="D411" s="0" t="str">
        <f aca="false">HYPERLINK("http://dbpedia.org/sparql?default-graph-uri=http%3A%2F%2Fdbpedia.org&amp;query=select+distinct+%3Fsubject+%3Fobject+where+{%3Fsubject+%3Chttp%3A%2F%2Fdbpedia.org%2Fproperty%2FruYearaend%3E+%3Fobject}+LIMIT+100&amp;format=text%2Fhtml&amp;timeout=30000&amp;debug=on", "View on DBPedia")</f>
        <v>View on DBPedia</v>
      </c>
    </row>
    <row collapsed="false" customFormat="false" customHeight="true" hidden="false" ht="12.65" outlineLevel="0" r="412">
      <c r="A412" s="0" t="str">
        <f aca="false">HYPERLINK("http://dbpedia.org/property/yearestart")</f>
        <v>http://dbpedia.org/property/yearestart</v>
      </c>
      <c r="B412" s="0" t="s">
        <v>379</v>
      </c>
      <c r="D412" s="0" t="str">
        <f aca="false">HYPERLINK("http://dbpedia.org/sparql?default-graph-uri=http%3A%2F%2Fdbpedia.org&amp;query=select+distinct+%3Fsubject+%3Fobject+where+{%3Fsubject+%3Chttp%3A%2F%2Fdbpedia.org%2Fproperty%2Fyearestart%3E+%3Fobject}+LIMIT+100&amp;format=text%2Fhtml&amp;timeout=30000&amp;debug=on", "View on DBPedia")</f>
        <v>View on DBPedia</v>
      </c>
    </row>
    <row collapsed="false" customFormat="false" customHeight="true" hidden="false" ht="12.1" outlineLevel="0" r="413">
      <c r="A413" s="0" t="str">
        <f aca="false">HYPERLINK("http://dbpedia.org/property/team")</f>
        <v>http://dbpedia.org/property/team</v>
      </c>
      <c r="B413" s="0" t="s">
        <v>187</v>
      </c>
      <c r="D413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true" hidden="false" ht="12.65" outlineLevel="0" r="414">
      <c r="A414" s="0" t="str">
        <f aca="false">HYPERLINK("http://dbpedia.org/property/pcupdate")</f>
        <v>http://dbpedia.org/property/pcupdate</v>
      </c>
      <c r="B414" s="0" t="s">
        <v>380</v>
      </c>
      <c r="D414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true" hidden="false" ht="12.65" outlineLevel="0" r="415">
      <c r="A415" s="0" t="str">
        <f aca="false">HYPERLINK("http://dbpedia.org/property/suppdraftyear")</f>
        <v>http://dbpedia.org/property/suppdraftyear</v>
      </c>
      <c r="B415" s="0" t="s">
        <v>381</v>
      </c>
      <c r="D415" s="0" t="str">
        <f aca="false">HYPERLINK("http://dbpedia.org/sparql?default-graph-uri=http%3A%2F%2Fdbpedia.org&amp;query=select+distinct+%3Fsubject+%3Fobject+where+{%3Fsubject+%3Chttp%3A%2F%2Fdbpedia.org%2Fproperty%2Fsuppdraftyear%3E+%3Fobject}+LIMIT+100&amp;format=text%2Fhtml&amp;timeout=30000&amp;debug=on", "View on DBPedia")</f>
        <v>View on DBPedia</v>
      </c>
    </row>
    <row collapsed="false" customFormat="false" customHeight="true" hidden="false" ht="12.1" outlineLevel="0" r="416">
      <c r="A416" s="0" t="str">
        <f aca="false">HYPERLINK("http://dbpedia.org/property/duration")</f>
        <v>http://dbpedia.org/property/duration</v>
      </c>
      <c r="B416" s="0" t="s">
        <v>382</v>
      </c>
      <c r="D416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true" hidden="false" ht="12.65" outlineLevel="0" r="417">
      <c r="A417" s="0" t="str">
        <f aca="false">HYPERLINK("http://dbpedia.org/property/pdc")</f>
        <v>http://dbpedia.org/property/pdc</v>
      </c>
      <c r="B417" s="0" t="s">
        <v>383</v>
      </c>
      <c r="D417" s="0" t="str">
        <f aca="false">HYPERLINK("http://dbpedia.org/sparql?default-graph-uri=http%3A%2F%2Fdbpedia.org&amp;query=select+distinct+%3Fsubject+%3Fobject+where+{%3Fsubject+%3Chttp%3A%2F%2Fdbpedia.org%2Fproperty%2Fpdc%3E+%3Fobject}+LIMIT+100&amp;format=text%2Fhtml&amp;timeout=30000&amp;debug=on", "View on DBPedia")</f>
        <v>View on DBPedia</v>
      </c>
    </row>
    <row collapsed="false" customFormat="false" customHeight="true" hidden="false" ht="12.65" outlineLevel="0" r="418">
      <c r="A418" s="0" t="str">
        <f aca="false">HYPERLINK("http://dbpedia.org/ontology/serviceStartYear")</f>
        <v>http://dbpedia.org/ontology/serviceStartYear</v>
      </c>
      <c r="B418" s="0" t="s">
        <v>384</v>
      </c>
      <c r="D418" s="0" t="str">
        <f aca="false">HYPERLINK("http://dbpedia.org/sparql?default-graph-uri=http%3A%2F%2Fdbpedia.org&amp;query=select+distinct+%3Fsubject+%3Fobject+where+{%3Fsubject+%3Chttp%3A%2F%2Fdbpedia.org%2Fontology%2FserviceStartYear%3E+%3Fobject}+LIMIT+100&amp;format=text%2Fhtml&amp;timeout=30000&amp;debug=on", "View on DBPedia")</f>
        <v>View on DBPedia</v>
      </c>
    </row>
    <row collapsed="false" customFormat="false" customHeight="true" hidden="false" ht="12.1" outlineLevel="0" r="419">
      <c r="A419" s="0" t="str">
        <f aca="false">HYPERLINK("http://dbpedia.org/property/titleholders")</f>
        <v>http://dbpedia.org/property/titleholders</v>
      </c>
      <c r="B419" s="0" t="s">
        <v>385</v>
      </c>
      <c r="D419" s="0" t="str">
        <f aca="false">HYPERLINK("http://dbpedia.org/sparql?default-graph-uri=http%3A%2F%2Fdbpedia.org&amp;query=select+distinct+%3Fsubject+%3Fobject+where+{%3Fsubject+%3Chttp%3A%2F%2Fdbpedia.org%2Fproperty%2Ftitleholders%3E+%3Fobject}+LIMIT+100&amp;format=text%2Fhtml&amp;timeout=30000&amp;debug=on", "View on DBPedia")</f>
        <v>View on DBPedia</v>
      </c>
    </row>
    <row collapsed="false" customFormat="false" customHeight="true" hidden="false" ht="12.65" outlineLevel="0" r="420">
      <c r="A420" s="0" t="str">
        <f aca="false">HYPERLINK("http://dbpedia.org/ontology/supplementalDraftYear")</f>
        <v>http://dbpedia.org/ontology/supplementalDraftYear</v>
      </c>
      <c r="B420" s="0" t="s">
        <v>386</v>
      </c>
      <c r="D420" s="0" t="str">
        <f aca="false">HYPERLINK("http://dbpedia.org/sparql?default-graph-uri=http%3A%2F%2Fdbpedia.org&amp;query=select+distinct+%3Fsubject+%3Fobject+where+{%3Fsubject+%3Chttp%3A%2F%2Fdbpedia.org%2Fontology%2FsupplementalDraftYear%3E+%3Fobject}+LIMIT+100&amp;format=text%2Fhtml&amp;timeout=30000&amp;debug=on", "View on DBPedia")</f>
        <v>View on DBPedia</v>
      </c>
    </row>
    <row collapsed="false" customFormat="false" customHeight="true" hidden="false" ht="12.1" outlineLevel="0" r="421">
      <c r="A421" s="0" t="str">
        <f aca="false">HYPERLINK("http://dbpedia.org/property/champ")</f>
        <v>http://dbpedia.org/property/champ</v>
      </c>
      <c r="B421" s="0" t="s">
        <v>387</v>
      </c>
      <c r="D421" s="0" t="str">
        <f aca="false">HYPERLINK("http://dbpedia.org/sparql?default-graph-uri=http%3A%2F%2Fdbpedia.org&amp;query=select+distinct+%3Fsubject+%3Fobject+where+{%3Fsubject+%3Chttp%3A%2F%2Fdbpedia.org%2Fproperty%2Fchamp%3E+%3Fobject}+LIMIT+100&amp;format=text%2Fhtml&amp;timeout=30000&amp;debug=on", "View on DBPedia")</f>
        <v>View on DBPedia</v>
      </c>
    </row>
    <row collapsed="false" customFormat="false" customHeight="true" hidden="false" ht="12.1" outlineLevel="0" r="422">
      <c r="A422" s="0" t="str">
        <f aca="false">HYPERLINK("http://dbpedia.org/property/western")</f>
        <v>http://dbpedia.org/property/western</v>
      </c>
      <c r="B422" s="0" t="s">
        <v>388</v>
      </c>
      <c r="D422" s="0" t="str">
        <f aca="false">HYPERLINK("http://dbpedia.org/sparql?default-graph-uri=http%3A%2F%2Fdbpedia.org&amp;query=select+distinct+%3Fsubject+%3Fobject+where+{%3Fsubject+%3Chttp%3A%2F%2Fdbpedia.org%2Fproperty%2Fwestern%3E+%3Fobject}+LIMIT+100&amp;format=text%2Fhtml&amp;timeout=30000&amp;debug=on", "View on DBPedia")</f>
        <v>View on DBPedia</v>
      </c>
    </row>
    <row collapsed="false" customFormat="false" customHeight="true" hidden="false" ht="12.65" outlineLevel="0" r="423">
      <c r="A423" s="0" t="str">
        <f aca="false">HYPERLINK("http://dbpedia.org/property/youthrepyears")</f>
        <v>http://dbpedia.org/property/youthrepyears</v>
      </c>
      <c r="B423" s="0" t="s">
        <v>389</v>
      </c>
      <c r="D423" s="0" t="str">
        <f aca="false">HYPERLINK("http://dbpedia.org/sparql?default-graph-uri=http%3A%2F%2Fdbpedia.org&amp;query=select+distinct+%3Fsubject+%3Fobject+where+{%3Fsubject+%3Chttp%3A%2F%2Fdbpedia.org%2Fproperty%2Fyouthrepyears%3E+%3Fobject}+LIMIT+100&amp;format=text%2Fhtml&amp;timeout=30000&amp;debug=on", "View on DBPedia")</f>
        <v>View on DBPedia</v>
      </c>
    </row>
    <row collapsed="false" customFormat="false" customHeight="true" hidden="false" ht="12.1" outlineLevel="0" r="424">
      <c r="A424" s="0" t="str">
        <f aca="false">HYPERLINK("http://dbpedia.org/ontology/debut")</f>
        <v>http://dbpedia.org/ontology/debut</v>
      </c>
      <c r="B424" s="0" t="s">
        <v>246</v>
      </c>
      <c r="D424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true" hidden="false" ht="12.1" outlineLevel="0" r="425">
      <c r="A425" s="0" t="str">
        <f aca="false">HYPERLINK("http://dbpedia.org/property/group")</f>
        <v>http://dbpedia.org/property/group</v>
      </c>
      <c r="B425" s="0" t="s">
        <v>390</v>
      </c>
      <c r="D425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true" hidden="false" ht="12.65" outlineLevel="0" r="426">
      <c r="A426" s="0" t="str">
        <f aca="false">HYPERLINK("http://dbpedia.org/property/pbayear")</f>
        <v>http://dbpedia.org/property/pbayear</v>
      </c>
      <c r="B426" s="0" t="s">
        <v>391</v>
      </c>
      <c r="D426" s="0" t="str">
        <f aca="false">HYPERLINK("http://dbpedia.org/sparql?default-graph-uri=http%3A%2F%2Fdbpedia.org&amp;query=select+distinct+%3Fsubject+%3Fobject+where+{%3Fsubject+%3Chttp%3A%2F%2Fdbpedia.org%2Fproperty%2Fpbayear%3E+%3Fobject}+LIMIT+100&amp;format=text%2Fhtml&amp;timeout=30000&amp;debug=on", "View on DBPedia")</f>
        <v>View on DBPedia</v>
      </c>
    </row>
    <row collapsed="false" customFormat="false" customHeight="true" hidden="false" ht="12.65" outlineLevel="0" r="427">
      <c r="A427" s="0" t="str">
        <f aca="false">HYPERLINK("http://dbpedia.org/property/nationalteam")</f>
        <v>http://dbpedia.org/property/nationalteam</v>
      </c>
      <c r="B427" s="0" t="s">
        <v>392</v>
      </c>
      <c r="D427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true" hidden="false" ht="12.65" outlineLevel="0" r="428">
      <c r="A428" s="0" t="str">
        <f aca="false">HYPERLINK("http://dbpedia.org/property/nextConf")</f>
        <v>http://dbpedia.org/property/nextConf</v>
      </c>
      <c r="B428" s="0" t="s">
        <v>393</v>
      </c>
      <c r="D428" s="0" t="str">
        <f aca="false">HYPERLINK("http://dbpedia.org/sparql?default-graph-uri=http%3A%2F%2Fdbpedia.org&amp;query=select+distinct+%3Fsubject+%3Fobject+where+{%3Fsubject+%3Chttp%3A%2F%2Fdbpedia.org%2Fproperty%2FnextConf%3E+%3Fobject}+LIMIT+100&amp;format=text%2Fhtml&amp;timeout=30000&amp;debug=on", "View on DBPedia")</f>
        <v>View on DBPedia</v>
      </c>
    </row>
    <row collapsed="false" customFormat="false" customHeight="true" hidden="false" ht="12.1" outlineLevel="0" r="429">
      <c r="A429" s="0" t="str">
        <f aca="false">HYPERLINK("http://dbpedia.org/property/super14years")</f>
        <v>http://dbpedia.org/property/super14years</v>
      </c>
      <c r="B429" s="0" t="s">
        <v>394</v>
      </c>
      <c r="D429" s="0" t="str">
        <f aca="false">HYPERLINK("http://dbpedia.org/sparql?default-graph-uri=http%3A%2F%2Fdbpedia.org&amp;query=select+distinct+%3Fsubject+%3Fobject+where+{%3Fsubject+%3Chttp%3A%2F%2Fdbpedia.org%2Fproperty%2Fsuper14years%3E+%3Fobject}+LIMIT+100&amp;format=text%2Fhtml&amp;timeout=30000&amp;debug=on", "View on DBPedia")</f>
        <v>View on DBPedia</v>
      </c>
    </row>
    <row collapsed="false" customFormat="false" customHeight="true" hidden="false" ht="12.1" outlineLevel="0" r="430">
      <c r="A430" s="0" t="str">
        <f aca="false">HYPERLINK("http://dbpedia.org/property/education")</f>
        <v>http://dbpedia.org/property/education</v>
      </c>
      <c r="B430" s="0" t="s">
        <v>395</v>
      </c>
      <c r="D430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431">
      <c r="A431" s="0" t="str">
        <f aca="false">HYPERLINK("http://dbpedia.org/property/ruYearbstart")</f>
        <v>http://dbpedia.org/property/ruYearbstart</v>
      </c>
      <c r="B431" s="0" t="s">
        <v>396</v>
      </c>
      <c r="D431" s="0" t="str">
        <f aca="false">HYPERLINK("http://dbpedia.org/sparql?default-graph-uri=http%3A%2F%2Fdbpedia.org&amp;query=select+distinct+%3Fsubject+%3Fobject+where+{%3Fsubject+%3Chttp%3A%2F%2Fdbpedia.org%2Fproperty%2FruYearbstart%3E+%3Fobject}+LIMIT+100&amp;format=text%2Fhtml&amp;timeout=30000&amp;debug=on", "View on DBPedia")</f>
        <v>View on DBPedia</v>
      </c>
    </row>
    <row collapsed="false" customFormat="false" customHeight="true" hidden="false" ht="12.65" outlineLevel="0" r="432">
      <c r="A432" s="0" t="str">
        <f aca="false">HYPERLINK("http://dbpedia.org/property/pdcWorld")</f>
        <v>http://dbpedia.org/property/pdcWorld</v>
      </c>
      <c r="B432" s="0" t="s">
        <v>397</v>
      </c>
      <c r="D432" s="0" t="str">
        <f aca="false">HYPERLINK("http://dbpedia.org/sparql?default-graph-uri=http%3A%2F%2Fdbpedia.org&amp;query=select+distinct+%3Fsubject+%3Fobject+where+{%3Fsubject+%3Chttp%3A%2F%2Fdbpedia.org%2Fproperty%2FpdcWorld%3E+%3Fobject}+LIMIT+100&amp;format=text%2Fhtml&amp;timeout=30000&amp;debug=on", "View on DBPedia")</f>
        <v>View on DBPedia</v>
      </c>
    </row>
    <row collapsed="false" customFormat="false" customHeight="true" hidden="false" ht="12.65" outlineLevel="0" r="433">
      <c r="A433" s="0" t="str">
        <f aca="false">HYPERLINK("http://dbpedia.org/property/preseasonNumber")</f>
        <v>http://dbpedia.org/property/preseasonNumber</v>
      </c>
      <c r="B433" s="0" t="s">
        <v>398</v>
      </c>
      <c r="D433" s="0" t="str">
        <f aca="false">HYPERLINK("http://dbpedia.org/sparql?default-graph-uri=http%3A%2F%2Fdbpedia.org&amp;query=select+distinct+%3Fsubject+%3Fobject+where+{%3Fsubject+%3Chttp%3A%2F%2Fdbpedia.org%2Fproperty%2FpreseasonNumber%3E+%3Fobject}+LIMIT+100&amp;format=text%2Fhtml&amp;timeout=30000&amp;debug=on", "View on DBPedia")</f>
        <v>View on DBPedia</v>
      </c>
    </row>
    <row collapsed="false" customFormat="false" customHeight="true" hidden="false" ht="12.1" outlineLevel="0" r="434">
      <c r="A434" s="0" t="str">
        <f aca="false">HYPERLINK("http://dbpedia.org/property/coachyear2end")</f>
        <v>http://dbpedia.org/property/coachyear2end</v>
      </c>
      <c r="B434" s="0" t="s">
        <v>399</v>
      </c>
      <c r="D434" s="0" t="str">
        <f aca="false">HYPERLINK("http://dbpedia.org/sparql?default-graph-uri=http%3A%2F%2Fdbpedia.org&amp;query=select+distinct+%3Fsubject+%3Fobject+where+{%3Fsubject+%3Chttp%3A%2F%2Fdbpedia.org%2Fproperty%2Fcoachyear2end%3E+%3Fobject}+LIMIT+100&amp;format=text%2Fhtml&amp;timeout=30000&amp;debug=on", "View on DBPedia")</f>
        <v>View on DBPedia</v>
      </c>
    </row>
    <row collapsed="false" customFormat="false" customHeight="true" hidden="false" ht="12.65" outlineLevel="0" r="435">
      <c r="A435" s="0" t="str">
        <f aca="false">HYPERLINK("http://dbpedia.org/property/yeardend")</f>
        <v>http://dbpedia.org/property/yeardend</v>
      </c>
      <c r="B435" s="0" t="s">
        <v>400</v>
      </c>
      <c r="D435" s="0" t="str">
        <f aca="false">HYPERLINK("http://dbpedia.org/sparql?default-graph-uri=http%3A%2F%2Fdbpedia.org&amp;query=select+distinct+%3Fsubject+%3Fobject+where+{%3Fsubject+%3Chttp%3A%2F%2Fdbpedia.org%2Fproperty%2Fyeardend%3E+%3Fobject}+LIMIT+100&amp;format=text%2Fhtml&amp;timeout=30000&amp;debug=on", "View on DBPedia")</f>
        <v>View on DBPedia</v>
      </c>
    </row>
    <row collapsed="false" customFormat="false" customHeight="true" hidden="false" ht="12.65" outlineLevel="0" r="436">
      <c r="A436" s="0" t="str">
        <f aca="false">HYPERLINK("http://dbpedia.org/property/lastNblGame")</f>
        <v>http://dbpedia.org/property/lastNblGame</v>
      </c>
      <c r="B436" s="0" t="s">
        <v>401</v>
      </c>
      <c r="D436" s="0" t="str">
        <f aca="false">HYPERLINK("http://dbpedia.org/sparql?default-graph-uri=http%3A%2F%2Fdbpedia.org&amp;query=select+distinct+%3Fsubject+%3Fobject+where+{%3Fsubject+%3Chttp%3A%2F%2Fdbpedia.org%2Fproperty%2FlastNblGame%3E+%3Fobject}+LIMIT+100&amp;format=text%2Fhtml&amp;timeout=30000&amp;debug=on", "View on DBPedia")</f>
        <v>View on DBPedia</v>
      </c>
    </row>
    <row collapsed="false" customFormat="false" customHeight="true" hidden="false" ht="12.1" outlineLevel="0" r="437">
      <c r="A437" s="0" t="str">
        <f aca="false">HYPERLINK("http://dbpedia.org/property/matchplay")</f>
        <v>http://dbpedia.org/property/matchplay</v>
      </c>
      <c r="B437" s="0" t="s">
        <v>402</v>
      </c>
      <c r="D437" s="0" t="str">
        <f aca="false">HYPERLINK("http://dbpedia.org/sparql?default-graph-uri=http%3A%2F%2Fdbpedia.org&amp;query=select+distinct+%3Fsubject+%3Fobject+where+{%3Fsubject+%3Chttp%3A%2F%2Fdbpedia.org%2Fproperty%2Fmatchplay%3E+%3Fobject}+LIMIT+100&amp;format=text%2Fhtml&amp;timeout=30000&amp;debug=on", "View on DBPedia")</f>
        <v>View on DBPedia</v>
      </c>
    </row>
    <row collapsed="false" customFormat="false" customHeight="true" hidden="false" ht="12.1" outlineLevel="0" r="438">
      <c r="A438" s="0" t="str">
        <f aca="false">HYPERLINK("http://dbpedia.org/property/rd2Team")</f>
        <v>http://dbpedia.org/property/rd2Team</v>
      </c>
      <c r="B438" s="0" t="s">
        <v>403</v>
      </c>
      <c r="D438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true" hidden="false" ht="12.1" outlineLevel="0" r="439">
      <c r="A439" s="0" t="str">
        <f aca="false">HYPERLINK("http://dbpedia.org/property/recorded")</f>
        <v>http://dbpedia.org/property/recorded</v>
      </c>
      <c r="B439" s="0" t="s">
        <v>102</v>
      </c>
      <c r="D439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65" outlineLevel="0" r="440">
      <c r="A440" s="0" t="str">
        <f aca="false">HYPERLINK("http://dbpedia.org/property/olympics")</f>
        <v>http://dbpedia.org/property/olympics</v>
      </c>
      <c r="B440" s="0" t="s">
        <v>404</v>
      </c>
      <c r="D440" s="0" t="str">
        <f aca="false">HYPERLINK("http://dbpedia.org/sparql?default-graph-uri=http%3A%2F%2Fdbpedia.org&amp;query=select+distinct+%3Fsubject+%3Fobject+where+{%3Fsubject+%3Chttp%3A%2F%2Fdbpedia.org%2Fproperty%2Folympics%3E+%3Fobject}+LIMIT+100&amp;format=text%2Fhtml&amp;timeout=30000&amp;debug=on", "View on DBPedia")</f>
        <v>View on DBPedia</v>
      </c>
    </row>
    <row collapsed="false" customFormat="false" customHeight="true" hidden="false" ht="12.65" outlineLevel="0" r="441">
      <c r="A441" s="0" t="str">
        <f aca="false">HYPERLINK("http://dbpedia.org/property/ncaasecondround")</f>
        <v>http://dbpedia.org/property/ncaasecondround</v>
      </c>
      <c r="B441" s="0" t="s">
        <v>405</v>
      </c>
      <c r="D441" s="0" t="str">
        <f aca="false">HYPERLINK("http://dbpedia.org/sparql?default-graph-uri=http%3A%2F%2Fdbpedia.org&amp;query=select+distinct+%3Fsubject+%3Fobject+where+{%3Fsubject+%3Chttp%3A%2F%2Fdbpedia.org%2Fproperty%2Fncaasecondround%3E+%3Fobject}+LIMIT+100&amp;format=text%2Fhtml&amp;timeout=30000&amp;debug=on", "View on DBPedia")</f>
        <v>View on DBPedia</v>
      </c>
    </row>
    <row collapsed="false" customFormat="false" customHeight="true" hidden="false" ht="12.65" outlineLevel="0" r="442">
      <c r="A442" s="0" t="str">
        <f aca="false">HYPERLINK("http://dbpedia.org/property/domesticyears")</f>
        <v>http://dbpedia.org/property/domesticyears</v>
      </c>
      <c r="B442" s="0" t="s">
        <v>406</v>
      </c>
      <c r="D442" s="0" t="str">
        <f aca="false">HYPERLINK("http://dbpedia.org/sparql?default-graph-uri=http%3A%2F%2Fdbpedia.org&amp;query=select+distinct+%3Fsubject+%3Fobject+where+{%3Fsubject+%3Chttp%3A%2F%2Fdbpedia.org%2Fproperty%2Fdomesticyears%3E+%3Fobject}+LIMIT+100&amp;format=text%2Fhtml&amp;timeout=30000&amp;debug=on", "View on DBPedia")</f>
        <v>View on DBPedia</v>
      </c>
    </row>
    <row collapsed="false" customFormat="false" customHeight="true" hidden="false" ht="12.65" outlineLevel="0" r="443">
      <c r="A443" s="0" t="str">
        <f aca="false">HYPERLINK("http://dbpedia.org/property/umpireyears")</f>
        <v>http://dbpedia.org/property/umpireyears</v>
      </c>
      <c r="B443" s="0" t="s">
        <v>407</v>
      </c>
      <c r="D443" s="0" t="str">
        <f aca="false">HYPERLINK("http://dbpedia.org/sparql?default-graph-uri=http%3A%2F%2Fdbpedia.org&amp;query=select+distinct+%3Fsubject+%3Fobject+where+{%3Fsubject+%3Chttp%3A%2F%2Fdbpedia.org%2Fproperty%2Fumpireyears%3E+%3Fobject}+LIMIT+100&amp;format=text%2Fhtml&amp;timeout=30000&amp;debug=on", "View on DBPedia")</f>
        <v>View on DBPedia</v>
      </c>
    </row>
    <row collapsed="false" customFormat="false" customHeight="true" hidden="false" ht="12.1" outlineLevel="0" r="444">
      <c r="A444" s="0" t="str">
        <f aca="false">HYPERLINK("http://dbpedia.org/property/next")</f>
        <v>http://dbpedia.org/property/next</v>
      </c>
      <c r="B444" s="0" t="s">
        <v>408</v>
      </c>
      <c r="D444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65" outlineLevel="0" r="445">
      <c r="A445" s="0" t="str">
        <f aca="false">HYPERLINK("http://dbpedia.org/ontology/formerChannel")</f>
        <v>http://dbpedia.org/ontology/formerChannel</v>
      </c>
      <c r="B445" s="0" t="s">
        <v>409</v>
      </c>
      <c r="D445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true" hidden="false" ht="12.65" outlineLevel="0" r="446">
      <c r="A446" s="0" t="str">
        <f aca="false">HYPERLINK("http://dbpedia.org/property/bestFinish")</f>
        <v>http://dbpedia.org/property/bestFinish</v>
      </c>
      <c r="B446" s="0" t="s">
        <v>322</v>
      </c>
      <c r="D446" s="0" t="str">
        <f aca="false">HYPERLINK("http://dbpedia.org/sparql?default-graph-uri=http%3A%2F%2Fdbpedia.org&amp;query=select+distinct+%3Fsubject+%3Fobject+where+{%3Fsubject+%3Chttp%3A%2F%2Fdbpedia.org%2Fproperty%2FbestFinish%3E+%3Fobject}+LIMIT+100&amp;format=text%2Fhtml&amp;timeout=30000&amp;debug=on", "View on DBPedia")</f>
        <v>View on DBPedia</v>
      </c>
    </row>
    <row collapsed="false" customFormat="false" customHeight="true" hidden="false" ht="12.65" outlineLevel="0" r="447">
      <c r="A447" s="0" t="str">
        <f aca="false">HYPERLINK("http://dbpedia.org/property/termstart")</f>
        <v>http://dbpedia.org/property/termstart</v>
      </c>
      <c r="B447" s="0" t="s">
        <v>410</v>
      </c>
      <c r="D44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true" hidden="false" ht="12.1" outlineLevel="0" r="448">
      <c r="A448" s="0" t="str">
        <f aca="false">HYPERLINK("http://dbpedia.org/property/rd1Team")</f>
        <v>http://dbpedia.org/property/rd1Team</v>
      </c>
      <c r="B448" s="0" t="s">
        <v>411</v>
      </c>
      <c r="D448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true" hidden="false" ht="12.65" outlineLevel="0" r="449">
      <c r="A449" s="0" t="str">
        <f aca="false">HYPERLINK("http://dbpedia.org/property/prev")</f>
        <v>http://dbpedia.org/property/prev</v>
      </c>
      <c r="B449" s="0" t="s">
        <v>90</v>
      </c>
      <c r="D449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true" hidden="false" ht="12.65" outlineLevel="0" r="450">
      <c r="A450" s="0" t="str">
        <f aca="false">HYPERLINK("http://dbpedia.org/property/wcMedals")</f>
        <v>http://dbpedia.org/property/wcMedals</v>
      </c>
      <c r="B450" s="0" t="s">
        <v>412</v>
      </c>
      <c r="D450" s="0" t="str">
        <f aca="false">HYPERLINK("http://dbpedia.org/sparql?default-graph-uri=http%3A%2F%2Fdbpedia.org&amp;query=select+distinct+%3Fsubject+%3Fobject+where+{%3Fsubject+%3Chttp%3A%2F%2Fdbpedia.org%2Fproperty%2FwcMedals%3E+%3Fobject}+LIMIT+100&amp;format=text%2Fhtml&amp;timeout=30000&amp;debug=on", "View on DBPedia")</f>
        <v>View on DBPedia</v>
      </c>
    </row>
    <row collapsed="false" customFormat="false" customHeight="true" hidden="false" ht="12.1" outlineLevel="0" r="451">
      <c r="A451" s="0" t="str">
        <f aca="false">HYPERLINK("http://dbpedia.org/property/ruYear3start")</f>
        <v>http://dbpedia.org/property/ruYear3start</v>
      </c>
      <c r="B451" s="0" t="s">
        <v>413</v>
      </c>
      <c r="D451" s="0" t="str">
        <f aca="false">HYPERLINK("http://dbpedia.org/sparql?default-graph-uri=http%3A%2F%2Fdbpedia.org&amp;query=select+distinct+%3Fsubject+%3Fobject+where+{%3Fsubject+%3Chttp%3A%2F%2Fdbpedia.org%2Fproperty%2FruYear3start%3E+%3Fobject}+LIMIT+100&amp;format=text%2Fhtml&amp;timeout=30000&amp;debug=on", "View on DBPedia")</f>
        <v>View on DBPedia</v>
      </c>
    </row>
    <row collapsed="false" customFormat="false" customHeight="true" hidden="false" ht="12.1" outlineLevel="0" r="452">
      <c r="A452" s="0" t="str">
        <f aca="false">HYPERLINK("http://dbpedia.org/property/year7end")</f>
        <v>http://dbpedia.org/property/year7end</v>
      </c>
      <c r="B452" s="0" t="s">
        <v>414</v>
      </c>
      <c r="D452" s="0" t="str">
        <f aca="false">HYPERLINK("http://dbpedia.org/sparql?default-graph-uri=http%3A%2F%2Fdbpedia.org&amp;query=select+distinct+%3Fsubject+%3Fobject+where+{%3Fsubject+%3Chttp%3A%2F%2Fdbpedia.org%2Fproperty%2Fyear7end%3E+%3Fobject}+LIMIT+100&amp;format=text%2Fhtml&amp;timeout=30000&amp;debug=on", "View on DBPedia")</f>
        <v>View on DBPedia</v>
      </c>
    </row>
    <row collapsed="false" customFormat="false" customHeight="true" hidden="false" ht="12.65" outlineLevel="0" r="453">
      <c r="A453" s="0" t="str">
        <f aca="false">HYPERLINK("http://dbpedia.org/property/lastAired")</f>
        <v>http://dbpedia.org/property/lastAired</v>
      </c>
      <c r="B453" s="0" t="s">
        <v>415</v>
      </c>
      <c r="D453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true" hidden="false" ht="12.1" outlineLevel="0" r="454">
      <c r="A454" s="0" t="str">
        <f aca="false">HYPERLINK("http://dbpedia.org/ontology/league")</f>
        <v>http://dbpedia.org/ontology/league</v>
      </c>
      <c r="B454" s="0" t="s">
        <v>280</v>
      </c>
      <c r="D454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true" hidden="false" ht="12.1" outlineLevel="0" r="455">
      <c r="A455" s="0" t="str">
        <f aca="false">HYPERLINK("http://dbpedia.org/property/logo")</f>
        <v>http://dbpedia.org/property/logo</v>
      </c>
      <c r="B455" s="0" t="s">
        <v>416</v>
      </c>
      <c r="D455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true" hidden="false" ht="12.1" outlineLevel="0" r="456">
      <c r="A456" s="0" t="str">
        <f aca="false">HYPERLINK("http://dbpedia.org/property/class")</f>
        <v>http://dbpedia.org/property/class</v>
      </c>
      <c r="B456" s="0" t="s">
        <v>417</v>
      </c>
      <c r="D456" s="0" t="str">
        <f aca="false">HYPERLINK("http://dbpedia.org/sparql?default-graph-uri=http%3A%2F%2Fdbpedia.org&amp;query=select+distinct+%3Fsubject+%3Fobject+where+{%3Fsubject+%3Chttp%3A%2F%2Fdbpedia.org%2Fproperty%2Fclass%3E+%3Fobject}+LIMIT+100&amp;format=text%2Fhtml&amp;timeout=30000&amp;debug=on", "View on DBPedia")</f>
        <v>View on DBPedia</v>
      </c>
    </row>
    <row collapsed="false" customFormat="false" customHeight="true" hidden="false" ht="12.65" outlineLevel="0" r="457">
      <c r="A457" s="0" t="str">
        <f aca="false">HYPERLINK("http://dbpedia.org/property/placeOfDeath")</f>
        <v>http://dbpedia.org/property/placeOfDeath</v>
      </c>
      <c r="B457" s="0" t="s">
        <v>418</v>
      </c>
      <c r="D457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1" outlineLevel="0" r="458">
      <c r="A458" s="0" t="str">
        <f aca="false">HYPERLINK("http://dbpedia.org/property/location")</f>
        <v>http://dbpedia.org/property/location</v>
      </c>
      <c r="B458" s="0" t="s">
        <v>419</v>
      </c>
      <c r="D458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65" outlineLevel="0" r="459">
      <c r="A459" s="0" t="str">
        <f aca="false">HYPERLINK("http://dbpedia.org/ontology/demolitionDate")</f>
        <v>http://dbpedia.org/ontology/demolitionDate</v>
      </c>
      <c r="B459" s="0" t="s">
        <v>420</v>
      </c>
      <c r="D459" s="0" t="str">
        <f aca="false">HYPERLINK("http://dbpedia.org/sparql?default-graph-uri=http%3A%2F%2Fdbpedia.org&amp;query=select+distinct+%3Fsubject+%3Fobject+where+{%3Fsubject+%3Chttp%3A%2F%2Fdbpedia.org%2Fontology%2FdemolitionDate%3E+%3Fobject}+LIMIT+100&amp;format=text%2Fhtml&amp;timeout=30000&amp;debug=on", "View on DBPedia")</f>
        <v>View on DBPedia</v>
      </c>
    </row>
    <row collapsed="false" customFormat="false" customHeight="true" hidden="false" ht="12.1" outlineLevel="0" r="460">
      <c r="A460" s="0" t="str">
        <f aca="false">HYPERLINK("http://dbpedia.org/property/games")</f>
        <v>http://dbpedia.org/property/games</v>
      </c>
      <c r="B460" s="0" t="s">
        <v>421</v>
      </c>
      <c r="D460" s="0" t="str">
        <f aca="false">HYPERLINK("http://dbpedia.org/sparql?default-graph-uri=http%3A%2F%2Fdbpedia.org&amp;query=select+distinct+%3Fsubject+%3Fobject+where+{%3Fsubject+%3Chttp%3A%2F%2Fdbpedia.org%2Fproperty%2Fgames%3E+%3Fobject}+LIMIT+100&amp;format=text%2Fhtml&amp;timeout=30000&amp;debug=on", "View on DBPedia")</f>
        <v>View on DBPedia</v>
      </c>
    </row>
    <row collapsed="false" customFormat="false" customHeight="true" hidden="false" ht="12.1" outlineLevel="0" r="461">
      <c r="A461" s="0" t="str">
        <f aca="false">HYPERLINK("http://dbpedia.org/property/s")</f>
        <v>http://dbpedia.org/property/s</v>
      </c>
      <c r="B461" s="0" t="s">
        <v>422</v>
      </c>
      <c r="D461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true" hidden="false" ht="12.65" outlineLevel="0" r="462">
      <c r="A462" s="0" t="str">
        <f aca="false">HYPERLINK("http://dbpedia.org/property/bowlgames")</f>
        <v>http://dbpedia.org/property/bowlgames</v>
      </c>
      <c r="B462" s="0" t="s">
        <v>423</v>
      </c>
      <c r="D462" s="0" t="str">
        <f aca="false">HYPERLINK("http://dbpedia.org/sparql?default-graph-uri=http%3A%2F%2Fdbpedia.org&amp;query=select+distinct+%3Fsubject+%3Fobject+where+{%3Fsubject+%3Chttp%3A%2F%2Fdbpedia.org%2Fproperty%2Fbowlgames%3E+%3Fobject}+LIMIT+100&amp;format=text%2Fhtml&amp;timeout=30000&amp;debug=on", "View on DBPedia")</f>
        <v>View on DBPedia</v>
      </c>
    </row>
    <row collapsed="false" customFormat="false" customHeight="true" hidden="false" ht="12.1" outlineLevel="0" r="463">
      <c r="A463" s="0" t="str">
        <f aca="false">HYPERLINK("http://dbpedia.org/property/coachyear5start")</f>
        <v>http://dbpedia.org/property/coachyear5start</v>
      </c>
      <c r="B463" s="0" t="s">
        <v>424</v>
      </c>
      <c r="D463" s="0" t="str">
        <f aca="false">HYPERLINK("http://dbpedia.org/sparql?default-graph-uri=http%3A%2F%2Fdbpedia.org&amp;query=select+distinct+%3Fsubject+%3Fobject+where+{%3Fsubject+%3Chttp%3A%2F%2Fdbpedia.org%2Fproperty%2Fcoachyear5start%3E+%3Fobject}+LIMIT+100&amp;format=text%2Fhtml&amp;timeout=30000&amp;debug=on", "View on DBPedia")</f>
        <v>View on DBPedia</v>
      </c>
    </row>
    <row collapsed="false" customFormat="false" customHeight="true" hidden="false" ht="12.65" outlineLevel="0" r="464">
      <c r="A464" s="0" t="str">
        <f aca="false">HYPERLINK("http://dbpedia.org/property/hofyear")</f>
        <v>http://dbpedia.org/property/hofyear</v>
      </c>
      <c r="B464" s="0" t="s">
        <v>425</v>
      </c>
      <c r="D464" s="0" t="str">
        <f aca="false">HYPERLINK("http://dbpedia.org/sparql?default-graph-uri=http%3A%2F%2Fdbpedia.org&amp;query=select+distinct+%3Fsubject+%3Fobject+where+{%3Fsubject+%3Chttp%3A%2F%2Fdbpedia.org%2Fproperty%2Fhofyear%3E+%3Fobject}+LIMIT+100&amp;format=text%2Fhtml&amp;timeout=30000&amp;debug=on", "View on DBPedia")</f>
        <v>View on DBPedia</v>
      </c>
    </row>
    <row collapsed="false" customFormat="false" customHeight="true" hidden="false" ht="12.65" outlineLevel="0" r="465">
      <c r="A465" s="0" t="str">
        <f aca="false">HYPERLINK("http://dbpedia.org/property/airdate")</f>
        <v>http://dbpedia.org/property/airdate</v>
      </c>
      <c r="B465" s="0" t="s">
        <v>426</v>
      </c>
      <c r="D465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true" hidden="false" ht="12.65" outlineLevel="0" r="466">
      <c r="A466" s="0" t="str">
        <f aca="false">HYPERLINK("http://dbpedia.org/property/nfldraftyear")</f>
        <v>http://dbpedia.org/property/nfldraftyear</v>
      </c>
      <c r="B466" s="0" t="s">
        <v>427</v>
      </c>
      <c r="D466" s="0" t="str">
        <f aca="false">HYPERLINK("http://dbpedia.org/sparql?default-graph-uri=http%3A%2F%2Fdbpedia.org&amp;query=select+distinct+%3Fsubject+%3Fobject+where+{%3Fsubject+%3Chttp%3A%2F%2Fdbpedia.org%2Fproperty%2Fnfldraftyear%3E+%3Fobject}+LIMIT+100&amp;format=text%2Fhtml&amp;timeout=30000&amp;debug=on", "View on DBPedia")</f>
        <v>View on DBPedia</v>
      </c>
    </row>
    <row collapsed="false" customFormat="false" customHeight="true" hidden="false" ht="12.1" outlineLevel="0" r="467">
      <c r="A467" s="0" t="str">
        <f aca="false">HYPERLINK("http://dbpedia.org/property/coachyear3end")</f>
        <v>http://dbpedia.org/property/coachyear3end</v>
      </c>
      <c r="B467" s="0" t="s">
        <v>428</v>
      </c>
      <c r="D467" s="0" t="str">
        <f aca="false">HYPERLINK("http://dbpedia.org/sparql?default-graph-uri=http%3A%2F%2Fdbpedia.org&amp;query=select+distinct+%3Fsubject+%3Fobject+where+{%3Fsubject+%3Chttp%3A%2F%2Fdbpedia.org%2Fproperty%2Fcoachyear3end%3E+%3Fobject}+LIMIT+100&amp;format=text%2Fhtml&amp;timeout=30000&amp;debug=on", "View on DBPedia")</f>
        <v>View on DBPedia</v>
      </c>
    </row>
    <row collapsed="false" customFormat="false" customHeight="true" hidden="false" ht="12.65" outlineLevel="0" r="468">
      <c r="A468" s="0" t="str">
        <f aca="false">HYPERLINK("http://dbpedia.org/property/cflwestallstar")</f>
        <v>http://dbpedia.org/property/cflwestallstar</v>
      </c>
      <c r="B468" s="0" t="s">
        <v>429</v>
      </c>
      <c r="D468" s="0" t="str">
        <f aca="false">HYPERLINK("http://dbpedia.org/sparql?default-graph-uri=http%3A%2F%2Fdbpedia.org&amp;query=select+distinct+%3Fsubject+%3Fobject+where+{%3Fsubject+%3Chttp%3A%2F%2Fdbpedia.org%2Fproperty%2Fcflwestallstar%3E+%3Fobject}+LIMIT+100&amp;format=text%2Fhtml&amp;timeout=30000&amp;debug=on", "View on DBPedia")</f>
        <v>View on DBPedia</v>
      </c>
    </row>
    <row collapsed="false" customFormat="false" customHeight="true" hidden="false" ht="12.1" outlineLevel="0" r="469">
      <c r="A469" s="0" t="str">
        <f aca="false">HYPERLINK("http://dbpedia.org/property/refereeyear2start")</f>
        <v>http://dbpedia.org/property/refereeyear2start</v>
      </c>
      <c r="B469" s="0" t="s">
        <v>430</v>
      </c>
      <c r="D469" s="0" t="str">
        <f aca="false">HYPERLINK("http://dbpedia.org/sparql?default-graph-uri=http%3A%2F%2Fdbpedia.org&amp;query=select+distinct+%3Fsubject+%3Fobject+where+{%3Fsubject+%3Chttp%3A%2F%2Fdbpedia.org%2Fproperty%2Frefereeyear2start%3E+%3Fobject}+LIMIT+100&amp;format=text%2Fhtml&amp;timeout=30000&amp;debug=on", "View on DBPedia")</f>
        <v>View on DBPedia</v>
      </c>
    </row>
    <row collapsed="false" customFormat="false" customHeight="true" hidden="false" ht="12.65" outlineLevel="0" r="470">
      <c r="A470" s="0" t="str">
        <f aca="false">HYPERLINK("http://dbpedia.org/property/cflstatseason")</f>
        <v>http://dbpedia.org/property/cflstatseason</v>
      </c>
      <c r="B470" s="0" t="s">
        <v>431</v>
      </c>
      <c r="D470" s="0" t="str">
        <f aca="false">HYPERLINK("http://dbpedia.org/sparql?default-graph-uri=http%3A%2F%2Fdbpedia.org&amp;query=select+distinct+%3Fsubject+%3Fobject+where+{%3Fsubject+%3Chttp%3A%2F%2Fdbpedia.org%2Fproperty%2Fcflstatseason%3E+%3Fobject}+LIMIT+100&amp;format=text%2Fhtml&amp;timeout=30000&amp;debug=on", "View on DBPedia")</f>
        <v>View on DBPedia</v>
      </c>
    </row>
    <row collapsed="false" customFormat="false" customHeight="true" hidden="false" ht="12.65" outlineLevel="0" r="471">
      <c r="A471" s="0" t="str">
        <f aca="false">HYPERLINK("http://dbpedia.org/property/grandPrix")</f>
        <v>http://dbpedia.org/property/grandPrix</v>
      </c>
      <c r="B471" s="0" t="s">
        <v>432</v>
      </c>
      <c r="D471" s="0" t="str">
        <f aca="false">HYPERLINK("http://dbpedia.org/sparql?default-graph-uri=http%3A%2F%2Fdbpedia.org&amp;query=select+distinct+%3Fsubject+%3Fobject+where+{%3Fsubject+%3Chttp%3A%2F%2Fdbpedia.org%2Fproperty%2FgrandPrix%3E+%3Fobject}+LIMIT+100&amp;format=text%2Fhtml&amp;timeout=30000&amp;debug=on", "View on DBPedia")</f>
        <v>View on DBPedia</v>
      </c>
    </row>
    <row collapsed="false" customFormat="false" customHeight="true" hidden="false" ht="12.65" outlineLevel="0" r="472">
      <c r="A472" s="0" t="str">
        <f aca="false">HYPERLINK("http://dbpedia.org/property/gamename")</f>
        <v>http://dbpedia.org/property/gamename</v>
      </c>
      <c r="B472" s="0" t="s">
        <v>433</v>
      </c>
      <c r="D472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true" hidden="false" ht="12.1" outlineLevel="0" r="473">
      <c r="A473" s="0" t="str">
        <f aca="false">HYPERLINK("http://dbpedia.org/ontology/event")</f>
        <v>http://dbpedia.org/ontology/event</v>
      </c>
      <c r="B473" s="0" t="s">
        <v>434</v>
      </c>
      <c r="D473" s="0" t="str">
        <f aca="false">HYPERLINK("http://dbpedia.org/sparql?default-graph-uri=http%3A%2F%2Fdbpedia.org&amp;query=select+distinct+%3Fsubject+%3Fobject+where+{%3Fsubject+%3Chttp%3A%2F%2Fdbpedia.org%2Fontology%2Fevent%3E+%3Fobject}+LIMIT+100&amp;format=text%2Fhtml&amp;timeout=30000&amp;debug=on", "View on DBPedia")</f>
        <v>View on DBPedia</v>
      </c>
    </row>
    <row collapsed="false" customFormat="false" customHeight="true" hidden="false" ht="12.1" outlineLevel="0" r="474">
      <c r="A474" s="0" t="str">
        <f aca="false">HYPERLINK("http://dbpedia.org/property/last")</f>
        <v>http://dbpedia.org/property/last</v>
      </c>
      <c r="B474" s="0" t="s">
        <v>435</v>
      </c>
      <c r="D474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true" hidden="false" ht="12.1" outlineLevel="0" r="475">
      <c r="A475" s="0" t="str">
        <f aca="false">HYPERLINK("http://xmlns.com/foaf/0.1/name")</f>
        <v>http://xmlns.com/foaf/0.1/name</v>
      </c>
      <c r="B475" s="0" t="s">
        <v>24</v>
      </c>
      <c r="D47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476">
      <c r="A476" s="0" t="str">
        <f aca="false">HYPERLINK("http://dbpedia.org/property/footnotes")</f>
        <v>http://dbpedia.org/property/footnotes</v>
      </c>
      <c r="B476" s="0" t="s">
        <v>436</v>
      </c>
      <c r="D476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true" hidden="false" ht="12.1" outlineLevel="0" r="477">
      <c r="A477" s="0" t="str">
        <f aca="false">HYPERLINK("http://dbpedia.org/property/list")</f>
        <v>http://dbpedia.org/property/list</v>
      </c>
      <c r="B477" s="0" t="s">
        <v>60</v>
      </c>
      <c r="D477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1" outlineLevel="0" r="478">
      <c r="A478" s="0" t="str">
        <f aca="false">HYPERLINK("http://dbpedia.org/property/dab")</f>
        <v>http://dbpedia.org/property/dab</v>
      </c>
      <c r="B478" s="0" t="s">
        <v>437</v>
      </c>
      <c r="D478" s="0" t="str">
        <f aca="false">HYPERLINK("http://dbpedia.org/sparql?default-graph-uri=http%3A%2F%2Fdbpedia.org&amp;query=select+distinct+%3Fsubject+%3Fobject+where+{%3Fsubject+%3Chttp%3A%2F%2Fdbpedia.org%2Fproperty%2Fdab%3E+%3Fobject}+LIMIT+100&amp;format=text%2Fhtml&amp;timeout=30000&amp;debug=on", "View on DBPedia")</f>
        <v>View on DBPedia</v>
      </c>
    </row>
    <row collapsed="false" customFormat="false" customHeight="true" hidden="false" ht="12.1" outlineLevel="0" r="479">
      <c r="A479" s="0" t="str">
        <f aca="false">HYPERLINK("http://dbpedia.org/property/spouse")</f>
        <v>http://dbpedia.org/property/spouse</v>
      </c>
      <c r="B479" s="0" t="s">
        <v>438</v>
      </c>
      <c r="D479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true" hidden="false" ht="12.65" outlineLevel="0" r="480">
      <c r="A480" s="0" t="str">
        <f aca="false">HYPERLINK("http://dbpedia.org/property/cfldraftyear")</f>
        <v>http://dbpedia.org/property/cfldraftyear</v>
      </c>
      <c r="B480" s="0" t="s">
        <v>439</v>
      </c>
      <c r="D480" s="0" t="str">
        <f aca="false">HYPERLINK("http://dbpedia.org/sparql?default-graph-uri=http%3A%2F%2Fdbpedia.org&amp;query=select+distinct+%3Fsubject+%3Fobject+where+{%3Fsubject+%3Chttp%3A%2F%2Fdbpedia.org%2Fproperty%2Fcfldraftyear%3E+%3Fobject}+LIMIT+100&amp;format=text%2Fhtml&amp;timeout=30000&amp;debug=on", "View on DBPedia")</f>
        <v>View on DBPedia</v>
      </c>
    </row>
    <row collapsed="false" customFormat="false" customHeight="true" hidden="false" ht="12.65" outlineLevel="0" r="481">
      <c r="A481" s="0" t="str">
        <f aca="false">HYPERLINK("http://dbpedia.org/property/zuiderduinMasters")</f>
        <v>http://dbpedia.org/property/zuiderduinMasters</v>
      </c>
      <c r="B481" s="0" t="s">
        <v>440</v>
      </c>
      <c r="D481" s="0" t="str">
        <f aca="false">HYPERLINK("http://dbpedia.org/sparql?default-graph-uri=http%3A%2F%2Fdbpedia.org&amp;query=select+distinct+%3Fsubject+%3Fobject+where+{%3Fsubject+%3Chttp%3A%2F%2Fdbpedia.org%2Fproperty%2FzuiderduinMasters%3E+%3Fobject}+LIMIT+100&amp;format=text%2Fhtml&amp;timeout=30000&amp;debug=on", "View on DBPedia")</f>
        <v>View on DBPedia</v>
      </c>
    </row>
    <row collapsed="false" customFormat="false" customHeight="true" hidden="false" ht="12.65" outlineLevel="0" r="482">
      <c r="A482" s="0" t="str">
        <f aca="false">HYPERLINK("http://dbpedia.org/property/compyear")</f>
        <v>http://dbpedia.org/property/compyear</v>
      </c>
      <c r="B482" s="0" t="s">
        <v>441</v>
      </c>
      <c r="D482" s="0" t="str">
        <f aca="false">HYPERLINK("http://dbpedia.org/sparql?default-graph-uri=http%3A%2F%2Fdbpedia.org&amp;query=select+distinct+%3Fsubject+%3Fobject+where+{%3Fsubject+%3Chttp%3A%2F%2Fdbpedia.org%2Fproperty%2Fcompyear%3E+%3Fobject}+LIMIT+100&amp;format=text%2Fhtml&amp;timeout=30000&amp;debug=on", "View on DBPedia")</f>
        <v>View on DBPedia</v>
      </c>
    </row>
    <row collapsed="false" customFormat="false" customHeight="true" hidden="false" ht="12.65" outlineLevel="0" r="483">
      <c r="A483" s="0" t="str">
        <f aca="false">HYPERLINK("http://dbpedia.org/property/overseasCareerStart")</f>
        <v>http://dbpedia.org/property/overseasCareerStart</v>
      </c>
      <c r="B483" s="0" t="s">
        <v>442</v>
      </c>
      <c r="D483" s="0" t="str">
        <f aca="false">HYPERLINK("http://dbpedia.org/sparql?default-graph-uri=http%3A%2F%2Fdbpedia.org&amp;query=select+distinct+%3Fsubject+%3Fobject+where+{%3Fsubject+%3Chttp%3A%2F%2Fdbpedia.org%2Fproperty%2FoverseasCareerStart%3E+%3Fobject}+LIMIT+100&amp;format=text%2Fhtml&amp;timeout=30000&amp;debug=on", "View on DBPedia")</f>
        <v>View on DBPedia</v>
      </c>
    </row>
    <row collapsed="false" customFormat="false" customHeight="true" hidden="false" ht="12.1" outlineLevel="0" r="484">
      <c r="A484" s="0" t="str">
        <f aca="false">HYPERLINK("http://dbpedia.org/property/id")</f>
        <v>http://dbpedia.org/property/id</v>
      </c>
      <c r="B484" s="0" t="s">
        <v>39</v>
      </c>
      <c r="D484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65" outlineLevel="0" r="485">
      <c r="A485" s="0" t="str">
        <f aca="false">HYPERLINK("http://dbpedia.org/property/confchamp")</f>
        <v>http://dbpedia.org/property/confchamp</v>
      </c>
      <c r="B485" s="0" t="s">
        <v>443</v>
      </c>
      <c r="D485" s="0" t="str">
        <f aca="false">HYPERLINK("http://dbpedia.org/sparql?default-graph-uri=http%3A%2F%2Fdbpedia.org&amp;query=select+distinct+%3Fsubject+%3Fobject+where+{%3Fsubject+%3Chttp%3A%2F%2Fdbpedia.org%2Fproperty%2Fconfchamp%3E+%3Fobject}+LIMIT+100&amp;format=text%2Fhtml&amp;timeout=30000&amp;debug=on", "View on DBPedia")</f>
        <v>View on DBPedia</v>
      </c>
    </row>
    <row collapsed="false" customFormat="false" customHeight="true" hidden="false" ht="12.1" outlineLevel="0" r="486">
      <c r="A486" s="0" t="str">
        <f aca="false">HYPERLINK("http://dbpedia.org/property/year9start")</f>
        <v>http://dbpedia.org/property/year9start</v>
      </c>
      <c r="B486" s="0" t="s">
        <v>444</v>
      </c>
      <c r="D486" s="0" t="str">
        <f aca="false">HYPERLINK("http://dbpedia.org/sparql?default-graph-uri=http%3A%2F%2Fdbpedia.org&amp;query=select+distinct+%3Fsubject+%3Fobject+where+{%3Fsubject+%3Chttp%3A%2F%2Fdbpedia.org%2Fproperty%2Fyear9start%3E+%3Fobject}+LIMIT+100&amp;format=text%2Fhtml&amp;timeout=30000&amp;debug=on", "View on DBPedia")</f>
        <v>View on DBPedia</v>
      </c>
    </row>
    <row collapsed="false" customFormat="false" customHeight="true" hidden="false" ht="12.65" outlineLevel="0" r="487">
      <c r="A487" s="0" t="str">
        <f aca="false">HYPERLINK("http://dbpedia.org/ontology/dateOfAbandonment")</f>
        <v>http://dbpedia.org/ontology/dateOfAbandonment</v>
      </c>
      <c r="B487" s="0" t="s">
        <v>445</v>
      </c>
      <c r="D487" s="0" t="str">
        <f aca="false">HYPERLINK("http://dbpedia.org/sparql?default-graph-uri=http%3A%2F%2Fdbpedia.org&amp;query=select+distinct+%3Fsubject+%3Fobject+where+{%3Fsubject+%3Chttp%3A%2F%2Fdbpedia.org%2Fontology%2FdateOfAbandonment%3E+%3Fobject}+LIMIT+100&amp;format=text%2Fhtml&amp;timeout=30000&amp;debug=on", "View on DBPedia")</f>
        <v>View on DBPedia</v>
      </c>
    </row>
    <row collapsed="false" customFormat="false" customHeight="true" hidden="false" ht="12.1" outlineLevel="0" r="488">
      <c r="A488" s="0" t="str">
        <f aca="false">HYPERLINK("http://dbpedia.org/property/added")</f>
        <v>http://dbpedia.org/property/added</v>
      </c>
      <c r="B488" s="0" t="s">
        <v>446</v>
      </c>
      <c r="D488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true" hidden="false" ht="12.1" outlineLevel="0" r="489">
      <c r="A489" s="0" t="str">
        <f aca="false">HYPERLINK("http://dbpedia.org/property/dissolved")</f>
        <v>http://dbpedia.org/property/dissolved</v>
      </c>
      <c r="B489" s="0" t="s">
        <v>447</v>
      </c>
      <c r="D489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true" hidden="false" ht="12.65" outlineLevel="0" r="490">
      <c r="A490" s="0" t="str">
        <f aca="false">HYPERLINK("http://dbpedia.org/property/playerTeams")</f>
        <v>http://dbpedia.org/property/playerTeams</v>
      </c>
      <c r="B490" s="0" t="s">
        <v>448</v>
      </c>
      <c r="D490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true" hidden="false" ht="12.65" outlineLevel="0" r="491">
      <c r="A491" s="0" t="str">
        <f aca="false">HYPERLINK("http://dbpedia.org/property/regularSeason")</f>
        <v>http://dbpedia.org/property/regularSeason</v>
      </c>
      <c r="B491" s="0" t="s">
        <v>449</v>
      </c>
      <c r="D491" s="0" t="str">
        <f aca="false">HYPERLINK("http://dbpedia.org/sparql?default-graph-uri=http%3A%2F%2Fdbpedia.org&amp;query=select+distinct+%3Fsubject+%3Fobject+where+{%3Fsubject+%3Chttp%3A%2F%2Fdbpedia.org%2Fproperty%2FregularSeason%3E+%3Fobject}+LIMIT+100&amp;format=text%2Fhtml&amp;timeout=30000&amp;debug=on", "View on DBPedia")</f>
        <v>View on DBPedia</v>
      </c>
    </row>
    <row collapsed="false" customFormat="false" customHeight="true" hidden="false" ht="12.65" outlineLevel="0" r="492">
      <c r="A492" s="0" t="str">
        <f aca="false">HYPERLINK("http://dbpedia.org/property/currentyears")</f>
        <v>http://dbpedia.org/property/currentyears</v>
      </c>
      <c r="B492" s="0" t="s">
        <v>450</v>
      </c>
      <c r="D492" s="0" t="str">
        <f aca="false">HYPERLINK("http://dbpedia.org/sparql?default-graph-uri=http%3A%2F%2Fdbpedia.org&amp;query=select+distinct+%3Fsubject+%3Fobject+where+{%3Fsubject+%3Chttp%3A%2F%2Fdbpedia.org%2Fproperty%2Fcurrentyears%3E+%3Fobject}+LIMIT+100&amp;format=text%2Fhtml&amp;timeout=30000&amp;debug=on", "View on DBPedia")</f>
        <v>View on DBPedia</v>
      </c>
    </row>
    <row collapsed="false" customFormat="false" customHeight="true" hidden="false" ht="12.1" outlineLevel="0" r="493">
      <c r="A493" s="0" t="str">
        <f aca="false">HYPERLINK("http://dbpedia.org/property/ruYear4start")</f>
        <v>http://dbpedia.org/property/ruYear4start</v>
      </c>
      <c r="B493" s="0" t="s">
        <v>451</v>
      </c>
      <c r="D493" s="0" t="str">
        <f aca="false">HYPERLINK("http://dbpedia.org/sparql?default-graph-uri=http%3A%2F%2Fdbpedia.org&amp;query=select+distinct+%3Fsubject+%3Fobject+where+{%3Fsubject+%3Chttp%3A%2F%2Fdbpedia.org%2Fproperty%2FruYear4start%3E+%3Fobject}+LIMIT+100&amp;format=text%2Fhtml&amp;timeout=30000&amp;debug=on", "View on DBPedia")</f>
        <v>View on DBPedia</v>
      </c>
    </row>
    <row collapsed="false" customFormat="false" customHeight="true" hidden="false" ht="12.1" outlineLevel="0" r="494">
      <c r="A494" s="0" t="str">
        <f aca="false">HYPERLINK("http://dbpedia.org/property/refereeyear1end")</f>
        <v>http://dbpedia.org/property/refereeyear1end</v>
      </c>
      <c r="B494" s="0" t="s">
        <v>452</v>
      </c>
      <c r="D494" s="0" t="str">
        <f aca="false">HYPERLINK("http://dbpedia.org/sparql?default-graph-uri=http%3A%2F%2Fdbpedia.org&amp;query=select+distinct+%3Fsubject+%3Fobject+where+{%3Fsubject+%3Chttp%3A%2F%2Fdbpedia.org%2Fproperty%2Frefereeyear1end%3E+%3Fobject}+LIMIT+100&amp;format=text%2Fhtml&amp;timeout=30000&amp;debug=on", "View on DBPedia")</f>
        <v>View on DBPedia</v>
      </c>
    </row>
    <row collapsed="false" customFormat="false" customHeight="true" hidden="false" ht="12.1" outlineLevel="0" r="495">
      <c r="A495" s="0" t="str">
        <f aca="false">HYPERLINK("http://dbpedia.org/ontology/successor")</f>
        <v>http://dbpedia.org/ontology/successor</v>
      </c>
      <c r="B495" s="0" t="s">
        <v>453</v>
      </c>
      <c r="D495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496">
      <c r="A496" s="0" t="str">
        <f aca="false">HYPERLINK("http://dbpedia.org/property/ruYear2end")</f>
        <v>http://dbpedia.org/property/ruYear2end</v>
      </c>
      <c r="B496" s="0" t="s">
        <v>454</v>
      </c>
      <c r="D496" s="0" t="str">
        <f aca="false">HYPERLINK("http://dbpedia.org/sparql?default-graph-uri=http%3A%2F%2Fdbpedia.org&amp;query=select+distinct+%3Fsubject+%3Fobject+where+{%3Fsubject+%3Chttp%3A%2F%2Fdbpedia.org%2Fproperty%2FruYear2end%3E+%3Fobject}+LIMIT+100&amp;format=text%2Fhtml&amp;timeout=30000&amp;debug=on", "View on DBPedia")</f>
        <v>View on DBPedia</v>
      </c>
    </row>
    <row collapsed="false" customFormat="false" customHeight="true" hidden="false" ht="12.65" outlineLevel="0" r="497">
      <c r="A497" s="0" t="str">
        <f aca="false">HYPERLINK("http://dbpedia.org/property/coachtournamentrecord")</f>
        <v>http://dbpedia.org/property/coachtournamentrecord</v>
      </c>
      <c r="B497" s="0" t="s">
        <v>455</v>
      </c>
      <c r="D497" s="0" t="str">
        <f aca="false">HYPERLINK("http://dbpedia.org/sparql?default-graph-uri=http%3A%2F%2Fdbpedia.org&amp;query=select+distinct+%3Fsubject+%3Fobject+where+{%3Fsubject+%3Chttp%3A%2F%2Fdbpedia.org%2Fproperty%2Fcoachtournamentrecord%3E+%3Fobject}+LIMIT+100&amp;format=text%2Fhtml&amp;timeout=30000&amp;debug=on", "View on DBPedia")</f>
        <v>View on DBPedia</v>
      </c>
    </row>
    <row collapsed="false" customFormat="false" customHeight="true" hidden="false" ht="12.65" outlineLevel="0" r="498">
      <c r="A498" s="0" t="str">
        <f aca="false">HYPERLINK("http://dbpedia.org/property/mvp")</f>
        <v>http://dbpedia.org/property/mvp</v>
      </c>
      <c r="B498" s="0" t="s">
        <v>456</v>
      </c>
      <c r="D498" s="0" t="str">
        <f aca="false">HYPERLINK("http://dbpedia.org/sparql?default-graph-uri=http%3A%2F%2Fdbpedia.org&amp;query=select+distinct+%3Fsubject+%3Fobject+where+{%3Fsubject+%3Chttp%3A%2F%2Fdbpedia.org%2Fproperty%2Fmvp%3E+%3Fobject}+LIMIT+100&amp;format=text%2Fhtml&amp;timeout=30000&amp;debug=on", "View on DBPedia")</f>
        <v>View on DBPedia</v>
      </c>
    </row>
    <row collapsed="false" customFormat="false" customHeight="true" hidden="false" ht="12.1" outlineLevel="0" r="499">
      <c r="A499" s="0" t="str">
        <f aca="false">HYPERLINK("http://dbpedia.org/ontology/added")</f>
        <v>http://dbpedia.org/ontology/added</v>
      </c>
      <c r="B499" s="0" t="s">
        <v>446</v>
      </c>
      <c r="D499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true" hidden="false" ht="12.1" outlineLevel="0" r="500">
      <c r="A500" s="0" t="str">
        <f aca="false">HYPERLINK("http://dbpedia.org/property/award")</f>
        <v>http://dbpedia.org/property/award</v>
      </c>
      <c r="B500" s="0" t="s">
        <v>91</v>
      </c>
      <c r="D500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true" hidden="false" ht="12.1" outlineLevel="0" r="501">
      <c r="A501" s="0" t="str">
        <f aca="false">HYPERLINK("http://dbpedia.org/property/season2Year")</f>
        <v>http://dbpedia.org/property/season2Year</v>
      </c>
      <c r="B501" s="0" t="s">
        <v>457</v>
      </c>
      <c r="D501" s="0" t="str">
        <f aca="false">HYPERLINK("http://dbpedia.org/sparql?default-graph-uri=http%3A%2F%2Fdbpedia.org&amp;query=select+distinct+%3Fsubject+%3Fobject+where+{%3Fsubject+%3Chttp%3A%2F%2Fdbpedia.org%2Fproperty%2Fseason2Year%3E+%3Fobject}+LIMIT+100&amp;format=text%2Fhtml&amp;timeout=30000&amp;debug=on", "View on DBPedia")</f>
        <v>View on DBPedia</v>
      </c>
    </row>
    <row collapsed="false" customFormat="false" customHeight="true" hidden="false" ht="12.65" outlineLevel="0" r="502">
      <c r="A502" s="0" t="str">
        <f aca="false">HYPERLINK("http://dbpedia.org/property/lccn")</f>
        <v>http://dbpedia.org/property/lccn</v>
      </c>
      <c r="B502" s="0" t="s">
        <v>458</v>
      </c>
      <c r="D502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true" hidden="false" ht="12.1" outlineLevel="0" r="503">
      <c r="A503" s="0" t="str">
        <f aca="false">HYPERLINK("http://dbpedia.org/property/champion")</f>
        <v>http://dbpedia.org/property/champion</v>
      </c>
      <c r="B503" s="0" t="s">
        <v>459</v>
      </c>
      <c r="D503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true" hidden="false" ht="12.1" outlineLevel="0" r="504">
      <c r="A504" s="0" t="str">
        <f aca="false">HYPERLINK("http://dbpedia.org/property/website")</f>
        <v>http://dbpedia.org/property/website</v>
      </c>
      <c r="B504" s="0" t="s">
        <v>460</v>
      </c>
      <c r="D504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true" hidden="false" ht="12.65" outlineLevel="0" r="505">
      <c r="A505" s="0" t="str">
        <f aca="false">HYPERLINK("http://dbpedia.org/property/bowlList")</f>
        <v>http://dbpedia.org/property/bowlList</v>
      </c>
      <c r="B505" s="0" t="s">
        <v>461</v>
      </c>
      <c r="D505" s="0" t="str">
        <f aca="false">HYPERLINK("http://dbpedia.org/sparql?default-graph-uri=http%3A%2F%2Fdbpedia.org&amp;query=select+distinct+%3Fsubject+%3Fobject+where+{%3Fsubject+%3Chttp%3A%2F%2Fdbpedia.org%2Fproperty%2FbowlList%3E+%3Fobject}+LIMIT+100&amp;format=text%2Fhtml&amp;timeout=30000&amp;debug=on", "View on DBPedia")</f>
        <v>View on DBPedia</v>
      </c>
    </row>
    <row collapsed="false" customFormat="false" customHeight="true" hidden="false" ht="12.65" outlineLevel="0" r="506">
      <c r="A506" s="0" t="str">
        <f aca="false">HYPERLINK("http://dbpedia.org/property/deathPlace")</f>
        <v>http://dbpedia.org/property/deathPlace</v>
      </c>
      <c r="B506" s="0" t="s">
        <v>462</v>
      </c>
      <c r="D50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507">
      <c r="A507" s="0" t="str">
        <f aca="false">HYPERLINK("http://dbpedia.org/property/worldChamp")</f>
        <v>http://dbpedia.org/property/worldChamp</v>
      </c>
      <c r="B507" s="0" t="s">
        <v>463</v>
      </c>
      <c r="D507" s="0" t="str">
        <f aca="false">HYPERLINK("http://dbpedia.org/sparql?default-graph-uri=http%3A%2F%2Fdbpedia.org&amp;query=select+distinct+%3Fsubject+%3Fobject+where+{%3Fsubject+%3Chttp%3A%2F%2Fdbpedia.org%2Fproperty%2FworldChamp%3E+%3Fobject}+LIMIT+100&amp;format=text%2Fhtml&amp;timeout=30000&amp;debug=on", "View on DBPedia")</f>
        <v>View on DBPedia</v>
      </c>
    </row>
    <row collapsed="false" customFormat="false" customHeight="true" hidden="false" ht="12.65" outlineLevel="0" r="508">
      <c r="A508" s="0" t="str">
        <f aca="false">HYPERLINK("http://dbpedia.org/property/superbowls")</f>
        <v>http://dbpedia.org/property/superbowls</v>
      </c>
      <c r="B508" s="0" t="s">
        <v>464</v>
      </c>
      <c r="D508" s="0" t="str">
        <f aca="false">HYPERLINK("http://dbpedia.org/sparql?default-graph-uri=http%3A%2F%2Fdbpedia.org&amp;query=select+distinct+%3Fsubject+%3Fobject+where+{%3Fsubject+%3Chttp%3A%2F%2Fdbpedia.org%2Fproperty%2Fsuperbowls%3E+%3Fobject}+LIMIT+100&amp;format=text%2Fhtml&amp;timeout=30000&amp;debug=on", "View on DBPedia")</f>
        <v>View on DBPedia</v>
      </c>
    </row>
    <row collapsed="false" customFormat="false" customHeight="true" hidden="false" ht="12.65" outlineLevel="0" r="509">
      <c r="A509" s="0" t="str">
        <f aca="false">HYPERLINK("http://dbpedia.org/property/womensworldchampion")</f>
        <v>http://dbpedia.org/property/womensworldchampion</v>
      </c>
      <c r="B509" s="0" t="s">
        <v>465</v>
      </c>
      <c r="D509" s="0" t="str">
        <f aca="false">HYPERLINK("http://dbpedia.org/sparql?default-graph-uri=http%3A%2F%2Fdbpedia.org&amp;query=select+distinct+%3Fsubject+%3Fobject+where+{%3Fsubject+%3Chttp%3A%2F%2Fdbpedia.org%2Fproperty%2Fwomensworldchampion%3E+%3Fobject}+LIMIT+100&amp;format=text%2Fhtml&amp;timeout=30000&amp;debug=on", "View on DBPedia")</f>
        <v>View on DBPedia</v>
      </c>
    </row>
    <row collapsed="false" customFormat="false" customHeight="true" hidden="false" ht="12.65" outlineLevel="0" r="510">
      <c r="A510" s="0" t="str">
        <f aca="false">HYPERLINK("http://dbpedia.org/property/termend")</f>
        <v>http://dbpedia.org/property/termend</v>
      </c>
      <c r="B510" s="0" t="s">
        <v>466</v>
      </c>
      <c r="D510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true" hidden="false" ht="12.65" outlineLevel="0" r="511">
      <c r="A511" s="0" t="str">
        <f aca="false">HYPERLINK("http://dbpedia.org/property/coachyearcstart")</f>
        <v>http://dbpedia.org/property/coachyearcstart</v>
      </c>
      <c r="B511" s="0" t="s">
        <v>467</v>
      </c>
      <c r="D511" s="0" t="str">
        <f aca="false">HYPERLINK("http://dbpedia.org/sparql?default-graph-uri=http%3A%2F%2Fdbpedia.org&amp;query=select+distinct+%3Fsubject+%3Fobject+where+{%3Fsubject+%3Chttp%3A%2F%2Fdbpedia.org%2Fproperty%2Fcoachyearcstart%3E+%3Fobject}+LIMIT+100&amp;format=text%2Fhtml&amp;timeout=30000&amp;debug=on", "View on DBPedia")</f>
        <v>View on DBPedia</v>
      </c>
    </row>
    <row collapsed="false" customFormat="false" customHeight="true" hidden="false" ht="12.65" outlineLevel="0" r="512">
      <c r="A512" s="0" t="str">
        <f aca="false">HYPERLINK("http://dbpedia.org/ontology/winsAtMajors")</f>
        <v>http://dbpedia.org/ontology/winsAtMajors</v>
      </c>
      <c r="B512" s="0" t="s">
        <v>468</v>
      </c>
      <c r="D512" s="0" t="str">
        <f aca="false">HYPERLINK("http://dbpedia.org/sparql?default-graph-uri=http%3A%2F%2Fdbpedia.org&amp;query=select+distinct+%3Fsubject+%3Fobject+where+{%3Fsubject+%3Chttp%3A%2F%2Fdbpedia.org%2Fontology%2FwinsAtMajors%3E+%3Fobject}+LIMIT+100&amp;format=text%2Fhtml&amp;timeout=30000&amp;debug=on", "View on DBPedia")</f>
        <v>View on DBPedia</v>
      </c>
    </row>
    <row collapsed="false" customFormat="false" customHeight="true" hidden="false" ht="12.65" outlineLevel="0" r="513">
      <c r="A513" s="0" t="str">
        <f aca="false">HYPERLINK("http://dbpedia.org/ontology/formationDate")</f>
        <v>http://dbpedia.org/ontology/formationDate</v>
      </c>
      <c r="B513" s="0" t="s">
        <v>469</v>
      </c>
      <c r="D513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true" hidden="false" ht="12.1" outlineLevel="0" r="514">
      <c r="A514" s="0" t="str">
        <f aca="false">HYPERLINK("http://dbpedia.org/property/season1Year")</f>
        <v>http://dbpedia.org/property/season1Year</v>
      </c>
      <c r="B514" s="0" t="s">
        <v>470</v>
      </c>
      <c r="D514" s="0" t="str">
        <f aca="false">HYPERLINK("http://dbpedia.org/sparql?default-graph-uri=http%3A%2F%2Fdbpedia.org&amp;query=select+distinct+%3Fsubject+%3Fobject+where+{%3Fsubject+%3Chttp%3A%2F%2Fdbpedia.org%2Fproperty%2Fseason1Year%3E+%3Fobject}+LIMIT+100&amp;format=text%2Fhtml&amp;timeout=30000&amp;debug=on", "View on DBPedia")</f>
        <v>View on DBPedia</v>
      </c>
    </row>
    <row collapsed="false" customFormat="false" customHeight="true" hidden="false" ht="12.65" outlineLevel="0" r="515">
      <c r="A515" s="0" t="str">
        <f aca="false">HYPERLINK("http://dbpedia.org/property/wbritopen")</f>
        <v>http://dbpedia.org/property/wbritopen</v>
      </c>
      <c r="B515" s="0" t="s">
        <v>471</v>
      </c>
      <c r="D515" s="0" t="str">
        <f aca="false">HYPERLINK("http://dbpedia.org/sparql?default-graph-uri=http%3A%2F%2Fdbpedia.org&amp;query=select+distinct+%3Fsubject+%3Fobject+where+{%3Fsubject+%3Chttp%3A%2F%2Fdbpedia.org%2Fproperty%2Fwbritopen%3E+%3Fobject}+LIMIT+100&amp;format=text%2Fhtml&amp;timeout=30000&amp;debug=on", "View on DBPedia")</f>
        <v>View on DBPedia</v>
      </c>
    </row>
    <row collapsed="false" customFormat="false" customHeight="true" hidden="false" ht="12.1" outlineLevel="0" r="516">
      <c r="A516" s="0" t="str">
        <f aca="false">HYPERLINK("http://dbpedia.org/property/active")</f>
        <v>http://dbpedia.org/property/active</v>
      </c>
      <c r="B516" s="0" t="s">
        <v>472</v>
      </c>
      <c r="D516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true" hidden="false" ht="12.65" outlineLevel="0" r="517">
      <c r="A517" s="0" t="str">
        <f aca="false">HYPERLINK("http://dbpedia.org/ontology/draftPick")</f>
        <v>http://dbpedia.org/ontology/draftPick</v>
      </c>
      <c r="B517" s="0" t="s">
        <v>473</v>
      </c>
      <c r="D517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true" hidden="false" ht="12.1" outlineLevel="0" r="518">
      <c r="A518" s="0" t="str">
        <f aca="false">HYPERLINK("http://dbpedia.org/property/final2year")</f>
        <v>http://dbpedia.org/property/final2year</v>
      </c>
      <c r="B518" s="0" t="s">
        <v>474</v>
      </c>
      <c r="D518" s="0" t="str">
        <f aca="false">HYPERLINK("http://dbpedia.org/sparql?default-graph-uri=http%3A%2F%2Fdbpedia.org&amp;query=select+distinct+%3Fsubject+%3Fobject+where+{%3Fsubject+%3Chttp%3A%2F%2Fdbpedia.org%2Fproperty%2Ffinal2year%3E+%3Fobject}+LIMIT+100&amp;format=text%2Fhtml&amp;timeout=30000&amp;debug=on", "View on DBPedia")</f>
        <v>View on DBPedia</v>
      </c>
    </row>
    <row collapsed="false" customFormat="false" customHeight="true" hidden="false" ht="12.65" outlineLevel="0" r="519">
      <c r="A519" s="0" t="str">
        <f aca="false">HYPERLINK("http://dbpedia.org/property/divisionSeason")</f>
        <v>http://dbpedia.org/property/divisionSeason</v>
      </c>
      <c r="B519" s="0" t="s">
        <v>475</v>
      </c>
      <c r="D519" s="0" t="str">
        <f aca="false">HYPERLINK("http://dbpedia.org/sparql?default-graph-uri=http%3A%2F%2Fdbpedia.org&amp;query=select+distinct+%3Fsubject+%3Fobject+where+{%3Fsubject+%3Chttp%3A%2F%2Fdbpedia.org%2Fproperty%2FdivisionSeason%3E+%3Fobject}+LIMIT+100&amp;format=text%2Fhtml&amp;timeout=30000&amp;debug=on", "View on DBPedia")</f>
        <v>View on DBPedia</v>
      </c>
    </row>
    <row collapsed="false" customFormat="false" customHeight="true" hidden="false" ht="12.1" outlineLevel="0" r="520">
      <c r="A520" s="0" t="str">
        <f aca="false">HYPERLINK("http://dbpedia.org/property/data")</f>
        <v>http://dbpedia.org/property/data</v>
      </c>
      <c r="B520" s="0" t="s">
        <v>476</v>
      </c>
      <c r="D520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521">
      <c r="A521" s="0" t="str">
        <f aca="false">HYPERLINK("http://dbpedia.org/property/usamateur")</f>
        <v>http://dbpedia.org/property/usamateur</v>
      </c>
      <c r="B521" s="0" t="s">
        <v>477</v>
      </c>
      <c r="D521" s="0" t="str">
        <f aca="false">HYPERLINK("http://dbpedia.org/sparql?default-graph-uri=http%3A%2F%2Fdbpedia.org&amp;query=select+distinct+%3Fsubject+%3Fobject+where+{%3Fsubject+%3Chttp%3A%2F%2Fdbpedia.org%2Fproperty%2Fusamateur%3E+%3Fobject}+LIMIT+100&amp;format=text%2Fhtml&amp;timeout=30000&amp;debug=on", "View on DBPedia")</f>
        <v>View on DBPedia</v>
      </c>
    </row>
    <row collapsed="false" customFormat="false" customHeight="true" hidden="false" ht="12.65" outlineLevel="0" r="522">
      <c r="A522" s="0" t="str">
        <f aca="false">HYPERLINK("http://dbpedia.org/property/commitdate")</f>
        <v>http://dbpedia.org/property/commitdate</v>
      </c>
      <c r="B522" s="0" t="s">
        <v>478</v>
      </c>
      <c r="D522" s="0" t="str">
        <f aca="false">HYPERLINK("http://dbpedia.org/sparql?default-graph-uri=http%3A%2F%2Fdbpedia.org&amp;query=select+distinct+%3Fsubject+%3Fobject+where+{%3Fsubject+%3Chttp%3A%2F%2Fdbpedia.org%2Fproperty%2Fcommitdate%3E+%3Fobject}+LIMIT+100&amp;format=text%2Fhtml&amp;timeout=30000&amp;debug=on", "View on DBPedia")</f>
        <v>View on DBPedia</v>
      </c>
    </row>
    <row collapsed="false" customFormat="false" customHeight="true" hidden="false" ht="12.65" outlineLevel="0" r="523">
      <c r="A523" s="0" t="str">
        <f aca="false">HYPERLINK("http://dbpedia.org/property/ruYouthyears")</f>
        <v>http://dbpedia.org/property/ruYouthyears</v>
      </c>
      <c r="B523" s="0" t="s">
        <v>479</v>
      </c>
      <c r="D523" s="0" t="str">
        <f aca="false">HYPERLINK("http://dbpedia.org/sparql?default-graph-uri=http%3A%2F%2Fdbpedia.org&amp;query=select+distinct+%3Fsubject+%3Fobject+where+{%3Fsubject+%3Chttp%3A%2F%2Fdbpedia.org%2Fproperty%2FruYouthyears%3E+%3Fobject}+LIMIT+100&amp;format=text%2Fhtml&amp;timeout=30000&amp;debug=on", "View on DBPedia")</f>
        <v>View on DBPedia</v>
      </c>
    </row>
    <row collapsed="false" customFormat="false" customHeight="true" hidden="false" ht="12.1" outlineLevel="0" r="524">
      <c r="A524" s="0" t="str">
        <f aca="false">HYPERLINK("http://dbpedia.org/property/launch")</f>
        <v>http://dbpedia.org/property/launch</v>
      </c>
      <c r="B524" s="0" t="s">
        <v>480</v>
      </c>
      <c r="D524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true" hidden="false" ht="12.65" outlineLevel="0" r="525">
      <c r="A525" s="0" t="str">
        <f aca="false">HYPERLINK("http://dbpedia.org/property/ruNtupdate")</f>
        <v>http://dbpedia.org/property/ruNtupdate</v>
      </c>
      <c r="B525" s="0" t="s">
        <v>481</v>
      </c>
      <c r="D525" s="0" t="str">
        <f aca="false">HYPERLINK("http://dbpedia.org/sparql?default-graph-uri=http%3A%2F%2Fdbpedia.org&amp;query=select+distinct+%3Fsubject+%3Fobject+where+{%3Fsubject+%3Chttp%3A%2F%2Fdbpedia.org%2Fproperty%2FruNtupdate%3E+%3Fobject}+LIMIT+100&amp;format=text%2Fhtml&amp;timeout=30000&amp;debug=on", "View on DBPedia")</f>
        <v>View on DBPedia</v>
      </c>
    </row>
    <row collapsed="false" customFormat="false" customHeight="true" hidden="false" ht="12.65" outlineLevel="0" r="526">
      <c r="A526" s="0" t="str">
        <f aca="false">HYPERLINK("http://dbpedia.org/property/undraftyear")</f>
        <v>http://dbpedia.org/property/undraftyear</v>
      </c>
      <c r="B526" s="0" t="s">
        <v>482</v>
      </c>
      <c r="D526" s="0" t="str">
        <f aca="false">HYPERLINK("http://dbpedia.org/sparql?default-graph-uri=http%3A%2F%2Fdbpedia.org&amp;query=select+distinct+%3Fsubject+%3Fobject+where+{%3Fsubject+%3Chttp%3A%2F%2Fdbpedia.org%2Fproperty%2Fundraftyear%3E+%3Fobject}+LIMIT+100&amp;format=text%2Fhtml&amp;timeout=30000&amp;debug=on", "View on DBPedia")</f>
        <v>View on DBPedia</v>
      </c>
    </row>
    <row collapsed="false" customFormat="false" customHeight="true" hidden="false" ht="12.65" outlineLevel="0" r="527">
      <c r="A527" s="0" t="str">
        <f aca="false">HYPERLINK("http://dbpedia.org/property/ranklink")</f>
        <v>http://dbpedia.org/property/ranklink</v>
      </c>
      <c r="B527" s="0" t="s">
        <v>483</v>
      </c>
      <c r="D527" s="0" t="str">
        <f aca="false">HYPERLINK("http://dbpedia.org/sparql?default-graph-uri=http%3A%2F%2Fdbpedia.org&amp;query=select+distinct+%3Fsubject+%3Fobject+where+{%3Fsubject+%3Chttp%3A%2F%2Fdbpedia.org%2Fproperty%2Franklink%3E+%3Fobject}+LIMIT+100&amp;format=text%2Fhtml&amp;timeout=30000&amp;debug=on", "View on DBPedia")</f>
        <v>View on DBPedia</v>
      </c>
    </row>
    <row collapsed="false" customFormat="false" customHeight="true" hidden="false" ht="12.1" outlineLevel="0" r="528">
      <c r="A528" s="0" t="str">
        <f aca="false">HYPERLINK("http://dbpedia.org/property/withdrew")</f>
        <v>http://dbpedia.org/property/withdrew</v>
      </c>
      <c r="B528" s="0" t="s">
        <v>484</v>
      </c>
      <c r="D528" s="0" t="str">
        <f aca="false">HYPERLINK("http://dbpedia.org/sparql?default-graph-uri=http%3A%2F%2Fdbpedia.org&amp;query=select+distinct+%3Fsubject+%3Fobject+where+{%3Fsubject+%3Chttp%3A%2F%2Fdbpedia.org%2Fproperty%2Fwithdrew%3E+%3Fobject}+LIMIT+100&amp;format=text%2Fhtml&amp;timeout=30000&amp;debug=on", "View on DBPedia")</f>
        <v>View on DBPedia</v>
      </c>
    </row>
    <row collapsed="false" customFormat="false" customHeight="true" hidden="false" ht="12.65" outlineLevel="0" r="529">
      <c r="A529" s="0" t="str">
        <f aca="false">HYPERLINK("http://dbpedia.org/property/firstseason")</f>
        <v>http://dbpedia.org/property/firstseason</v>
      </c>
      <c r="B529" s="0" t="s">
        <v>485</v>
      </c>
      <c r="D529" s="0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</row>
    <row collapsed="false" customFormat="false" customHeight="true" hidden="false" ht="12.65" outlineLevel="0" r="530">
      <c r="A530" s="0" t="str">
        <f aca="false">HYPERLINK("http://dbpedia.org/property/finalteam")</f>
        <v>http://dbpedia.org/property/finalteam</v>
      </c>
      <c r="B530" s="0" t="s">
        <v>486</v>
      </c>
      <c r="D530" s="0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</row>
    <row collapsed="false" customFormat="false" customHeight="true" hidden="false" ht="12.65" outlineLevel="0" r="531">
      <c r="A531" s="0" t="str">
        <f aca="false">HYPERLINK("http://dbpedia.org/property/runnerup")</f>
        <v>http://dbpedia.org/property/runnerup</v>
      </c>
      <c r="B531" s="0" t="s">
        <v>487</v>
      </c>
      <c r="D531" s="0" t="str">
        <f aca="false">HYPERLINK("http://dbpedia.org/sparql?default-graph-uri=http%3A%2F%2Fdbpedia.org&amp;query=select+distinct+%3Fsubject+%3Fobject+where+{%3Fsubject+%3Chttp%3A%2F%2Fdbpedia.org%2Fproperty%2Frunnerup%3E+%3Fobject}+LIMIT+100&amp;format=text%2Fhtml&amp;timeout=30000&amp;debug=on", "View on DBPedia")</f>
        <v>View on DBPedia</v>
      </c>
    </row>
    <row collapsed="false" customFormat="false" customHeight="true" hidden="false" ht="12.1" outlineLevel="0" r="532">
      <c r="A532" s="0" t="str">
        <f aca="false">HYPERLINK("http://dbpedia.org/property/season5Year")</f>
        <v>http://dbpedia.org/property/season5Year</v>
      </c>
      <c r="B532" s="0" t="s">
        <v>488</v>
      </c>
      <c r="D532" s="0" t="str">
        <f aca="false">HYPERLINK("http://dbpedia.org/sparql?default-graph-uri=http%3A%2F%2Fdbpedia.org&amp;query=select+distinct+%3Fsubject+%3Fobject+where+{%3Fsubject+%3Chttp%3A%2F%2Fdbpedia.org%2Fproperty%2Fseason5Year%3E+%3Fobject}+LIMIT+100&amp;format=text%2Fhtml&amp;timeout=30000&amp;debug=on", "View on DBPedia")</f>
        <v>View on DBPedia</v>
      </c>
    </row>
    <row collapsed="false" customFormat="false" customHeight="true" hidden="false" ht="12.65" outlineLevel="0" r="533">
      <c r="A533" s="0" t="str">
        <f aca="false">HYPERLINK("http://dbpedia.org/property/fullname")</f>
        <v>http://dbpedia.org/property/fullname</v>
      </c>
      <c r="B533" s="0" t="s">
        <v>489</v>
      </c>
      <c r="D533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true" hidden="false" ht="12.1" outlineLevel="0" r="534">
      <c r="A534" s="0" t="str">
        <f aca="false">HYPERLINK("http://dbpedia.org/property/season3Year")</f>
        <v>http://dbpedia.org/property/season3Year</v>
      </c>
      <c r="B534" s="0" t="s">
        <v>490</v>
      </c>
      <c r="D534" s="0" t="str">
        <f aca="false">HYPERLINK("http://dbpedia.org/sparql?default-graph-uri=http%3A%2F%2Fdbpedia.org&amp;query=select+distinct+%3Fsubject+%3Fobject+where+{%3Fsubject+%3Chttp%3A%2F%2Fdbpedia.org%2Fproperty%2Fseason3Year%3E+%3Fobject}+LIMIT+100&amp;format=text%2Fhtml&amp;timeout=30000&amp;debug=on", "View on DBPedia")</f>
        <v>View on DBPedia</v>
      </c>
    </row>
    <row collapsed="false" customFormat="false" customHeight="true" hidden="false" ht="12.1" outlineLevel="0" r="535">
      <c r="A535" s="0" t="str">
        <f aca="false">HYPERLINK("http://dbpedia.org/property/succeeded")</f>
        <v>http://dbpedia.org/property/succeeded</v>
      </c>
      <c r="B535" s="0" t="s">
        <v>491</v>
      </c>
      <c r="D535" s="0" t="str">
        <f aca="false">HYPERLINK("http://dbpedia.org/sparql?default-graph-uri=http%3A%2F%2Fdbpedia.org&amp;query=select+distinct+%3Fsubject+%3Fobject+where+{%3Fsubject+%3Chttp%3A%2F%2Fdbpedia.org%2Fproperty%2Fsucceeded%3E+%3Fobject}+LIMIT+100&amp;format=text%2Fhtml&amp;timeout=30000&amp;debug=on", "View on DBPedia")</f>
        <v>View on DBPedia</v>
      </c>
    </row>
    <row collapsed="false" customFormat="false" customHeight="true" hidden="false" ht="12.65" outlineLevel="0" r="536">
      <c r="A536" s="0" t="str">
        <f aca="false">HYPERLINK("http://dbpedia.org/property/releaseDate")</f>
        <v>http://dbpedia.org/property/releaseDate</v>
      </c>
      <c r="B536" s="0" t="s">
        <v>247</v>
      </c>
      <c r="D53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537">
      <c r="A537" s="0" t="str">
        <f aca="false">HYPERLINK("http://dbpedia.org/property/season6Year")</f>
        <v>http://dbpedia.org/property/season6Year</v>
      </c>
      <c r="B537" s="0" t="s">
        <v>492</v>
      </c>
      <c r="D537" s="0" t="str">
        <f aca="false">HYPERLINK("http://dbpedia.org/sparql?default-graph-uri=http%3A%2F%2Fdbpedia.org&amp;query=select+distinct+%3Fsubject+%3Fobject+where+{%3Fsubject+%3Chttp%3A%2F%2Fdbpedia.org%2Fproperty%2Fseason6Year%3E+%3Fobject}+LIMIT+100&amp;format=text%2Fhtml&amp;timeout=30000&amp;debug=on", "View on DBPedia")</f>
        <v>View on DBPedia</v>
      </c>
    </row>
    <row collapsed="false" customFormat="false" customHeight="true" hidden="false" ht="12.1" outlineLevel="0" r="538">
      <c r="A538" s="0" t="str">
        <f aca="false">HYPERLINK("http://dbpedia.org/property/finals")</f>
        <v>http://dbpedia.org/property/finals</v>
      </c>
      <c r="B538" s="0" t="s">
        <v>493</v>
      </c>
      <c r="D538" s="0" t="str">
        <f aca="false">HYPERLINK("http://dbpedia.org/sparql?default-graph-uri=http%3A%2F%2Fdbpedia.org&amp;query=select+distinct+%3Fsubject+%3Fobject+where+{%3Fsubject+%3Chttp%3A%2F%2Fdbpedia.org%2Fproperty%2Ffinals%3E+%3Fobject}+LIMIT+100&amp;format=text%2Fhtml&amp;timeout=30000&amp;debug=on", "View on DBPedia")</f>
        <v>View on DBPedia</v>
      </c>
    </row>
    <row collapsed="false" customFormat="false" customHeight="true" hidden="false" ht="12.1" outlineLevel="0" r="539">
      <c r="A539" s="0" t="str">
        <f aca="false">HYPERLINK("http://dbpedia.org/property/college")</f>
        <v>http://dbpedia.org/property/college</v>
      </c>
      <c r="B539" s="0" t="s">
        <v>494</v>
      </c>
      <c r="D539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true" hidden="false" ht="12.1" outlineLevel="0" r="540">
      <c r="A540" s="0" t="str">
        <f aca="false">HYPERLINK("http://dbpedia.org/property/arena")</f>
        <v>http://dbpedia.org/property/arena</v>
      </c>
      <c r="B540" s="0" t="s">
        <v>495</v>
      </c>
      <c r="D540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true" hidden="false" ht="12.1" outlineLevel="0" r="541">
      <c r="A541" s="0" t="str">
        <f aca="false">HYPERLINK("http://dbpedia.org/property/season4Year")</f>
        <v>http://dbpedia.org/property/season4Year</v>
      </c>
      <c r="B541" s="0" t="s">
        <v>496</v>
      </c>
      <c r="D541" s="0" t="str">
        <f aca="false">HYPERLINK("http://dbpedia.org/sparql?default-graph-uri=http%3A%2F%2Fdbpedia.org&amp;query=select+distinct+%3Fsubject+%3Fobject+where+{%3Fsubject+%3Chttp%3A%2F%2Fdbpedia.org%2Fproperty%2Fseason4Year%3E+%3Fobject}+LIMIT+100&amp;format=text%2Fhtml&amp;timeout=30000&amp;debug=on", "View on DBPedia")</f>
        <v>View on DBPedia</v>
      </c>
    </row>
    <row collapsed="false" customFormat="false" customHeight="true" hidden="false" ht="12.65" outlineLevel="0" r="542">
      <c r="A542" s="0" t="str">
        <f aca="false">HYPERLINK("http://dbpedia.org/property/coachyearbend")</f>
        <v>http://dbpedia.org/property/coachyearbend</v>
      </c>
      <c r="B542" s="0" t="s">
        <v>497</v>
      </c>
      <c r="D542" s="0" t="str">
        <f aca="false">HYPERLINK("http://dbpedia.org/sparql?default-graph-uri=http%3A%2F%2Fdbpedia.org&amp;query=select+distinct+%3Fsubject+%3Fobject+where+{%3Fsubject+%3Chttp%3A%2F%2Fdbpedia.org%2Fproperty%2Fcoachyearbend%3E+%3Fobject}+LIMIT+100&amp;format=text%2Fhtml&amp;timeout=30000&amp;debug=on", "View on DBPedia")</f>
        <v>View on DBPedia</v>
      </c>
    </row>
    <row collapsed="false" customFormat="false" customHeight="true" hidden="false" ht="12.65" outlineLevel="0" r="543">
      <c r="A543" s="0" t="str">
        <f aca="false">HYPERLINK("http://dbpedia.org/property/fangraphs")</f>
        <v>http://dbpedia.org/property/fangraphs</v>
      </c>
      <c r="B543" s="0" t="s">
        <v>498</v>
      </c>
      <c r="D543" s="0" t="str">
        <f aca="false">HYPERLINK("http://dbpedia.org/sparql?default-graph-uri=http%3A%2F%2Fdbpedia.org&amp;query=select+distinct+%3Fsubject+%3Fobject+where+{%3Fsubject+%3Chttp%3A%2F%2Fdbpedia.org%2Fproperty%2Ffangraphs%3E+%3Fobject}+LIMIT+100&amp;format=text%2Fhtml&amp;timeout=30000&amp;debug=on", "View on DBPedia")</f>
        <v>View on DBPedia</v>
      </c>
    </row>
    <row collapsed="false" customFormat="false" customHeight="true" hidden="false" ht="12.65" outlineLevel="0" r="544">
      <c r="A544" s="0" t="str">
        <f aca="false">HYPERLINK("http://dbpedia.org/property/ruAmupdate")</f>
        <v>http://dbpedia.org/property/ruAmupdate</v>
      </c>
      <c r="B544" s="0" t="s">
        <v>499</v>
      </c>
      <c r="D544" s="0" t="str">
        <f aca="false">HYPERLINK("http://dbpedia.org/sparql?default-graph-uri=http%3A%2F%2Fdbpedia.org&amp;query=select+distinct+%3Fsubject+%3Fobject+where+{%3Fsubject+%3Chttp%3A%2F%2Fdbpedia.org%2Fproperty%2FruAmupdate%3E+%3Fobject}+LIMIT+100&amp;format=text%2Fhtml&amp;timeout=30000&amp;debug=on", "View on DBPedia")</f>
        <v>View on DBPedia</v>
      </c>
    </row>
    <row collapsed="false" customFormat="false" customHeight="true" hidden="false" ht="12.65" outlineLevel="0" r="545">
      <c r="A545" s="0" t="str">
        <f aca="false">HYPERLINK("http://dbpedia.org/property/cfleastallstar")</f>
        <v>http://dbpedia.org/property/cfleastallstar</v>
      </c>
      <c r="B545" s="0" t="s">
        <v>500</v>
      </c>
      <c r="D545" s="0" t="str">
        <f aca="false">HYPERLINK("http://dbpedia.org/sparql?default-graph-uri=http%3A%2F%2Fdbpedia.org&amp;query=select+distinct+%3Fsubject+%3Fobject+where+{%3Fsubject+%3Chttp%3A%2F%2Fdbpedia.org%2Fproperty%2Fcfleastallstar%3E+%3Fobject}+LIMIT+100&amp;format=text%2Fhtml&amp;timeout=30000&amp;debug=on", "View on DBPedia")</f>
        <v>View on DBPedia</v>
      </c>
    </row>
    <row collapsed="false" customFormat="false" customHeight="true" hidden="false" ht="12.1" outlineLevel="0" r="546">
      <c r="A546" s="0" t="str">
        <f aca="false">HYPERLINK("http://dbpedia.org/property/footer")</f>
        <v>http://dbpedia.org/property/footer</v>
      </c>
      <c r="B546" s="0" t="s">
        <v>80</v>
      </c>
      <c r="D546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1" outlineLevel="0" r="547">
      <c r="A547" s="0" t="str">
        <f aca="false">HYPERLINK("http://dbpedia.org/property/leagues")</f>
        <v>http://dbpedia.org/property/leagues</v>
      </c>
      <c r="B547" s="0" t="s">
        <v>501</v>
      </c>
      <c r="D547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true" hidden="false" ht="12.1" outlineLevel="0" r="548">
      <c r="A548" s="0" t="str">
        <f aca="false">HYPERLINK("http://dbpedia.org/ontology/predecessor")</f>
        <v>http://dbpedia.org/ontology/predecessor</v>
      </c>
      <c r="B548" s="0" t="s">
        <v>502</v>
      </c>
      <c r="D548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true" hidden="false" ht="12.65" outlineLevel="0" r="549">
      <c r="A549" s="0" t="str">
        <f aca="false">HYPERLINK("http://dbpedia.org/ontology/completionDate")</f>
        <v>http://dbpedia.org/ontology/completionDate</v>
      </c>
      <c r="B549" s="0" t="s">
        <v>374</v>
      </c>
      <c r="D549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true" hidden="false" ht="12.65" outlineLevel="0" r="550">
      <c r="A550" s="0" t="str">
        <f aca="false">HYPERLINK("http://dbpedia.org/property/rivalsRefTitle")</f>
        <v>http://dbpedia.org/property/rivalsRefTitle</v>
      </c>
      <c r="B550" s="0" t="s">
        <v>503</v>
      </c>
      <c r="D550" s="0" t="str">
        <f aca="false">HYPERLINK("http://dbpedia.org/sparql?default-graph-uri=http%3A%2F%2Fdbpedia.org&amp;query=select+distinct+%3Fsubject+%3Fobject+where+{%3Fsubject+%3Chttp%3A%2F%2Fdbpedia.org%2Fproperty%2FrivalsRefTitle%3E+%3Fobject}+LIMIT+100&amp;format=text%2Fhtml&amp;timeout=30000&amp;debug=on", "View on DBPedia")</f>
        <v>View on DBPedia</v>
      </c>
    </row>
    <row collapsed="false" customFormat="false" customHeight="true" hidden="false" ht="12.1" outlineLevel="0" r="551">
      <c r="A551" s="0" t="str">
        <f aca="false">HYPERLINK("http://dbpedia.org/property/reason")</f>
        <v>http://dbpedia.org/property/reason</v>
      </c>
      <c r="B551" s="0" t="s">
        <v>504</v>
      </c>
      <c r="D551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65" outlineLevel="0" r="552">
      <c r="A552" s="0" t="str">
        <f aca="false">HYPERLINK("http://dbpedia.org/property/ukOpen")</f>
        <v>http://dbpedia.org/property/ukOpen</v>
      </c>
      <c r="B552" s="0" t="s">
        <v>505</v>
      </c>
      <c r="D552" s="0" t="str">
        <f aca="false">HYPERLINK("http://dbpedia.org/sparql?default-graph-uri=http%3A%2F%2Fdbpedia.org&amp;query=select+distinct+%3Fsubject+%3Fobject+where+{%3Fsubject+%3Chttp%3A%2F%2Fdbpedia.org%2Fproperty%2FukOpen%3E+%3Fobject}+LIMIT+100&amp;format=text%2Fhtml&amp;timeout=30000&amp;debug=on", "View on DBPedia")</f>
        <v>View on DBPedia</v>
      </c>
    </row>
    <row collapsed="false" customFormat="false" customHeight="true" hidden="false" ht="12.1" outlineLevel="0" r="553">
      <c r="A553" s="0" t="str">
        <f aca="false">HYPERLINK("http://dbpedia.org/property/refereeyear2end")</f>
        <v>http://dbpedia.org/property/refereeyear2end</v>
      </c>
      <c r="B553" s="0" t="s">
        <v>506</v>
      </c>
      <c r="D553" s="0" t="str">
        <f aca="false">HYPERLINK("http://dbpedia.org/sparql?default-graph-uri=http%3A%2F%2Fdbpedia.org&amp;query=select+distinct+%3Fsubject+%3Fobject+where+{%3Fsubject+%3Chttp%3A%2F%2Fdbpedia.org%2Fproperty%2Frefereeyear2end%3E+%3Fobject}+LIMIT+100&amp;format=text%2Fhtml&amp;timeout=30000&amp;debug=on", "View on DBPedia")</f>
        <v>View on DBPedia</v>
      </c>
    </row>
    <row collapsed="false" customFormat="false" customHeight="true" hidden="false" ht="12.65" outlineLevel="0" r="554">
      <c r="A554" s="0" t="str">
        <f aca="false">HYPERLINK("http://dbpedia.org/property/gameId")</f>
        <v>http://dbpedia.org/property/gameId</v>
      </c>
      <c r="B554" s="0" t="s">
        <v>507</v>
      </c>
      <c r="D554" s="0" t="str">
        <f aca="false">HYPERLINK("http://dbpedia.org/sparql?default-graph-uri=http%3A%2F%2Fdbpedia.org&amp;query=select+distinct+%3Fsubject+%3Fobject+where+{%3Fsubject+%3Chttp%3A%2F%2Fdbpedia.org%2Fproperty%2FgameId%3E+%3Fobject}+LIMIT+100&amp;format=text%2Fhtml&amp;timeout=30000&amp;debug=on", "View on DBPedia")</f>
        <v>View on DBPedia</v>
      </c>
    </row>
    <row collapsed="false" customFormat="false" customHeight="true" hidden="false" ht="12.65" outlineLevel="0" r="555">
      <c r="A555" s="0" t="str">
        <f aca="false">HYPERLINK("http://dbpedia.org/property/constructionCost")</f>
        <v>http://dbpedia.org/property/constructionCost</v>
      </c>
      <c r="B555" s="0" t="s">
        <v>508</v>
      </c>
      <c r="D555" s="0" t="str">
        <f aca="false">HYPERLINK("http://dbpedia.org/sparql?default-graph-uri=http%3A%2F%2Fdbpedia.org&amp;query=select+distinct+%3Fsubject+%3Fobject+where+{%3Fsubject+%3Chttp%3A%2F%2Fdbpedia.org%2Fproperty%2FconstructionCost%3E+%3Fobject}+LIMIT+100&amp;format=text%2Fhtml&amp;timeout=30000&amp;debug=on", "View on DBPedia")</f>
        <v>View on DBPedia</v>
      </c>
    </row>
    <row collapsed="false" customFormat="false" customHeight="true" hidden="false" ht="12.65" outlineLevel="0" r="556">
      <c r="A556" s="0" t="str">
        <f aca="false">HYPERLINK("http://dbpedia.org/property/uslaxhofYear")</f>
        <v>http://dbpedia.org/property/uslaxhofYear</v>
      </c>
      <c r="B556" s="0" t="s">
        <v>509</v>
      </c>
      <c r="D556" s="0" t="str">
        <f aca="false">HYPERLINK("http://dbpedia.org/sparql?default-graph-uri=http%3A%2F%2Fdbpedia.org&amp;query=select+distinct+%3Fsubject+%3Fobject+where+{%3Fsubject+%3Chttp%3A%2F%2Fdbpedia.org%2Fproperty%2FuslaxhofYear%3E+%3Fobject}+LIMIT+100&amp;format=text%2Fhtml&amp;timeout=30000&amp;debug=on", "View on DBPedia")</f>
        <v>View on DBPedia</v>
      </c>
    </row>
    <row collapsed="false" customFormat="false" customHeight="true" hidden="false" ht="12.65" outlineLevel="0" r="557">
      <c r="A557" s="0" t="str">
        <f aca="false">HYPERLINK("http://dbpedia.org/property/bestResult")</f>
        <v>http://dbpedia.org/property/bestResult</v>
      </c>
      <c r="B557" s="0" t="s">
        <v>510</v>
      </c>
      <c r="D557" s="0" t="str">
        <f aca="false">HYPERLINK("http://dbpedia.org/sparql?default-graph-uri=http%3A%2F%2Fdbpedia.org&amp;query=select+distinct+%3Fsubject+%3Fobject+where+{%3Fsubject+%3Chttp%3A%2F%2Fdbpedia.org%2Fproperty%2FbestResult%3E+%3Fobject}+LIMIT+100&amp;format=text%2Fhtml&amp;timeout=30000&amp;debug=on", "View on DBPedia")</f>
        <v>View on DBPedia</v>
      </c>
    </row>
    <row collapsed="false" customFormat="false" customHeight="true" hidden="false" ht="12.65" outlineLevel="0" r="558">
      <c r="A558" s="0" t="str">
        <f aca="false">HYPERLINK("http://dbpedia.org/property/aflallstar")</f>
        <v>http://dbpedia.org/property/aflallstar</v>
      </c>
      <c r="B558" s="0" t="s">
        <v>511</v>
      </c>
      <c r="D558" s="0" t="str">
        <f aca="false">HYPERLINK("http://dbpedia.org/sparql?default-graph-uri=http%3A%2F%2Fdbpedia.org&amp;query=select+distinct+%3Fsubject+%3Fobject+where+{%3Fsubject+%3Chttp%3A%2F%2Fdbpedia.org%2Fproperty%2Faflallstar%3E+%3Fobject}+LIMIT+100&amp;format=text%2Fhtml&amp;timeout=30000&amp;debug=on", "View on DBPedia")</f>
        <v>View on DBPedia</v>
      </c>
    </row>
    <row collapsed="false" customFormat="false" customHeight="true" hidden="false" ht="12.65" outlineLevel="0" r="559">
      <c r="A559" s="0" t="str">
        <f aca="false">HYPERLINK("http://dbpedia.org/property/micyears")</f>
        <v>http://dbpedia.org/property/micyears</v>
      </c>
      <c r="B559" s="0" t="s">
        <v>512</v>
      </c>
      <c r="D559" s="0" t="str">
        <f aca="false">HYPERLINK("http://dbpedia.org/sparql?default-graph-uri=http%3A%2F%2Fdbpedia.org&amp;query=select+distinct+%3Fsubject+%3Fobject+where+{%3Fsubject+%3Chttp%3A%2F%2Fdbpedia.org%2Fproperty%2Fmicyears%3E+%3Fobject}+LIMIT+100&amp;format=text%2Fhtml&amp;timeout=30000&amp;debug=on", "View on DBPedia")</f>
        <v>View on DBPedia</v>
      </c>
    </row>
    <row collapsed="false" customFormat="false" customHeight="true" hidden="false" ht="12.65" outlineLevel="0" r="560">
      <c r="A560" s="0" t="str">
        <f aca="false">HYPERLINK("http://dbpedia.org/property/ruSevensnationalcomp")</f>
        <v>http://dbpedia.org/property/ruSevensnationalcomp</v>
      </c>
      <c r="B560" s="0" t="s">
        <v>513</v>
      </c>
      <c r="D560" s="0" t="str">
        <f aca="false">HYPERLINK("http://dbpedia.org/sparql?default-graph-uri=http%3A%2F%2Fdbpedia.org&amp;query=select+distinct+%3Fsubject+%3Fobject+where+{%3Fsubject+%3Chttp%3A%2F%2Fdbpedia.org%2Fproperty%2FruSevensnationalcomp%3E+%3Fobject}+LIMIT+100&amp;format=text%2Fhtml&amp;timeout=30000&amp;debug=on", "View on DBPedia")</f>
        <v>View on DBPedia</v>
      </c>
    </row>
    <row collapsed="false" customFormat="false" customHeight="true" hidden="false" ht="12.1" outlineLevel="0" r="561">
      <c r="A561" s="0" t="str">
        <f aca="false">HYPERLINK("http://dbpedia.org/property/stat1value")</f>
        <v>http://dbpedia.org/property/stat1value</v>
      </c>
      <c r="B561" s="0" t="s">
        <v>514</v>
      </c>
      <c r="D561" s="0" t="str">
        <f aca="false">HYPERLINK("http://dbpedia.org/sparql?default-graph-uri=http%3A%2F%2Fdbpedia.org&amp;query=select+distinct+%3Fsubject+%3Fobject+where+{%3Fsubject+%3Chttp%3A%2F%2Fdbpedia.org%2Fproperty%2Fstat1value%3E+%3Fobject}+LIMIT+100&amp;format=text%2Fhtml&amp;timeout=30000&amp;debug=on", "View on DBPedia")</f>
        <v>View on DBPedia</v>
      </c>
    </row>
    <row collapsed="false" customFormat="false" customHeight="true" hidden="false" ht="12.65" outlineLevel="0" r="562">
      <c r="A562" s="0" t="str">
        <f aca="false">HYPERLINK("http://dbpedia.org/property/previousTeam")</f>
        <v>http://dbpedia.org/property/previousTeam</v>
      </c>
      <c r="B562" s="0" t="s">
        <v>515</v>
      </c>
      <c r="D562" s="0" t="str">
        <f aca="false">HYPERLINK("http://dbpedia.org/sparql?default-graph-uri=http%3A%2F%2Fdbpedia.org&amp;query=select+distinct+%3Fsubject+%3Fobject+where+{%3Fsubject+%3Chttp%3A%2F%2Fdbpedia.org%2Fproperty%2FpreviousTeam%3E+%3Fobject}+LIMIT+100&amp;format=text%2Fhtml&amp;timeout=30000&amp;debug=on", "View on DBPedia")</f>
        <v>View on DBPedia</v>
      </c>
    </row>
    <row collapsed="false" customFormat="false" customHeight="true" hidden="false" ht="12.65" outlineLevel="0" r="563">
      <c r="A563" s="0" t="str">
        <f aca="false">HYPERLINK("http://dbpedia.org/property/scoutRefTitle")</f>
        <v>http://dbpedia.org/property/scoutRefTitle</v>
      </c>
      <c r="B563" s="0" t="s">
        <v>516</v>
      </c>
      <c r="D563" s="0" t="str">
        <f aca="false">HYPERLINK("http://dbpedia.org/sparql?default-graph-uri=http%3A%2F%2Fdbpedia.org&amp;query=select+distinct+%3Fsubject+%3Fobject+where+{%3Fsubject+%3Chttp%3A%2F%2Fdbpedia.org%2Fproperty%2FscoutRefTitle%3E+%3Fobject}+LIMIT+100&amp;format=text%2Fhtml&amp;timeout=30000&amp;debug=on", "View on DBPedia")</f>
        <v>View on DBPedia</v>
      </c>
    </row>
    <row collapsed="false" customFormat="false" customHeight="true" hidden="false" ht="12.65" outlineLevel="0" r="564">
      <c r="A564" s="0" t="str">
        <f aca="false">HYPERLINK("http://dbpedia.org/property/afldraftedyear")</f>
        <v>http://dbpedia.org/property/afldraftedyear</v>
      </c>
      <c r="B564" s="0" t="s">
        <v>517</v>
      </c>
      <c r="D564" s="0" t="str">
        <f aca="false">HYPERLINK("http://dbpedia.org/sparql?default-graph-uri=http%3A%2F%2Fdbpedia.org&amp;query=select+distinct+%3Fsubject+%3Fobject+where+{%3Fsubject+%3Chttp%3A%2F%2Fdbpedia.org%2Fproperty%2Fafldraftedyear%3E+%3Fobject}+LIMIT+100&amp;format=text%2Fhtml&amp;timeout=30000&amp;debug=on", "View on DBPedia")</f>
        <v>View on DBPedia</v>
      </c>
    </row>
    <row collapsed="false" customFormat="false" customHeight="true" hidden="false" ht="12.1" outlineLevel="0" r="565">
      <c r="A565" s="0" t="str">
        <f aca="false">HYPERLINK("http://dbpedia.org/ontology/position")</f>
        <v>http://dbpedia.org/ontology/position</v>
      </c>
      <c r="B565" s="0" t="s">
        <v>518</v>
      </c>
      <c r="D565" s="0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</row>
    <row collapsed="false" customFormat="false" customHeight="true" hidden="false" ht="12.65" outlineLevel="0" r="566">
      <c r="A566" s="0" t="str">
        <f aca="false">HYPERLINK("http://dbpedia.org/property/afldraftyear")</f>
        <v>http://dbpedia.org/property/afldraftyear</v>
      </c>
      <c r="B566" s="0" t="s">
        <v>519</v>
      </c>
      <c r="D566" s="0" t="str">
        <f aca="false">HYPERLINK("http://dbpedia.org/sparql?default-graph-uri=http%3A%2F%2Fdbpedia.org&amp;query=select+distinct+%3Fsubject+%3Fobject+where+{%3Fsubject+%3Chttp%3A%2F%2Fdbpedia.org%2Fproperty%2Fafldraftyear%3E+%3Fobject}+LIMIT+100&amp;format=text%2Fhtml&amp;timeout=30000&amp;debug=on", "View on DBPedia")</f>
        <v>View on DBPedia</v>
      </c>
    </row>
    <row collapsed="false" customFormat="false" customHeight="true" hidden="false" ht="12.65" outlineLevel="0" r="567">
      <c r="A567" s="0" t="str">
        <f aca="false">HYPERLINK("http://dbpedia.org/ontology/draftTeam")</f>
        <v>http://dbpedia.org/ontology/draftTeam</v>
      </c>
      <c r="B567" s="0" t="s">
        <v>520</v>
      </c>
      <c r="D567" s="0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</row>
    <row collapsed="false" customFormat="false" customHeight="true" hidden="false" ht="12.1" outlineLevel="0" r="568">
      <c r="A568" s="0" t="str">
        <f aca="false">HYPERLINK("http://dbpedia.org/property/season7Year")</f>
        <v>http://dbpedia.org/property/season7Year</v>
      </c>
      <c r="B568" s="0" t="s">
        <v>521</v>
      </c>
      <c r="D568" s="0" t="str">
        <f aca="false">HYPERLINK("http://dbpedia.org/sparql?default-graph-uri=http%3A%2F%2Fdbpedia.org&amp;query=select+distinct+%3Fsubject+%3Fobject+where+{%3Fsubject+%3Chttp%3A%2F%2Fdbpedia.org%2Fproperty%2Fseason7Year%3E+%3Fobject}+LIMIT+100&amp;format=text%2Fhtml&amp;timeout=30000&amp;debug=on", "View on DBPedia")</f>
        <v>View on DBPedia</v>
      </c>
    </row>
    <row collapsed="false" customFormat="false" customHeight="true" hidden="false" ht="12.65" outlineLevel="0" r="569">
      <c r="A569" s="0" t="str">
        <f aca="false">HYPERLINK("http://dbpedia.org/property/britamateur")</f>
        <v>http://dbpedia.org/property/britamateur</v>
      </c>
      <c r="B569" s="0" t="s">
        <v>522</v>
      </c>
      <c r="D569" s="0" t="str">
        <f aca="false">HYPERLINK("http://dbpedia.org/sparql?default-graph-uri=http%3A%2F%2Fdbpedia.org&amp;query=select+distinct+%3Fsubject+%3Fobject+where+{%3Fsubject+%3Chttp%3A%2F%2Fdbpedia.org%2Fproperty%2Fbritamateur%3E+%3Fobject}+LIMIT+100&amp;format=text%2Fhtml&amp;timeout=30000&amp;debug=on", "View on DBPedia")</f>
        <v>View on DBPedia</v>
      </c>
    </row>
    <row collapsed="false" customFormat="false" customHeight="true" hidden="false" ht="12.65" outlineLevel="0" r="570">
      <c r="A570" s="0" t="str">
        <f aca="false">HYPERLINK("http://dbpedia.org/ontology/coachingRecord")</f>
        <v>http://dbpedia.org/ontology/coachingRecord</v>
      </c>
      <c r="B570" s="0" t="s">
        <v>523</v>
      </c>
      <c r="D570" s="0" t="str">
        <f aca="false">HYPERLINK("http://dbpedia.org/sparql?default-graph-uri=http%3A%2F%2Fdbpedia.org&amp;query=select+distinct+%3Fsubject+%3Fobject+where+{%3Fsubject+%3Chttp%3A%2F%2Fdbpedia.org%2Fontology%2FcoachingRecord%3E+%3Fobject}+LIMIT+100&amp;format=text%2Fhtml&amp;timeout=30000&amp;debug=on", "View on DBPedia")</f>
        <v>View on DBPedia</v>
      </c>
    </row>
    <row collapsed="false" customFormat="false" customHeight="true" hidden="false" ht="12.65" outlineLevel="0" r="571">
      <c r="A571" s="0" t="str">
        <f aca="false">HYPERLINK("http://dbpedia.org/property/colyears")</f>
        <v>http://dbpedia.org/property/colyears</v>
      </c>
      <c r="B571" s="0" t="s">
        <v>524</v>
      </c>
      <c r="D571" s="0" t="str">
        <f aca="false">HYPERLINK("http://dbpedia.org/sparql?default-graph-uri=http%3A%2F%2Fdbpedia.org&amp;query=select+distinct+%3Fsubject+%3Fobject+where+{%3Fsubject+%3Chttp%3A%2F%2Fdbpedia.org%2Fproperty%2Fcolyears%3E+%3Fobject}+LIMIT+100&amp;format=text%2Fhtml&amp;timeout=30000&amp;debug=on", "View on DBPedia")</f>
        <v>View on DBPedia</v>
      </c>
    </row>
    <row collapsed="false" customFormat="false" customHeight="true" hidden="false" ht="12.65" outlineLevel="0" r="572">
      <c r="A572" s="0" t="str">
        <f aca="false">HYPERLINK("http://dbpedia.org/property/nationalTitles")</f>
        <v>http://dbpedia.org/property/nationalTitles</v>
      </c>
      <c r="B572" s="0" t="s">
        <v>525</v>
      </c>
      <c r="D572" s="0" t="str">
        <f aca="false">HYPERLINK("http://dbpedia.org/sparql?default-graph-uri=http%3A%2F%2Fdbpedia.org&amp;query=select+distinct+%3Fsubject+%3Fobject+where+{%3Fsubject+%3Chttp%3A%2F%2Fdbpedia.org%2Fproperty%2FnationalTitles%3E+%3Fobject}+LIMIT+100&amp;format=text%2Fhtml&amp;timeout=30000&amp;debug=on", "View on DBPedia")</f>
        <v>View on DBPedia</v>
      </c>
    </row>
    <row collapsed="false" customFormat="false" customHeight="true" hidden="false" ht="12.1" outlineLevel="0" r="573">
      <c r="A573" s="0" t="str">
        <f aca="false">HYPERLINK("http://dbpedia.org/property/dates")</f>
        <v>http://dbpedia.org/property/dates</v>
      </c>
      <c r="B573" s="0" t="s">
        <v>526</v>
      </c>
      <c r="D573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true" hidden="false" ht="12.65" outlineLevel="0" r="574">
      <c r="A574" s="0" t="str">
        <f aca="false">HYPERLINK("http://dbpedia.org/property/preseasonAp")</f>
        <v>http://dbpedia.org/property/preseasonAp</v>
      </c>
      <c r="B574" s="0" t="s">
        <v>527</v>
      </c>
      <c r="D574" s="0" t="str">
        <f aca="false">HYPERLINK("http://dbpedia.org/sparql?default-graph-uri=http%3A%2F%2Fdbpedia.org&amp;query=select+distinct+%3Fsubject+%3Fobject+where+{%3Fsubject+%3Chttp%3A%2F%2Fdbpedia.org%2Fproperty%2FpreseasonAp%3E+%3Fobject}+LIMIT+100&amp;format=text%2Fhtml&amp;timeout=30000&amp;debug=on", "View on DBPedia")</f>
        <v>View on DBPedia</v>
      </c>
    </row>
    <row collapsed="false" customFormat="false" customHeight="true" hidden="false" ht="12.1" outlineLevel="0" r="575">
      <c r="A575" s="0" t="str">
        <f aca="false">HYPERLINK("http://dbpedia.org/property/coachyear6start")</f>
        <v>http://dbpedia.org/property/coachyear6start</v>
      </c>
      <c r="B575" s="0" t="s">
        <v>528</v>
      </c>
      <c r="D575" s="0" t="str">
        <f aca="false">HYPERLINK("http://dbpedia.org/sparql?default-graph-uri=http%3A%2F%2Fdbpedia.org&amp;query=select+distinct+%3Fsubject+%3Fobject+where+{%3Fsubject+%3Chttp%3A%2F%2Fdbpedia.org%2Fproperty%2Fcoachyear6start%3E+%3Fobject}+LIMIT+100&amp;format=text%2Fhtml&amp;timeout=30000&amp;debug=on", "View on DBPedia")</f>
        <v>View on DBPedia</v>
      </c>
    </row>
    <row collapsed="false" customFormat="false" customHeight="true" hidden="false" ht="12.65" outlineLevel="0" r="576">
      <c r="A576" s="0" t="str">
        <f aca="false">HYPERLINK("http://dbpedia.org/property/dateofbirth")</f>
        <v>http://dbpedia.org/property/dateofbirth</v>
      </c>
      <c r="B576" s="0" t="s">
        <v>529</v>
      </c>
      <c r="D576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577">
      <c r="A577" s="0" t="str">
        <f aca="false">HYPERLINK("http://dbpedia.org/property/aflstatseason")</f>
        <v>http://dbpedia.org/property/aflstatseason</v>
      </c>
      <c r="B577" s="0" t="s">
        <v>530</v>
      </c>
      <c r="D577" s="0" t="str">
        <f aca="false">HYPERLINK("http://dbpedia.org/sparql?default-graph-uri=http%3A%2F%2Fdbpedia.org&amp;query=select+distinct+%3Fsubject+%3Fobject+where+{%3Fsubject+%3Chttp%3A%2F%2Fdbpedia.org%2Fproperty%2Faflstatseason%3E+%3Fobject}+LIMIT+100&amp;format=text%2Fhtml&amp;timeout=30000&amp;debug=on", "View on DBPedia")</f>
        <v>View on DBPedia</v>
      </c>
    </row>
    <row collapsed="false" customFormat="false" customHeight="true" hidden="false" ht="12.65" outlineLevel="0" r="578">
      <c r="A578" s="0" t="str">
        <f aca="false">HYPERLINK("http://dbpedia.org/property/espnRefTitle")</f>
        <v>http://dbpedia.org/property/espnRefTitle</v>
      </c>
      <c r="B578" s="0" t="s">
        <v>531</v>
      </c>
      <c r="D578" s="0" t="str">
        <f aca="false">HYPERLINK("http://dbpedia.org/sparql?default-graph-uri=http%3A%2F%2Fdbpedia.org&amp;query=select+distinct+%3Fsubject+%3Fobject+where+{%3Fsubject+%3Chttp%3A%2F%2Fdbpedia.org%2Fproperty%2FespnRefTitle%3E+%3Fobject}+LIMIT+100&amp;format=text%2Fhtml&amp;timeout=30000&amp;debug=on", "View on DBPedia")</f>
        <v>View on DBPedia</v>
      </c>
    </row>
    <row collapsed="false" customFormat="false" customHeight="true" hidden="false" ht="12.1" outlineLevel="0" r="579">
      <c r="A579" s="0" t="str">
        <f aca="false">HYPERLINK("http://dbpedia.org/property/season9Year")</f>
        <v>http://dbpedia.org/property/season9Year</v>
      </c>
      <c r="B579" s="0" t="s">
        <v>532</v>
      </c>
      <c r="D579" s="0" t="str">
        <f aca="false">HYPERLINK("http://dbpedia.org/sparql?default-graph-uri=http%3A%2F%2Fdbpedia.org&amp;query=select+distinct+%3Fsubject+%3Fobject+where+{%3Fsubject+%3Chttp%3A%2F%2Fdbpedia.org%2Fproperty%2Fseason9Year%3E+%3Fobject}+LIMIT+100&amp;format=text%2Fhtml&amp;timeout=30000&amp;debug=on", "View on DBPedia")</f>
        <v>View on DBPedia</v>
      </c>
    </row>
    <row collapsed="false" customFormat="false" customHeight="true" hidden="false" ht="12.1" outlineLevel="0" r="580">
      <c r="A580" s="0" t="str">
        <f aca="false">HYPERLINK("http://dbpedia.org/property/surface")</f>
        <v>http://dbpedia.org/property/surface</v>
      </c>
      <c r="B580" s="0" t="s">
        <v>533</v>
      </c>
      <c r="D580" s="0" t="str">
        <f aca="false">HYPERLINK("http://dbpedia.org/sparql?default-graph-uri=http%3A%2F%2Fdbpedia.org&amp;query=select+distinct+%3Fsubject+%3Fobject+where+{%3Fsubject+%3Chttp%3A%2F%2Fdbpedia.org%2Fproperty%2Fsurface%3E+%3Fobject}+LIMIT+100&amp;format=text%2Fhtml&amp;timeout=30000&amp;debug=on", "View on DBPedia")</f>
        <v>View on DBPedia</v>
      </c>
    </row>
    <row collapsed="false" customFormat="false" customHeight="true" hidden="false" ht="12.65" outlineLevel="0" r="581">
      <c r="A581" s="0" t="str">
        <f aca="false">HYPERLINK("http://dbpedia.org/ontology/debutTeam")</f>
        <v>http://dbpedia.org/ontology/debutTeam</v>
      </c>
      <c r="B581" s="0" t="s">
        <v>534</v>
      </c>
      <c r="D581" s="0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</row>
    <row collapsed="false" customFormat="false" customHeight="true" hidden="false" ht="12.65" outlineLevel="0" r="582">
      <c r="A582" s="0" t="str">
        <f aca="false">HYPERLINK("http://dbpedia.org/property/rankyear")</f>
        <v>http://dbpedia.org/property/rankyear</v>
      </c>
      <c r="B582" s="0" t="s">
        <v>535</v>
      </c>
      <c r="D582" s="0" t="str">
        <f aca="false">HYPERLINK("http://dbpedia.org/sparql?default-graph-uri=http%3A%2F%2Fdbpedia.org&amp;query=select+distinct+%3Fsubject+%3Fobject+where+{%3Fsubject+%3Chttp%3A%2F%2Fdbpedia.org%2Fproperty%2Frankyear%3E+%3Fobject}+LIMIT+100&amp;format=text%2Fhtml&amp;timeout=30000&amp;debug=on", "View on DBPedia")</f>
        <v>View on DBPedia</v>
      </c>
    </row>
    <row collapsed="false" customFormat="false" customHeight="true" hidden="false" ht="12.65" outlineLevel="0" r="583">
      <c r="A583" s="0" t="str">
        <f aca="false">HYPERLINK("http://dbpedia.org/property/accessdate")</f>
        <v>http://dbpedia.org/property/accessdate</v>
      </c>
      <c r="B583" s="0" t="s">
        <v>536</v>
      </c>
      <c r="D583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true" hidden="false" ht="12.1" outlineLevel="0" r="584">
      <c r="A584" s="0" t="str">
        <f aca="false">HYPERLINK("http://dbpedia.org/property/term")</f>
        <v>http://dbpedia.org/property/term</v>
      </c>
      <c r="B584" s="0" t="s">
        <v>537</v>
      </c>
      <c r="D584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true" hidden="false" ht="12.65" outlineLevel="0" r="585">
      <c r="A585" s="0" t="str">
        <f aca="false">HYPERLINK("http://dbpedia.org/property/proyears")</f>
        <v>http://dbpedia.org/property/proyears</v>
      </c>
      <c r="B585" s="0" t="s">
        <v>538</v>
      </c>
      <c r="D585" s="0" t="str">
        <f aca="false">HYPERLINK("http://dbpedia.org/sparql?default-graph-uri=http%3A%2F%2Fdbpedia.org&amp;query=select+distinct+%3Fsubject+%3Fobject+where+{%3Fsubject+%3Chttp%3A%2F%2Fdbpedia.org%2Fproperty%2Fproyears%3E+%3Fobject}+LIMIT+100&amp;format=text%2Fhtml&amp;timeout=30000&amp;debug=on", "View on DBPedia")</f>
        <v>View on DBPedia</v>
      </c>
    </row>
    <row collapsed="false" customFormat="false" customHeight="true" hidden="false" ht="12.65" outlineLevel="0" r="586">
      <c r="A586" s="0" t="str">
        <f aca="false">HYPERLINK("http://dbpedia.org/property/amateuryears")</f>
        <v>http://dbpedia.org/property/amateuryears</v>
      </c>
      <c r="B586" s="0" t="s">
        <v>539</v>
      </c>
      <c r="D586" s="0" t="str">
        <f aca="false">HYPERLINK("http://dbpedia.org/sparql?default-graph-uri=http%3A%2F%2Fdbpedia.org&amp;query=select+distinct+%3Fsubject+%3Fobject+where+{%3Fsubject+%3Chttp%3A%2F%2Fdbpedia.org%2Fproperty%2Famateuryears%3E+%3Fobject}+LIMIT+100&amp;format=text%2Fhtml&amp;timeout=30000&amp;debug=on", "View on DBPedia")</f>
        <v>View on DBPedia</v>
      </c>
    </row>
    <row collapsed="false" customFormat="false" customHeight="true" hidden="false" ht="12.1" outlineLevel="0" r="587">
      <c r="A587" s="0" t="str">
        <f aca="false">HYPERLINK("http://dbpedia.org/property/season8Year")</f>
        <v>http://dbpedia.org/property/season8Year</v>
      </c>
      <c r="B587" s="0" t="s">
        <v>540</v>
      </c>
      <c r="D587" s="0" t="str">
        <f aca="false">HYPERLINK("http://dbpedia.org/sparql?default-graph-uri=http%3A%2F%2Fdbpedia.org&amp;query=select+distinct+%3Fsubject+%3Fobject+where+{%3Fsubject+%3Chttp%3A%2F%2Fdbpedia.org%2Fproperty%2Fseason8Year%3E+%3Fobject}+LIMIT+100&amp;format=text%2Fhtml&amp;timeout=30000&amp;debug=on", "View on DBPedia")</f>
        <v>View on DBPedia</v>
      </c>
    </row>
    <row collapsed="false" customFormat="false" customHeight="true" hidden="false" ht="12.1" outlineLevel="0" r="588">
      <c r="A588" s="0" t="str">
        <f aca="false">HYPERLINK("http://dbpedia.org/property/formation")</f>
        <v>http://dbpedia.org/property/formation</v>
      </c>
      <c r="B588" s="0" t="s">
        <v>541</v>
      </c>
      <c r="D588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true" hidden="false" ht="12.1" outlineLevel="0" r="589">
      <c r="A589" s="0" t="str">
        <f aca="false">HYPERLINK("http://dbpedia.org/property/refereeyear4start")</f>
        <v>http://dbpedia.org/property/refereeyear4start</v>
      </c>
      <c r="B589" s="0" t="s">
        <v>542</v>
      </c>
      <c r="D589" s="0" t="str">
        <f aca="false">HYPERLINK("http://dbpedia.org/sparql?default-graph-uri=http%3A%2F%2Fdbpedia.org&amp;query=select+distinct+%3Fsubject+%3Fobject+where+{%3Fsubject+%3Chttp%3A%2F%2Fdbpedia.org%2Fproperty%2Frefereeyear4start%3E+%3Fobject}+LIMIT+100&amp;format=text%2Fhtml&amp;timeout=30000&amp;debug=on", "View on DBPedia")</f>
        <v>View on DBPedia</v>
      </c>
    </row>
    <row collapsed="false" customFormat="false" customHeight="true" hidden="false" ht="12.65" outlineLevel="0" r="590">
      <c r="A590" s="0" t="str">
        <f aca="false">HYPERLINK("http://dbpedia.org/ontology/latestReleaseVersion")</f>
        <v>http://dbpedia.org/ontology/latestReleaseVersion</v>
      </c>
      <c r="B590" s="0" t="s">
        <v>543</v>
      </c>
      <c r="D590" s="0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</row>
    <row collapsed="false" customFormat="false" customHeight="true" hidden="false" ht="12.65" outlineLevel="0" r="591">
      <c r="A591" s="0" t="str">
        <f aca="false">HYPERLINK("http://dbpedia.org/property/australianopendoublesresult")</f>
        <v>http://dbpedia.org/property/australianopendoublesresult</v>
      </c>
      <c r="B591" s="0" t="s">
        <v>544</v>
      </c>
      <c r="D591" s="0" t="str">
        <f aca="false">HYPERLINK("http://dbpedia.org/sparql?default-graph-uri=http%3A%2F%2Fdbpedia.org&amp;query=select+distinct+%3Fsubject+%3Fobject+where+{%3Fsubject+%3Chttp%3A%2F%2Fdbpedia.org%2Fproperty%2Faustralianopendoublesresult%3E+%3Fobject}+LIMIT+100&amp;format=text%2Fhtml&amp;timeout=30000&amp;debug=on", "View on DBPedia")</f>
        <v>View on DBPedia</v>
      </c>
    </row>
    <row collapsed="false" customFormat="false" customHeight="true" hidden="false" ht="12.1" outlineLevel="0" r="592">
      <c r="A592" s="0" t="str">
        <f aca="false">HYPERLINK("http://dbpedia.org/property/semifinal")</f>
        <v>http://dbpedia.org/property/semifinal</v>
      </c>
      <c r="B592" s="0" t="s">
        <v>545</v>
      </c>
      <c r="D592" s="0" t="str">
        <f aca="false">HYPERLINK("http://dbpedia.org/sparql?default-graph-uri=http%3A%2F%2Fdbpedia.org&amp;query=select+distinct+%3Fsubject+%3Fobject+where+{%3Fsubject+%3Chttp%3A%2F%2Fdbpedia.org%2Fproperty%2Fsemifinal%3E+%3Fobject}+LIMIT+100&amp;format=text%2Fhtml&amp;timeout=30000&amp;debug=on", "View on DBPedia")</f>
        <v>View on DBPedia</v>
      </c>
    </row>
    <row collapsed="false" customFormat="false" customHeight="true" hidden="false" ht="12.65" outlineLevel="0" r="593">
      <c r="A593" s="0" t="str">
        <f aca="false">HYPERLINK("http://dbpedia.org/ontology/foundingDate")</f>
        <v>http://dbpedia.org/ontology/foundingDate</v>
      </c>
      <c r="B593" s="0" t="s">
        <v>546</v>
      </c>
      <c r="D593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true" hidden="false" ht="12.65" outlineLevel="0" r="594">
      <c r="A594" s="0" t="str">
        <f aca="false">HYPERLINK("http://dbpedia.org/ontology/formationYear")</f>
        <v>http://dbpedia.org/ontology/formationYear</v>
      </c>
      <c r="B594" s="0" t="s">
        <v>547</v>
      </c>
      <c r="D594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true" hidden="false" ht="12.1" outlineLevel="0" r="595">
      <c r="A595" s="0" t="str">
        <f aca="false">HYPERLINK("http://dbpedia.org/property/plays")</f>
        <v>http://dbpedia.org/property/plays</v>
      </c>
      <c r="B595" s="0" t="s">
        <v>548</v>
      </c>
      <c r="D595" s="0" t="str">
        <f aca="false">HYPERLINK("http://dbpedia.org/sparql?default-graph-uri=http%3A%2F%2Fdbpedia.org&amp;query=select+distinct+%3Fsubject+%3Fobject+where+{%3Fsubject+%3Chttp%3A%2F%2Fdbpedia.org%2Fproperty%2Fplays%3E+%3Fobject}+LIMIT+100&amp;format=text%2Fhtml&amp;timeout=30000&amp;debug=on", "View on DBPedia")</f>
        <v>View on DBPedia</v>
      </c>
    </row>
    <row collapsed="false" customFormat="false" customHeight="true" hidden="false" ht="12.1" outlineLevel="0" r="596">
      <c r="A596" s="0" t="str">
        <f aca="false">HYPERLINK("http://dbpedia.org/property/owner")</f>
        <v>http://dbpedia.org/property/owner</v>
      </c>
      <c r="B596" s="0" t="s">
        <v>549</v>
      </c>
      <c r="D59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1" outlineLevel="0" r="597">
      <c r="A597" s="0" t="str">
        <f aca="false">HYPERLINK("http://dbpedia.org/property/rd3Team")</f>
        <v>http://dbpedia.org/property/rd3Team</v>
      </c>
      <c r="B597" s="0" t="s">
        <v>550</v>
      </c>
      <c r="D597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true" hidden="false" ht="12.65" outlineLevel="0" r="598">
      <c r="A598" s="0" t="str">
        <f aca="false">HYPERLINK("http://dbpedia.org/property/collegehof")</f>
        <v>http://dbpedia.org/property/collegehof</v>
      </c>
      <c r="B598" s="0" t="s">
        <v>551</v>
      </c>
      <c r="D598" s="0" t="str">
        <f aca="false">HYPERLINK("http://dbpedia.org/sparql?default-graph-uri=http%3A%2F%2Fdbpedia.org&amp;query=select+distinct+%3Fsubject+%3Fobject+where+{%3Fsubject+%3Chttp%3A%2F%2Fdbpedia.org%2Fproperty%2Fcollegehof%3E+%3Fobject}+LIMIT+100&amp;format=text%2Fhtml&amp;timeout=30000&amp;debug=on", "View on DBPedia")</f>
        <v>View on DBPedia</v>
      </c>
    </row>
    <row collapsed="false" customFormat="false" customHeight="true" hidden="false" ht="12.1" outlineLevel="0" r="599">
      <c r="A599" s="0" t="str">
        <f aca="false">HYPERLINK("http://dbpedia.org/property/season10Year")</f>
        <v>http://dbpedia.org/property/season10Year</v>
      </c>
      <c r="B599" s="0" t="s">
        <v>552</v>
      </c>
      <c r="D599" s="0" t="str">
        <f aca="false">HYPERLINK("http://dbpedia.org/sparql?default-graph-uri=http%3A%2F%2Fdbpedia.org&amp;query=select+distinct+%3Fsubject+%3Fobject+where+{%3Fsubject+%3Chttp%3A%2F%2Fdbpedia.org%2Fproperty%2Fseason10Year%3E+%3Fobject}+LIMIT+100&amp;format=text%2Fhtml&amp;timeout=30000&amp;debug=on", "View on DBPedia")</f>
        <v>View on DBPedia</v>
      </c>
    </row>
    <row collapsed="false" customFormat="false" customHeight="true" hidden="false" ht="12.1" outlineLevel="0" r="600">
      <c r="A600" s="0" t="str">
        <f aca="false">HYPERLINK("http://dbpedia.org/property/nationals")</f>
        <v>http://dbpedia.org/property/nationals</v>
      </c>
      <c r="B600" s="0" t="s">
        <v>553</v>
      </c>
      <c r="D600" s="0" t="str">
        <f aca="false">HYPERLINK("http://dbpedia.org/sparql?default-graph-uri=http%3A%2F%2Fdbpedia.org&amp;query=select+distinct+%3Fsubject+%3Fobject+where+{%3Fsubject+%3Chttp%3A%2F%2Fdbpedia.org%2Fproperty%2Fnationals%3E+%3Fobject}+LIMIT+100&amp;format=text%2Fhtml&amp;timeout=30000&amp;debug=on", "View on DBPedia")</f>
        <v>View on DBPedia</v>
      </c>
    </row>
    <row collapsed="false" customFormat="false" customHeight="true" hidden="false" ht="12.1" outlineLevel="0" r="601">
      <c r="A601" s="0" t="str">
        <f aca="false">HYPERLINK("http://dbpedia.org/property/updated")</f>
        <v>http://dbpedia.org/property/updated</v>
      </c>
      <c r="B601" s="0" t="s">
        <v>554</v>
      </c>
      <c r="D601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true" hidden="false" ht="12.1" outlineLevel="0" r="602">
      <c r="A602" s="0" t="str">
        <f aca="false">HYPERLINK("http://dbpedia.org/property/quote")</f>
        <v>http://dbpedia.org/property/quote</v>
      </c>
      <c r="B602" s="0" t="s">
        <v>23</v>
      </c>
      <c r="D602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65" outlineLevel="0" r="603">
      <c r="A603" s="0" t="str">
        <f aca="false">HYPERLINK("http://dbpedia.org/property/coachplayers")</f>
        <v>http://dbpedia.org/property/coachplayers</v>
      </c>
      <c r="B603" s="0" t="s">
        <v>555</v>
      </c>
      <c r="D603" s="0" t="str">
        <f aca="false">HYPERLINK("http://dbpedia.org/sparql?default-graph-uri=http%3A%2F%2Fdbpedia.org&amp;query=select+distinct+%3Fsubject+%3Fobject+where+{%3Fsubject+%3Chttp%3A%2F%2Fdbpedia.org%2Fproperty%2Fcoachplayers%3E+%3Fobject}+LIMIT+100&amp;format=text%2Fhtml&amp;timeout=30000&amp;debug=on", "View on DBPedia")</f>
        <v>View on DBPedia</v>
      </c>
    </row>
    <row collapsed="false" customFormat="false" customHeight="true" hidden="false" ht="12.65" outlineLevel="0" r="604">
      <c r="A604" s="0" t="str">
        <f aca="false">HYPERLINK("http://dbpedia.org/property/usopendoublesresult")</f>
        <v>http://dbpedia.org/property/usopendoublesresult</v>
      </c>
      <c r="B604" s="0" t="s">
        <v>556</v>
      </c>
      <c r="D604" s="0" t="str">
        <f aca="false">HYPERLINK("http://dbpedia.org/sparql?default-graph-uri=http%3A%2F%2Fdbpedia.org&amp;query=select+distinct+%3Fsubject+%3Fobject+where+{%3Fsubject+%3Chttp%3A%2F%2Fdbpedia.org%2Fproperty%2Fusopendoublesresult%3E+%3Fobject}+LIMIT+100&amp;format=text%2Fhtml&amp;timeout=30000&amp;debug=on", "View on DBPedia")</f>
        <v>View on DBPedia</v>
      </c>
    </row>
    <row collapsed="false" customFormat="false" customHeight="true" hidden="false" ht="12.1" outlineLevel="0" r="605">
      <c r="A605" s="0" t="str">
        <f aca="false">HYPERLINK("http://dbpedia.org/property/club")</f>
        <v>http://dbpedia.org/property/club</v>
      </c>
      <c r="B605" s="0" t="s">
        <v>557</v>
      </c>
      <c r="D605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true" hidden="false" ht="12.65" outlineLevel="0" r="606">
      <c r="A606" s="0" t="str">
        <f aca="false">HYPERLINK("http://dbpedia.org/property/internationalyears")</f>
        <v>http://dbpedia.org/property/internationalyears</v>
      </c>
      <c r="B606" s="0" t="s">
        <v>558</v>
      </c>
      <c r="D606" s="0" t="str">
        <f aca="false">HYPERLINK("http://dbpedia.org/sparql?default-graph-uri=http%3A%2F%2Fdbpedia.org&amp;query=select+distinct+%3Fsubject+%3Fobject+where+{%3Fsubject+%3Chttp%3A%2F%2Fdbpedia.org%2Fproperty%2Finternationalyears%3E+%3Fobject}+LIMIT+100&amp;format=text%2Fhtml&amp;timeout=30000&amp;debug=on", "View on DBPedia")</f>
        <v>View on DBPedia</v>
      </c>
    </row>
    <row collapsed="false" customFormat="false" customHeight="true" hidden="false" ht="12.65" outlineLevel="0" r="607">
      <c r="A607" s="0" t="str">
        <f aca="false">HYPERLINK("http://dbpedia.org/property/imageCaption")</f>
        <v>http://dbpedia.org/property/imageCaption</v>
      </c>
      <c r="B607" s="0" t="s">
        <v>559</v>
      </c>
      <c r="D607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608">
      <c r="A608" s="0" t="str">
        <f aca="false">HYPERLINK("http://dbpedia.org/property/nationalteamUpdate")</f>
        <v>http://dbpedia.org/property/nationalteamUpdate</v>
      </c>
      <c r="B608" s="0" t="s">
        <v>560</v>
      </c>
      <c r="D608" s="0" t="str">
        <f aca="false">HYPERLINK("http://dbpedia.org/sparql?default-graph-uri=http%3A%2F%2Fdbpedia.org&amp;query=select+distinct+%3Fsubject+%3Fobject+where+{%3Fsubject+%3Chttp%3A%2F%2Fdbpedia.org%2Fproperty%2FnationalteamUpdate%3E+%3Fobject}+LIMIT+100&amp;format=text%2Fhtml&amp;timeout=30000&amp;debug=on", "View on DBPedia")</f>
        <v>View on DBPedia</v>
      </c>
    </row>
    <row collapsed="false" customFormat="false" customHeight="true" hidden="false" ht="12.65" outlineLevel="0" r="609">
      <c r="A609" s="0" t="str">
        <f aca="false">HYPERLINK("http://dbpedia.org/ontology/currentSeason")</f>
        <v>http://dbpedia.org/ontology/currentSeason</v>
      </c>
      <c r="B609" s="0" t="s">
        <v>561</v>
      </c>
      <c r="D609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true" hidden="false" ht="12.65" outlineLevel="0" r="610">
      <c r="A610" s="0" t="str">
        <f aca="false">HYPERLINK("http://dbpedia.org/property/rookieyear")</f>
        <v>http://dbpedia.org/property/rookieyear</v>
      </c>
      <c r="B610" s="0" t="s">
        <v>562</v>
      </c>
      <c r="D610" s="0" t="str">
        <f aca="false">HYPERLINK("http://dbpedia.org/sparql?default-graph-uri=http%3A%2F%2Fdbpedia.org&amp;query=select+distinct+%3Fsubject+%3Fobject+where+{%3Fsubject+%3Chttp%3A%2F%2Fdbpedia.org%2Fproperty%2Frookieyear%3E+%3Fobject}+LIMIT+100&amp;format=text%2Fhtml&amp;timeout=30000&amp;debug=on", "View on DBPedia")</f>
        <v>View on DBPedia</v>
      </c>
    </row>
    <row collapsed="false" customFormat="false" customHeight="true" hidden="false" ht="12.1" outlineLevel="0" r="611">
      <c r="A611" s="0" t="str">
        <f aca="false">HYPERLINK("http://dbpedia.org/property/children")</f>
        <v>http://dbpedia.org/property/children</v>
      </c>
      <c r="B611" s="0" t="s">
        <v>563</v>
      </c>
      <c r="D611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true" hidden="false" ht="12.1" outlineLevel="0" r="612">
      <c r="A612" s="0" t="str">
        <f aca="false">HYPERLINK("http://dbpedia.org/property/note")</f>
        <v>http://dbpedia.org/property/note</v>
      </c>
      <c r="B612" s="0" t="s">
        <v>57</v>
      </c>
      <c r="D612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613">
      <c r="A613" s="0" t="str">
        <f aca="false">HYPERLINK("http://dbpedia.org/property/period")</f>
        <v>http://dbpedia.org/property/period</v>
      </c>
      <c r="B613" s="0" t="s">
        <v>564</v>
      </c>
      <c r="D613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true" hidden="false" ht="12.65" outlineLevel="0" r="614">
      <c r="A614" s="0" t="str">
        <f aca="false">HYPERLINK("http://dbpedia.org/property/premierLeague")</f>
        <v>http://dbpedia.org/property/premierLeague</v>
      </c>
      <c r="B614" s="0" t="s">
        <v>565</v>
      </c>
      <c r="D614" s="0" t="str">
        <f aca="false">HYPERLINK("http://dbpedia.org/sparql?default-graph-uri=http%3A%2F%2Fdbpedia.org&amp;query=select+distinct+%3Fsubject+%3Fobject+where+{%3Fsubject+%3Chttp%3A%2F%2Fdbpedia.org%2Fproperty%2FpremierLeague%3E+%3Fobject}+LIMIT+100&amp;format=text%2Fhtml&amp;timeout=30000&amp;debug=on", "View on DBPedia")</f>
        <v>View on DBPedia</v>
      </c>
    </row>
    <row collapsed="false" customFormat="false" customHeight="true" hidden="false" ht="12.65" outlineLevel="0" r="615">
      <c r="A615" s="0" t="str">
        <f aca="false">HYPERLINK("http://dbpedia.org/property/clubyears")</f>
        <v>http://dbpedia.org/property/clubyears</v>
      </c>
      <c r="B615" s="0" t="s">
        <v>566</v>
      </c>
      <c r="D615" s="0" t="str">
        <f aca="false">HYPERLINK("http://dbpedia.org/sparql?default-graph-uri=http%3A%2F%2Fdbpedia.org&amp;query=select+distinct+%3Fsubject+%3Fobject+where+{%3Fsubject+%3Chttp%3A%2F%2Fdbpedia.org%2Fproperty%2Fclubyears%3E+%3Fobject}+LIMIT+100&amp;format=text%2Fhtml&amp;timeout=30000&amp;debug=on", "View on DBPedia")</f>
        <v>View on DBPedia</v>
      </c>
    </row>
    <row collapsed="false" customFormat="false" customHeight="true" hidden="false" ht="12.65" outlineLevel="0" r="616">
      <c r="A616" s="0" t="str">
        <f aca="false">HYPERLINK("http://dbpedia.org/property/vegas")</f>
        <v>http://dbpedia.org/property/vegas</v>
      </c>
      <c r="B616" s="0" t="s">
        <v>567</v>
      </c>
      <c r="D616" s="0" t="str">
        <f aca="false">HYPERLINK("http://dbpedia.org/sparql?default-graph-uri=http%3A%2F%2Fdbpedia.org&amp;query=select+distinct+%3Fsubject+%3Fobject+where+{%3Fsubject+%3Chttp%3A%2F%2Fdbpedia.org%2Fproperty%2Fvegas%3E+%3Fobject}+LIMIT+100&amp;format=text%2Fhtml&amp;timeout=30000&amp;debug=on", "View on DBPedia")</f>
        <v>View on DBPedia</v>
      </c>
    </row>
    <row collapsed="false" customFormat="false" customHeight="true" hidden="false" ht="12.65" outlineLevel="0" r="617">
      <c r="A617" s="0" t="str">
        <f aca="false">HYPERLINK("http://dbpedia.org/property/ruAmateurclubs")</f>
        <v>http://dbpedia.org/property/ruAmateurclubs</v>
      </c>
      <c r="B617" s="0" t="s">
        <v>568</v>
      </c>
      <c r="D617" s="0" t="str">
        <f aca="false">HYPERLINK("http://dbpedia.org/sparql?default-graph-uri=http%3A%2F%2Fdbpedia.org&amp;query=select+distinct+%3Fsubject+%3Fobject+where+{%3Fsubject+%3Chttp%3A%2F%2Fdbpedia.org%2Fproperty%2FruAmateurclubs%3E+%3Fobject}+LIMIT+100&amp;format=text%2Fhtml&amp;timeout=30000&amp;debug=on", "View on DBPedia")</f>
        <v>View on DBPedia</v>
      </c>
    </row>
    <row collapsed="false" customFormat="false" customHeight="true" hidden="false" ht="12.65" outlineLevel="0" r="618">
      <c r="A618" s="0" t="str">
        <f aca="false">HYPERLINK("http://dbpedia.org/property/pfhofyear")</f>
        <v>http://dbpedia.org/property/pfhofyear</v>
      </c>
      <c r="B618" s="0" t="s">
        <v>569</v>
      </c>
      <c r="D618" s="0" t="str">
        <f aca="false">HYPERLINK("http://dbpedia.org/sparql?default-graph-uri=http%3A%2F%2Fdbpedia.org&amp;query=select+distinct+%3Fsubject+%3Fobject+where+{%3Fsubject+%3Chttp%3A%2F%2Fdbpedia.org%2Fproperty%2Fpfhofyear%3E+%3Fobject}+LIMIT+100&amp;format=text%2Fhtml&amp;timeout=30000&amp;debug=on", "View on DBPedia")</f>
        <v>View on DBPedia</v>
      </c>
    </row>
    <row collapsed="false" customFormat="false" customHeight="true" hidden="false" ht="12.65" outlineLevel="0" r="619">
      <c r="A619" s="0" t="str">
        <f aca="false">HYPERLINK("http://dbpedia.org/property/deathdate")</f>
        <v>http://dbpedia.org/property/deathdate</v>
      </c>
      <c r="B619" s="0" t="s">
        <v>570</v>
      </c>
      <c r="D61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620">
      <c r="A620" s="0" t="str">
        <f aca="false">HYPERLINK("http://dbpedia.org/property/coachyeardstart")</f>
        <v>http://dbpedia.org/property/coachyeardstart</v>
      </c>
      <c r="B620" s="0" t="s">
        <v>571</v>
      </c>
      <c r="D620" s="0" t="str">
        <f aca="false">HYPERLINK("http://dbpedia.org/sparql?default-graph-uri=http%3A%2F%2Fdbpedia.org&amp;query=select+distinct+%3Fsubject+%3Fobject+where+{%3Fsubject+%3Chttp%3A%2F%2Fdbpedia.org%2Fproperty%2Fcoachyeardstart%3E+%3Fobject}+LIMIT+100&amp;format=text%2Fhtml&amp;timeout=30000&amp;debug=on", "View on DBPedia")</f>
        <v>View on DBPedia</v>
      </c>
    </row>
    <row collapsed="false" customFormat="false" customHeight="true" hidden="false" ht="12.1" outlineLevel="0" r="621">
      <c r="A621" s="0" t="str">
        <f aca="false">HYPERLINK("http://dbpedia.org/property/preceded")</f>
        <v>http://dbpedia.org/property/preceded</v>
      </c>
      <c r="B621" s="0" t="s">
        <v>572</v>
      </c>
      <c r="D621" s="0" t="str">
        <f aca="false">HYPERLINK("http://dbpedia.org/sparql?default-graph-uri=http%3A%2F%2Fdbpedia.org&amp;query=select+distinct+%3Fsubject+%3Fobject+where+{%3Fsubject+%3Chttp%3A%2F%2Fdbpedia.org%2Fproperty%2Fpreceded%3E+%3Fobject}+LIMIT+100&amp;format=text%2Fhtml&amp;timeout=30000&amp;debug=on", "View on DBPedia")</f>
        <v>View on DBPedia</v>
      </c>
    </row>
    <row collapsed="false" customFormat="false" customHeight="true" hidden="false" ht="12.65" outlineLevel="0" r="622">
      <c r="A622" s="0" t="str">
        <f aca="false">HYPERLINK("http://dbpedia.org/property/currentSeason")</f>
        <v>http://dbpedia.org/property/currentSeason</v>
      </c>
      <c r="B622" s="0" t="s">
        <v>561</v>
      </c>
      <c r="D622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true" hidden="false" ht="12.1" outlineLevel="0" r="623">
      <c r="A623" s="0" t="str">
        <f aca="false">HYPERLINK("http://dbpedia.org/ontology/plays")</f>
        <v>http://dbpedia.org/ontology/plays</v>
      </c>
      <c r="B623" s="0" t="s">
        <v>548</v>
      </c>
      <c r="D623" s="0" t="str">
        <f aca="false">HYPERLINK("http://dbpedia.org/sparql?default-graph-uri=http%3A%2F%2Fdbpedia.org&amp;query=select+distinct+%3Fsubject+%3Fobject+where+{%3Fsubject+%3Chttp%3A%2F%2Fdbpedia.org%2Fontology%2Fplays%3E+%3Fobject}+LIMIT+100&amp;format=text%2Fhtml&amp;timeout=30000&amp;debug=on", "View on DBPedia")</f>
        <v>View on DBPedia</v>
      </c>
    </row>
    <row collapsed="false" customFormat="false" customHeight="true" hidden="false" ht="12.65" outlineLevel="0" r="624">
      <c r="A624" s="0" t="str">
        <f aca="false">HYPERLINK("http://dbpedia.org/property/rlAmateuryears")</f>
        <v>http://dbpedia.org/property/rlAmateuryears</v>
      </c>
      <c r="B624" s="0" t="s">
        <v>573</v>
      </c>
      <c r="D624" s="0" t="str">
        <f aca="false">HYPERLINK("http://dbpedia.org/sparql?default-graph-uri=http%3A%2F%2Fdbpedia.org&amp;query=select+distinct+%3Fsubject+%3Fobject+where+{%3Fsubject+%3Chttp%3A%2F%2Fdbpedia.org%2Fproperty%2FrlAmateuryears%3E+%3Fobject}+LIMIT+100&amp;format=text%2Fhtml&amp;timeout=30000&amp;debug=on", "View on DBPedia")</f>
        <v>View on DBPedia</v>
      </c>
    </row>
    <row collapsed="false" customFormat="false" customHeight="true" hidden="false" ht="12.1" outlineLevel="0" r="625">
      <c r="A625" s="0" t="str">
        <f aca="false">HYPERLINK("http://dbpedia.org/property/worlds")</f>
        <v>http://dbpedia.org/property/worlds</v>
      </c>
      <c r="B625" s="0" t="s">
        <v>574</v>
      </c>
      <c r="D625" s="0" t="str">
        <f aca="false">HYPERLINK("http://dbpedia.org/sparql?default-graph-uri=http%3A%2F%2Fdbpedia.org&amp;query=select+distinct+%3Fsubject+%3Fobject+where+{%3Fsubject+%3Chttp%3A%2F%2Fdbpedia.org%2Fproperty%2Fworlds%3E+%3Fobject}+LIMIT+100&amp;format=text%2Fhtml&amp;timeout=30000&amp;debug=on", "View on DBPedia")</f>
        <v>View on DBPedia</v>
      </c>
    </row>
    <row collapsed="false" customFormat="false" customHeight="true" hidden="false" ht="12.1" outlineLevel="0" r="626">
      <c r="A626" s="0" t="str">
        <f aca="false">HYPERLINK("http://dbpedia.org/property/refereeyear3start")</f>
        <v>http://dbpedia.org/property/refereeyear3start</v>
      </c>
      <c r="B626" s="0" t="s">
        <v>575</v>
      </c>
      <c r="D626" s="0" t="str">
        <f aca="false">HYPERLINK("http://dbpedia.org/sparql?default-graph-uri=http%3A%2F%2Fdbpedia.org&amp;query=select+distinct+%3Fsubject+%3Fobject+where+{%3Fsubject+%3Chttp%3A%2F%2Fdbpedia.org%2Fproperty%2Frefereeyear3start%3E+%3Fobject}+LIMIT+100&amp;format=text%2Fhtml&amp;timeout=30000&amp;debug=on", "View on DBPedia")</f>
        <v>View on DBPedia</v>
      </c>
    </row>
    <row collapsed="false" customFormat="false" customHeight="true" hidden="false" ht="12.65" outlineLevel="0" r="627">
      <c r="A627" s="0" t="str">
        <f aca="false">HYPERLINK("http://dbpedia.org/property/yearActive")</f>
        <v>http://dbpedia.org/property/yearActive</v>
      </c>
      <c r="B627" s="0" t="s">
        <v>576</v>
      </c>
      <c r="D627" s="0" t="str">
        <f aca="false">HYPERLINK("http://dbpedia.org/sparql?default-graph-uri=http%3A%2F%2Fdbpedia.org&amp;query=select+distinct+%3Fsubject+%3Fobject+where+{%3Fsubject+%3Chttp%3A%2F%2Fdbpedia.org%2Fproperty%2FyearActive%3E+%3Fobject}+LIMIT+100&amp;format=text%2Fhtml&amp;timeout=30000&amp;debug=on", "View on DBPedia")</f>
        <v>View on DBPedia</v>
      </c>
    </row>
    <row collapsed="false" customFormat="false" customHeight="true" hidden="false" ht="12.65" outlineLevel="0" r="628">
      <c r="A628" s="0" t="str">
        <f aca="false">HYPERLINK("http://dbpedia.org/property/firstRace")</f>
        <v>http://dbpedia.org/property/firstRace</v>
      </c>
      <c r="B628" s="0" t="s">
        <v>577</v>
      </c>
      <c r="D628" s="0" t="str">
        <f aca="false">HYPERLINK("http://dbpedia.org/sparql?default-graph-uri=http%3A%2F%2Fdbpedia.org&amp;query=select+distinct+%3Fsubject+%3Fobject+where+{%3Fsubject+%3Chttp%3A%2F%2Fdbpedia.org%2Fproperty%2FfirstRace%3E+%3Fobject}+LIMIT+100&amp;format=text%2Fhtml&amp;timeout=30000&amp;debug=on", "View on DBPedia")</f>
        <v>View on DBPedia</v>
      </c>
    </row>
    <row collapsed="false" customFormat="false" customHeight="true" hidden="false" ht="12.65" outlineLevel="0" r="629">
      <c r="A629" s="0" t="str">
        <f aca="false">HYPERLINK("http://dbpedia.org/property/latestReleaseDate")</f>
        <v>http://dbpedia.org/property/latestReleaseDate</v>
      </c>
      <c r="B629" s="0" t="s">
        <v>578</v>
      </c>
      <c r="D629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630">
      <c r="A630" s="0" t="str">
        <f aca="false">HYPERLINK("http://dbpedia.org/property/deliveries")</f>
        <v>http://dbpedia.org/property/deliveries</v>
      </c>
      <c r="B630" s="0" t="s">
        <v>579</v>
      </c>
      <c r="D630" s="0" t="str">
        <f aca="false">HYPERLINK("http://dbpedia.org/sparql?default-graph-uri=http%3A%2F%2Fdbpedia.org&amp;query=select+distinct+%3Fsubject+%3Fobject+where+{%3Fsubject+%3Chttp%3A%2F%2Fdbpedia.org%2Fproperty%2Fdeliveries%3E+%3Fobject}+LIMIT+100&amp;format=text%2Fhtml&amp;timeout=30000&amp;debug=on", "View on DBPedia")</f>
        <v>View on DBPedia</v>
      </c>
    </row>
    <row collapsed="false" customFormat="false" customHeight="true" hidden="false" ht="12.1" outlineLevel="0" r="631">
      <c r="A631" s="0" t="str">
        <f aca="false">HYPERLINK("http://dbpedia.org/property/year8end")</f>
        <v>http://dbpedia.org/property/year8end</v>
      </c>
      <c r="B631" s="0" t="s">
        <v>580</v>
      </c>
      <c r="D631" s="0" t="str">
        <f aca="false">HYPERLINK("http://dbpedia.org/sparql?default-graph-uri=http%3A%2F%2Fdbpedia.org&amp;query=select+distinct+%3Fsubject+%3Fobject+where+{%3Fsubject+%3Chttp%3A%2F%2Fdbpedia.org%2Fproperty%2Fyear8end%3E+%3Fobject}+LIMIT+100&amp;format=text%2Fhtml&amp;timeout=30000&amp;debug=on", "View on DBPedia")</f>
        <v>View on DBPedia</v>
      </c>
    </row>
    <row collapsed="false" customFormat="false" customHeight="true" hidden="false" ht="12.65" outlineLevel="0" r="632">
      <c r="A632" s="0" t="str">
        <f aca="false">HYPERLINK("http://dbpedia.org/property/nllhof")</f>
        <v>http://dbpedia.org/property/nllhof</v>
      </c>
      <c r="B632" s="0" t="s">
        <v>581</v>
      </c>
      <c r="D632" s="0" t="str">
        <f aca="false">HYPERLINK("http://dbpedia.org/sparql?default-graph-uri=http%3A%2F%2Fdbpedia.org&amp;query=select+distinct+%3Fsubject+%3Fobject+where+{%3Fsubject+%3Chttp%3A%2F%2Fdbpedia.org%2Fproperty%2Fnllhof%3E+%3Fobject}+LIMIT+100&amp;format=text%2Fhtml&amp;timeout=30000&amp;debug=on", "View on DBPedia")</f>
        <v>View on DBPedia</v>
      </c>
    </row>
    <row collapsed="false" customFormat="false" customHeight="true" hidden="false" ht="12.65" outlineLevel="0" r="633">
      <c r="A633" s="0" t="str">
        <f aca="false">HYPERLINK("http://dbpedia.org/property/ruClubupdate")</f>
        <v>http://dbpedia.org/property/ruClubupdate</v>
      </c>
      <c r="B633" s="0" t="s">
        <v>582</v>
      </c>
      <c r="D633" s="0" t="str">
        <f aca="false">HYPERLINK("http://dbpedia.org/sparql?default-graph-uri=http%3A%2F%2Fdbpedia.org&amp;query=select+distinct+%3Fsubject+%3Fobject+where+{%3Fsubject+%3Chttp%3A%2F%2Fdbpedia.org%2Fproperty%2FruClubupdate%3E+%3Fobject}+LIMIT+100&amp;format=text%2Fhtml&amp;timeout=30000&amp;debug=on", "View on DBPedia")</f>
        <v>View on DBPedia</v>
      </c>
    </row>
    <row collapsed="false" customFormat="false" customHeight="true" hidden="false" ht="12.65" outlineLevel="0" r="634">
      <c r="A634" s="0" t="str">
        <f aca="false">HYPERLINK("http://dbpedia.org/property/firstBuschRace")</f>
        <v>http://dbpedia.org/property/firstBuschRace</v>
      </c>
      <c r="B634" s="0" t="s">
        <v>583</v>
      </c>
      <c r="D634" s="0" t="str">
        <f aca="false">HYPERLINK("http://dbpedia.org/sparql?default-graph-uri=http%3A%2F%2Fdbpedia.org&amp;query=select+distinct+%3Fsubject+%3Fobject+where+{%3Fsubject+%3Chttp%3A%2F%2Fdbpedia.org%2Fproperty%2FfirstBuschRace%3E+%3Fobject}+LIMIT+100&amp;format=text%2Fhtml&amp;timeout=30000&amp;debug=on", "View on DBPedia")</f>
        <v>View on DBPedia</v>
      </c>
    </row>
    <row collapsed="false" customFormat="false" customHeight="true" hidden="false" ht="12.1" outlineLevel="0" r="635">
      <c r="A635" s="0" t="str">
        <f aca="false">HYPERLINK("http://dbpedia.org/property/orphan")</f>
        <v>http://dbpedia.org/property/orphan</v>
      </c>
      <c r="B635" s="0" t="s">
        <v>584</v>
      </c>
      <c r="D635" s="0" t="str">
        <f aca="false">HYPERLINK("http://dbpedia.org/sparql?default-graph-uri=http%3A%2F%2Fdbpedia.org&amp;query=select+distinct+%3Fsubject+%3Fobject+where+{%3Fsubject+%3Chttp%3A%2F%2Fdbpedia.org%2Fproperty%2Forphan%3E+%3Fobject}+LIMIT+100&amp;format=text%2Fhtml&amp;timeout=30000&amp;debug=on", "View on DBPedia")</f>
        <v>View on DBPedia</v>
      </c>
    </row>
    <row collapsed="false" customFormat="false" customHeight="true" hidden="false" ht="12.65" outlineLevel="0" r="636">
      <c r="A636" s="0" t="str">
        <f aca="false">HYPERLINK("http://dbpedia.org/property/firstTruckRace")</f>
        <v>http://dbpedia.org/property/firstTruckRace</v>
      </c>
      <c r="B636" s="0" t="s">
        <v>585</v>
      </c>
      <c r="D636" s="0" t="str">
        <f aca="false">HYPERLINK("http://dbpedia.org/sparql?default-graph-uri=http%3A%2F%2Fdbpedia.org&amp;query=select+distinct+%3Fsubject+%3Fobject+where+{%3Fsubject+%3Chttp%3A%2F%2Fdbpedia.org%2Fproperty%2FfirstTruckRace%3E+%3Fobject}+LIMIT+100&amp;format=text%2Fhtml&amp;timeout=30000&amp;debug=on", "View on DBPedia")</f>
        <v>View on DBPedia</v>
      </c>
    </row>
    <row collapsed="false" customFormat="false" customHeight="true" hidden="false" ht="12.1" outlineLevel="0" r="637">
      <c r="A637" s="0" t="str">
        <f aca="false">HYPERLINK("http://dbpedia.org/property/number")</f>
        <v>http://dbpedia.org/property/number</v>
      </c>
      <c r="B637" s="0" t="s">
        <v>586</v>
      </c>
      <c r="D637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true" hidden="false" ht="12.1" outlineLevel="0" r="638">
      <c r="A638" s="0" t="str">
        <f aca="false">HYPERLINK("http://dbpedia.org/property/custom")</f>
        <v>http://dbpedia.org/property/custom</v>
      </c>
      <c r="B638" s="0" t="s">
        <v>587</v>
      </c>
      <c r="D638" s="0" t="str">
        <f aca="false">HYPERLINK("http://dbpedia.org/sparql?default-graph-uri=http%3A%2F%2Fdbpedia.org&amp;query=select+distinct+%3Fsubject+%3Fobject+where+{%3Fsubject+%3Chttp%3A%2F%2Fdbpedia.org%2Fproperty%2Fcustom%3E+%3Fobject}+LIMIT+100&amp;format=text%2Fhtml&amp;timeout=30000&amp;debug=on", "View on DBPedia")</f>
        <v>View on DBPedia</v>
      </c>
    </row>
    <row collapsed="false" customFormat="false" customHeight="true" hidden="false" ht="12.65" outlineLevel="0" r="639">
      <c r="A639" s="0" t="str">
        <f aca="false">HYPERLINK("http://dbpedia.org/property/finalsChamp")</f>
        <v>http://dbpedia.org/property/finalsChamp</v>
      </c>
      <c r="B639" s="0" t="s">
        <v>588</v>
      </c>
      <c r="D639" s="0" t="str">
        <f aca="false">HYPERLINK("http://dbpedia.org/sparql?default-graph-uri=http%3A%2F%2Fdbpedia.org&amp;query=select+distinct+%3Fsubject+%3Fobject+where+{%3Fsubject+%3Chttp%3A%2F%2Fdbpedia.org%2Fproperty%2FfinalsChamp%3E+%3Fobject}+LIMIT+100&amp;format=text%2Fhtml&amp;timeout=30000&amp;debug=on", "View on DBPedia")</f>
        <v>View on DBPedia</v>
      </c>
    </row>
    <row collapsed="false" customFormat="false" customHeight="true" hidden="false" ht="12.1" outlineLevel="0" r="640">
      <c r="A640" s="0" t="str">
        <f aca="false">HYPERLINK("http://dbpedia.org/property/available")</f>
        <v>http://dbpedia.org/property/available</v>
      </c>
      <c r="B640" s="0" t="s">
        <v>589</v>
      </c>
      <c r="D640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true" hidden="false" ht="12.65" outlineLevel="0" r="641">
      <c r="A641" s="0" t="str">
        <f aca="false">HYPERLINK("http://dbpedia.org/property/seasonChamps")</f>
        <v>http://dbpedia.org/property/seasonChamps</v>
      </c>
      <c r="B641" s="0" t="s">
        <v>590</v>
      </c>
      <c r="D641" s="0" t="str">
        <f aca="false">HYPERLINK("http://dbpedia.org/sparql?default-graph-uri=http%3A%2F%2Fdbpedia.org&amp;query=select+distinct+%3Fsubject+%3Fobject+where+{%3Fsubject+%3Chttp%3A%2F%2Fdbpedia.org%2Fproperty%2FseasonChamps%3E+%3Fobject}+LIMIT+100&amp;format=text%2Fhtml&amp;timeout=30000&amp;debug=on", "View on DBPedia")</f>
        <v>View on DBPedia</v>
      </c>
    </row>
    <row collapsed="false" customFormat="false" customHeight="true" hidden="false" ht="12.65" outlineLevel="0" r="642">
      <c r="A642" s="0" t="str">
        <f aca="false">HYPERLINK("http://dbpedia.org/ontology/overallRecord")</f>
        <v>http://dbpedia.org/ontology/overallRecord</v>
      </c>
      <c r="B642" s="0" t="s">
        <v>591</v>
      </c>
      <c r="D642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true" hidden="false" ht="12.1" outlineLevel="0" r="643">
      <c r="A643" s="0" t="str">
        <f aca="false">HYPERLINK("http://dbpedia.org/property/summary")</f>
        <v>http://dbpedia.org/property/summary</v>
      </c>
      <c r="B643" s="0" t="s">
        <v>592</v>
      </c>
      <c r="D643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true" hidden="false" ht="12.1" outlineLevel="0" r="644">
      <c r="A644" s="0" t="str">
        <f aca="false">HYPERLINK("http://dbpedia.org/property/ruYear3end")</f>
        <v>http://dbpedia.org/property/ruYear3end</v>
      </c>
      <c r="B644" s="0" t="s">
        <v>593</v>
      </c>
      <c r="D644" s="0" t="str">
        <f aca="false">HYPERLINK("http://dbpedia.org/sparql?default-graph-uri=http%3A%2F%2Fdbpedia.org&amp;query=select+distinct+%3Fsubject+%3Fobject+where+{%3Fsubject+%3Chttp%3A%2F%2Fdbpedia.org%2Fproperty%2FruYear3end%3E+%3Fobject}+LIMIT+100&amp;format=text%2Fhtml&amp;timeout=30000&amp;debug=on", "View on DBPedia")</f>
        <v>View on DBPedia</v>
      </c>
    </row>
    <row collapsed="false" customFormat="false" customHeight="true" hidden="false" ht="12.1" outlineLevel="0" r="645">
      <c r="A645" s="0" t="str">
        <f aca="false">HYPERLINK("http://dbpedia.org/property/lifespan")</f>
        <v>http://dbpedia.org/property/lifespan</v>
      </c>
      <c r="B645" s="0" t="s">
        <v>594</v>
      </c>
      <c r="D645" s="0" t="str">
        <f aca="false">HYPERLINK("http://dbpedia.org/sparql?default-graph-uri=http%3A%2F%2Fdbpedia.org&amp;query=select+distinct+%3Fsubject+%3Fobject+where+{%3Fsubject+%3Chttp%3A%2F%2Fdbpedia.org%2Fproperty%2Flifespan%3E+%3Fobject}+LIMIT+100&amp;format=text%2Fhtml&amp;timeout=30000&amp;debug=on", "View on DBPedia")</f>
        <v>View on DBPedia</v>
      </c>
    </row>
    <row collapsed="false" customFormat="false" customHeight="true" hidden="false" ht="12.1" outlineLevel="0" r="646">
      <c r="A646" s="0" t="str">
        <f aca="false">HYPERLINK("http://dbpedia.org/property/born")</f>
        <v>http://dbpedia.org/property/born</v>
      </c>
      <c r="B646" s="0" t="s">
        <v>595</v>
      </c>
      <c r="D646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true" hidden="false" ht="12.65" outlineLevel="0" r="647">
      <c r="A647" s="0" t="str">
        <f aca="false">HYPERLINK("http://dbpedia.org/property/cbbaskhofYear")</f>
        <v>http://dbpedia.org/property/cbbaskhofYear</v>
      </c>
      <c r="B647" s="0" t="s">
        <v>596</v>
      </c>
      <c r="D647" s="0" t="str">
        <f aca="false">HYPERLINK("http://dbpedia.org/sparql?default-graph-uri=http%3A%2F%2Fdbpedia.org&amp;query=select+distinct+%3Fsubject+%3Fobject+where+{%3Fsubject+%3Chttp%3A%2F%2Fdbpedia.org%2Fproperty%2FcbbaskhofYear%3E+%3Fobject}+LIMIT+100&amp;format=text%2Fhtml&amp;timeout=30000&amp;debug=on", "View on DBPedia")</f>
        <v>View on DBPedia</v>
      </c>
    </row>
    <row collapsed="false" customFormat="false" customHeight="true" hidden="false" ht="12.1" outlineLevel="0" r="648">
      <c r="A648" s="0" t="str">
        <f aca="false">HYPERLINK("http://dbpedia.org/property/header")</f>
        <v>http://dbpedia.org/property/header</v>
      </c>
      <c r="B648" s="0" t="s">
        <v>92</v>
      </c>
      <c r="D648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1" outlineLevel="0" r="649">
      <c r="A649" s="0" t="str">
        <f aca="false">HYPERLINK("http://dbpedia.org/property/runs")</f>
        <v>http://dbpedia.org/property/runs</v>
      </c>
      <c r="B649" s="0" t="s">
        <v>597</v>
      </c>
      <c r="D649" s="0" t="str">
        <f aca="false">HYPERLINK("http://dbpedia.org/sparql?default-graph-uri=http%3A%2F%2Fdbpedia.org&amp;query=select+distinct+%3Fsubject+%3Fobject+where+{%3Fsubject+%3Chttp%3A%2F%2Fdbpedia.org%2Fproperty%2Fruns%3E+%3Fobject}+LIMIT+100&amp;format=text%2Fhtml&amp;timeout=30000&amp;debug=on", "View on DBPedia")</f>
        <v>View on DBPedia</v>
      </c>
    </row>
    <row collapsed="false" customFormat="false" customHeight="true" hidden="false" ht="12.1" outlineLevel="0" r="650">
      <c r="A650" s="0" t="str">
        <f aca="false">HYPERLINK("http://dbpedia.org/property/column1Title")</f>
        <v>http://dbpedia.org/property/column1Title</v>
      </c>
      <c r="B650" s="0" t="s">
        <v>598</v>
      </c>
      <c r="D650" s="0" t="str">
        <f aca="false">HYPERLINK("http://dbpedia.org/sparql?default-graph-uri=http%3A%2F%2Fdbpedia.org&amp;query=select+distinct+%3Fsubject+%3Fobject+where+{%3Fsubject+%3Chttp%3A%2F%2Fdbpedia.org%2Fproperty%2Fcolumn1Title%3E+%3Fobject}+LIMIT+100&amp;format=text%2Fhtml&amp;timeout=30000&amp;debug=on", "View on DBPedia")</f>
        <v>View on DBPedia</v>
      </c>
    </row>
    <row collapsed="false" customFormat="false" customHeight="true" hidden="false" ht="12.65" outlineLevel="0" r="651">
      <c r="A651" s="0" t="str">
        <f aca="false">HYPERLINK("http://dbpedia.org/property/datebirth")</f>
        <v>http://dbpedia.org/property/datebirth</v>
      </c>
      <c r="B651" s="0" t="s">
        <v>599</v>
      </c>
      <c r="D651" s="0" t="str">
        <f aca="false">HYPERLINK("http://dbpedia.org/sparql?default-graph-uri=http%3A%2F%2Fdbpedia.org&amp;query=select+distinct+%3Fsubject+%3Fobject+where+{%3Fsubject+%3Chttp%3A%2F%2Fdbpedia.org%2Fproperty%2Fdatebirth%3E+%3Fobject}+LIMIT+100&amp;format=text%2Fhtml&amp;timeout=30000&amp;debug=on", "View on DBPedia")</f>
        <v>View on DBPedia</v>
      </c>
    </row>
    <row collapsed="false" customFormat="false" customHeight="true" hidden="false" ht="12.65" outlineLevel="0" r="652">
      <c r="A652" s="0" t="str">
        <f aca="false">HYPERLINK("http://dbpedia.org/property/releasedate")</f>
        <v>http://dbpedia.org/property/releasedate</v>
      </c>
      <c r="B652" s="0" t="s">
        <v>600</v>
      </c>
      <c r="D652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653">
      <c r="A653" s="0" t="str">
        <f aca="false">HYPERLINK("http://dbpedia.org/property/clubUpdate")</f>
        <v>http://dbpedia.org/property/clubUpdate</v>
      </c>
      <c r="B653" s="0" t="s">
        <v>601</v>
      </c>
      <c r="D653" s="0" t="str">
        <f aca="false">HYPERLINK("http://dbpedia.org/sparql?default-graph-uri=http%3A%2F%2Fdbpedia.org&amp;query=select+distinct+%3Fsubject+%3Fobject+where+{%3Fsubject+%3Chttp%3A%2F%2Fdbpedia.org%2Fproperty%2FclubUpdate%3E+%3Fobject}+LIMIT+100&amp;format=text%2Fhtml&amp;timeout=30000&amp;debug=on", "View on DBPedia")</f>
        <v>View on DBPedia</v>
      </c>
    </row>
    <row collapsed="false" customFormat="false" customHeight="true" hidden="false" ht="12.1" outlineLevel="0" r="654">
      <c r="A654" s="0" t="str">
        <f aca="false">HYPERLINK("http://dbpedia.org/property/ruYear5start")</f>
        <v>http://dbpedia.org/property/ruYear5start</v>
      </c>
      <c r="B654" s="0" t="s">
        <v>602</v>
      </c>
      <c r="D654" s="0" t="str">
        <f aca="false">HYPERLINK("http://dbpedia.org/sparql?default-graph-uri=http%3A%2F%2Fdbpedia.org&amp;query=select+distinct+%3Fsubject+%3Fobject+where+{%3Fsubject+%3Chttp%3A%2F%2Fdbpedia.org%2Fproperty%2FruYear5start%3E+%3Fobject}+LIMIT+100&amp;format=text%2Fhtml&amp;timeout=30000&amp;debug=on", "View on DBPedia")</f>
        <v>View on DBPedia</v>
      </c>
    </row>
    <row collapsed="false" customFormat="false" customHeight="true" hidden="false" ht="12.1" outlineLevel="0" r="655">
      <c r="A655" s="0" t="str">
        <f aca="false">HYPERLINK("http://dbpedia.org/property/debut3year")</f>
        <v>http://dbpedia.org/property/debut3year</v>
      </c>
      <c r="B655" s="0" t="s">
        <v>603</v>
      </c>
      <c r="D655" s="0" t="str">
        <f aca="false">HYPERLINK("http://dbpedia.org/sparql?default-graph-uri=http%3A%2F%2Fdbpedia.org&amp;query=select+distinct+%3Fsubject+%3Fobject+where+{%3Fsubject+%3Chttp%3A%2F%2Fdbpedia.org%2Fproperty%2Fdebut3year%3E+%3Fobject}+LIMIT+100&amp;format=text%2Fhtml&amp;timeout=30000&amp;debug=on", "View on DBPedia")</f>
        <v>View on DBPedia</v>
      </c>
    </row>
    <row collapsed="false" customFormat="false" customHeight="true" hidden="false" ht="12.65" outlineLevel="0" r="656">
      <c r="A656" s="0" t="str">
        <f aca="false">HYPERLINK("http://dbpedia.org/property/frenchopendoublesresult")</f>
        <v>http://dbpedia.org/property/frenchopendoublesresult</v>
      </c>
      <c r="B656" s="0" t="s">
        <v>604</v>
      </c>
      <c r="D656" s="0" t="str">
        <f aca="false">HYPERLINK("http://dbpedia.org/sparql?default-graph-uri=http%3A%2F%2Fdbpedia.org&amp;query=select+distinct+%3Fsubject+%3Fobject+where+{%3Fsubject+%3Chttp%3A%2F%2Fdbpedia.org%2Fproperty%2Ffrenchopendoublesresult%3E+%3Fobject}+LIMIT+100&amp;format=text%2Fhtml&amp;timeout=30000&amp;debug=on", "View on DBPedia")</f>
        <v>View on DBPedia</v>
      </c>
    </row>
    <row collapsed="false" customFormat="false" customHeight="true" hidden="false" ht="12.1" outlineLevel="0" r="657">
      <c r="A657" s="0" t="str">
        <f aca="false">HYPERLINK("http://dbpedia.org/property/season11Year")</f>
        <v>http://dbpedia.org/property/season11Year</v>
      </c>
      <c r="B657" s="0" t="s">
        <v>605</v>
      </c>
      <c r="D657" s="0" t="str">
        <f aca="false">HYPERLINK("http://dbpedia.org/sparql?default-graph-uri=http%3A%2F%2Fdbpedia.org&amp;query=select+distinct+%3Fsubject+%3Fobject+where+{%3Fsubject+%3Chttp%3A%2F%2Fdbpedia.org%2Fproperty%2Fseason11Year%3E+%3Fobject}+LIMIT+100&amp;format=text%2Fhtml&amp;timeout=30000&amp;debug=on", "View on DBPedia")</f>
        <v>View on DBPedia</v>
      </c>
    </row>
    <row collapsed="false" customFormat="false" customHeight="true" hidden="false" ht="12.65" outlineLevel="0" r="658">
      <c r="A658" s="0" t="str">
        <f aca="false">HYPERLINK("http://dbpedia.org/property/otherYears")</f>
        <v>http://dbpedia.org/property/otherYears</v>
      </c>
      <c r="B658" s="0" t="s">
        <v>606</v>
      </c>
      <c r="D658" s="0" t="str">
        <f aca="false">HYPERLINK("http://dbpedia.org/sparql?default-graph-uri=http%3A%2F%2Fdbpedia.org&amp;query=select+distinct+%3Fsubject+%3Fobject+where+{%3Fsubject+%3Chttp%3A%2F%2Fdbpedia.org%2Fproperty%2FotherYears%3E+%3Fobject}+LIMIT+100&amp;format=text%2Fhtml&amp;timeout=30000&amp;debug=on", "View on DBPedia")</f>
        <v>View on DBPedia</v>
      </c>
    </row>
    <row collapsed="false" customFormat="false" customHeight="true" hidden="false" ht="12.65" outlineLevel="0" r="659">
      <c r="A659" s="0" t="str">
        <f aca="false">HYPERLINK("http://dbpedia.org/property/turnedPro")</f>
        <v>http://dbpedia.org/property/turnedPro</v>
      </c>
      <c r="B659" s="0" t="s">
        <v>607</v>
      </c>
      <c r="D659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true" hidden="false" ht="12.1" outlineLevel="0" r="660">
      <c r="A660" s="0" t="str">
        <f aca="false">HYPERLINK("http://dbpedia.org/property/establishment")</f>
        <v>http://dbpedia.org/property/establishment</v>
      </c>
      <c r="B660" s="0" t="s">
        <v>608</v>
      </c>
      <c r="D660" s="0" t="str">
        <f aca="false">HYPERLINK("http://dbpedia.org/sparql?default-graph-uri=http%3A%2F%2Fdbpedia.org&amp;query=select+distinct+%3Fsubject+%3Fobject+where+{%3Fsubject+%3Chttp%3A%2F%2Fdbpedia.org%2Fproperty%2Festablishment%3E+%3Fobject}+LIMIT+100&amp;format=text%2Fhtml&amp;timeout=30000&amp;debug=on", "View on DBPedia")</f>
        <v>View on DBPedia</v>
      </c>
    </row>
    <row collapsed="false" customFormat="false" customHeight="true" hidden="false" ht="12.65" outlineLevel="0" r="661">
      <c r="A661" s="0" t="str">
        <f aca="false">HYPERLINK("http://dbpedia.org/property/debutDate")</f>
        <v>http://dbpedia.org/property/debutDate</v>
      </c>
      <c r="B661" s="0" t="s">
        <v>609</v>
      </c>
      <c r="D661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true" hidden="false" ht="12.65" outlineLevel="0" r="662">
      <c r="A662" s="0" t="str">
        <f aca="false">HYPERLINK("http://dbpedia.org/property/dateOfCurrentRanking")</f>
        <v>http://dbpedia.org/property/dateOfCurrentRanking</v>
      </c>
      <c r="B662" s="0" t="s">
        <v>610</v>
      </c>
      <c r="D662" s="0" t="str">
        <f aca="false">HYPERLINK("http://dbpedia.org/sparql?default-graph-uri=http%3A%2F%2Fdbpedia.org&amp;query=select+distinct+%3Fsubject+%3Fobject+where+{%3Fsubject+%3Chttp%3A%2F%2Fdbpedia.org%2Fproperty%2FdateOfCurrentRanking%3E+%3Fobject}+LIMIT+100&amp;format=text%2Fhtml&amp;timeout=30000&amp;debug=on", "View on DBPedia")</f>
        <v>View on DBPedia</v>
      </c>
    </row>
    <row collapsed="false" customFormat="false" customHeight="true" hidden="false" ht="12.65" outlineLevel="0" r="663">
      <c r="A663" s="0" t="str">
        <f aca="false">HYPERLINK("http://dbpedia.org/property/whaDraftYear")</f>
        <v>http://dbpedia.org/property/whaDraftYear</v>
      </c>
      <c r="B663" s="0" t="s">
        <v>611</v>
      </c>
      <c r="D663" s="0" t="str">
        <f aca="false">HYPERLINK("http://dbpedia.org/sparql?default-graph-uri=http%3A%2F%2Fdbpedia.org&amp;query=select+distinct+%3Fsubject+%3Fobject+where+{%3Fsubject+%3Chttp%3A%2F%2Fdbpedia.org%2Fproperty%2FwhaDraftYear%3E+%3Fobject}+LIMIT+100&amp;format=text%2Fhtml&amp;timeout=30000&amp;debug=on", "View on DBPedia")</f>
        <v>View on DBPedia</v>
      </c>
    </row>
    <row collapsed="false" customFormat="false" customHeight="true" hidden="false" ht="12.65" outlineLevel="0" r="664">
      <c r="A664" s="0" t="str">
        <f aca="false">HYPERLINK("http://dbpedia.org/property/allStadiums")</f>
        <v>http://dbpedia.org/property/allStadiums</v>
      </c>
      <c r="B664" s="0" t="s">
        <v>612</v>
      </c>
      <c r="D664" s="0" t="str">
        <f aca="false">HYPERLINK("http://dbpedia.org/sparql?default-graph-uri=http%3A%2F%2Fdbpedia.org&amp;query=select+distinct+%3Fsubject+%3Fobject+where+{%3Fsubject+%3Chttp%3A%2F%2Fdbpedia.org%2Fproperty%2FallStadiums%3E+%3Fobject}+LIMIT+100&amp;format=text%2Fhtml&amp;timeout=30000&amp;debug=on", "View on DBPedia")</f>
        <v>View on DBPedia</v>
      </c>
    </row>
    <row collapsed="false" customFormat="false" customHeight="true" hidden="false" ht="12.65" outlineLevel="0" r="665">
      <c r="A665" s="0" t="str">
        <f aca="false">HYPERLINK("http://dbpedia.org/ontology/lastRace")</f>
        <v>http://dbpedia.org/ontology/lastRace</v>
      </c>
      <c r="B665" s="0" t="s">
        <v>613</v>
      </c>
      <c r="D665" s="0" t="str">
        <f aca="false">HYPERLINK("http://dbpedia.org/sparql?default-graph-uri=http%3A%2F%2Fdbpedia.org&amp;query=select+distinct+%3Fsubject+%3Fobject+where+{%3Fsubject+%3Chttp%3A%2F%2Fdbpedia.org%2Fontology%2FlastRace%3E+%3Fobject}+LIMIT+100&amp;format=text%2Fhtml&amp;timeout=30000&amp;debug=on", "View on DBPedia")</f>
        <v>View on DBPedia</v>
      </c>
    </row>
    <row collapsed="false" customFormat="false" customHeight="true" hidden="false" ht="12.65" outlineLevel="0" r="666">
      <c r="A666" s="0" t="str">
        <f aca="false">HYPERLINK("http://dbpedia.org/property/nitChamp")</f>
        <v>http://dbpedia.org/property/nitChamp</v>
      </c>
      <c r="B666" s="0" t="s">
        <v>614</v>
      </c>
      <c r="D666" s="0" t="str">
        <f aca="false">HYPERLINK("http://dbpedia.org/sparql?default-graph-uri=http%3A%2F%2Fdbpedia.org&amp;query=select+distinct+%3Fsubject+%3Fobject+where+{%3Fsubject+%3Chttp%3A%2F%2Fdbpedia.org%2Fproperty%2FnitChamp%3E+%3Fobject}+LIMIT+100&amp;format=text%2Fhtml&amp;timeout=30000&amp;debug=on", "View on DBPedia")</f>
        <v>View on DBPedia</v>
      </c>
    </row>
    <row collapsed="false" customFormat="false" customHeight="true" hidden="false" ht="12.1" outlineLevel="0" r="667">
      <c r="A667" s="0" t="str">
        <f aca="false">HYPERLINK("http://dbpedia.org/property/unreferenced")</f>
        <v>http://dbpedia.org/property/unreferenced</v>
      </c>
      <c r="B667" s="0" t="s">
        <v>615</v>
      </c>
      <c r="D667" s="0" t="str">
        <f aca="false">HYPERLINK("http://dbpedia.org/sparql?default-graph-uri=http%3A%2F%2Fdbpedia.org&amp;query=select+distinct+%3Fsubject+%3Fobject+where+{%3Fsubject+%3Chttp%3A%2F%2Fdbpedia.org%2Fproperty%2Funreferenced%3E+%3Fobject}+LIMIT+100&amp;format=text%2Fhtml&amp;timeout=30000&amp;debug=on", "View on DBPedia")</f>
        <v>View on DBPedia</v>
      </c>
    </row>
    <row collapsed="false" customFormat="false" customHeight="true" hidden="false" ht="12.65" outlineLevel="0" r="668">
      <c r="A668" s="0" t="str">
        <f aca="false">HYPERLINK("http://dbpedia.org/property/firstMeetingDate")</f>
        <v>http://dbpedia.org/property/firstMeetingDate</v>
      </c>
      <c r="B668" s="0" t="s">
        <v>616</v>
      </c>
      <c r="D668" s="0" t="str">
        <f aca="false">HYPERLINK("http://dbpedia.org/sparql?default-graph-uri=http%3A%2F%2Fdbpedia.org&amp;query=select+distinct+%3Fsubject+%3Fobject+where+{%3Fsubject+%3Chttp%3A%2F%2Fdbpedia.org%2Fproperty%2FfirstMeetingDate%3E+%3Fobject}+LIMIT+100&amp;format=text%2Fhtml&amp;timeout=30000&amp;debug=on", "View on DBPedia")</f>
        <v>View on DBPedia</v>
      </c>
    </row>
    <row collapsed="false" customFormat="false" customHeight="true" hidden="false" ht="12.65" outlineLevel="0" r="669">
      <c r="A669" s="0" t="str">
        <f aca="false">HYPERLINK("http://dbpedia.org/property/int.DartsLeague")</f>
        <v>http://dbpedia.org/property/int.DartsLeague</v>
      </c>
      <c r="B669" s="0" t="s">
        <v>617</v>
      </c>
      <c r="D669" s="0" t="str">
        <f aca="false">HYPERLINK("http://dbpedia.org/sparql?default-graph-uri=http%3A%2F%2Fdbpedia.org&amp;query=select+distinct+%3Fsubject+%3Fobject+where+{%3Fsubject+%3Chttp%3A%2F%2Fdbpedia.org%2Fproperty%2Fint.DartsLeague%3E+%3Fobject}+LIMIT+100&amp;format=text%2Fhtml&amp;timeout=30000&amp;debug=on", "View on DBPedia")</f>
        <v>View on DBPedia</v>
      </c>
    </row>
    <row collapsed="false" customFormat="false" customHeight="true" hidden="false" ht="12.1" outlineLevel="0" r="670">
      <c r="A670" s="0" t="str">
        <f aca="false">HYPERLINK("http://dbpedia.org/property/release")</f>
        <v>http://dbpedia.org/property/release</v>
      </c>
      <c r="B670" s="0" t="s">
        <v>618</v>
      </c>
      <c r="D670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true" hidden="false" ht="12.1" outlineLevel="0" r="671">
      <c r="A671" s="0" t="str">
        <f aca="false">HYPERLINK("http://dbpedia.org/property/cleanup")</f>
        <v>http://dbpedia.org/property/cleanup</v>
      </c>
      <c r="B671" s="0" t="s">
        <v>619</v>
      </c>
      <c r="D671" s="0" t="str">
        <f aca="false">HYPERLINK("http://dbpedia.org/sparql?default-graph-uri=http%3A%2F%2Fdbpedia.org&amp;query=select+distinct+%3Fsubject+%3Fobject+where+{%3Fsubject+%3Chttp%3A%2F%2Fdbpedia.org%2Fproperty%2Fcleanup%3E+%3Fobject}+LIMIT+100&amp;format=text%2Fhtml&amp;timeout=30000&amp;debug=on", "View on DBPedia")</f>
        <v>View on DBPedia</v>
      </c>
    </row>
    <row collapsed="false" customFormat="false" customHeight="true" hidden="false" ht="12.1" outlineLevel="0" r="672">
      <c r="A672" s="0" t="str">
        <f aca="false">HYPERLINK("http://dbpedia.org/property/issue")</f>
        <v>http://dbpedia.org/property/issue</v>
      </c>
      <c r="B672" s="0" t="s">
        <v>620</v>
      </c>
      <c r="D672" s="0" t="str">
        <f aca="false">HYPERLINK("http://dbpedia.org/sparql?default-graph-uri=http%3A%2F%2Fdbpedia.org&amp;query=select+distinct+%3Fsubject+%3Fobject+where+{%3Fsubject+%3Chttp%3A%2F%2Fdbpedia.org%2Fproperty%2Fissue%3E+%3Fobject}+LIMIT+100&amp;format=text%2Fhtml&amp;timeout=30000&amp;debug=on", "View on DBPedia")</f>
        <v>View on DBPedia</v>
      </c>
    </row>
    <row collapsed="false" customFormat="false" customHeight="true" hidden="false" ht="12.1" outlineLevel="0" r="673">
      <c r="A673" s="0" t="str">
        <f aca="false">HYPERLINK("http://dbpedia.org/property/tenure")</f>
        <v>http://dbpedia.org/property/tenure</v>
      </c>
      <c r="B673" s="0" t="s">
        <v>621</v>
      </c>
      <c r="D673" s="0" t="str">
        <f aca="false">HYPERLINK("http://dbpedia.org/sparql?default-graph-uri=http%3A%2F%2Fdbpedia.org&amp;query=select+distinct+%3Fsubject+%3Fobject+where+{%3Fsubject+%3Chttp%3A%2F%2Fdbpedia.org%2Fproperty%2Ftenure%3E+%3Fobject}+LIMIT+100&amp;format=text%2Fhtml&amp;timeout=30000&amp;debug=on", "View on DBPedia")</f>
        <v>View on DBPedia</v>
      </c>
    </row>
    <row collapsed="false" customFormat="false" customHeight="true" hidden="false" ht="12.65" outlineLevel="0" r="674">
      <c r="A674" s="0" t="str">
        <f aca="false">HYPERLINK("http://dbpedia.org/property/ncaaroundof")</f>
        <v>http://dbpedia.org/property/ncaaroundof</v>
      </c>
      <c r="B674" s="0" t="s">
        <v>622</v>
      </c>
      <c r="D674" s="0" t="str">
        <f aca="false">HYPERLINK("http://dbpedia.org/sparql?default-graph-uri=http%3A%2F%2Fdbpedia.org&amp;query=select+distinct+%3Fsubject+%3Fobject+where+{%3Fsubject+%3Chttp%3A%2F%2Fdbpedia.org%2Fproperty%2Fncaaroundof%3E+%3Fobject}+LIMIT+100&amp;format=text%2Fhtml&amp;timeout=30000&amp;debug=on", "View on DBPedia")</f>
        <v>View on DBPedia</v>
      </c>
    </row>
    <row collapsed="false" customFormat="false" customHeight="true" hidden="false" ht="12.1" outlineLevel="0" r="675">
      <c r="A675" s="0" t="str">
        <f aca="false">HYPERLINK("http://dbpedia.org/property/tone")</f>
        <v>http://dbpedia.org/property/tone</v>
      </c>
      <c r="B675" s="0" t="s">
        <v>623</v>
      </c>
      <c r="D675" s="0" t="str">
        <f aca="false">HYPERLINK("http://dbpedia.org/sparql?default-graph-uri=http%3A%2F%2Fdbpedia.org&amp;query=select+distinct+%3Fsubject+%3Fobject+where+{%3Fsubject+%3Chttp%3A%2F%2Fdbpedia.org%2Fproperty%2Ftone%3E+%3Fobject}+LIMIT+100&amp;format=text%2Fhtml&amp;timeout=30000&amp;debug=on", "View on DBPedia")</f>
        <v>View on DBPedia</v>
      </c>
    </row>
    <row collapsed="false" customFormat="false" customHeight="true" hidden="false" ht="12.1" outlineLevel="0" r="676">
      <c r="A676" s="0" t="str">
        <f aca="false">HYPERLINK("http://dbpedia.org/property/tourney")</f>
        <v>http://dbpedia.org/property/tourney</v>
      </c>
      <c r="B676" s="0" t="s">
        <v>624</v>
      </c>
      <c r="D676" s="0" t="str">
        <f aca="false">HYPERLINK("http://dbpedia.org/sparql?default-graph-uri=http%3A%2F%2Fdbpedia.org&amp;query=select+distinct+%3Fsubject+%3Fobject+where+{%3Fsubject+%3Chttp%3A%2F%2Fdbpedia.org%2Fproperty%2Ftourney%3E+%3Fobject}+LIMIT+100&amp;format=text%2Fhtml&amp;timeout=30000&amp;debug=on", "View on DBPedia")</f>
        <v>View on DBPedia</v>
      </c>
    </row>
    <row collapsed="false" customFormat="false" customHeight="true" hidden="false" ht="12.65" outlineLevel="0" r="677">
      <c r="A677" s="0" t="str">
        <f aca="false">HYPERLINK("http://dbpedia.org/property/blpSources")</f>
        <v>http://dbpedia.org/property/blpSources</v>
      </c>
      <c r="B677" s="0" t="s">
        <v>625</v>
      </c>
      <c r="D677" s="0" t="str">
        <f aca="false">HYPERLINK("http://dbpedia.org/sparql?default-graph-uri=http%3A%2F%2Fdbpedia.org&amp;query=select+distinct+%3Fsubject+%3Fobject+where+{%3Fsubject+%3Chttp%3A%2F%2Fdbpedia.org%2Fproperty%2FblpSources%3E+%3Fobject}+LIMIT+100&amp;format=text%2Fhtml&amp;timeout=30000&amp;debug=on", "View on DBPedia")</f>
        <v>View on DBPedia</v>
      </c>
    </row>
    <row collapsed="false" customFormat="false" customHeight="true" hidden="false" ht="12.65" outlineLevel="0" r="678">
      <c r="A678" s="0" t="str">
        <f aca="false">HYPERLINK("http://dbpedia.org/property/espn")</f>
        <v>http://dbpedia.org/property/espn</v>
      </c>
      <c r="B678" s="0" t="s">
        <v>626</v>
      </c>
      <c r="D678" s="0" t="str">
        <f aca="false">HYPERLINK("http://dbpedia.org/sparql?default-graph-uri=http%3A%2F%2Fdbpedia.org&amp;query=select+distinct+%3Fsubject+%3Fobject+where+{%3Fsubject+%3Chttp%3A%2F%2Fdbpedia.org%2Fproperty%2Fespn%3E+%3Fobject}+LIMIT+100&amp;format=text%2Fhtml&amp;timeout=30000&amp;debug=on", "View on DBPedia")</f>
        <v>View on DBPedia</v>
      </c>
    </row>
    <row collapsed="false" customFormat="false" customHeight="true" hidden="false" ht="12.65" outlineLevel="0" r="679">
      <c r="A679" s="0" t="str">
        <f aca="false">HYPERLINK("http://dbpedia.org/property/gameName")</f>
        <v>http://dbpedia.org/property/gameName</v>
      </c>
      <c r="B679" s="0" t="s">
        <v>627</v>
      </c>
      <c r="D679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true" hidden="false" ht="12.65" outlineLevel="0" r="680">
      <c r="A680" s="0" t="str">
        <f aca="false">HYPERLINK("http://dbpedia.org/property/grandSlam")</f>
        <v>http://dbpedia.org/property/grandSlam</v>
      </c>
      <c r="B680" s="0" t="s">
        <v>628</v>
      </c>
      <c r="D680" s="0" t="str">
        <f aca="false">HYPERLINK("http://dbpedia.org/sparql?default-graph-uri=http%3A%2F%2Fdbpedia.org&amp;query=select+distinct+%3Fsubject+%3Fobject+where+{%3Fsubject+%3Chttp%3A%2F%2Fdbpedia.org%2Fproperty%2FgrandSlam%3E+%3Fobject}+LIMIT+100&amp;format=text%2Fhtml&amp;timeout=30000&amp;debug=on", "View on DBPedia")</f>
        <v>View on DBPedia</v>
      </c>
    </row>
    <row collapsed="false" customFormat="false" customHeight="true" hidden="false" ht="12.65" outlineLevel="0" r="681">
      <c r="A681" s="0" t="str">
        <f aca="false">HYPERLINK("http://dbpedia.org/ontology/winsAtPGA")</f>
        <v>http://dbpedia.org/ontology/winsAtPGA</v>
      </c>
      <c r="B681" s="0" t="s">
        <v>629</v>
      </c>
      <c r="D681" s="0" t="str">
        <f aca="false">HYPERLINK("http://dbpedia.org/sparql?default-graph-uri=http%3A%2F%2Fdbpedia.org&amp;query=select+distinct+%3Fsubject+%3Fobject+where+{%3Fsubject+%3Chttp%3A%2F%2Fdbpedia.org%2Fontology%2FwinsAtPGA%3E+%3Fobject}+LIMIT+100&amp;format=text%2Fhtml&amp;timeout=30000&amp;debug=on", "View on DBPedia")</f>
        <v>View on DBPedia</v>
      </c>
    </row>
    <row collapsed="false" customFormat="false" customHeight="true" hidden="false" ht="12.1" outlineLevel="0" r="682">
      <c r="A682" s="0" t="str">
        <f aca="false">HYPERLINK("http://dbpedia.org/property/update")</f>
        <v>http://dbpedia.org/property/update</v>
      </c>
      <c r="B682" s="0" t="s">
        <v>630</v>
      </c>
      <c r="D682" s="0" t="str">
        <f aca="false">HYPERLINK("http://dbpedia.org/sparql?default-graph-uri=http%3A%2F%2Fdbpedia.org&amp;query=select+distinct+%3Fsubject+%3Fobject+where+{%3Fsubject+%3Chttp%3A%2F%2Fdbpedia.org%2Fproperty%2Fupdate%3E+%3Fobject}+LIMIT+100&amp;format=text%2Fhtml&amp;timeout=30000&amp;debug=on", "View on DBPedia")</f>
        <v>View on DBPedia</v>
      </c>
    </row>
    <row collapsed="false" customFormat="false" customHeight="true" hidden="false" ht="12.1" outlineLevel="0" r="683">
      <c r="A683" s="0" t="str">
        <f aca="false">HYPERLINK("http://dbpedia.org/property/status")</f>
        <v>http://dbpedia.org/property/status</v>
      </c>
      <c r="B683" s="0" t="s">
        <v>631</v>
      </c>
      <c r="D683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684">
      <c r="A684" s="0" t="str">
        <f aca="false">HYPERLINK("http://dbpedia.org/property/icupdate")</f>
        <v>http://dbpedia.org/property/icupdate</v>
      </c>
      <c r="B684" s="0" t="s">
        <v>632</v>
      </c>
      <c r="D684" s="0" t="str">
        <f aca="false">HYPERLINK("http://dbpedia.org/sparql?default-graph-uri=http%3A%2F%2Fdbpedia.org&amp;query=select+distinct+%3Fsubject+%3Fobject+where+{%3Fsubject+%3Chttp%3A%2F%2Fdbpedia.org%2Fproperty%2Ficupdate%3E+%3Fobject}+LIMIT+100&amp;format=text%2Fhtml&amp;timeout=30000&amp;debug=on", "View on DBPedia")</f>
        <v>View on DBPedia</v>
      </c>
    </row>
    <row collapsed="false" customFormat="false" customHeight="true" hidden="false" ht="12.65" outlineLevel="0" r="685">
      <c r="A685" s="0" t="str">
        <f aca="false">HYPERLINK("http://dbpedia.org/property/lastRace")</f>
        <v>http://dbpedia.org/property/lastRace</v>
      </c>
      <c r="B685" s="0" t="s">
        <v>613</v>
      </c>
      <c r="D685" s="0" t="str">
        <f aca="false">HYPERLINK("http://dbpedia.org/sparql?default-graph-uri=http%3A%2F%2Fdbpedia.org&amp;query=select+distinct+%3Fsubject+%3Fobject+where+{%3Fsubject+%3Chttp%3A%2F%2Fdbpedia.org%2Fproperty%2FlastRace%3E+%3Fobject}+LIMIT+100&amp;format=text%2Fhtml&amp;timeout=30000&amp;debug=on", "View on DBPedia")</f>
        <v>View on DBPedia</v>
      </c>
    </row>
    <row collapsed="false" customFormat="false" customHeight="true" hidden="false" ht="12.65" outlineLevel="0" r="686">
      <c r="A686" s="0" t="str">
        <f aca="false">HYPERLINK("http://dbpedia.org/property/finaldate")</f>
        <v>http://dbpedia.org/property/finaldate</v>
      </c>
      <c r="B686" s="0" t="s">
        <v>633</v>
      </c>
      <c r="D686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true" hidden="false" ht="12.65" outlineLevel="0" r="687">
      <c r="A687" s="0" t="str">
        <f aca="false">HYPERLINK("http://dbpedia.org/property/worldDartsTrophy")</f>
        <v>http://dbpedia.org/property/worldDartsTrophy</v>
      </c>
      <c r="B687" s="0" t="s">
        <v>634</v>
      </c>
      <c r="D687" s="0" t="str">
        <f aca="false">HYPERLINK("http://dbpedia.org/sparql?default-graph-uri=http%3A%2F%2Fdbpedia.org&amp;query=select+distinct+%3Fsubject+%3Fobject+where+{%3Fsubject+%3Chttp%3A%2F%2Fdbpedia.org%2Fproperty%2FworldDartsTrophy%3E+%3Fobject}+LIMIT+100&amp;format=text%2Fhtml&amp;timeout=30000&amp;debug=on", "View on DBPedia")</f>
        <v>View on DBPedia</v>
      </c>
    </row>
    <row collapsed="false" customFormat="false" customHeight="true" hidden="false" ht="12.65" outlineLevel="0" r="688">
      <c r="A688" s="0" t="str">
        <f aca="false">HYPERLINK("http://dbpedia.org/property/usOpen")</f>
        <v>http://dbpedia.org/property/usOpen</v>
      </c>
      <c r="B688" s="0" t="s">
        <v>635</v>
      </c>
      <c r="D688" s="0" t="str">
        <f aca="false">HYPERLINK("http://dbpedia.org/sparql?default-graph-uri=http%3A%2F%2Fdbpedia.org&amp;query=select+distinct+%3Fsubject+%3Fobject+where+{%3Fsubject+%3Chttp%3A%2F%2Fdbpedia.org%2Fproperty%2FusOpen%3E+%3Fobject}+LIMIT+100&amp;format=text%2Fhtml&amp;timeout=30000&amp;debug=on", "View on DBPedia")</f>
        <v>View on DBPedia</v>
      </c>
    </row>
    <row collapsed="false" customFormat="false" customHeight="true" hidden="false" ht="12.65" outlineLevel="0" r="689">
      <c r="A689" s="0" t="str">
        <f aca="false">HYPERLINK("http://dbpedia.org/property/seatingCapacity")</f>
        <v>http://dbpedia.org/property/seatingCapacity</v>
      </c>
      <c r="B689" s="0" t="s">
        <v>636</v>
      </c>
      <c r="D689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true" hidden="false" ht="12.1" outlineLevel="0" r="690">
      <c r="A690" s="0" t="str">
        <f aca="false">HYPERLINK("http://dbpedia.org/property/week")</f>
        <v>http://dbpedia.org/property/week</v>
      </c>
      <c r="B690" s="0" t="s">
        <v>637</v>
      </c>
      <c r="D690" s="0" t="str">
        <f aca="false">HYPERLINK("http://dbpedia.org/sparql?default-graph-uri=http%3A%2F%2Fdbpedia.org&amp;query=select+distinct+%3Fsubject+%3Fobject+where+{%3Fsubject+%3Chttp%3A%2F%2Fdbpedia.org%2Fproperty%2Fweek%3E+%3Fobject}+LIMIT+100&amp;format=text%2Fhtml&amp;timeout=30000&amp;debug=on", "View on DBPedia")</f>
        <v>View on DBPedia</v>
      </c>
    </row>
    <row collapsed="false" customFormat="false" customHeight="true" hidden="false" ht="12.65" outlineLevel="0" r="691">
      <c r="A691" s="0" t="str">
        <f aca="false">HYPERLINK("http://dbpedia.org/property/refimprove")</f>
        <v>http://dbpedia.org/property/refimprove</v>
      </c>
      <c r="B691" s="0" t="s">
        <v>638</v>
      </c>
      <c r="D691" s="0" t="str">
        <f aca="false">HYPERLINK("http://dbpedia.org/sparql?default-graph-uri=http%3A%2F%2Fdbpedia.org&amp;query=select+distinct+%3Fsubject+%3Fobject+where+{%3Fsubject+%3Chttp%3A%2F%2Fdbpedia.org%2Fproperty%2Frefimprove%3E+%3Fobject}+LIMIT+100&amp;format=text%2Fhtml&amp;timeout=30000&amp;debug=on", "View on DBPedia")</f>
        <v>View on DBPedia</v>
      </c>
    </row>
    <row collapsed="false" customFormat="false" customHeight="true" hidden="false" ht="12.1" outlineLevel="0" r="692">
      <c r="A692" s="0" t="str">
        <f aca="false">HYPERLINK("http://dbpedia.org/property/conference")</f>
        <v>http://dbpedia.org/property/conference</v>
      </c>
      <c r="B692" s="0" t="s">
        <v>639</v>
      </c>
      <c r="D692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true" hidden="false" ht="12.1" outlineLevel="0" r="693">
      <c r="A693" s="0" t="str">
        <f aca="false">HYPERLINK("http://dbpedia.org/property/advert")</f>
        <v>http://dbpedia.org/property/advert</v>
      </c>
      <c r="B693" s="0" t="s">
        <v>640</v>
      </c>
      <c r="D693" s="0" t="str">
        <f aca="false">HYPERLINK("http://dbpedia.org/sparql?default-graph-uri=http%3A%2F%2Fdbpedia.org&amp;query=select+distinct+%3Fsubject+%3Fobject+where+{%3Fsubject+%3Chttp%3A%2F%2Fdbpedia.org%2Fproperty%2Fadvert%3E+%3Fobject}+LIMIT+100&amp;format=text%2Fhtml&amp;timeout=30000&amp;debug=on", "View on DBPedia")</f>
        <v>View on DBPedia</v>
      </c>
    </row>
    <row collapsed="false" customFormat="false" customHeight="true" hidden="false" ht="12.65" outlineLevel="0" r="694">
      <c r="A694" s="0" t="str">
        <f aca="false">HYPERLINK("http://dbpedia.org/ontology/coachedTeam")</f>
        <v>http://dbpedia.org/ontology/coachedTeam</v>
      </c>
      <c r="B694" s="0" t="s">
        <v>641</v>
      </c>
      <c r="D694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true" hidden="false" ht="12.65" outlineLevel="0" r="695">
      <c r="A695" s="0" t="str">
        <f aca="false">HYPERLINK("http://dbpedia.org/ontology/winsAtJapan")</f>
        <v>http://dbpedia.org/ontology/winsAtJapan</v>
      </c>
      <c r="B695" s="0" t="s">
        <v>642</v>
      </c>
      <c r="D695" s="0" t="str">
        <f aca="false">HYPERLINK("http://dbpedia.org/sparql?default-graph-uri=http%3A%2F%2Fdbpedia.org&amp;query=select+distinct+%3Fsubject+%3Fobject+where+{%3Fsubject+%3Chttp%3A%2F%2Fdbpedia.org%2Fontology%2FwinsAtJapan%3E+%3Fobject}+LIMIT+100&amp;format=text%2Fhtml&amp;timeout=30000&amp;debug=on", "View on DBPedia")</f>
        <v>View on DBPedia</v>
      </c>
    </row>
    <row collapsed="false" customFormat="false" customHeight="true" hidden="false" ht="12.1" outlineLevel="0" r="696">
      <c r="A696" s="0" t="str">
        <f aca="false">HYPERLINK("http://dbpedia.org/property/attendance")</f>
        <v>http://dbpedia.org/property/attendance</v>
      </c>
      <c r="B696" s="0" t="s">
        <v>643</v>
      </c>
      <c r="D696" s="0" t="str">
        <f aca="false">HYPERLINK("http://dbpedia.org/sparql?default-graph-uri=http%3A%2F%2Fdbpedia.org&amp;query=select+distinct+%3Fsubject+%3Fobject+where+{%3Fsubject+%3Chttp%3A%2F%2Fdbpedia.org%2Fproperty%2Fattendance%3E+%3Fobject}+LIMIT+100&amp;format=text%2Fhtml&amp;timeout=30000&amp;debug=on", "View on DBPedia")</f>
        <v>View on DBPedia</v>
      </c>
    </row>
    <row collapsed="false" customFormat="false" customHeight="true" hidden="false" ht="12.65" outlineLevel="0" r="697">
      <c r="A697" s="0" t="str">
        <f aca="false">HYPERLINK("http://dbpedia.org/property/ruProyears")</f>
        <v>http://dbpedia.org/property/ruProyears</v>
      </c>
      <c r="B697" s="0" t="s">
        <v>644</v>
      </c>
      <c r="D697" s="0" t="str">
        <f aca="false">HYPERLINK("http://dbpedia.org/sparql?default-graph-uri=http%3A%2F%2Fdbpedia.org&amp;query=select+distinct+%3Fsubject+%3Fobject+where+{%3Fsubject+%3Chttp%3A%2F%2Fdbpedia.org%2Fproperty%2FruProyears%3E+%3Fobject}+LIMIT+100&amp;format=text%2Fhtml&amp;timeout=30000&amp;debug=on", "View on DBPedia")</f>
        <v>View on DBPedia</v>
      </c>
    </row>
    <row collapsed="false" customFormat="false" customHeight="true" hidden="false" ht="12.1" outlineLevel="0" r="698">
      <c r="A698" s="0" t="str">
        <f aca="false">HYPERLINK("http://dbpedia.org/ontology/number")</f>
        <v>http://dbpedia.org/ontology/number</v>
      </c>
      <c r="B698" s="0" t="s">
        <v>586</v>
      </c>
      <c r="D698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true" hidden="false" ht="12.65" outlineLevel="0" r="699">
      <c r="A699" s="0" t="str">
        <f aca="false">HYPERLINK("http://dbpedia.org/property/lastBuschRace")</f>
        <v>http://dbpedia.org/property/lastBuschRace</v>
      </c>
      <c r="B699" s="0" t="s">
        <v>645</v>
      </c>
      <c r="D699" s="0" t="str">
        <f aca="false">HYPERLINK("http://dbpedia.org/sparql?default-graph-uri=http%3A%2F%2Fdbpedia.org&amp;query=select+distinct+%3Fsubject+%3Fobject+where+{%3Fsubject+%3Chttp%3A%2F%2Fdbpedia.org%2Fproperty%2FlastBuschRace%3E+%3Fobject}+LIMIT+100&amp;format=text%2Fhtml&amp;timeout=30000&amp;debug=on", "View on DBPedia")</f>
        <v>View on DBPedia</v>
      </c>
    </row>
    <row collapsed="false" customFormat="false" customHeight="true" hidden="false" ht="12.65" outlineLevel="0" r="700">
      <c r="A700" s="0" t="str">
        <f aca="false">HYPERLINK("http://dbpedia.org/property/finalsRunnerUp")</f>
        <v>http://dbpedia.org/property/finalsRunnerUp</v>
      </c>
      <c r="B700" s="0" t="s">
        <v>646</v>
      </c>
      <c r="D700" s="0" t="str">
        <f aca="false">HYPERLINK("http://dbpedia.org/sparql?default-graph-uri=http%3A%2F%2Fdbpedia.org&amp;query=select+distinct+%3Fsubject+%3Fobject+where+{%3Fsubject+%3Chttp%3A%2F%2Fdbpedia.org%2Fproperty%2FfinalsRunnerUp%3E+%3Fobject}+LIMIT+100&amp;format=text%2Fhtml&amp;timeout=30000&amp;debug=on", "View on DBPedia")</f>
        <v>View on DBPedia</v>
      </c>
    </row>
    <row collapsed="false" customFormat="false" customHeight="true" hidden="false" ht="12.65" outlineLevel="0" r="701">
      <c r="A701" s="0" t="str">
        <f aca="false">HYPERLINK("http://dbpedia.org/ontology/statisticYear")</f>
        <v>http://dbpedia.org/ontology/statisticYear</v>
      </c>
      <c r="B701" s="0" t="s">
        <v>647</v>
      </c>
      <c r="D701" s="0" t="str">
        <f aca="false">HYPERLINK("http://dbpedia.org/sparql?default-graph-uri=http%3A%2F%2Fdbpedia.org&amp;query=select+distinct+%3Fsubject+%3Fobject+where+{%3Fsubject+%3Chttp%3A%2F%2Fdbpedia.org%2Fontology%2FstatisticYear%3E+%3Fobject}+LIMIT+100&amp;format=text%2Fhtml&amp;timeout=30000&amp;debug=on", "View on DBPedia")</f>
        <v>View on DBPedia</v>
      </c>
    </row>
    <row collapsed="false" customFormat="false" customHeight="true" hidden="false" ht="12.65" outlineLevel="0" r="702">
      <c r="A702" s="0" t="str">
        <f aca="false">HYPERLINK("http://dbpedia.org/property/yeareend")</f>
        <v>http://dbpedia.org/property/yeareend</v>
      </c>
      <c r="B702" s="0" t="s">
        <v>648</v>
      </c>
      <c r="D702" s="0" t="str">
        <f aca="false">HYPERLINK("http://dbpedia.org/sparql?default-graph-uri=http%3A%2F%2Fdbpedia.org&amp;query=select+distinct+%3Fsubject+%3Fobject+where+{%3Fsubject+%3Chttp%3A%2F%2Fdbpedia.org%2Fproperty%2Fyeareend%3E+%3Fobject}+LIMIT+100&amp;format=text%2Fhtml&amp;timeout=30000&amp;debug=on", "View on DBPedia")</f>
        <v>View on DBPedia</v>
      </c>
    </row>
    <row collapsed="false" customFormat="false" customHeight="true" hidden="false" ht="12.1" outlineLevel="0" r="703">
      <c r="A703" s="0" t="str">
        <f aca="false">HYPERLINK("http://dbpedia.org/property/stat4value")</f>
        <v>http://dbpedia.org/property/stat4value</v>
      </c>
      <c r="B703" s="0" t="s">
        <v>649</v>
      </c>
      <c r="D703" s="0" t="str">
        <f aca="false">HYPERLINK("http://dbpedia.org/sparql?default-graph-uri=http%3A%2F%2Fdbpedia.org&amp;query=select+distinct+%3Fsubject+%3Fobject+where+{%3Fsubject+%3Chttp%3A%2F%2Fdbpedia.org%2Fproperty%2Fstat4value%3E+%3Fobject}+LIMIT+100&amp;format=text%2Fhtml&amp;timeout=30000&amp;debug=on", "View on DBPedia")</f>
        <v>View on DBPedia</v>
      </c>
    </row>
    <row collapsed="false" customFormat="false" customHeight="true" hidden="false" ht="12.65" outlineLevel="0" r="704">
      <c r="A704" s="0" t="str">
        <f aca="false">HYPERLINK("http://dbpedia.org/ontology/firstRace")</f>
        <v>http://dbpedia.org/ontology/firstRace</v>
      </c>
      <c r="B704" s="0" t="s">
        <v>577</v>
      </c>
      <c r="D704" s="0" t="str">
        <f aca="false">HYPERLINK("http://dbpedia.org/sparql?default-graph-uri=http%3A%2F%2Fdbpedia.org&amp;query=select+distinct+%3Fsubject+%3Fobject+where+{%3Fsubject+%3Chttp%3A%2F%2Fdbpedia.org%2Fontology%2FfirstRace%3E+%3Fobject}+LIMIT+100&amp;format=text%2Fhtml&amp;timeout=30000&amp;debug=on", "View on DBPedia")</f>
        <v>View on DBPedia</v>
      </c>
    </row>
    <row collapsed="false" customFormat="false" customHeight="true" hidden="false" ht="12.65" outlineLevel="0" r="705">
      <c r="A705" s="0" t="str">
        <f aca="false">HYPERLINK("http://dbpedia.org/property/wimbledondoublesresult")</f>
        <v>http://dbpedia.org/property/wimbledondoublesresult</v>
      </c>
      <c r="B705" s="0" t="s">
        <v>650</v>
      </c>
      <c r="D705" s="0" t="str">
        <f aca="false">HYPERLINK("http://dbpedia.org/sparql?default-graph-uri=http%3A%2F%2Fdbpedia.org&amp;query=select+distinct+%3Fsubject+%3Fobject+where+{%3Fsubject+%3Chttp%3A%2F%2Fdbpedia.org%2Fproperty%2Fwimbledondoublesresult%3E+%3Fobject}+LIMIT+100&amp;format=text%2Fhtml&amp;timeout=30000&amp;debug=on", "View on DBPedia")</f>
        <v>View on DBPedia</v>
      </c>
    </row>
    <row collapsed="false" customFormat="false" customHeight="true" hidden="false" ht="12.65" outlineLevel="0" r="706">
      <c r="A706" s="0" t="str">
        <f aca="false">HYPERLINK("http://dbpedia.org/property/ruProvinceupdate")</f>
        <v>http://dbpedia.org/property/ruProvinceupdate</v>
      </c>
      <c r="B706" s="0" t="s">
        <v>651</v>
      </c>
      <c r="D706" s="0" t="str">
        <f aca="false">HYPERLINK("http://dbpedia.org/sparql?default-graph-uri=http%3A%2F%2Fdbpedia.org&amp;query=select+distinct+%3Fsubject+%3Fobject+where+{%3Fsubject+%3Chttp%3A%2F%2Fdbpedia.org%2Fproperty%2FruProvinceupdate%3E+%3Fobject}+LIMIT+100&amp;format=text%2Fhtml&amp;timeout=30000&amp;debug=on", "View on DBPedia")</f>
        <v>View on DBPedia</v>
      </c>
    </row>
    <row collapsed="false" customFormat="false" customHeight="true" hidden="false" ht="12.65" outlineLevel="0" r="707">
      <c r="A707" s="0" t="str">
        <f aca="false">HYPERLINK("http://dbpedia.org/property/originalResearch")</f>
        <v>http://dbpedia.org/property/originalResearch</v>
      </c>
      <c r="B707" s="0" t="s">
        <v>652</v>
      </c>
      <c r="D707" s="0" t="str">
        <f aca="false">HYPERLINK("http://dbpedia.org/sparql?default-graph-uri=http%3A%2F%2Fdbpedia.org&amp;query=select+distinct+%3Fsubject+%3Fobject+where+{%3Fsubject+%3Chttp%3A%2F%2Fdbpedia.org%2Fproperty%2ForiginalResearch%3E+%3Fobject}+LIMIT+100&amp;format=text%2Fhtml&amp;timeout=30000&amp;debug=on", "View on DBPedia")</f>
        <v>View on DBPedia</v>
      </c>
    </row>
    <row collapsed="false" customFormat="false" customHeight="true" hidden="false" ht="12.1" outlineLevel="0" r="708">
      <c r="A708" s="0" t="str">
        <f aca="false">HYPERLINK("http://dbpedia.org/property/season12Year")</f>
        <v>http://dbpedia.org/property/season12Year</v>
      </c>
      <c r="B708" s="0" t="s">
        <v>653</v>
      </c>
      <c r="D708" s="0" t="str">
        <f aca="false">HYPERLINK("http://dbpedia.org/sparql?default-graph-uri=http%3A%2F%2Fdbpedia.org&amp;query=select+distinct+%3Fsubject+%3Fobject+where+{%3Fsubject+%3Chttp%3A%2F%2Fdbpedia.org%2Fproperty%2Fseason12Year%3E+%3Fobject}+LIMIT+100&amp;format=text%2Fhtml&amp;timeout=30000&amp;debug=on", "View on DBPedia")</f>
        <v>View on DBPedia</v>
      </c>
    </row>
    <row collapsed="false" customFormat="false" customHeight="true" hidden="false" ht="12.65" outlineLevel="0" r="709">
      <c r="A709" s="0" t="str">
        <f aca="false">HYPERLINK("http://dbpedia.org/property/repcoachyears")</f>
        <v>http://dbpedia.org/property/repcoachyears</v>
      </c>
      <c r="B709" s="0" t="s">
        <v>654</v>
      </c>
      <c r="D709" s="0" t="str">
        <f aca="false">HYPERLINK("http://dbpedia.org/sparql?default-graph-uri=http%3A%2F%2Fdbpedia.org&amp;query=select+distinct+%3Fsubject+%3Fobject+where+{%3Fsubject+%3Chttp%3A%2F%2Fdbpedia.org%2Fproperty%2Frepcoachyears%3E+%3Fobject}+LIMIT+100&amp;format=text%2Fhtml&amp;timeout=30000&amp;debug=on", "View on DBPedia")</f>
        <v>View on DBPedia</v>
      </c>
    </row>
    <row collapsed="false" customFormat="false" customHeight="true" hidden="false" ht="12.1" outlineLevel="0" r="710">
      <c r="A710" s="0" t="str">
        <f aca="false">HYPERLINK("http://dbpedia.org/property/year10start")</f>
        <v>http://dbpedia.org/property/year10start</v>
      </c>
      <c r="B710" s="0" t="s">
        <v>655</v>
      </c>
      <c r="D710" s="0" t="str">
        <f aca="false">HYPERLINK("http://dbpedia.org/sparql?default-graph-uri=http%3A%2F%2Fdbpedia.org&amp;query=select+distinct+%3Fsubject+%3Fobject+where+{%3Fsubject+%3Chttp%3A%2F%2Fdbpedia.org%2Fproperty%2Fyear10start%3E+%3Fobject}+LIMIT+100&amp;format=text%2Fhtml&amp;timeout=30000&amp;debug=on", "View on DBPedia")</f>
        <v>View on DBPedia</v>
      </c>
    </row>
    <row collapsed="false" customFormat="false" customHeight="true" hidden="false" ht="12.65" outlineLevel="0" r="711">
      <c r="A711" s="0" t="str">
        <f aca="false">HYPERLINK("http://dbpedia.org/property/medaltemplates")</f>
        <v>http://dbpedia.org/property/medaltemplates</v>
      </c>
      <c r="B711" s="0" t="s">
        <v>656</v>
      </c>
      <c r="D711" s="0" t="str">
        <f aca="false">HYPERLINK("http://dbpedia.org/sparql?default-graph-uri=http%3A%2F%2Fdbpedia.org&amp;query=select+distinct+%3Fsubject+%3Fobject+where+{%3Fsubject+%3Chttp%3A%2F%2Fdbpedia.org%2Fproperty%2Fmedaltemplates%3E+%3Fobject}+LIMIT+100&amp;format=text%2Fhtml&amp;timeout=30000&amp;debug=on", "View on DBPedia")</f>
        <v>View on DBPedia</v>
      </c>
    </row>
    <row collapsed="false" customFormat="false" customHeight="true" hidden="false" ht="12.65" outlineLevel="0" r="712">
      <c r="A712" s="0" t="str">
        <f aca="false">HYPERLINK("http://dbpedia.org/property/laborEnd")</f>
        <v>http://dbpedia.org/property/laborEnd</v>
      </c>
      <c r="B712" s="0" t="s">
        <v>657</v>
      </c>
      <c r="D712" s="0" t="str">
        <f aca="false">HYPERLINK("http://dbpedia.org/sparql?default-graph-uri=http%3A%2F%2Fdbpedia.org&amp;query=select+distinct+%3Fsubject+%3Fobject+where+{%3Fsubject+%3Chttp%3A%2F%2Fdbpedia.org%2Fproperty%2FlaborEnd%3E+%3Fobject}+LIMIT+100&amp;format=text%2Fhtml&amp;timeout=30000&amp;debug=on", "View on DBPedia")</f>
        <v>View on DBPedia</v>
      </c>
    </row>
    <row collapsed="false" customFormat="false" customHeight="true" hidden="false" ht="12.65" outlineLevel="0" r="713">
      <c r="A713" s="0" t="str">
        <f aca="false">HYPERLINK("http://dbpedia.org/ontology/buildingEndDate")</f>
        <v>http://dbpedia.org/ontology/buildingEndDate</v>
      </c>
      <c r="B713" s="0" t="s">
        <v>658</v>
      </c>
      <c r="D713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true" hidden="false" ht="12.65" outlineLevel="0" r="714">
      <c r="A714" s="0" t="str">
        <f aca="false">HYPERLINK("http://dbpedia.org/property/reldate")</f>
        <v>http://dbpedia.org/property/reldate</v>
      </c>
      <c r="B714" s="0" t="s">
        <v>659</v>
      </c>
      <c r="D714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true" hidden="false" ht="12.1" outlineLevel="0" r="715">
      <c r="A715" s="0" t="str">
        <f aca="false">HYPERLINK("http://dbpedia.org/property/positions")</f>
        <v>http://dbpedia.org/property/positions</v>
      </c>
      <c r="B715" s="0" t="s">
        <v>660</v>
      </c>
      <c r="D715" s="0" t="str">
        <f aca="false">HYPERLINK("http://dbpedia.org/sparql?default-graph-uri=http%3A%2F%2Fdbpedia.org&amp;query=select+distinct+%3Fsubject+%3Fobject+where+{%3Fsubject+%3Chttp%3A%2F%2Fdbpedia.org%2Fproperty%2Fpositions%3E+%3Fobject}+LIMIT+100&amp;format=text%2Fhtml&amp;timeout=30000&amp;debug=on", "View on DBPedia")</f>
        <v>View on DBPedia</v>
      </c>
    </row>
    <row collapsed="false" customFormat="false" customHeight="true" hidden="false" ht="12.1" outlineLevel="0" r="716">
      <c r="A716" s="0" t="str">
        <f aca="false">HYPERLINK("http://dbpedia.org/property/notability")</f>
        <v>http://dbpedia.org/property/notability</v>
      </c>
      <c r="B716" s="0" t="s">
        <v>661</v>
      </c>
      <c r="D716" s="0" t="str">
        <f aca="false">HYPERLINK("http://dbpedia.org/sparql?default-graph-uri=http%3A%2F%2Fdbpedia.org&amp;query=select+distinct+%3Fsubject+%3Fobject+where+{%3Fsubject+%3Chttp%3A%2F%2Fdbpedia.org%2Fproperty%2Fnotability%3E+%3Fobject}+LIMIT+100&amp;format=text%2Fhtml&amp;timeout=30000&amp;debug=on", "View on DBPedia")</f>
        <v>View on DBPedia</v>
      </c>
    </row>
    <row collapsed="false" customFormat="false" customHeight="true" hidden="false" ht="12.1" outlineLevel="0" r="717">
      <c r="A717" s="0" t="str">
        <f aca="false">HYPERLINK("http://dbpedia.org/property/season13Year")</f>
        <v>http://dbpedia.org/property/season13Year</v>
      </c>
      <c r="B717" s="0" t="s">
        <v>662</v>
      </c>
      <c r="D717" s="0" t="str">
        <f aca="false">HYPERLINK("http://dbpedia.org/sparql?default-graph-uri=http%3A%2F%2Fdbpedia.org&amp;query=select+distinct+%3Fsubject+%3Fobject+where+{%3Fsubject+%3Chttp%3A%2F%2Fdbpedia.org%2Fproperty%2Fseason13Year%3E+%3Fobject}+LIMIT+100&amp;format=text%2Fhtml&amp;timeout=30000&amp;debug=on", "View on DBPedia")</f>
        <v>View on DBPedia</v>
      </c>
    </row>
    <row collapsed="false" customFormat="false" customHeight="true" hidden="false" ht="12.65" outlineLevel="0" r="718">
      <c r="A718" s="0" t="str">
        <f aca="false">HYPERLINK("http://dbpedia.org/property/allLocations")</f>
        <v>http://dbpedia.org/property/allLocations</v>
      </c>
      <c r="B718" s="0" t="s">
        <v>663</v>
      </c>
      <c r="D718" s="0" t="str">
        <f aca="false">HYPERLINK("http://dbpedia.org/sparql?default-graph-uri=http%3A%2F%2Fdbpedia.org&amp;query=select+distinct+%3Fsubject+%3Fobject+where+{%3Fsubject+%3Chttp%3A%2F%2Fdbpedia.org%2Fproperty%2FallLocations%3E+%3Fobject}+LIMIT+100&amp;format=text%2Fhtml&amp;timeout=30000&amp;debug=on", "View on DBPedia")</f>
        <v>View on DBPedia</v>
      </c>
    </row>
    <row collapsed="false" customFormat="false" customHeight="true" hidden="false" ht="12.65" outlineLevel="0" r="719">
      <c r="A719" s="0" t="str">
        <f aca="false">HYPERLINK("http://dbpedia.org/property/differentPrevious")</f>
        <v>http://dbpedia.org/property/differentPrevious</v>
      </c>
      <c r="B719" s="0" t="s">
        <v>664</v>
      </c>
      <c r="D719" s="0" t="str">
        <f aca="false">HYPERLINK("http://dbpedia.org/sparql?default-graph-uri=http%3A%2F%2Fdbpedia.org&amp;query=select+distinct+%3Fsubject+%3Fobject+where+{%3Fsubject+%3Chttp%3A%2F%2Fdbpedia.org%2Fproperty%2FdifferentPrevious%3E+%3Fobject}+LIMIT+100&amp;format=text%2Fhtml&amp;timeout=30000&amp;debug=on", "View on DBPedia")</f>
        <v>View on DBPedia</v>
      </c>
    </row>
    <row collapsed="false" customFormat="false" customHeight="true" hidden="false" ht="12.65" outlineLevel="0" r="720">
      <c r="A720" s="0" t="str">
        <f aca="false">HYPERLINK("http://dbpedia.org/property/jtotal")</f>
        <v>http://dbpedia.org/property/jtotal</v>
      </c>
      <c r="B720" s="0" t="s">
        <v>665</v>
      </c>
      <c r="D720" s="0" t="str">
        <f aca="false">HYPERLINK("http://dbpedia.org/sparql?default-graph-uri=http%3A%2F%2Fdbpedia.org&amp;query=select+distinct+%3Fsubject+%3Fobject+where+{%3Fsubject+%3Chttp%3A%2F%2Fdbpedia.org%2Fproperty%2Fjtotal%3E+%3Fobject}+LIMIT+100&amp;format=text%2Fhtml&amp;timeout=30000&amp;debug=on", "View on DBPedia")</f>
        <v>View on DBPedia</v>
      </c>
    </row>
    <row collapsed="false" customFormat="false" customHeight="true" hidden="false" ht="12.1" outlineLevel="0" r="721">
      <c r="A721" s="0" t="str">
        <f aca="false">HYPERLINK("http://dbpedia.org/property/selection")</f>
        <v>http://dbpedia.org/property/selection</v>
      </c>
      <c r="B721" s="0" t="s">
        <v>666</v>
      </c>
      <c r="D721" s="0" t="str">
        <f aca="false">HYPERLINK("http://dbpedia.org/sparql?default-graph-uri=http%3A%2F%2Fdbpedia.org&amp;query=select+distinct+%3Fsubject+%3Fobject+where+{%3Fsubject+%3Chttp%3A%2F%2Fdbpedia.org%2Fproperty%2Fselection%3E+%3Fobject}+LIMIT+100&amp;format=text%2Fhtml&amp;timeout=30000&amp;debug=on", "View on DBPedia")</f>
        <v>View on DBPedia</v>
      </c>
    </row>
    <row collapsed="false" customFormat="false" customHeight="true" hidden="false" ht="12.1" outlineLevel="0" r="722">
      <c r="A722" s="0" t="str">
        <f aca="false">HYPERLINK("http://dbpedia.org/property/ruYear6start")</f>
        <v>http://dbpedia.org/property/ruYear6start</v>
      </c>
      <c r="B722" s="0" t="s">
        <v>667</v>
      </c>
      <c r="D722" s="0" t="str">
        <f aca="false">HYPERLINK("http://dbpedia.org/sparql?default-graph-uri=http%3A%2F%2Fdbpedia.org&amp;query=select+distinct+%3Fsubject+%3Fobject+where+{%3Fsubject+%3Chttp%3A%2F%2Fdbpedia.org%2Fproperty%2FruYear6start%3E+%3Fobject}+LIMIT+100&amp;format=text%2Fhtml&amp;timeout=30000&amp;debug=on", "View on DBPedia")</f>
        <v>View on DBPedia</v>
      </c>
    </row>
    <row collapsed="false" customFormat="false" customHeight="true" hidden="false" ht="12.65" outlineLevel="0" r="723">
      <c r="A723" s="0" t="str">
        <f aca="false">HYPERLINK("http://dbpedia.org/property/mfiWorldMatchplay")</f>
        <v>http://dbpedia.org/property/mfiWorldMatchplay</v>
      </c>
      <c r="B723" s="0" t="s">
        <v>668</v>
      </c>
      <c r="D723" s="0" t="str">
        <f aca="false">HYPERLINK("http://dbpedia.org/sparql?default-graph-uri=http%3A%2F%2Fdbpedia.org&amp;query=select+distinct+%3Fsubject+%3Fobject+where+{%3Fsubject+%3Chttp%3A%2F%2Fdbpedia.org%2Fproperty%2FmfiWorldMatchplay%3E+%3Fobject}+LIMIT+100&amp;format=text%2Fhtml&amp;timeout=30000&amp;debug=on", "View on DBPedia")</f>
        <v>View on DBPedia</v>
      </c>
    </row>
    <row collapsed="false" customFormat="false" customHeight="true" hidden="false" ht="12.65" outlineLevel="0" r="724">
      <c r="A724" s="0" t="str">
        <f aca="false">HYPERLINK("http://dbpedia.org/property/coi")</f>
        <v>http://dbpedia.org/property/coi</v>
      </c>
      <c r="B724" s="0" t="s">
        <v>669</v>
      </c>
      <c r="D724" s="0" t="str">
        <f aca="false">HYPERLINK("http://dbpedia.org/sparql?default-graph-uri=http%3A%2F%2Fdbpedia.org&amp;query=select+distinct+%3Fsubject+%3Fobject+where+{%3Fsubject+%3Chttp%3A%2F%2Fdbpedia.org%2Fproperty%2Fcoi%3E+%3Fobject}+LIMIT+100&amp;format=text%2Fhtml&amp;timeout=30000&amp;debug=on", "View on DBPedia")</f>
        <v>View on DBPedia</v>
      </c>
    </row>
    <row collapsed="false" customFormat="false" customHeight="true" hidden="false" ht="12.1" outlineLevel="0" r="725">
      <c r="A725" s="0" t="str">
        <f aca="false">HYPERLINK("http://dbpedia.org/property/stat2year")</f>
        <v>http://dbpedia.org/property/stat2year</v>
      </c>
      <c r="B725" s="0" t="s">
        <v>670</v>
      </c>
      <c r="D725" s="0" t="str">
        <f aca="false">HYPERLINK("http://dbpedia.org/sparql?default-graph-uri=http%3A%2F%2Fdbpedia.org&amp;query=select+distinct+%3Fsubject+%3Fobject+where+{%3Fsubject+%3Chttp%3A%2F%2Fdbpedia.org%2Fproperty%2Fstat2year%3E+%3Fobject}+LIMIT+100&amp;format=text%2Fhtml&amp;timeout=30000&amp;debug=on", "View on DBPedia")</f>
        <v>View on DBPedia</v>
      </c>
    </row>
    <row collapsed="false" customFormat="false" customHeight="true" hidden="false" ht="12.65" outlineLevel="0" r="726">
      <c r="A726" s="0" t="str">
        <f aca="false">HYPERLINK("http://dbpedia.org/property/coachingdebutyear")</f>
        <v>http://dbpedia.org/property/coachingdebutyear</v>
      </c>
      <c r="B726" s="0" t="s">
        <v>671</v>
      </c>
      <c r="D726" s="0" t="str">
        <f aca="false">HYPERLINK("http://dbpedia.org/sparql?default-graph-uri=http%3A%2F%2Fdbpedia.org&amp;query=select+distinct+%3Fsubject+%3Fobject+where+{%3Fsubject+%3Chttp%3A%2F%2Fdbpedia.org%2Fproperty%2Fcoachingdebutyear%3E+%3Fobject}+LIMIT+100&amp;format=text%2Fhtml&amp;timeout=30000&amp;debug=on", "View on DBPedia")</f>
        <v>View on DBPedia</v>
      </c>
    </row>
    <row collapsed="false" customFormat="false" customHeight="true" hidden="false" ht="12.65" outlineLevel="0" r="727">
      <c r="A727" s="0" t="str">
        <f aca="false">HYPERLINK("http://dbpedia.org/property/formerCallsigns")</f>
        <v>http://dbpedia.org/property/formerCallsigns</v>
      </c>
      <c r="B727" s="0" t="s">
        <v>672</v>
      </c>
      <c r="D727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true" hidden="false" ht="12.65" outlineLevel="0" r="728">
      <c r="A728" s="0" t="str">
        <f aca="false">HYPERLINK("http://dbpedia.org/property/laborStart")</f>
        <v>http://dbpedia.org/property/laborStart</v>
      </c>
      <c r="B728" s="0" t="s">
        <v>673</v>
      </c>
      <c r="D728" s="0" t="str">
        <f aca="false">HYPERLINK("http://dbpedia.org/sparql?default-graph-uri=http%3A%2F%2Fdbpedia.org&amp;query=select+distinct+%3Fsubject+%3Fobject+where+{%3Fsubject+%3Chttp%3A%2F%2Fdbpedia.org%2Fproperty%2FlaborStart%3E+%3Fobject}+LIMIT+100&amp;format=text%2Fhtml&amp;timeout=30000&amp;debug=on", "View on DBPedia")</f>
        <v>View on DBPedia</v>
      </c>
    </row>
    <row collapsed="false" customFormat="false" customHeight="true" hidden="false" ht="12.65" outlineLevel="0" r="729">
      <c r="A729" s="0" t="str">
        <f aca="false">HYPERLINK("http://dbpedia.org/property/olyMedals")</f>
        <v>http://dbpedia.org/property/olyMedals</v>
      </c>
      <c r="B729" s="0" t="s">
        <v>674</v>
      </c>
      <c r="D729" s="0" t="str">
        <f aca="false">HYPERLINK("http://dbpedia.org/sparql?default-graph-uri=http%3A%2F%2Fdbpedia.org&amp;query=select+distinct+%3Fsubject+%3Fobject+where+{%3Fsubject+%3Chttp%3A%2F%2Fdbpedia.org%2Fproperty%2FolyMedals%3E+%3Fobject}+LIMIT+100&amp;format=text%2Fhtml&amp;timeout=30000&amp;debug=on", "View on DBPedia")</f>
        <v>View on DBPedia</v>
      </c>
    </row>
    <row collapsed="false" customFormat="false" customHeight="true" hidden="false" ht="12.1" outlineLevel="0" r="730">
      <c r="A730" s="0" t="str">
        <f aca="false">HYPERLINK("http://dbpedia.org/property/coachyear7start")</f>
        <v>http://dbpedia.org/property/coachyear7start</v>
      </c>
      <c r="B730" s="0" t="s">
        <v>675</v>
      </c>
      <c r="D730" s="0" t="str">
        <f aca="false">HYPERLINK("http://dbpedia.org/sparql?default-graph-uri=http%3A%2F%2Fdbpedia.org&amp;query=select+distinct+%3Fsubject+%3Fobject+where+{%3Fsubject+%3Chttp%3A%2F%2Fdbpedia.org%2Fproperty%2Fcoachyear7start%3E+%3Fobject}+LIMIT+100&amp;format=text%2Fhtml&amp;timeout=30000&amp;debug=on", "View on DBPedia")</f>
        <v>View on DBPedia</v>
      </c>
    </row>
    <row collapsed="false" customFormat="false" customHeight="true" hidden="false" ht="12.65" outlineLevel="0" r="731">
      <c r="A731" s="0" t="str">
        <f aca="false">HYPERLINK("http://dbpedia.org/property/coachyearcend")</f>
        <v>http://dbpedia.org/property/coachyearcend</v>
      </c>
      <c r="B731" s="0" t="s">
        <v>676</v>
      </c>
      <c r="D731" s="0" t="str">
        <f aca="false">HYPERLINK("http://dbpedia.org/sparql?default-graph-uri=http%3A%2F%2Fdbpedia.org&amp;query=select+distinct+%3Fsubject+%3Fobject+where+{%3Fsubject+%3Chttp%3A%2F%2Fdbpedia.org%2Fproperty%2Fcoachyearcend%3E+%3Fobject}+LIMIT+100&amp;format=text%2Fhtml&amp;timeout=30000&amp;debug=on", "View on DBPedia")</f>
        <v>View on DBPedia</v>
      </c>
    </row>
    <row collapsed="false" customFormat="false" customHeight="true" hidden="false" ht="12.65" outlineLevel="0" r="732">
      <c r="A732" s="0" t="str">
        <f aca="false">HYPERLINK("http://dbpedia.org/property/aflstats")</f>
        <v>http://dbpedia.org/property/aflstats</v>
      </c>
      <c r="B732" s="0" t="s">
        <v>677</v>
      </c>
      <c r="D732" s="0" t="str">
        <f aca="false">HYPERLINK("http://dbpedia.org/sparql?default-graph-uri=http%3A%2F%2Fdbpedia.org&amp;query=select+distinct+%3Fsubject+%3Fobject+where+{%3Fsubject+%3Chttp%3A%2F%2Fdbpedia.org%2Fproperty%2Faflstats%3E+%3Fobject}+LIMIT+100&amp;format=text%2Fhtml&amp;timeout=30000&amp;debug=on", "View on DBPedia")</f>
        <v>View on DBPedia</v>
      </c>
    </row>
    <row collapsed="false" customFormat="false" customHeight="true" hidden="false" ht="12.1" outlineLevel="0" r="733">
      <c r="A733" s="0" t="str">
        <f aca="false">HYPERLINK("http://dbpedia.org/property/peacock")</f>
        <v>http://dbpedia.org/property/peacock</v>
      </c>
      <c r="B733" s="0" t="s">
        <v>678</v>
      </c>
      <c r="D733" s="0" t="str">
        <f aca="false">HYPERLINK("http://dbpedia.org/sparql?default-graph-uri=http%3A%2F%2Fdbpedia.org&amp;query=select+distinct+%3Fsubject+%3Fobject+where+{%3Fsubject+%3Chttp%3A%2F%2Fdbpedia.org%2Fproperty%2Fpeacock%3E+%3Fobject}+LIMIT+100&amp;format=text%2Fhtml&amp;timeout=30000&amp;debug=on", "View on DBPedia")</f>
        <v>View on DBPedia</v>
      </c>
    </row>
    <row collapsed="false" customFormat="false" customHeight="true" hidden="false" ht="12.65" outlineLevel="0" r="734">
      <c r="A734" s="0" t="str">
        <f aca="false">HYPERLINK("http://dbpedia.org/property/noFootnotes")</f>
        <v>http://dbpedia.org/property/noFootnotes</v>
      </c>
      <c r="B734" s="0" t="s">
        <v>679</v>
      </c>
      <c r="D734" s="0" t="str">
        <f aca="false">HYPERLINK("http://dbpedia.org/sparql?default-graph-uri=http%3A%2F%2Fdbpedia.org&amp;query=select+distinct+%3Fsubject+%3Fobject+where+{%3Fsubject+%3Chttp%3A%2F%2Fdbpedia.org%2Fproperty%2FnoFootnotes%3E+%3Fobject}+LIMIT+100&amp;format=text%2Fhtml&amp;timeout=30000&amp;debug=on", "View on DBPedia")</f>
        <v>View on DBPedia</v>
      </c>
    </row>
    <row collapsed="false" customFormat="false" customHeight="true" hidden="false" ht="12.65" outlineLevel="0" r="735">
      <c r="A735" s="0" t="str">
        <f aca="false">HYPERLINK("http://dbpedia.org/property/yearsAsACoach")</f>
        <v>http://dbpedia.org/property/yearsAsACoach</v>
      </c>
      <c r="B735" s="0" t="s">
        <v>680</v>
      </c>
      <c r="D735" s="0" t="str">
        <f aca="false">HYPERLINK("http://dbpedia.org/sparql?default-graph-uri=http%3A%2F%2Fdbpedia.org&amp;query=select+distinct+%3Fsubject+%3Fobject+where+{%3Fsubject+%3Chttp%3A%2F%2Fdbpedia.org%2Fproperty%2FyearsAsACoach%3E+%3Fobject}+LIMIT+100&amp;format=text%2Fhtml&amp;timeout=30000&amp;debug=on", "View on DBPedia")</f>
        <v>View on DBPedia</v>
      </c>
    </row>
    <row collapsed="false" customFormat="false" customHeight="true" hidden="false" ht="12.1" outlineLevel="0" r="736">
      <c r="A736" s="0" t="str">
        <f aca="false">HYPERLINK("http://dbpedia.org/property/super14update")</f>
        <v>http://dbpedia.org/property/super14update</v>
      </c>
      <c r="B736" s="0" t="s">
        <v>681</v>
      </c>
      <c r="D736" s="0" t="str">
        <f aca="false">HYPERLINK("http://dbpedia.org/sparql?default-graph-uri=http%3A%2F%2Fdbpedia.org&amp;query=select+distinct+%3Fsubject+%3Fobject+where+{%3Fsubject+%3Chttp%3A%2F%2Fdbpedia.org%2Fproperty%2Fsuper14update%3E+%3Fobject}+LIMIT+100&amp;format=text%2Fhtml&amp;timeout=30000&amp;debug=on", "View on DBPedia")</f>
        <v>View on DBPedia</v>
      </c>
    </row>
    <row collapsed="false" customFormat="false" customHeight="true" hidden="false" ht="12.65" outlineLevel="0" r="737">
      <c r="A737" s="0" t="str">
        <f aca="false">HYPERLINK("http://dbpedia.org/property/yearsAsAnNhlCoach")</f>
        <v>http://dbpedia.org/property/yearsAsAnNhlCoach</v>
      </c>
      <c r="B737" s="0" t="s">
        <v>682</v>
      </c>
      <c r="D737" s="0" t="str">
        <f aca="false">HYPERLINK("http://dbpedia.org/sparql?default-graph-uri=http%3A%2F%2Fdbpedia.org&amp;query=select+distinct+%3Fsubject+%3Fobject+where+{%3Fsubject+%3Chttp%3A%2F%2Fdbpedia.org%2Fproperty%2FyearsAsAnNhlCoach%3E+%3Fobject}+LIMIT+100&amp;format=text%2Fhtml&amp;timeout=30000&amp;debug=on", "View on DBPedia")</f>
        <v>View on DBPedia</v>
      </c>
    </row>
    <row collapsed="false" customFormat="false" customHeight="true" hidden="false" ht="12.65" outlineLevel="0" r="738">
      <c r="A738" s="0" t="str">
        <f aca="false">HYPERLINK("http://dbpedia.org/property/european")</f>
        <v>http://dbpedia.org/property/european</v>
      </c>
      <c r="B738" s="0" t="s">
        <v>683</v>
      </c>
      <c r="D738" s="0" t="str">
        <f aca="false">HYPERLINK("http://dbpedia.org/sparql?default-graph-uri=http%3A%2F%2Fdbpedia.org&amp;query=select+distinct+%3Fsubject+%3Fobject+where+{%3Fsubject+%3Chttp%3A%2F%2Fdbpedia.org%2Fproperty%2Feuropean%3E+%3Fobject}+LIMIT+100&amp;format=text%2Fhtml&amp;timeout=30000&amp;debug=on", "View on DBPedia")</f>
        <v>View on DBPedia</v>
      </c>
    </row>
    <row collapsed="false" customFormat="false" customHeight="true" hidden="false" ht="12.65" outlineLevel="0" r="739">
      <c r="A739" s="0" t="str">
        <f aca="false">HYPERLINK("http://dbpedia.org/property/debutYear")</f>
        <v>http://dbpedia.org/property/debutYear</v>
      </c>
      <c r="B739" s="0" t="s">
        <v>684</v>
      </c>
      <c r="D739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true" hidden="false" ht="12.65" outlineLevel="0" r="740">
      <c r="A740" s="0" t="str">
        <f aca="false">HYPERLINK("http://dbpedia.org/property/championshipLeague")</f>
        <v>http://dbpedia.org/property/championshipLeague</v>
      </c>
      <c r="B740" s="0" t="s">
        <v>685</v>
      </c>
      <c r="D740" s="0" t="str">
        <f aca="false">HYPERLINK("http://dbpedia.org/sparql?default-graph-uri=http%3A%2F%2Fdbpedia.org&amp;query=select+distinct+%3Fsubject+%3Fobject+where+{%3Fsubject+%3Chttp%3A%2F%2Fdbpedia.org%2Fproperty%2FchampionshipLeague%3E+%3Fobject}+LIMIT+100&amp;format=text%2Fhtml&amp;timeout=30000&amp;debug=on", "View on DBPedia")</f>
        <v>View on DBPedia</v>
      </c>
    </row>
    <row collapsed="false" customFormat="false" customHeight="true" hidden="false" ht="12.65" outlineLevel="0" r="741">
      <c r="A741" s="0" t="str">
        <f aca="false">HYPERLINK("http://dbpedia.org/property/currentTeam")</f>
        <v>http://dbpedia.org/property/currentTeam</v>
      </c>
      <c r="B741" s="0" t="s">
        <v>686</v>
      </c>
      <c r="D741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true" hidden="false" ht="12.65" outlineLevel="0" r="742">
      <c r="A742" s="0" t="str">
        <f aca="false">HYPERLINK("http://dbpedia.org/property/collegeyears")</f>
        <v>http://dbpedia.org/property/collegeyears</v>
      </c>
      <c r="B742" s="0" t="s">
        <v>687</v>
      </c>
      <c r="D742" s="0" t="str">
        <f aca="false">HYPERLINK("http://dbpedia.org/sparql?default-graph-uri=http%3A%2F%2Fdbpedia.org&amp;query=select+distinct+%3Fsubject+%3Fobject+where+{%3Fsubject+%3Chttp%3A%2F%2Fdbpedia.org%2Fproperty%2Fcollegeyears%3E+%3Fobject}+LIMIT+100&amp;format=text%2Fhtml&amp;timeout=30000&amp;debug=on", "View on DBPedia")</f>
        <v>View on DBPedia</v>
      </c>
    </row>
    <row collapsed="false" customFormat="false" customHeight="true" hidden="false" ht="12.65" outlineLevel="0" r="743">
      <c r="A743" s="0" t="str">
        <f aca="false">HYPERLINK("http://dbpedia.org/property/primarySources")</f>
        <v>http://dbpedia.org/property/primarySources</v>
      </c>
      <c r="B743" s="0" t="s">
        <v>688</v>
      </c>
      <c r="D743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true" hidden="false" ht="12.65" outlineLevel="0" r="744">
      <c r="A744" s="0" t="str">
        <f aca="false">HYPERLINK("http://dbpedia.org/ontology/knownFor")</f>
        <v>http://dbpedia.org/ontology/knownFor</v>
      </c>
      <c r="B744" s="0" t="s">
        <v>373</v>
      </c>
      <c r="D744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745">
      <c r="A745" s="0" t="str">
        <f aca="false">HYPERLINK("http://dbpedia.org/property/lastTruckRace")</f>
        <v>http://dbpedia.org/property/lastTruckRace</v>
      </c>
      <c r="B745" s="0" t="s">
        <v>689</v>
      </c>
      <c r="D745" s="0" t="str">
        <f aca="false">HYPERLINK("http://dbpedia.org/sparql?default-graph-uri=http%3A%2F%2Fdbpedia.org&amp;query=select+distinct+%3Fsubject+%3Fobject+where+{%3Fsubject+%3Chttp%3A%2F%2Fdbpedia.org%2Fproperty%2FlastTruckRace%3E+%3Fobject}+LIMIT+100&amp;format=text%2Fhtml&amp;timeout=30000&amp;debug=on", "View on DBPedia")</f>
        <v>View on DBPedia</v>
      </c>
    </row>
    <row collapsed="false" customFormat="false" customHeight="true" hidden="false" ht="12.65" outlineLevel="0" r="746">
      <c r="A746" s="0" t="str">
        <f aca="false">HYPERLINK("http://dbpedia.org/property/launchDate")</f>
        <v>http://dbpedia.org/property/launchDate</v>
      </c>
      <c r="B746" s="0" t="s">
        <v>690</v>
      </c>
      <c r="D746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true" hidden="false" ht="12.65" outlineLevel="0" r="747">
      <c r="A747" s="0" t="str">
        <f aca="false">HYPERLINK("http://dbpedia.org/property/allstars")</f>
        <v>http://dbpedia.org/property/allstars</v>
      </c>
      <c r="B747" s="0" t="s">
        <v>691</v>
      </c>
      <c r="D747" s="0" t="str">
        <f aca="false">HYPERLINK("http://dbpedia.org/sparql?default-graph-uri=http%3A%2F%2Fdbpedia.org&amp;query=select+distinct+%3Fsubject+%3Fobject+where+{%3Fsubject+%3Chttp%3A%2F%2Fdbpedia.org%2Fproperty%2Fallstars%3E+%3Fobject}+LIMIT+100&amp;format=text%2Fhtml&amp;timeout=30000&amp;debug=on", "View on DBPedia")</f>
        <v>View on DBPedia</v>
      </c>
    </row>
    <row collapsed="false" customFormat="false" customHeight="true" hidden="false" ht="12.65" outlineLevel="0" r="748">
      <c r="A748" s="0" t="str">
        <f aca="false">HYPERLINK("http://dbpedia.org/property/preaflprobowls")</f>
        <v>http://dbpedia.org/property/preaflprobowls</v>
      </c>
      <c r="B748" s="0" t="s">
        <v>692</v>
      </c>
      <c r="D748" s="0" t="str">
        <f aca="false">HYPERLINK("http://dbpedia.org/sparql?default-graph-uri=http%3A%2F%2Fdbpedia.org&amp;query=select+distinct+%3Fsubject+%3Fobject+where+{%3Fsubject+%3Chttp%3A%2F%2Fdbpedia.org%2Fproperty%2Fpreaflprobowls%3E+%3Fobject}+LIMIT+100&amp;format=text%2Fhtml&amp;timeout=30000&amp;debug=on", "View on DBPedia")</f>
        <v>View on DBPedia</v>
      </c>
    </row>
    <row collapsed="false" customFormat="false" customHeight="true" hidden="false" ht="12.1" outlineLevel="0" r="749">
      <c r="A749" s="0" t="str">
        <f aca="false">HYPERLINK("http://dbpedia.org/property/poll")</f>
        <v>http://dbpedia.org/property/poll</v>
      </c>
      <c r="B749" s="0" t="s">
        <v>693</v>
      </c>
      <c r="D749" s="0" t="str">
        <f aca="false">HYPERLINK("http://dbpedia.org/sparql?default-graph-uri=http%3A%2F%2Fdbpedia.org&amp;query=select+distinct+%3Fsubject+%3Fobject+where+{%3Fsubject+%3Chttp%3A%2F%2Fdbpedia.org%2Fproperty%2Fpoll%3E+%3Fobject}+LIMIT+100&amp;format=text%2Fhtml&amp;timeout=30000&amp;debug=on", "View on DBPedia")</f>
        <v>View on DBPedia</v>
      </c>
    </row>
    <row collapsed="false" customFormat="false" customHeight="true" hidden="false" ht="12.65" outlineLevel="0" r="750">
      <c r="A750" s="0" t="str">
        <f aca="false">HYPERLINK("http://dbpedia.org/property/primarysources")</f>
        <v>http://dbpedia.org/property/primarysources</v>
      </c>
      <c r="B750" s="0" t="s">
        <v>694</v>
      </c>
      <c r="D750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true" hidden="false" ht="12.65" outlineLevel="0" r="751">
      <c r="A751" s="0" t="str">
        <f aca="false">HYPERLINK("http://dbpedia.org/property/leagueChamps")</f>
        <v>http://dbpedia.org/property/leagueChamps</v>
      </c>
      <c r="B751" s="0" t="s">
        <v>695</v>
      </c>
      <c r="D751" s="0" t="str">
        <f aca="false">HYPERLINK("http://dbpedia.org/sparql?default-graph-uri=http%3A%2F%2Fdbpedia.org&amp;query=select+distinct+%3Fsubject+%3Fobject+where+{%3Fsubject+%3Chttp%3A%2F%2Fdbpedia.org%2Fproperty%2FleagueChamps%3E+%3Fobject}+LIMIT+100&amp;format=text%2Fhtml&amp;timeout=30000&amp;debug=on", "View on DBPedia")</f>
        <v>View on DBPedia</v>
      </c>
    </row>
    <row collapsed="false" customFormat="false" customHeight="true" hidden="false" ht="12.65" outlineLevel="0" r="752">
      <c r="A752" s="0" t="str">
        <f aca="false">HYPERLINK("http://dbpedia.org/property/ruCoachupdate")</f>
        <v>http://dbpedia.org/property/ruCoachupdate</v>
      </c>
      <c r="B752" s="0" t="s">
        <v>696</v>
      </c>
      <c r="D752" s="0" t="str">
        <f aca="false">HYPERLINK("http://dbpedia.org/sparql?default-graph-uri=http%3A%2F%2Fdbpedia.org&amp;query=select+distinct+%3Fsubject+%3Fobject+where+{%3Fsubject+%3Chttp%3A%2F%2Fdbpedia.org%2Fproperty%2FruCoachupdate%3E+%3Fobject}+LIMIT+100&amp;format=text%2Fhtml&amp;timeout=30000&amp;debug=on", "View on DBPedia")</f>
        <v>View on DBPedia</v>
      </c>
    </row>
    <row collapsed="false" customFormat="false" customHeight="true" hidden="false" ht="12.65" outlineLevel="0" r="753">
      <c r="A753" s="0" t="str">
        <f aca="false">HYPERLINK("http://dbpedia.org/property/coachclubs")</f>
        <v>http://dbpedia.org/property/coachclubs</v>
      </c>
      <c r="B753" s="0" t="s">
        <v>697</v>
      </c>
      <c r="D753" s="0" t="str">
        <f aca="false">HYPERLINK("http://dbpedia.org/sparql?default-graph-uri=http%3A%2F%2Fdbpedia.org&amp;query=select+distinct+%3Fsubject+%3Fobject+where+{%3Fsubject+%3Chttp%3A%2F%2Fdbpedia.org%2Fproperty%2Fcoachclubs%3E+%3Fobject}+LIMIT+100&amp;format=text%2Fhtml&amp;timeout=30000&amp;debug=on", "View on DBPedia")</f>
        <v>View on DBPedia</v>
      </c>
    </row>
    <row collapsed="false" customFormat="false" customHeight="true" hidden="false" ht="12.65" outlineLevel="0" r="754">
      <c r="A754" s="0" t="str">
        <f aca="false">HYPERLINK("http://dbpedia.org/property/rlCoachyears")</f>
        <v>http://dbpedia.org/property/rlCoachyears</v>
      </c>
      <c r="B754" s="0" t="s">
        <v>698</v>
      </c>
      <c r="D754" s="0" t="str">
        <f aca="false">HYPERLINK("http://dbpedia.org/sparql?default-graph-uri=http%3A%2F%2Fdbpedia.org&amp;query=select+distinct+%3Fsubject+%3Fobject+where+{%3Fsubject+%3Chttp%3A%2F%2Fdbpedia.org%2Fproperty%2FrlCoachyears%3E+%3Fobject}+LIMIT+100&amp;format=text%2Fhtml&amp;timeout=30000&amp;debug=on", "View on DBPedia")</f>
        <v>View on DBPedia</v>
      </c>
    </row>
    <row collapsed="false" customFormat="false" customHeight="true" hidden="false" ht="12.65" outlineLevel="0" r="755">
      <c r="A755" s="0" t="str">
        <f aca="false">HYPERLINK("http://dbpedia.org/property/teamb")</f>
        <v>http://dbpedia.org/property/teamb</v>
      </c>
      <c r="B755" s="0" t="s">
        <v>699</v>
      </c>
      <c r="D755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true" hidden="false" ht="12.65" outlineLevel="0" r="756">
      <c r="A756" s="0" t="str">
        <f aca="false">HYPERLINK("http://dbpedia.org/property/teama")</f>
        <v>http://dbpedia.org/property/teama</v>
      </c>
      <c r="B756" s="0" t="s">
        <v>700</v>
      </c>
      <c r="D756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true" hidden="false" ht="12.1" outlineLevel="0" r="757">
      <c r="A757" s="0" t="str">
        <f aca="false">HYPERLINK("http://dbpedia.org/property/rd4Team")</f>
        <v>http://dbpedia.org/property/rd4Team</v>
      </c>
      <c r="B757" s="0" t="s">
        <v>701</v>
      </c>
      <c r="D757" s="0" t="str">
        <f aca="false">HYPERLINK("http://dbpedia.org/sparql?default-graph-uri=http%3A%2F%2Fdbpedia.org&amp;query=select+distinct+%3Fsubject+%3Fobject+where+{%3Fsubject+%3Chttp%3A%2F%2Fdbpedia.org%2Fproperty%2Frd4Team%3E+%3Fobject}+LIMIT+100&amp;format=text%2Fhtml&amp;timeout=30000&amp;debug=on", "View on DBPedia")</f>
        <v>View on DBPedia</v>
      </c>
    </row>
    <row collapsed="false" customFormat="false" customHeight="true" hidden="false" ht="12.1" outlineLevel="0" r="758">
      <c r="A758" s="0" t="str">
        <f aca="false">HYPERLINK("http://dbpedia.org/property/coachyear4end")</f>
        <v>http://dbpedia.org/property/coachyear4end</v>
      </c>
      <c r="B758" s="0" t="s">
        <v>702</v>
      </c>
      <c r="D758" s="0" t="str">
        <f aca="false">HYPERLINK("http://dbpedia.org/sparql?default-graph-uri=http%3A%2F%2Fdbpedia.org&amp;query=select+distinct+%3Fsubject+%3Fobject+where+{%3Fsubject+%3Chttp%3A%2F%2Fdbpedia.org%2Fproperty%2Fcoachyear4end%3E+%3Fobject}+LIMIT+100&amp;format=text%2Fhtml&amp;timeout=30000&amp;debug=on", "View on DBPedia")</f>
        <v>View on DBPedia</v>
      </c>
    </row>
    <row collapsed="false" customFormat="false" customHeight="true" hidden="false" ht="12.1" outlineLevel="0" r="759">
      <c r="A759" s="0" t="str">
        <f aca="false">HYPERLINK("http://dbpedia.org/property/u")</f>
        <v>http://dbpedia.org/property/u</v>
      </c>
      <c r="B759" s="0" t="s">
        <v>703</v>
      </c>
      <c r="D759" s="0" t="str">
        <f aca="false">HYPERLINK("http://dbpedia.org/sparql?default-graph-uri=http%3A%2F%2Fdbpedia.org&amp;query=select+distinct+%3Fsubject+%3Fobject+where+{%3Fsubject+%3Chttp%3A%2F%2Fdbpedia.org%2Fproperty%2Fu%3E+%3Fobject}+LIMIT+100&amp;format=text%2Fhtml&amp;timeout=30000&amp;debug=on", "View on DBPedia")</f>
        <v>View on DBPedia</v>
      </c>
    </row>
    <row collapsed="false" customFormat="false" customHeight="true" hidden="false" ht="12.1" outlineLevel="0" r="760">
      <c r="A760" s="0" t="str">
        <f aca="false">HYPERLINK("http://dbpedia.org/ontology/status")</f>
        <v>http://dbpedia.org/ontology/status</v>
      </c>
      <c r="B760" s="0" t="s">
        <v>631</v>
      </c>
      <c r="D760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true" hidden="false" ht="12.1" outlineLevel="0" r="761">
      <c r="A761" s="0" t="str">
        <f aca="false">HYPERLINK("http://dbpedia.org/property/defunct")</f>
        <v>http://dbpedia.org/property/defunct</v>
      </c>
      <c r="B761" s="0" t="s">
        <v>704</v>
      </c>
      <c r="D761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true" hidden="false" ht="12.65" outlineLevel="0" r="762">
      <c r="A762" s="0" t="str">
        <f aca="false">HYPERLINK("http://dbpedia.org/property/transportationStart")</f>
        <v>http://dbpedia.org/property/transportationStart</v>
      </c>
      <c r="B762" s="0" t="s">
        <v>705</v>
      </c>
      <c r="D762" s="0" t="str">
        <f aca="false">HYPERLINK("http://dbpedia.org/sparql?default-graph-uri=http%3A%2F%2Fdbpedia.org&amp;query=select+distinct+%3Fsubject+%3Fobject+where+{%3Fsubject+%3Chttp%3A%2F%2Fdbpedia.org%2Fproperty%2FtransportationStart%3E+%3Fobject}+LIMIT+100&amp;format=text%2Fhtml&amp;timeout=30000&amp;debug=on", "View on DBPedia")</f>
        <v>View on DBPedia</v>
      </c>
    </row>
    <row collapsed="false" customFormat="false" customHeight="true" hidden="false" ht="12.65" outlineLevel="0" r="763">
      <c r="A763" s="0" t="str">
        <f aca="false">HYPERLINK("http://dbpedia.org/property/saison")</f>
        <v>http://dbpedia.org/property/saison</v>
      </c>
      <c r="B763" s="0" t="s">
        <v>706</v>
      </c>
      <c r="D763" s="0" t="str">
        <f aca="false">HYPERLINK("http://dbpedia.org/sparql?default-graph-uri=http%3A%2F%2Fdbpedia.org&amp;query=select+distinct+%3Fsubject+%3Fobject+where+{%3Fsubject+%3Chttp%3A%2F%2Fdbpedia.org%2Fproperty%2Fsaison%3E+%3Fobject}+LIMIT+100&amp;format=text%2Fhtml&amp;timeout=30000&amp;debug=on", "View on DBPedia")</f>
        <v>View on DBPedia</v>
      </c>
    </row>
    <row collapsed="false" customFormat="false" customHeight="true" hidden="false" ht="12.1" outlineLevel="0" r="764">
      <c r="A764" s="0" t="str">
        <f aca="false">HYPERLINK("http://dbpedia.org/property/post1years")</f>
        <v>http://dbpedia.org/property/post1years</v>
      </c>
      <c r="B764" s="0" t="s">
        <v>707</v>
      </c>
      <c r="D764" s="0" t="str">
        <f aca="false">HYPERLINK("http://dbpedia.org/sparql?default-graph-uri=http%3A%2F%2Fdbpedia.org&amp;query=select+distinct+%3Fsubject+%3Fobject+where+{%3Fsubject+%3Chttp%3A%2F%2Fdbpedia.org%2Fproperty%2Fpost1years%3E+%3Fobject}+LIMIT+100&amp;format=text%2Fhtml&amp;timeout=30000&amp;debug=on", "View on DBPedia")</f>
        <v>View on DBPedia</v>
      </c>
    </row>
    <row collapsed="false" customFormat="false" customHeight="true" hidden="false" ht="12.65" outlineLevel="0" r="765">
      <c r="A765" s="0" t="str">
        <f aca="false">HYPERLINK("http://dbpedia.org/property/undraftedYear")</f>
        <v>http://dbpedia.org/property/undraftedYear</v>
      </c>
      <c r="B765" s="0" t="s">
        <v>204</v>
      </c>
      <c r="D765" s="0" t="str">
        <f aca="false">HYPERLINK("http://dbpedia.org/sparql?default-graph-uri=http%3A%2F%2Fdbpedia.org&amp;query=select+distinct+%3Fsubject+%3Fobject+where+{%3Fsubject+%3Chttp%3A%2F%2Fdbpedia.org%2Fproperty%2FundraftedYear%3E+%3Fobject}+LIMIT+100&amp;format=text%2Fhtml&amp;timeout=30000&amp;debug=on", "View on DBPedia")</f>
        <v>View on DBPedia</v>
      </c>
    </row>
    <row collapsed="false" customFormat="false" customHeight="true" hidden="false" ht="12.1" outlineLevel="0" r="766">
      <c r="A766" s="0" t="str">
        <f aca="false">HYPERLINK("http://dbpedia.org/property/university")</f>
        <v>http://dbpedia.org/property/university</v>
      </c>
      <c r="B766" s="0" t="s">
        <v>708</v>
      </c>
      <c r="D766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true" hidden="false" ht="12.1" outlineLevel="0" r="767">
      <c r="A767" s="0" t="str">
        <f aca="false">HYPERLINK("http://dbpedia.org/property/filename")</f>
        <v>http://dbpedia.org/property/filename</v>
      </c>
      <c r="B767" s="0" t="s">
        <v>709</v>
      </c>
      <c r="D767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true" hidden="false" ht="12.1" outlineLevel="0" r="768">
      <c r="A768" s="0" t="str">
        <f aca="false">HYPERLINK("http://dbpedia.org/property/caps")</f>
        <v>http://dbpedia.org/property/caps</v>
      </c>
      <c r="B768" s="0" t="s">
        <v>710</v>
      </c>
      <c r="D768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true" hidden="false" ht="12.1" outlineLevel="0" r="769">
      <c r="A769" s="0" t="str">
        <f aca="false">HYPERLINK("http://dbpedia.org/property/year11start")</f>
        <v>http://dbpedia.org/property/year11start</v>
      </c>
      <c r="B769" s="0" t="s">
        <v>711</v>
      </c>
      <c r="D769" s="0" t="str">
        <f aca="false">HYPERLINK("http://dbpedia.org/sparql?default-graph-uri=http%3A%2F%2Fdbpedia.org&amp;query=select+distinct+%3Fsubject+%3Fobject+where+{%3Fsubject+%3Chttp%3A%2F%2Fdbpedia.org%2Fproperty%2Fyear11start%3E+%3Fobject}+LIMIT+100&amp;format=text%2Fhtml&amp;timeout=30000&amp;debug=on", "View on DBPedia")</f>
        <v>View on DBPedia</v>
      </c>
    </row>
    <row collapsed="false" customFormat="false" customHeight="true" hidden="false" ht="12.1" outlineLevel="0" r="770">
      <c r="A770" s="0" t="str">
        <f aca="false">HYPERLINK("http://dbpedia.org/property/regionals")</f>
        <v>http://dbpedia.org/property/regionals</v>
      </c>
      <c r="B770" s="0" t="s">
        <v>712</v>
      </c>
      <c r="D770" s="0" t="str">
        <f aca="false">HYPERLINK("http://dbpedia.org/sparql?default-graph-uri=http%3A%2F%2Fdbpedia.org&amp;query=select+distinct+%3Fsubject+%3Fobject+where+{%3Fsubject+%3Chttp%3A%2F%2Fdbpedia.org%2Fproperty%2Fregionals%3E+%3Fobject}+LIMIT+100&amp;format=text%2Fhtml&amp;timeout=30000&amp;debug=on", "View on DBPedia")</f>
        <v>View on DBPedia</v>
      </c>
    </row>
    <row collapsed="false" customFormat="false" customHeight="true" hidden="false" ht="12.65" outlineLevel="0" r="771">
      <c r="A771" s="0" t="str">
        <f aca="false">HYPERLINK("http://dbpedia.org/property/umptestdebutyr")</f>
        <v>http://dbpedia.org/property/umptestdebutyr</v>
      </c>
      <c r="B771" s="0" t="s">
        <v>713</v>
      </c>
      <c r="D771" s="0" t="str">
        <f aca="false">HYPERLINK("http://dbpedia.org/sparql?default-graph-uri=http%3A%2F%2Fdbpedia.org&amp;query=select+distinct+%3Fsubject+%3Fobject+where+{%3Fsubject+%3Chttp%3A%2F%2Fdbpedia.org%2Fproperty%2Fumptestdebutyr%3E+%3Fobject}+LIMIT+100&amp;format=text%2Fhtml&amp;timeout=30000&amp;debug=on", "View on DBPedia")</f>
        <v>View on DBPedia</v>
      </c>
    </row>
    <row collapsed="false" customFormat="false" customHeight="true" hidden="false" ht="12.65" outlineLevel="0" r="772">
      <c r="A772" s="0" t="str">
        <f aca="false">HYPERLINK("http://dbpedia.org/property/ruRefereecomps")</f>
        <v>http://dbpedia.org/property/ruRefereecomps</v>
      </c>
      <c r="B772" s="0" t="s">
        <v>714</v>
      </c>
      <c r="D772" s="0" t="str">
        <f aca="false">HYPERLINK("http://dbpedia.org/sparql?default-graph-uri=http%3A%2F%2Fdbpedia.org&amp;query=select+distinct+%3Fsubject+%3Fobject+where+{%3Fsubject+%3Chttp%3A%2F%2Fdbpedia.org%2Fproperty%2FruRefereecomps%3E+%3Fobject}+LIMIT+100&amp;format=text%2Fhtml&amp;timeout=30000&amp;debug=on", "View on DBPedia")</f>
        <v>View on DBPedia</v>
      </c>
    </row>
    <row collapsed="false" customFormat="false" customHeight="true" hidden="false" ht="12.65" outlineLevel="0" r="773">
      <c r="A773" s="0" t="str">
        <f aca="false">HYPERLINK("http://dbpedia.org/property/transportationEnd")</f>
        <v>http://dbpedia.org/property/transportationEnd</v>
      </c>
      <c r="B773" s="0" t="s">
        <v>715</v>
      </c>
      <c r="D773" s="0" t="str">
        <f aca="false">HYPERLINK("http://dbpedia.org/sparql?default-graph-uri=http%3A%2F%2Fdbpedia.org&amp;query=select+distinct+%3Fsubject+%3Fobject+where+{%3Fsubject+%3Chttp%3A%2F%2Fdbpedia.org%2Fproperty%2FtransportationEnd%3E+%3Fobject}+LIMIT+100&amp;format=text%2Fhtml&amp;timeout=30000&amp;debug=on", "View on DBPedia")</f>
        <v>View on DBPedia</v>
      </c>
    </row>
    <row collapsed="false" customFormat="false" customHeight="true" hidden="false" ht="12.65" outlineLevel="0" r="774">
      <c r="A774" s="0" t="str">
        <f aca="false">HYPERLINK("http://dbpedia.org/property/highSchool")</f>
        <v>http://dbpedia.org/property/highSchool</v>
      </c>
      <c r="B774" s="0" t="s">
        <v>716</v>
      </c>
      <c r="D774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true" hidden="false" ht="12.1" outlineLevel="0" r="775">
      <c r="A775" s="0" t="str">
        <f aca="false">HYPERLINK("http://dbpedia.org/property/current")</f>
        <v>http://dbpedia.org/property/current</v>
      </c>
      <c r="B775" s="0" t="s">
        <v>717</v>
      </c>
      <c r="D775" s="0" t="str">
        <f aca="false">HYPERLINK("http://dbpedia.org/sparql?default-graph-uri=http%3A%2F%2Fdbpedia.org&amp;query=select+distinct+%3Fsubject+%3Fobject+where+{%3Fsubject+%3Chttp%3A%2F%2Fdbpedia.org%2Fproperty%2Fcurrent%3E+%3Fobject}+LIMIT+100&amp;format=text%2Fhtml&amp;timeout=30000&amp;debug=on", "View on DBPedia")</f>
        <v>View on DBPedia</v>
      </c>
    </row>
    <row collapsed="false" customFormat="false" customHeight="true" hidden="false" ht="12.1" outlineLevel="0" r="776">
      <c r="A776" s="0" t="str">
        <f aca="false">HYPERLINK("http://dbpedia.org/ontology/battle")</f>
        <v>http://dbpedia.org/ontology/battle</v>
      </c>
      <c r="B776" s="0" t="s">
        <v>718</v>
      </c>
      <c r="D776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true" hidden="false" ht="12.65" outlineLevel="0" r="777">
      <c r="A777" s="0" t="str">
        <f aca="false">HYPERLINK("http://dbpedia.org/property/paralympics")</f>
        <v>http://dbpedia.org/property/paralympics</v>
      </c>
      <c r="B777" s="0" t="s">
        <v>719</v>
      </c>
      <c r="D777" s="0" t="str">
        <f aca="false">HYPERLINK("http://dbpedia.org/sparql?default-graph-uri=http%3A%2F%2Fdbpedia.org&amp;query=select+distinct+%3Fsubject+%3Fobject+where+{%3Fsubject+%3Chttp%3A%2F%2Fdbpedia.org%2Fproperty%2Fparalympics%3E+%3Fobject}+LIMIT+100&amp;format=text%2Fhtml&amp;timeout=30000&amp;debug=on", "View on DBPedia")</f>
        <v>View on DBPedia</v>
      </c>
    </row>
    <row collapsed="false" customFormat="false" customHeight="true" hidden="false" ht="12.65" outlineLevel="0" r="778">
      <c r="A778" s="0" t="str">
        <f aca="false">HYPERLINK("http://dbpedia.org/property/frenchopenresult")</f>
        <v>http://dbpedia.org/property/frenchopenresult</v>
      </c>
      <c r="B778" s="0" t="s">
        <v>720</v>
      </c>
      <c r="D778" s="0" t="str">
        <f aca="false">HYPERLINK("http://dbpedia.org/sparql?default-graph-uri=http%3A%2F%2Fdbpedia.org&amp;query=select+distinct+%3Fsubject+%3Fobject+where+{%3Fsubject+%3Chttp%3A%2F%2Fdbpedia.org%2Fproperty%2Ffrenchopenresult%3E+%3Fobject}+LIMIT+100&amp;format=text%2Fhtml&amp;timeout=30000&amp;debug=on", "View on DBPedia")</f>
        <v>View on DBPedia</v>
      </c>
    </row>
    <row collapsed="false" customFormat="false" customHeight="true" hidden="false" ht="12.1" outlineLevel="0" r="779">
      <c r="A779" s="0" t="str">
        <f aca="false">HYPERLINK("http://dbpedia.org/property/autobiography")</f>
        <v>http://dbpedia.org/property/autobiography</v>
      </c>
      <c r="B779" s="0" t="s">
        <v>721</v>
      </c>
      <c r="D779" s="0" t="str">
        <f aca="false">HYPERLINK("http://dbpedia.org/sparql?default-graph-uri=http%3A%2F%2Fdbpedia.org&amp;query=select+distinct+%3Fsubject+%3Fobject+where+{%3Fsubject+%3Chttp%3A%2F%2Fdbpedia.org%2Fproperty%2Fautobiography%3E+%3Fobject}+LIMIT+100&amp;format=text%2Fhtml&amp;timeout=30000&amp;debug=on", "View on DBPedia")</f>
        <v>View on DBPedia</v>
      </c>
    </row>
    <row collapsed="false" customFormat="false" customHeight="true" hidden="false" ht="12.65" outlineLevel="0" r="780">
      <c r="A780" s="0" t="str">
        <f aca="false">HYPERLINK("http://dbpedia.org/property/ruYearcstart")</f>
        <v>http://dbpedia.org/property/ruYearcstart</v>
      </c>
      <c r="B780" s="0" t="s">
        <v>722</v>
      </c>
      <c r="D780" s="0" t="str">
        <f aca="false">HYPERLINK("http://dbpedia.org/sparql?default-graph-uri=http%3A%2F%2Fdbpedia.org&amp;query=select+distinct+%3Fsubject+%3Fobject+where+{%3Fsubject+%3Chttp%3A%2F%2Fdbpedia.org%2Fproperty%2FruYearcstart%3E+%3Fobject}+LIMIT+100&amp;format=text%2Fhtml&amp;timeout=30000&amp;debug=on", "View on DBPedia")</f>
        <v>View on DBPedia</v>
      </c>
    </row>
    <row collapsed="false" customFormat="false" customHeight="true" hidden="false" ht="12.65" outlineLevel="0" r="781">
      <c r="A781" s="0" t="str">
        <f aca="false">HYPERLINK("http://dbpedia.org/property/finalsMvpLink")</f>
        <v>http://dbpedia.org/property/finalsMvpLink</v>
      </c>
      <c r="B781" s="0" t="s">
        <v>723</v>
      </c>
      <c r="D781" s="0" t="str">
        <f aca="false">HYPERLINK("http://dbpedia.org/sparql?default-graph-uri=http%3A%2F%2Fdbpedia.org&amp;query=select+distinct+%3Fsubject+%3Fobject+where+{%3Fsubject+%3Chttp%3A%2F%2Fdbpedia.org%2Fproperty%2FfinalsMvpLink%3E+%3Fobject}+LIMIT+100&amp;format=text%2Fhtml&amp;timeout=30000&amp;debug=on", "View on DBPedia")</f>
        <v>View on DBPedia</v>
      </c>
    </row>
    <row collapsed="false" customFormat="false" customHeight="true" hidden="false" ht="12.65" outlineLevel="0" r="782">
      <c r="A782" s="0" t="str">
        <f aca="false">HYPERLINK("http://dbpedia.org/ontology/prospectTeam")</f>
        <v>http://dbpedia.org/ontology/prospectTeam</v>
      </c>
      <c r="B782" s="0" t="s">
        <v>724</v>
      </c>
      <c r="D782" s="0" t="str">
        <f aca="false">HYPERLINK("http://dbpedia.org/sparql?default-graph-uri=http%3A%2F%2Fdbpedia.org&amp;query=select+distinct+%3Fsubject+%3Fobject+where+{%3Fsubject+%3Chttp%3A%2F%2Fdbpedia.org%2Fontology%2FprospectTeam%3E+%3Fobject}+LIMIT+100&amp;format=text%2Fhtml&amp;timeout=30000&amp;debug=on", "View on DBPedia")</f>
        <v>View on DBPedia</v>
      </c>
    </row>
    <row collapsed="false" customFormat="false" customHeight="true" hidden="false" ht="12.65" outlineLevel="0" r="783">
      <c r="A783" s="0" t="str">
        <f aca="false">HYPERLINK("http://dbpedia.org/property/ruSevensupdate")</f>
        <v>http://dbpedia.org/property/ruSevensupdate</v>
      </c>
      <c r="B783" s="0" t="s">
        <v>725</v>
      </c>
      <c r="D783" s="0" t="str">
        <f aca="false">HYPERLINK("http://dbpedia.org/sparql?default-graph-uri=http%3A%2F%2Fdbpedia.org&amp;query=select+distinct+%3Fsubject+%3Fobject+where+{%3Fsubject+%3Chttp%3A%2F%2Fdbpedia.org%2Fproperty%2FruSevensupdate%3E+%3Fobject}+LIMIT+100&amp;format=text%2Fhtml&amp;timeout=30000&amp;debug=on", "View on DBPedia")</f>
        <v>View on DBPedia</v>
      </c>
    </row>
    <row collapsed="false" customFormat="false" customHeight="true" hidden="false" ht="12.1" outlineLevel="0" r="784">
      <c r="A784" s="0" t="str">
        <f aca="false">HYPERLINK("http://dbpedia.org/property/occupation")</f>
        <v>http://dbpedia.org/property/occupation</v>
      </c>
      <c r="B784" s="0" t="s">
        <v>75</v>
      </c>
      <c r="D78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785">
      <c r="A785" s="0" t="str">
        <f aca="false">HYPERLINK("http://dbpedia.org/property/mvpteam")</f>
        <v>http://dbpedia.org/property/mvpteam</v>
      </c>
      <c r="B785" s="0" t="s">
        <v>726</v>
      </c>
      <c r="D785" s="0" t="str">
        <f aca="false">HYPERLINK("http://dbpedia.org/sparql?default-graph-uri=http%3A%2F%2Fdbpedia.org&amp;query=select+distinct+%3Fsubject+%3Fobject+where+{%3Fsubject+%3Chttp%3A%2F%2Fdbpedia.org%2Fproperty%2Fmvpteam%3E+%3Fobject}+LIMIT+100&amp;format=text%2Fhtml&amp;timeout=30000&amp;debug=on", "View on DBPedia")</f>
        <v>View on DBPedia</v>
      </c>
    </row>
    <row collapsed="false" customFormat="false" customHeight="true" hidden="false" ht="12.1" outlineLevel="0" r="786">
      <c r="A786" s="0" t="str">
        <f aca="false">HYPERLINK("http://dbpedia.org/property/total")</f>
        <v>http://dbpedia.org/property/total</v>
      </c>
      <c r="B786" s="0" t="s">
        <v>727</v>
      </c>
      <c r="D786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true" hidden="false" ht="12.1" outlineLevel="0" r="787">
      <c r="A787" s="0" t="str">
        <f aca="false">HYPERLINK("http://dbpedia.org/property/darts")</f>
        <v>http://dbpedia.org/property/darts</v>
      </c>
      <c r="B787" s="0" t="s">
        <v>728</v>
      </c>
      <c r="D787" s="0" t="str">
        <f aca="false">HYPERLINK("http://dbpedia.org/sparql?default-graph-uri=http%3A%2F%2Fdbpedia.org&amp;query=select+distinct+%3Fsubject+%3Fobject+where+{%3Fsubject+%3Chttp%3A%2F%2Fdbpedia.org%2Fproperty%2Fdarts%3E+%3Fobject}+LIMIT+100&amp;format=text%2Fhtml&amp;timeout=30000&amp;debug=on", "View on DBPedia")</f>
        <v>View on DBPedia</v>
      </c>
    </row>
    <row collapsed="false" customFormat="false" customHeight="true" hidden="false" ht="12.65" outlineLevel="0" r="788">
      <c r="A788" s="0" t="str">
        <f aca="false">HYPERLINK("http://dbpedia.org/property/justiceEnd")</f>
        <v>http://dbpedia.org/property/justiceEnd</v>
      </c>
      <c r="B788" s="0" t="s">
        <v>729</v>
      </c>
      <c r="D788" s="0" t="str">
        <f aca="false">HYPERLINK("http://dbpedia.org/sparql?default-graph-uri=http%3A%2F%2Fdbpedia.org&amp;query=select+distinct+%3Fsubject+%3Fobject+where+{%3Fsubject+%3Chttp%3A%2F%2Fdbpedia.org%2Fproperty%2FjusticeEnd%3E+%3Fobject}+LIMIT+100&amp;format=text%2Fhtml&amp;timeout=30000&amp;debug=on", "View on DBPedia")</f>
        <v>View on DBPedia</v>
      </c>
    </row>
    <row collapsed="false" customFormat="false" customHeight="true" hidden="false" ht="12.65" outlineLevel="0" r="789">
      <c r="A789" s="0" t="str">
        <f aca="false">HYPERLINK("http://dbpedia.org/property/australianopenresult")</f>
        <v>http://dbpedia.org/property/australianopenresult</v>
      </c>
      <c r="B789" s="0" t="s">
        <v>730</v>
      </c>
      <c r="D789" s="0" t="str">
        <f aca="false">HYPERLINK("http://dbpedia.org/sparql?default-graph-uri=http%3A%2F%2Fdbpedia.org&amp;query=select+distinct+%3Fsubject+%3Fobject+where+{%3Fsubject+%3Chttp%3A%2F%2Fdbpedia.org%2Fproperty%2Faustralianopenresult%3E+%3Fobject}+LIMIT+100&amp;format=text%2Fhtml&amp;timeout=30000&amp;debug=on", "View on DBPedia")</f>
        <v>View on DBPedia</v>
      </c>
    </row>
    <row collapsed="false" customFormat="false" customHeight="true" hidden="false" ht="12.65" outlineLevel="0" r="790">
      <c r="A790" s="0" t="str">
        <f aca="false">HYPERLINK("http://dbpedia.org/property/uflstatseason")</f>
        <v>http://dbpedia.org/property/uflstatseason</v>
      </c>
      <c r="B790" s="0" t="s">
        <v>731</v>
      </c>
      <c r="D790" s="0" t="str">
        <f aca="false">HYPERLINK("http://dbpedia.org/sparql?default-graph-uri=http%3A%2F%2Fdbpedia.org&amp;query=select+distinct+%3Fsubject+%3Fobject+where+{%3Fsubject+%3Chttp%3A%2F%2Fdbpedia.org%2Fproperty%2Fuflstatseason%3E+%3Fobject}+LIMIT+100&amp;format=text%2Fhtml&amp;timeout=30000&amp;debug=on", "View on DBPedia")</f>
        <v>View on DBPedia</v>
      </c>
    </row>
    <row collapsed="false" customFormat="false" customHeight="true" hidden="false" ht="12.65" outlineLevel="0" r="791">
      <c r="A791" s="0" t="str">
        <f aca="false">HYPERLINK("http://dbpedia.org/property/prospectTeam")</f>
        <v>http://dbpedia.org/property/prospectTeam</v>
      </c>
      <c r="B791" s="0" t="s">
        <v>724</v>
      </c>
      <c r="D791" s="0" t="str">
        <f aca="false">HYPERLINK("http://dbpedia.org/sparql?default-graph-uri=http%3A%2F%2Fdbpedia.org&amp;query=select+distinct+%3Fsubject+%3Fobject+where+{%3Fsubject+%3Chttp%3A%2F%2Fdbpedia.org%2Fproperty%2FprospectTeam%3E+%3Fobject}+LIMIT+100&amp;format=text%2Fhtml&amp;timeout=30000&amp;debug=on", "View on DBPedia")</f>
        <v>View on DBPedia</v>
      </c>
    </row>
    <row collapsed="false" customFormat="false" customHeight="true" hidden="false" ht="12.1" outlineLevel="0" r="792">
      <c r="A792" s="0" t="str">
        <f aca="false">HYPERLINK("http://dbpedia.org/property/ruCoachyear1start")</f>
        <v>http://dbpedia.org/property/ruCoachyear1start</v>
      </c>
      <c r="B792" s="0" t="s">
        <v>732</v>
      </c>
      <c r="D792" s="0" t="str">
        <f aca="false">HYPERLINK("http://dbpedia.org/sparql?default-graph-uri=http%3A%2F%2Fdbpedia.org&amp;query=select+distinct+%3Fsubject+%3Fobject+where+{%3Fsubject+%3Chttp%3A%2F%2Fdbpedia.org%2Fproperty%2FruCoachyear1start%3E+%3Fobject}+LIMIT+100&amp;format=text%2Fhtml&amp;timeout=30000&amp;debug=on", "View on DBPedia")</f>
        <v>View on DBPedia</v>
      </c>
    </row>
    <row collapsed="false" customFormat="false" customHeight="true" hidden="false" ht="12.65" outlineLevel="0" r="793">
      <c r="A793" s="0" t="str">
        <f aca="false">HYPERLINK("http://dbpedia.org/property/fansite")</f>
        <v>http://dbpedia.org/property/fansite</v>
      </c>
      <c r="B793" s="0" t="s">
        <v>733</v>
      </c>
      <c r="D793" s="0" t="str">
        <f aca="false">HYPERLINK("http://dbpedia.org/sparql?default-graph-uri=http%3A%2F%2Fdbpedia.org&amp;query=select+distinct+%3Fsubject+%3Fobject+where+{%3Fsubject+%3Chttp%3A%2F%2Fdbpedia.org%2Fproperty%2Ffansite%3E+%3Fobject}+LIMIT+100&amp;format=text%2Fhtml&amp;timeout=30000&amp;debug=on", "View on DBPedia")</f>
        <v>View on DBPedia</v>
      </c>
    </row>
    <row collapsed="false" customFormat="false" customHeight="true" hidden="false" ht="12.65" outlineLevel="0" r="794">
      <c r="A794" s="0" t="str">
        <f aca="false">HYPERLINK("http://dbpedia.org/ontology/winsAtOtherTournaments")</f>
        <v>http://dbpedia.org/ontology/winsAtOtherTournaments</v>
      </c>
      <c r="B794" s="0" t="s">
        <v>734</v>
      </c>
      <c r="D794" s="0" t="str">
        <f aca="false">HYPERLINK("http://dbpedia.org/sparql?default-graph-uri=http%3A%2F%2Fdbpedia.org&amp;query=select+distinct+%3Fsubject+%3Fobject+where+{%3Fsubject+%3Chttp%3A%2F%2Fdbpedia.org%2Fontology%2FwinsAtOtherTournaments%3E+%3Fobject}+LIMIT+100&amp;format=text%2Fhtml&amp;timeout=30000&amp;debug=on", "View on DBPedia")</f>
        <v>View on DBPedia</v>
      </c>
    </row>
    <row collapsed="false" customFormat="false" customHeight="true" hidden="false" ht="12.1" outlineLevel="0" r="795">
      <c r="A795" s="0" t="str">
        <f aca="false">HYPERLINK("http://dbpedia.org/ontology/relative")</f>
        <v>http://dbpedia.org/ontology/relative</v>
      </c>
      <c r="B795" s="0" t="s">
        <v>735</v>
      </c>
      <c r="D795" s="0" t="str">
        <f aca="false">HYPERLINK("http://dbpedia.org/sparql?default-graph-uri=http%3A%2F%2Fdbpedia.org&amp;query=select+distinct+%3Fsubject+%3Fobject+where+{%3Fsubject+%3Chttp%3A%2F%2Fdbpedia.org%2Fontology%2Frelative%3E+%3Fobject}+LIMIT+100&amp;format=text%2Fhtml&amp;timeout=30000&amp;debug=on", "View on DBPedia")</f>
        <v>View on DBPedia</v>
      </c>
    </row>
    <row collapsed="false" customFormat="false" customHeight="true" hidden="false" ht="12.65" outlineLevel="0" r="796">
      <c r="A796" s="0" t="str">
        <f aca="false">HYPERLINK("http://dbpedia.org/property/commerceStart")</f>
        <v>http://dbpedia.org/property/commerceStart</v>
      </c>
      <c r="B796" s="0" t="s">
        <v>736</v>
      </c>
      <c r="D796" s="0" t="str">
        <f aca="false">HYPERLINK("http://dbpedia.org/sparql?default-graph-uri=http%3A%2F%2Fdbpedia.org&amp;query=select+distinct+%3Fsubject+%3Fobject+where+{%3Fsubject+%3Chttp%3A%2F%2Fdbpedia.org%2Fproperty%2FcommerceStart%3E+%3Fobject}+LIMIT+100&amp;format=text%2Fhtml&amp;timeout=30000&amp;debug=on", "View on DBPedia")</f>
        <v>View on DBPedia</v>
      </c>
    </row>
    <row collapsed="false" customFormat="false" customHeight="true" hidden="false" ht="12.65" outlineLevel="0" r="797">
      <c r="A797" s="0" t="str">
        <f aca="false">HYPERLINK("http://dbpedia.org/property/generalManager")</f>
        <v>http://dbpedia.org/property/generalManager</v>
      </c>
      <c r="B797" s="0" t="s">
        <v>737</v>
      </c>
      <c r="D797" s="0" t="str">
        <f aca="false">HYPERLINK("http://dbpedia.org/sparql?default-graph-uri=http%3A%2F%2Fdbpedia.org&amp;query=select+distinct+%3Fsubject+%3Fobject+where+{%3Fsubject+%3Chttp%3A%2F%2Fdbpedia.org%2Fproperty%2FgeneralManager%3E+%3Fobject}+LIMIT+100&amp;format=text%2Fhtml&amp;timeout=30000&amp;debug=on", "View on DBPedia")</f>
        <v>View on DBPedia</v>
      </c>
    </row>
    <row collapsed="false" customFormat="false" customHeight="true" hidden="false" ht="12.1" outlineLevel="0" r="798">
      <c r="A798" s="0" t="str">
        <f aca="false">HYPERLINK("http://dbpedia.org/property/weasel")</f>
        <v>http://dbpedia.org/property/weasel</v>
      </c>
      <c r="B798" s="0" t="s">
        <v>738</v>
      </c>
      <c r="D798" s="0" t="str">
        <f aca="false">HYPERLINK("http://dbpedia.org/sparql?default-graph-uri=http%3A%2F%2Fdbpedia.org&amp;query=select+distinct+%3Fsubject+%3Fobject+where+{%3Fsubject+%3Chttp%3A%2F%2Fdbpedia.org%2Fproperty%2Fweasel%3E+%3Fobject}+LIMIT+100&amp;format=text%2Fhtml&amp;timeout=30000&amp;debug=on", "View on DBPedia")</f>
        <v>View on DBPedia</v>
      </c>
    </row>
    <row collapsed="false" customFormat="false" customHeight="true" hidden="false" ht="12.65" outlineLevel="0" r="799">
      <c r="A799" s="0" t="str">
        <f aca="false">HYPERLINK("http://dbpedia.org/property/secondPlace")</f>
        <v>http://dbpedia.org/property/secondPlace</v>
      </c>
      <c r="B799" s="0" t="s">
        <v>739</v>
      </c>
      <c r="D799" s="0" t="str">
        <f aca="false">HYPERLINK("http://dbpedia.org/sparql?default-graph-uri=http%3A%2F%2Fdbpedia.org&amp;query=select+distinct+%3Fsubject+%3Fobject+where+{%3Fsubject+%3Chttp%3A%2F%2Fdbpedia.org%2Fproperty%2FsecondPlace%3E+%3Fobject}+LIMIT+100&amp;format=text%2Fhtml&amp;timeout=30000&amp;debug=on", "View on DBPedia")</f>
        <v>View on DBPedia</v>
      </c>
    </row>
    <row collapsed="false" customFormat="false" customHeight="true" hidden="false" ht="12.1" outlineLevel="0" r="800">
      <c r="A800" s="0" t="str">
        <f aca="false">HYPERLINK("http://dbpedia.org/ontology/season")</f>
        <v>http://dbpedia.org/ontology/season</v>
      </c>
      <c r="B800" s="0" t="s">
        <v>137</v>
      </c>
      <c r="D800" s="0" t="str">
        <f aca="false">HYPERLINK("http://dbpedia.org/sparql?default-graph-uri=http%3A%2F%2Fdbpedia.org&amp;query=select+distinct+%3Fsubject+%3Fobject+where+{%3Fsubject+%3Chttp%3A%2F%2Fdbpedia.org%2Fontology%2Fseason%3E+%3Fobject}+LIMIT+100&amp;format=text%2Fhtml&amp;timeout=30000&amp;debug=on", "View on DBPedia")</f>
        <v>View on DBPedia</v>
      </c>
    </row>
    <row collapsed="false" customFormat="false" customHeight="true" hidden="false" ht="12.65" outlineLevel="0" r="801">
      <c r="A801" s="0" t="str">
        <f aca="false">HYPERLINK("http://dbpedia.org/ontology/winsAtChallenges")</f>
        <v>http://dbpedia.org/ontology/winsAtChallenges</v>
      </c>
      <c r="B801" s="0" t="s">
        <v>740</v>
      </c>
      <c r="D801" s="0" t="str">
        <f aca="false">HYPERLINK("http://dbpedia.org/sparql?default-graph-uri=http%3A%2F%2Fdbpedia.org&amp;query=select+distinct+%3Fsubject+%3Fobject+where+{%3Fsubject+%3Chttp%3A%2F%2Fdbpedia.org%2Fontology%2FwinsAtChallenges%3E+%3Fobject}+LIMIT+100&amp;format=text%2Fhtml&amp;timeout=30000&amp;debug=on", "View on DBPedia")</f>
        <v>View on DBPedia</v>
      </c>
    </row>
    <row collapsed="false" customFormat="false" customHeight="true" hidden="false" ht="12.65" outlineLevel="0" r="802">
      <c r="A802" s="0" t="str">
        <f aca="false">HYPERLINK("http://dbpedia.org/property/pcFinals")</f>
        <v>http://dbpedia.org/property/pcFinals</v>
      </c>
      <c r="B802" s="0" t="s">
        <v>741</v>
      </c>
      <c r="D802" s="0" t="str">
        <f aca="false">HYPERLINK("http://dbpedia.org/sparql?default-graph-uri=http%3A%2F%2Fdbpedia.org&amp;query=select+distinct+%3Fsubject+%3Fobject+where+{%3Fsubject+%3Chttp%3A%2F%2Fdbpedia.org%2Fproperty%2FpcFinals%3E+%3Fobject}+LIMIT+100&amp;format=text%2Fhtml&amp;timeout=30000&amp;debug=on", "View on DBPedia")</f>
        <v>View on DBPedia</v>
      </c>
    </row>
    <row collapsed="false" customFormat="false" customHeight="true" hidden="false" ht="12.65" outlineLevel="0" r="803">
      <c r="A803" s="0" t="str">
        <f aca="false">HYPERLINK("http://dbpedia.org/property/hostFlagvar")</f>
        <v>http://dbpedia.org/property/hostFlagvar</v>
      </c>
      <c r="B803" s="0" t="s">
        <v>742</v>
      </c>
      <c r="D803" s="0" t="str">
        <f aca="false">HYPERLINK("http://dbpedia.org/sparql?default-graph-uri=http%3A%2F%2Fdbpedia.org&amp;query=select+distinct+%3Fsubject+%3Fobject+where+{%3Fsubject+%3Chttp%3A%2F%2Fdbpedia.org%2Fproperty%2FhostFlagvar%3E+%3Fobject}+LIMIT+100&amp;format=text%2Fhtml&amp;timeout=30000&amp;debug=on", "View on DBPedia")</f>
        <v>View on DBPedia</v>
      </c>
    </row>
    <row collapsed="false" customFormat="false" customHeight="true" hidden="false" ht="12.65" outlineLevel="0" r="804">
      <c r="A804" s="0" t="str">
        <f aca="false">HYPERLINK("http://dbpedia.org/property/differentNext")</f>
        <v>http://dbpedia.org/property/differentNext</v>
      </c>
      <c r="B804" s="0" t="s">
        <v>743</v>
      </c>
      <c r="D804" s="0" t="str">
        <f aca="false">HYPERLINK("http://dbpedia.org/sparql?default-graph-uri=http%3A%2F%2Fdbpedia.org&amp;query=select+distinct+%3Fsubject+%3Fobject+where+{%3Fsubject+%3Chttp%3A%2F%2Fdbpedia.org%2Fproperty%2FdifferentNext%3E+%3Fobject}+LIMIT+100&amp;format=text%2Fhtml&amp;timeout=30000&amp;debug=on", "View on DBPedia")</f>
        <v>View on DBPedia</v>
      </c>
    </row>
    <row collapsed="false" customFormat="false" customHeight="true" hidden="false" ht="12.1" outlineLevel="0" r="805">
      <c r="A805" s="0" t="str">
        <f aca="false">HYPERLINK("http://dbpedia.org/property/label")</f>
        <v>http://dbpedia.org/property/label</v>
      </c>
      <c r="B805" s="0" t="s">
        <v>71</v>
      </c>
      <c r="D80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65" outlineLevel="0" r="806">
      <c r="A806" s="0" t="str">
        <f aca="false">HYPERLINK("http://dbpedia.org/property/championsFlagvar")</f>
        <v>http://dbpedia.org/property/championsFlagvar</v>
      </c>
      <c r="B806" s="0" t="s">
        <v>744</v>
      </c>
      <c r="D806" s="0" t="str">
        <f aca="false">HYPERLINK("http://dbpedia.org/sparql?default-graph-uri=http%3A%2F%2Fdbpedia.org&amp;query=select+distinct+%3Fsubject+%3Fobject+where+{%3Fsubject+%3Chttp%3A%2F%2Fdbpedia.org%2Fproperty%2FchampionsFlagvar%3E+%3Fobject}+LIMIT+100&amp;format=text%2Fhtml&amp;timeout=30000&amp;debug=on", "View on DBPedia")</f>
        <v>View on DBPedia</v>
      </c>
    </row>
    <row collapsed="false" customFormat="false" customHeight="true" hidden="false" ht="12.65" outlineLevel="0" r="807">
      <c r="A807" s="0" t="str">
        <f aca="false">HYPERLINK("http://dbpedia.org/property/designatedNrhpType")</f>
        <v>http://dbpedia.org/property/designatedNrhpType</v>
      </c>
      <c r="B807" s="0" t="s">
        <v>745</v>
      </c>
      <c r="D807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true" hidden="false" ht="12.65" outlineLevel="0" r="808">
      <c r="A808" s="0" t="str">
        <f aca="false">HYPERLINK("http://dbpedia.org/property/aflentryyear")</f>
        <v>http://dbpedia.org/property/aflentryyear</v>
      </c>
      <c r="B808" s="0" t="s">
        <v>746</v>
      </c>
      <c r="D808" s="0" t="str">
        <f aca="false">HYPERLINK("http://dbpedia.org/sparql?default-graph-uri=http%3A%2F%2Fdbpedia.org&amp;query=select+distinct+%3Fsubject+%3Fobject+where+{%3Fsubject+%3Chttp%3A%2F%2Fdbpedia.org%2Fproperty%2Faflentryyear%3E+%3Fobject}+LIMIT+100&amp;format=text%2Fhtml&amp;timeout=30000&amp;debug=on", "View on DBPedia")</f>
        <v>View on DBPedia</v>
      </c>
    </row>
    <row collapsed="false" customFormat="false" customHeight="true" hidden="false" ht="12.65" outlineLevel="0" r="809">
      <c r="A809" s="0" t="str">
        <f aca="false">HYPERLINK("http://dbpedia.org/property/refereecomp")</f>
        <v>http://dbpedia.org/property/refereecomp</v>
      </c>
      <c r="B809" s="0" t="s">
        <v>747</v>
      </c>
      <c r="D809" s="0" t="str">
        <f aca="false">HYPERLINK("http://dbpedia.org/sparql?default-graph-uri=http%3A%2F%2Fdbpedia.org&amp;query=select+distinct+%3Fsubject+%3Fobject+where+{%3Fsubject+%3Chttp%3A%2F%2Fdbpedia.org%2Fproperty%2Frefereecomp%3E+%3Fobject}+LIMIT+100&amp;format=text%2Fhtml&amp;timeout=30000&amp;debug=on", "View on DBPedia")</f>
        <v>View on DBPedia</v>
      </c>
    </row>
    <row collapsed="false" customFormat="false" customHeight="true" hidden="false" ht="12.1" outlineLevel="0" r="810">
      <c r="A810" s="0" t="str">
        <f aca="false">HYPERLINK("http://dbpedia.org/property/confusing")</f>
        <v>http://dbpedia.org/property/confusing</v>
      </c>
      <c r="B810" s="0" t="s">
        <v>748</v>
      </c>
      <c r="D810" s="0" t="str">
        <f aca="false">HYPERLINK("http://dbpedia.org/sparql?default-graph-uri=http%3A%2F%2Fdbpedia.org&amp;query=select+distinct+%3Fsubject+%3Fobject+where+{%3Fsubject+%3Chttp%3A%2F%2Fdbpedia.org%2Fproperty%2Fconfusing%3E+%3Fobject}+LIMIT+100&amp;format=text%2Fhtml&amp;timeout=30000&amp;debug=on", "View on DBPedia")</f>
        <v>View on DBPedia</v>
      </c>
    </row>
    <row collapsed="false" customFormat="false" customHeight="true" hidden="false" ht="12.65" outlineLevel="0" r="811">
      <c r="A811" s="0" t="str">
        <f aca="false">HYPERLINK("http://dbpedia.org/property/agricultureStart")</f>
        <v>http://dbpedia.org/property/agricultureStart</v>
      </c>
      <c r="B811" s="0" t="s">
        <v>749</v>
      </c>
      <c r="D811" s="0" t="str">
        <f aca="false">HYPERLINK("http://dbpedia.org/sparql?default-graph-uri=http%3A%2F%2Fdbpedia.org&amp;query=select+distinct+%3Fsubject+%3Fobject+where+{%3Fsubject+%3Chttp%3A%2F%2Fdbpedia.org%2Fproperty%2FagricultureStart%3E+%3Fobject}+LIMIT+100&amp;format=text%2Fhtml&amp;timeout=30000&amp;debug=on", "View on DBPedia")</f>
        <v>View on DBPedia</v>
      </c>
    </row>
    <row collapsed="false" customFormat="false" customHeight="true" hidden="false" ht="12.65" outlineLevel="0" r="812">
      <c r="A812" s="0" t="str">
        <f aca="false">HYPERLINK("http://dbpedia.org/property/britishMatchplay")</f>
        <v>http://dbpedia.org/property/britishMatchplay</v>
      </c>
      <c r="B812" s="0" t="s">
        <v>750</v>
      </c>
      <c r="D812" s="0" t="str">
        <f aca="false">HYPERLINK("http://dbpedia.org/sparql?default-graph-uri=http%3A%2F%2Fdbpedia.org&amp;query=select+distinct+%3Fsubject+%3Fobject+where+{%3Fsubject+%3Chttp%3A%2F%2Fdbpedia.org%2Fproperty%2FbritishMatchplay%3E+%3Fobject}+LIMIT+100&amp;format=text%2Fhtml&amp;timeout=30000&amp;debug=on", "View on DBPedia")</f>
        <v>View on DBPedia</v>
      </c>
    </row>
    <row collapsed="false" customFormat="false" customHeight="true" hidden="false" ht="12.65" outlineLevel="0" r="813">
      <c r="A813" s="0" t="str">
        <f aca="false">HYPERLINK("http://dbpedia.org/property/pov")</f>
        <v>http://dbpedia.org/property/pov</v>
      </c>
      <c r="B813" s="0" t="s">
        <v>751</v>
      </c>
      <c r="D813" s="0" t="str">
        <f aca="false">HYPERLINK("http://dbpedia.org/sparql?default-graph-uri=http%3A%2F%2Fdbpedia.org&amp;query=select+distinct+%3Fsubject+%3Fobject+where+{%3Fsubject+%3Chttp%3A%2F%2Fdbpedia.org%2Fproperty%2Fpov%3E+%3Fobject}+LIMIT+100&amp;format=text%2Fhtml&amp;timeout=30000&amp;debug=on", "View on DBPedia")</f>
        <v>View on DBPedia</v>
      </c>
    </row>
    <row collapsed="false" customFormat="false" customHeight="true" hidden="false" ht="12.1" outlineLevel="0" r="814">
      <c r="A814" s="0" t="str">
        <f aca="false">HYPERLINK("http://dbpedia.org/property/battles")</f>
        <v>http://dbpedia.org/property/battles</v>
      </c>
      <c r="B814" s="0" t="s">
        <v>752</v>
      </c>
      <c r="D814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true" hidden="false" ht="12.1" outlineLevel="0" r="815">
      <c r="A815" s="0" t="str">
        <f aca="false">HYPERLINK("http://dbpedia.org/ontology/spouse")</f>
        <v>http://dbpedia.org/ontology/spouse</v>
      </c>
      <c r="B815" s="0" t="s">
        <v>438</v>
      </c>
      <c r="D815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true" hidden="false" ht="12.65" outlineLevel="0" r="816">
      <c r="A816" s="0" t="str">
        <f aca="false">HYPERLINK("http://dbpedia.org/property/hof")</f>
        <v>http://dbpedia.org/property/hof</v>
      </c>
      <c r="B816" s="0" t="s">
        <v>753</v>
      </c>
      <c r="D816" s="0" t="str">
        <f aca="false">HYPERLINK("http://dbpedia.org/sparql?default-graph-uri=http%3A%2F%2Fdbpedia.org&amp;query=select+distinct+%3Fsubject+%3Fobject+where+{%3Fsubject+%3Chttp%3A%2F%2Fdbpedia.org%2Fproperty%2Fhof%3E+%3Fobject}+LIMIT+100&amp;format=text%2Fhtml&amp;timeout=30000&amp;debug=on", "View on DBPedia")</f>
        <v>View on DBPedia</v>
      </c>
    </row>
    <row collapsed="false" customFormat="false" customHeight="true" hidden="false" ht="12.65" outlineLevel="0" r="817">
      <c r="A817" s="0" t="str">
        <f aca="false">HYPERLINK("http://dbpedia.org/property/startDate")</f>
        <v>http://dbpedia.org/property/startDate</v>
      </c>
      <c r="B817" s="0" t="s">
        <v>754</v>
      </c>
      <c r="D817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818">
      <c r="A818" s="0" t="str">
        <f aca="false">HYPERLINK("http://dbpedia.org/property/inappropriateTone")</f>
        <v>http://dbpedia.org/property/inappropriateTone</v>
      </c>
      <c r="B818" s="0" t="s">
        <v>755</v>
      </c>
      <c r="D818" s="0" t="str">
        <f aca="false">HYPERLINK("http://dbpedia.org/sparql?default-graph-uri=http%3A%2F%2Fdbpedia.org&amp;query=select+distinct+%3Fsubject+%3Fobject+where+{%3Fsubject+%3Chttp%3A%2F%2Fdbpedia.org%2Fproperty%2FinappropriateTone%3E+%3Fobject}+LIMIT+100&amp;format=text%2Fhtml&amp;timeout=30000&amp;debug=on", "View on DBPedia")</f>
        <v>View on DBPedia</v>
      </c>
    </row>
    <row collapsed="false" customFormat="false" customHeight="true" hidden="false" ht="12.65" outlineLevel="0" r="819">
      <c r="A819" s="0" t="str">
        <f aca="false">HYPERLINK("http://dbpedia.org/property/justiceStart")</f>
        <v>http://dbpedia.org/property/justiceStart</v>
      </c>
      <c r="B819" s="0" t="s">
        <v>756</v>
      </c>
      <c r="D819" s="0" t="str">
        <f aca="false">HYPERLINK("http://dbpedia.org/sparql?default-graph-uri=http%3A%2F%2Fdbpedia.org&amp;query=select+distinct+%3Fsubject+%3Fobject+where+{%3Fsubject+%3Chttp%3A%2F%2Fdbpedia.org%2Fproperty%2FjusticeStart%3E+%3Fobject}+LIMIT+100&amp;format=text%2Fhtml&amp;timeout=30000&amp;debug=on", "View on DBPedia")</f>
        <v>View on DBPedia</v>
      </c>
    </row>
    <row collapsed="false" customFormat="false" customHeight="true" hidden="false" ht="12.65" outlineLevel="0" r="820">
      <c r="A820" s="0" t="str">
        <f aca="false">HYPERLINK("http://dbpedia.org/property/confstanding")</f>
        <v>http://dbpedia.org/property/confstanding</v>
      </c>
      <c r="B820" s="0" t="s">
        <v>757</v>
      </c>
      <c r="D820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true" hidden="false" ht="12.1" outlineLevel="0" r="821">
      <c r="A821" s="0" t="str">
        <f aca="false">HYPERLINK("http://dbpedia.org/property/season14Year")</f>
        <v>http://dbpedia.org/property/season14Year</v>
      </c>
      <c r="B821" s="0" t="s">
        <v>758</v>
      </c>
      <c r="D821" s="0" t="str">
        <f aca="false">HYPERLINK("http://dbpedia.org/sparql?default-graph-uri=http%3A%2F%2Fdbpedia.org&amp;query=select+distinct+%3Fsubject+%3Fobject+where+{%3Fsubject+%3Chttp%3A%2F%2Fdbpedia.org%2Fproperty%2Fseason14Year%3E+%3Fobject}+LIMIT+100&amp;format=text%2Fhtml&amp;timeout=30000&amp;debug=on", "View on DBPedia")</f>
        <v>View on DBPedia</v>
      </c>
    </row>
    <row collapsed="false" customFormat="false" customHeight="true" hidden="false" ht="12.65" outlineLevel="0" r="822">
      <c r="A822" s="0" t="str">
        <f aca="false">HYPERLINK("http://dbpedia.org/property/moreFootnotes")</f>
        <v>http://dbpedia.org/property/moreFootnotes</v>
      </c>
      <c r="B822" s="0" t="s">
        <v>759</v>
      </c>
      <c r="D822" s="0" t="str">
        <f aca="false">HYPERLINK("http://dbpedia.org/sparql?default-graph-uri=http%3A%2F%2Fdbpedia.org&amp;query=select+distinct+%3Fsubject+%3Fobject+where+{%3Fsubject+%3Chttp%3A%2F%2Fdbpedia.org%2Fproperty%2FmoreFootnotes%3E+%3Fobject}+LIMIT+100&amp;format=text%2Fhtml&amp;timeout=30000&amp;debug=on", "View on DBPedia")</f>
        <v>View on DBPedia</v>
      </c>
    </row>
    <row collapsed="false" customFormat="false" customHeight="true" hidden="false" ht="12.65" outlineLevel="0" r="823">
      <c r="A823" s="0" t="str">
        <f aca="false">HYPERLINK("http://dbpedia.org/ontology/winsAtAsia")</f>
        <v>http://dbpedia.org/ontology/winsAtAsia</v>
      </c>
      <c r="B823" s="0" t="s">
        <v>760</v>
      </c>
      <c r="D823" s="0" t="str">
        <f aca="false">HYPERLINK("http://dbpedia.org/sparql?default-graph-uri=http%3A%2F%2Fdbpedia.org&amp;query=select+distinct+%3Fsubject+%3Fobject+where+{%3Fsubject+%3Chttp%3A%2F%2Fdbpedia.org%2Fontology%2FwinsAtAsia%3E+%3Fobject}+LIMIT+100&amp;format=text%2Fhtml&amp;timeout=30000&amp;debug=on", "View on DBPedia")</f>
        <v>View on DBPedia</v>
      </c>
    </row>
    <row collapsed="false" customFormat="false" customHeight="true" hidden="false" ht="12.65" outlineLevel="0" r="824">
      <c r="A824" s="0" t="str">
        <f aca="false">HYPERLINK("http://dbpedia.org/property/tsnallafl")</f>
        <v>http://dbpedia.org/property/tsnallafl</v>
      </c>
      <c r="B824" s="0" t="s">
        <v>761</v>
      </c>
      <c r="D824" s="0" t="str">
        <f aca="false">HYPERLINK("http://dbpedia.org/sparql?default-graph-uri=http%3A%2F%2Fdbpedia.org&amp;query=select+distinct+%3Fsubject+%3Fobject+where+{%3Fsubject+%3Chttp%3A%2F%2Fdbpedia.org%2Fproperty%2Ftsnallafl%3E+%3Fobject}+LIMIT+100&amp;format=text%2Fhtml&amp;timeout=30000&amp;debug=on", "View on DBPedia")</f>
        <v>View on DBPedia</v>
      </c>
    </row>
    <row collapsed="false" customFormat="false" customHeight="true" hidden="false" ht="12.65" outlineLevel="0" r="825">
      <c r="A825" s="0" t="str">
        <f aca="false">HYPERLINK("http://dbpedia.org/property/previousNationalSquads")</f>
        <v>http://dbpedia.org/property/previousNationalSquads</v>
      </c>
      <c r="B825" s="0" t="s">
        <v>762</v>
      </c>
      <c r="D825" s="0" t="str">
        <f aca="false">HYPERLINK("http://dbpedia.org/sparql?default-graph-uri=http%3A%2F%2Fdbpedia.org&amp;query=select+distinct+%3Fsubject+%3Fobject+where+{%3Fsubject+%3Chttp%3A%2F%2Fdbpedia.org%2Fproperty%2FpreviousNationalSquads%3E+%3Fobject}+LIMIT+100&amp;format=text%2Fhtml&amp;timeout=30000&amp;debug=on", "View on DBPedia")</f>
        <v>View on DBPedia</v>
      </c>
    </row>
    <row collapsed="false" customFormat="false" customHeight="true" hidden="false" ht="12.65" outlineLevel="0" r="826">
      <c r="A826" s="0" t="str">
        <f aca="false">HYPERLINK("http://dbpedia.org/property/yearfstart")</f>
        <v>http://dbpedia.org/property/yearfstart</v>
      </c>
      <c r="B826" s="0" t="s">
        <v>763</v>
      </c>
      <c r="D826" s="0" t="str">
        <f aca="false">HYPERLINK("http://dbpedia.org/sparql?default-graph-uri=http%3A%2F%2Fdbpedia.org&amp;query=select+distinct+%3Fsubject+%3Fobject+where+{%3Fsubject+%3Chttp%3A%2F%2Fdbpedia.org%2Fproperty%2Fyearfstart%3E+%3Fobject}+LIMIT+100&amp;format=text%2Fhtml&amp;timeout=30000&amp;debug=on", "View on DBPedia")</f>
        <v>View on DBPedia</v>
      </c>
    </row>
    <row collapsed="false" customFormat="false" customHeight="true" hidden="false" ht="12.65" outlineLevel="0" r="827">
      <c r="A827" s="0" t="str">
        <f aca="false">HYPERLINK("http://dbpedia.org/property/teamyears")</f>
        <v>http://dbpedia.org/property/teamyears</v>
      </c>
      <c r="B827" s="0" t="s">
        <v>764</v>
      </c>
      <c r="D827" s="0" t="str">
        <f aca="false">HYPERLINK("http://dbpedia.org/sparql?default-graph-uri=http%3A%2F%2Fdbpedia.org&amp;query=select+distinct+%3Fsubject+%3Fobject+where+{%3Fsubject+%3Chttp%3A%2F%2Fdbpedia.org%2Fproperty%2Fteamyears%3E+%3Fobject}+LIMIT+100&amp;format=text%2Fhtml&amp;timeout=30000&amp;debug=on", "View on DBPedia")</f>
        <v>View on DBPedia</v>
      </c>
    </row>
    <row collapsed="false" customFormat="false" customHeight="true" hidden="false" ht="12.1" outlineLevel="0" r="828">
      <c r="A828" s="0" t="str">
        <f aca="false">HYPERLINK("http://dbpedia.org/property/school")</f>
        <v>http://dbpedia.org/property/school</v>
      </c>
      <c r="B828" s="0" t="s">
        <v>765</v>
      </c>
      <c r="D828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true" hidden="false" ht="12.65" outlineLevel="0" r="829">
      <c r="A829" s="0" t="str">
        <f aca="false">HYPERLINK("http://dbpedia.org/property/commerceEnd")</f>
        <v>http://dbpedia.org/property/commerceEnd</v>
      </c>
      <c r="B829" s="0" t="s">
        <v>766</v>
      </c>
      <c r="D829" s="0" t="str">
        <f aca="false">HYPERLINK("http://dbpedia.org/sparql?default-graph-uri=http%3A%2F%2Fdbpedia.org&amp;query=select+distinct+%3Fsubject+%3Fobject+where+{%3Fsubject+%3Chttp%3A%2F%2Fdbpedia.org%2Fproperty%2FcommerceEnd%3E+%3Fobject}+LIMIT+100&amp;format=text%2Fhtml&amp;timeout=30000&amp;debug=on", "View on DBPedia")</f>
        <v>View on DBPedia</v>
      </c>
    </row>
    <row collapsed="false" customFormat="false" customHeight="true" hidden="false" ht="12.1" outlineLevel="0" r="830">
      <c r="A830" s="0" t="str">
        <f aca="false">HYPERLINK("http://dbpedia.org/property/relatives")</f>
        <v>http://dbpedia.org/property/relatives</v>
      </c>
      <c r="B830" s="0" t="s">
        <v>767</v>
      </c>
      <c r="D830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true" hidden="false" ht="12.65" outlineLevel="0" r="831">
      <c r="A831" s="0" t="str">
        <f aca="false">HYPERLINK("http://dbpedia.org/property/leadTooShort")</f>
        <v>http://dbpedia.org/property/leadTooShort</v>
      </c>
      <c r="B831" s="0" t="s">
        <v>768</v>
      </c>
      <c r="D831" s="0" t="str">
        <f aca="false">HYPERLINK("http://dbpedia.org/sparql?default-graph-uri=http%3A%2F%2Fdbpedia.org&amp;query=select+distinct+%3Fsubject+%3Fobject+where+{%3Fsubject+%3Chttp%3A%2F%2Fdbpedia.org%2Fproperty%2FleadTooShort%3E+%3Fobject}+LIMIT+100&amp;format=text%2Fhtml&amp;timeout=30000&amp;debug=on", "View on DBPedia")</f>
        <v>View on DBPedia</v>
      </c>
    </row>
    <row collapsed="false" customFormat="false" customHeight="true" hidden="false" ht="12.1" outlineLevel="0" r="832">
      <c r="A832" s="0" t="str">
        <f aca="false">HYPERLINK("http://dbpedia.org/property/2ndhand")</f>
        <v>http://dbpedia.org/property/2ndhand</v>
      </c>
      <c r="B832" s="0" t="s">
        <v>769</v>
      </c>
      <c r="D832" s="0" t="str">
        <f aca="false">HYPERLINK("http://dbpedia.org/sparql?default-graph-uri=http%3A%2F%2Fdbpedia.org&amp;query=select+distinct+%3Fsubject+%3Fobject+where+{%3Fsubject+%3Chttp%3A%2F%2Fdbpedia.org%2Fproperty%2F2ndhand%3E+%3Fobject}+LIMIT+100&amp;format=text%2Fhtml&amp;timeout=30000&amp;debug=on", "View on DBPedia")</f>
        <v>View on DBPedia</v>
      </c>
    </row>
    <row collapsed="false" customFormat="false" customHeight="true" hidden="false" ht="12.65" outlineLevel="0" r="833">
      <c r="A833" s="0" t="str">
        <f aca="false">HYPERLINK("http://dbpedia.org/property/internationalDartsLeague")</f>
        <v>http://dbpedia.org/property/internationalDartsLeague</v>
      </c>
      <c r="B833" s="0" t="s">
        <v>770</v>
      </c>
      <c r="D833" s="0" t="str">
        <f aca="false">HYPERLINK("http://dbpedia.org/sparql?default-graph-uri=http%3A%2F%2Fdbpedia.org&amp;query=select+distinct+%3Fsubject+%3Fobject+where+{%3Fsubject+%3Chttp%3A%2F%2Fdbpedia.org%2Fproperty%2FinternationalDartsLeague%3E+%3Fobject}+LIMIT+100&amp;format=text%2Fhtml&amp;timeout=30000&amp;debug=on", "View on DBPedia")</f>
        <v>View on DBPedia</v>
      </c>
    </row>
    <row collapsed="false" customFormat="false" customHeight="true" hidden="false" ht="12.65" outlineLevel="0" r="834">
      <c r="A834" s="0" t="str">
        <f aca="false">HYPERLINK("http://dbpedia.org/property/coachEnd")</f>
        <v>http://dbpedia.org/property/coachEnd</v>
      </c>
      <c r="B834" s="0" t="s">
        <v>771</v>
      </c>
      <c r="D834" s="0" t="str">
        <f aca="false">HYPERLINK("http://dbpedia.org/sparql?default-graph-uri=http%3A%2F%2Fdbpedia.org&amp;query=select+distinct+%3Fsubject+%3Fobject+where+{%3Fsubject+%3Chttp%3A%2F%2Fdbpedia.org%2Fproperty%2FcoachEnd%3E+%3Fobject}+LIMIT+100&amp;format=text%2Fhtml&amp;timeout=30000&amp;debug=on", "View on DBPedia")</f>
        <v>View on DBPedia</v>
      </c>
    </row>
    <row collapsed="false" customFormat="false" customHeight="true" hidden="false" ht="12.65" outlineLevel="0" r="835">
      <c r="A835" s="0" t="str">
        <f aca="false">HYPERLINK("http://dbpedia.org/property/nationalteams")</f>
        <v>http://dbpedia.org/property/nationalteams</v>
      </c>
      <c r="B835" s="0" t="s">
        <v>772</v>
      </c>
      <c r="D835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true" hidden="false" ht="12.65" outlineLevel="0" r="836">
      <c r="A836" s="0" t="str">
        <f aca="false">HYPERLINK("http://dbpedia.org/property/inUniverse")</f>
        <v>http://dbpedia.org/property/inUniverse</v>
      </c>
      <c r="B836" s="0" t="s">
        <v>773</v>
      </c>
      <c r="D836" s="0" t="str">
        <f aca="false">HYPERLINK("http://dbpedia.org/sparql?default-graph-uri=http%3A%2F%2Fdbpedia.org&amp;query=select+distinct+%3Fsubject+%3Fobject+where+{%3Fsubject+%3Chttp%3A%2F%2Fdbpedia.org%2Fproperty%2FinUniverse%3E+%3Fobject}+LIMIT+100&amp;format=text%2Fhtml&amp;timeout=30000&amp;debug=on", "View on DBPedia")</f>
        <v>View on DBPedia</v>
      </c>
    </row>
    <row collapsed="false" customFormat="false" customHeight="true" hidden="false" ht="12.65" outlineLevel="0" r="837">
      <c r="A837" s="0" t="str">
        <f aca="false">HYPERLINK("http://dbpedia.org/property/agricultureEnd")</f>
        <v>http://dbpedia.org/property/agricultureEnd</v>
      </c>
      <c r="B837" s="0" t="s">
        <v>774</v>
      </c>
      <c r="D837" s="0" t="str">
        <f aca="false">HYPERLINK("http://dbpedia.org/sparql?default-graph-uri=http%3A%2F%2Fdbpedia.org&amp;query=select+distinct+%3Fsubject+%3Fobject+where+{%3Fsubject+%3Chttp%3A%2F%2Fdbpedia.org%2Fproperty%2FagricultureEnd%3E+%3Fobject}+LIMIT+100&amp;format=text%2Fhtml&amp;timeout=30000&amp;debug=on", "View on DBPedia")</f>
        <v>View on DBPedia</v>
      </c>
    </row>
    <row collapsed="false" customFormat="false" customHeight="true" hidden="false" ht="12.65" outlineLevel="0" r="838">
      <c r="A838" s="0" t="str">
        <f aca="false">HYPERLINK("http://dbpedia.org/property/certyear")</f>
        <v>http://dbpedia.org/property/certyear</v>
      </c>
      <c r="B838" s="0" t="s">
        <v>775</v>
      </c>
      <c r="D838" s="0" t="str">
        <f aca="false">HYPERLINK("http://dbpedia.org/sparql?default-graph-uri=http%3A%2F%2Fdbpedia.org&amp;query=select+distinct+%3Fsubject+%3Fobject+where+{%3Fsubject+%3Chttp%3A%2F%2Fdbpedia.org%2Fproperty%2Fcertyear%3E+%3Fobject}+LIMIT+100&amp;format=text%2Fhtml&amp;timeout=30000&amp;debug=on", "View on DBPedia")</f>
        <v>View on DBPedia</v>
      </c>
    </row>
    <row collapsed="false" customFormat="false" customHeight="true" hidden="false" ht="12.1" outlineLevel="0" r="839">
      <c r="A839" s="0" t="str">
        <f aca="false">HYPERLINK("http://dbpedia.org/property/ruYear7start")</f>
        <v>http://dbpedia.org/property/ruYear7start</v>
      </c>
      <c r="B839" s="0" t="s">
        <v>776</v>
      </c>
      <c r="D839" s="0" t="str">
        <f aca="false">HYPERLINK("http://dbpedia.org/sparql?default-graph-uri=http%3A%2F%2Fdbpedia.org&amp;query=select+distinct+%3Fsubject+%3Fobject+where+{%3Fsubject+%3Chttp%3A%2F%2Fdbpedia.org%2Fproperty%2FruYear7start%3E+%3Fobject}+LIMIT+100&amp;format=text%2Fhtml&amp;timeout=30000&amp;debug=on", "View on DBPedia")</f>
        <v>View on DBPedia</v>
      </c>
    </row>
    <row collapsed="false" customFormat="false" customHeight="true" hidden="false" ht="12.1" outlineLevel="0" r="841">
      <c r="A841" s="0" t="n">
        <v>268043830</v>
      </c>
      <c r="B841" s="0" t="s">
        <v>777</v>
      </c>
      <c r="C841" s="0" t="str">
        <f aca="false">HYPERLINK("http://www.amazon.com/gp/search/other/ref=lp_2983386011_sa_p_n_style_browse-bin?rh=n%3A16310101%2Cn%3A!16310211%2Cn%3A2983386011&amp;bbn=2983386011&amp;pickerToList=style_browse-bin&amp;ie=UTF8&amp;qid=1398240361", "View context")</f>
        <v>View context</v>
      </c>
    </row>
    <row collapsed="false" customFormat="false" customHeight="true" hidden="false" ht="12.1" outlineLevel="0" r="842">
      <c r="A842" s="0" t="s">
        <v>778</v>
      </c>
      <c r="B842" s="0" t="s">
        <v>779</v>
      </c>
      <c r="C842" s="0" t="s">
        <v>780</v>
      </c>
      <c r="D842" s="0" t="s">
        <v>781</v>
      </c>
      <c r="E842" s="0" t="s">
        <v>782</v>
      </c>
    </row>
    <row collapsed="false" customFormat="false" customHeight="true" hidden="false" ht="12.1" outlineLevel="0" r="843">
      <c r="A843" s="0" t="s">
        <v>783</v>
      </c>
      <c r="B843" s="0" t="s">
        <v>784</v>
      </c>
      <c r="C843" s="0" t="s">
        <v>785</v>
      </c>
      <c r="D843" s="0" t="s">
        <v>786</v>
      </c>
      <c r="E843" s="0" t="s">
        <v>787</v>
      </c>
    </row>
    <row collapsed="false" customFormat="false" customHeight="true" hidden="false" ht="12.1" outlineLevel="0" r="844">
      <c r="A844" s="0" t="s">
        <v>788</v>
      </c>
      <c r="B844" s="0" t="s">
        <v>789</v>
      </c>
      <c r="C844" s="0" t="s">
        <v>790</v>
      </c>
      <c r="D844" s="0" t="s">
        <v>791</v>
      </c>
      <c r="E844" s="0" t="s">
        <v>792</v>
      </c>
    </row>
    <row collapsed="false" customFormat="false" customHeight="true" hidden="false" ht="12.1" outlineLevel="0" r="845">
      <c r="A845" s="0" t="s">
        <v>793</v>
      </c>
      <c r="B845" s="0" t="s">
        <v>794</v>
      </c>
      <c r="C845" s="0" t="s">
        <v>795</v>
      </c>
      <c r="D845" s="0" t="s">
        <v>796</v>
      </c>
      <c r="E845" s="0" t="s">
        <v>797</v>
      </c>
    </row>
    <row collapsed="false" customFormat="false" customHeight="true" hidden="false" ht="12.1" outlineLevel="0" r="846">
      <c r="A846" s="0" t="s">
        <v>798</v>
      </c>
      <c r="B846" s="0" t="s">
        <v>799</v>
      </c>
      <c r="C846" s="0" t="s">
        <v>800</v>
      </c>
      <c r="D846" s="0" t="s">
        <v>801</v>
      </c>
      <c r="E846" s="0" t="s">
        <v>802</v>
      </c>
    </row>
    <row collapsed="false" customFormat="false" customHeight="true" hidden="false" ht="12.1" outlineLevel="0" r="847">
      <c r="A847" s="0" t="str">
        <f aca="false">HYPERLINK("http://dbpedia.org/property/list")</f>
        <v>http://dbpedia.org/property/list</v>
      </c>
      <c r="B847" s="0" t="s">
        <v>60</v>
      </c>
      <c r="D847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1" outlineLevel="0" r="848">
      <c r="A848" s="0" t="str">
        <f aca="false">HYPERLINK("http://dbpedia.org/property/regions")</f>
        <v>http://dbpedia.org/property/regions</v>
      </c>
      <c r="B848" s="0" t="s">
        <v>803</v>
      </c>
      <c r="D848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true" hidden="false" ht="12.65" outlineLevel="0" r="849">
      <c r="A849" s="0" t="str">
        <f aca="false">HYPERLINK("http://dbpedia.org/ontology/wineRegion")</f>
        <v>http://dbpedia.org/ontology/wineRegion</v>
      </c>
      <c r="B849" s="0" t="s">
        <v>804</v>
      </c>
      <c r="D849" s="0" t="str">
        <f aca="false">HYPERLINK("http://dbpedia.org/sparql?default-graph-uri=http%3A%2F%2Fdbpedia.org&amp;query=select+distinct+%3Fsubject+%3Fobject+where+{%3Fsubject+%3Chttp%3A%2F%2Fdbpedia.org%2Fontology%2FwineRegion%3E+%3Fobject}+LIMIT+100&amp;format=text%2Fhtml&amp;timeout=30000&amp;debug=on", "View on DBPedia")</f>
        <v>View on DBPedia</v>
      </c>
    </row>
    <row collapsed="false" customFormat="false" customHeight="true" hidden="false" ht="12.1" outlineLevel="0" r="850">
      <c r="A850" s="0" t="str">
        <f aca="false">HYPERLINK("http://dbpedia.org/property/origin")</f>
        <v>http://dbpedia.org/property/origin</v>
      </c>
      <c r="B850" s="0" t="s">
        <v>805</v>
      </c>
      <c r="D850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true" hidden="false" ht="12.1" outlineLevel="0" r="851">
      <c r="A851" s="0" t="str">
        <f aca="false">HYPERLINK("http://dbpedia.org/ontology/origin")</f>
        <v>http://dbpedia.org/ontology/origin</v>
      </c>
      <c r="B851" s="0" t="s">
        <v>805</v>
      </c>
      <c r="D851" s="0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</row>
    <row collapsed="false" customFormat="false" customHeight="true" hidden="false" ht="12.1" outlineLevel="0" r="852">
      <c r="A852" s="0" t="str">
        <f aca="false">HYPERLINK("http://dbpedia.org/ontology/country")</f>
        <v>http://dbpedia.org/ontology/country</v>
      </c>
      <c r="B852" s="0" t="s">
        <v>49</v>
      </c>
      <c r="D852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853">
      <c r="A853" s="0" t="str">
        <f aca="false">HYPERLINK("http://dbpedia.org/property/country")</f>
        <v>http://dbpedia.org/property/country</v>
      </c>
      <c r="B853" s="0" t="s">
        <v>49</v>
      </c>
      <c r="D85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854">
      <c r="A854" s="0" t="str">
        <f aca="false">HYPERLINK("http://dbpedia.org/ontology/location")</f>
        <v>http://dbpedia.org/ontology/location</v>
      </c>
      <c r="B854" s="0" t="s">
        <v>419</v>
      </c>
      <c r="D854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855">
      <c r="A855" s="0" t="str">
        <f aca="false">HYPERLINK("http://dbpedia.org/ontology/type")</f>
        <v>http://dbpedia.org/ontology/type</v>
      </c>
      <c r="B855" s="0" t="s">
        <v>59</v>
      </c>
      <c r="D85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true" hidden="false" ht="12.65" outlineLevel="0" r="856">
      <c r="A856" s="0" t="str">
        <f aca="false">HYPERLINK("http://dbpedia.org/property/settlementType")</f>
        <v>http://dbpedia.org/property/settlementType</v>
      </c>
      <c r="B856" s="0" t="s">
        <v>806</v>
      </c>
      <c r="D856" s="0" t="str">
        <f aca="false">HYPERLINK("http://dbpedia.org/sparql?default-graph-uri=http%3A%2F%2Fdbpedia.org&amp;query=select+distinct+%3Fsubject+%3Fobject+where+{%3Fsubject+%3Chttp%3A%2F%2Fdbpedia.org%2Fproperty%2FsettlementType%3E+%3Fobject}+LIMIT+100&amp;format=text%2Fhtml&amp;timeout=30000&amp;debug=on", "View on DBPedia")</f>
        <v>View on DBPedia</v>
      </c>
    </row>
    <row collapsed="false" customFormat="false" customHeight="true" hidden="false" ht="12.1" outlineLevel="0" r="857">
      <c r="A857" s="0" t="str">
        <f aca="false">HYPERLINK("http://dbpedia.org/property/location")</f>
        <v>http://dbpedia.org/property/location</v>
      </c>
      <c r="B857" s="0" t="s">
        <v>419</v>
      </c>
      <c r="D85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858">
      <c r="A858" s="0" t="str">
        <f aca="false">HYPERLINK("http://dbpedia.org/property/caption")</f>
        <v>http://dbpedia.org/property/caption</v>
      </c>
      <c r="B858" s="0" t="s">
        <v>28</v>
      </c>
      <c r="D85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859">
      <c r="A859" s="0" t="str">
        <f aca="false">HYPERLINK("http://xmlns.com/foaf/0.1/name")</f>
        <v>http://xmlns.com/foaf/0.1/name</v>
      </c>
      <c r="B859" s="0" t="s">
        <v>24</v>
      </c>
      <c r="D85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860">
      <c r="A860" s="0" t="str">
        <f aca="false">HYPERLINK("http://dbpedia.org/property/subdivisionType")</f>
        <v>http://dbpedia.org/property/subdivisionType</v>
      </c>
      <c r="B860" s="0" t="s">
        <v>807</v>
      </c>
      <c r="D860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true" hidden="false" ht="12.65" outlineLevel="0" r="861">
      <c r="A861" s="0" t="str">
        <f aca="false">HYPERLINK("http://dbpedia.org/property/pushpinMap")</f>
        <v>http://dbpedia.org/property/pushpinMap</v>
      </c>
      <c r="B861" s="0" t="s">
        <v>808</v>
      </c>
      <c r="D861" s="0" t="str">
        <f aca="false">HYPERLINK("http://dbpedia.org/sparql?default-graph-uri=http%3A%2F%2Fdbpedia.org&amp;query=select+distinct+%3Fsubject+%3Fobject+where+{%3Fsubject+%3Chttp%3A%2F%2Fdbpedia.org%2Fproperty%2FpushpinMap%3E+%3Fobject}+LIMIT+100&amp;format=text%2Fhtml&amp;timeout=30000&amp;debug=on", "View on DBPedia")</f>
        <v>View on DBPedia</v>
      </c>
    </row>
    <row collapsed="false" customFormat="false" customHeight="true" hidden="false" ht="12.65" outlineLevel="0" r="862">
      <c r="A862" s="0" t="str">
        <f aca="false">HYPERLINK("http://dbpedia.org/property/subdivisionName")</f>
        <v>http://dbpedia.org/property/subdivisionName</v>
      </c>
      <c r="B862" s="0" t="s">
        <v>809</v>
      </c>
      <c r="D862" s="0" t="str">
        <f aca="false">HYPERLINK("http://dbpedia.org/sparql?default-graph-uri=http%3A%2F%2Fdbpedia.org&amp;query=select+distinct+%3Fsubject+%3Fobject+where+{%3Fsubject+%3Chttp%3A%2F%2Fdbpedia.org%2Fproperty%2FsubdivisionName%3E+%3Fobject}+LIMIT+100&amp;format=text%2Fhtml&amp;timeout=30000&amp;debug=on", "View on DBPedia")</f>
        <v>View on DBPedia</v>
      </c>
    </row>
    <row collapsed="false" customFormat="false" customHeight="true" hidden="false" ht="12.65" outlineLevel="0" r="863">
      <c r="A863" s="0" t="str">
        <f aca="false">HYPERLINK("http://dbpedia.org/property/locationCountry")</f>
        <v>http://dbpedia.org/property/locationCountry</v>
      </c>
      <c r="B863" s="0" t="s">
        <v>810</v>
      </c>
      <c r="D863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true" hidden="false" ht="12.65" outlineLevel="0" r="864">
      <c r="A864" s="0" t="str">
        <f aca="false">HYPERLINK("http://dbpedia.org/property/mapCaption")</f>
        <v>http://dbpedia.org/property/mapCaption</v>
      </c>
      <c r="B864" s="0" t="s">
        <v>811</v>
      </c>
      <c r="D864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true" hidden="false" ht="12.65" outlineLevel="0" r="865">
      <c r="A865" s="0" t="str">
        <f aca="false">HYPERLINK("http://dbpedia.org/property/placeOfBirth")</f>
        <v>http://dbpedia.org/property/placeOfBirth</v>
      </c>
      <c r="B865" s="0" t="s">
        <v>363</v>
      </c>
      <c r="D865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866">
      <c r="A866" s="0" t="str">
        <f aca="false">HYPERLINK("http://dbpedia.org/property/name")</f>
        <v>http://dbpedia.org/property/name</v>
      </c>
      <c r="B866" s="0" t="s">
        <v>24</v>
      </c>
      <c r="D86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867">
      <c r="A867" s="0" t="str">
        <f aca="false">HYPERLINK("http://dbpedia.org/property/stateParty")</f>
        <v>http://dbpedia.org/property/stateParty</v>
      </c>
      <c r="B867" s="0" t="s">
        <v>812</v>
      </c>
      <c r="D867" s="0" t="str">
        <f aca="false">HYPERLINK("http://dbpedia.org/sparql?default-graph-uri=http%3A%2F%2Fdbpedia.org&amp;query=select+distinct+%3Fsubject+%3Fobject+where+{%3Fsubject+%3Chttp%3A%2F%2Fdbpedia.org%2Fproperty%2FstateParty%3E+%3Fobject}+LIMIT+100&amp;format=text%2Fhtml&amp;timeout=30000&amp;debug=on", "View on DBPedia")</f>
        <v>View on DBPedia</v>
      </c>
    </row>
    <row collapsed="false" customFormat="false" customHeight="true" hidden="false" ht="12.65" outlineLevel="0" r="868">
      <c r="A868" s="0" t="str">
        <f aca="false">HYPERLINK("http://dbpedia.org/property/birthPlace")</f>
        <v>http://dbpedia.org/property/birthPlace</v>
      </c>
      <c r="B868" s="0" t="s">
        <v>359</v>
      </c>
      <c r="D86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869">
      <c r="A869" s="0" t="str">
        <f aca="false">HYPERLINK("http://dbpedia.org/property/shortsummary")</f>
        <v>http://dbpedia.org/property/shortsummary</v>
      </c>
      <c r="B869" s="0" t="s">
        <v>30</v>
      </c>
      <c r="D869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870">
      <c r="A870" s="0" t="str">
        <f aca="false">HYPERLINK("http://dbpedia.org/property/postalCodeType")</f>
        <v>http://dbpedia.org/property/postalCodeType</v>
      </c>
      <c r="B870" s="0" t="s">
        <v>813</v>
      </c>
      <c r="D870" s="0" t="str">
        <f aca="false">HYPERLINK("http://dbpedia.org/sparql?default-graph-uri=http%3A%2F%2Fdbpedia.org&amp;query=select+distinct+%3Fsubject+%3Fobject+where+{%3Fsubject+%3Chttp%3A%2F%2Fdbpedia.org%2Fproperty%2FpostalCodeType%3E+%3Fobject}+LIMIT+100&amp;format=text%2Fhtml&amp;timeout=30000&amp;debug=on", "View on DBPedia")</f>
        <v>View on DBPedia</v>
      </c>
    </row>
    <row collapsed="false" customFormat="false" customHeight="true" hidden="false" ht="12.65" outlineLevel="0" r="871">
      <c r="A871" s="0" t="str">
        <f aca="false">HYPERLINK("http://dbpedia.org/property/leaderParty")</f>
        <v>http://dbpedia.org/property/leaderParty</v>
      </c>
      <c r="B871" s="0" t="s">
        <v>814</v>
      </c>
      <c r="D871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true" hidden="false" ht="12.65" outlineLevel="0" r="872">
      <c r="A872" s="0" t="str">
        <f aca="false">HYPERLINK("http://dbpedia.org/property/partOf")</f>
        <v>http://dbpedia.org/property/partOf</v>
      </c>
      <c r="B872" s="0" t="s">
        <v>815</v>
      </c>
      <c r="D872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true" hidden="false" ht="12.65" outlineLevel="0" r="873">
      <c r="A873" s="0" t="str">
        <f aca="false">HYPERLINK("http://dbpedia.org/ontology/isPartOfWineRegion")</f>
        <v>http://dbpedia.org/ontology/isPartOfWineRegion</v>
      </c>
      <c r="B873" s="0" t="s">
        <v>816</v>
      </c>
      <c r="D873" s="0" t="str">
        <f aca="false">HYPERLINK("http://dbpedia.org/sparql?default-graph-uri=http%3A%2F%2Fdbpedia.org&amp;query=select+distinct+%3Fsubject+%3Fobject+where+{%3Fsubject+%3Chttp%3A%2F%2Fdbpedia.org%2Fontology%2FisPartOfWineRegion%3E+%3Fobject}+LIMIT+100&amp;format=text%2Fhtml&amp;timeout=30000&amp;debug=on", "View on DBPedia")</f>
        <v>View on DBPedia</v>
      </c>
    </row>
    <row collapsed="false" customFormat="false" customHeight="true" hidden="false" ht="12.65" outlineLevel="0" r="874">
      <c r="A874" s="0" t="str">
        <f aca="false">HYPERLINK("http://dbpedia.org/ontology/sourceCountry")</f>
        <v>http://dbpedia.org/ontology/sourceCountry</v>
      </c>
      <c r="B874" s="0" t="s">
        <v>817</v>
      </c>
      <c r="D874" s="0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</row>
    <row collapsed="false" customFormat="false" customHeight="true" hidden="false" ht="12.65" outlineLevel="0" r="875">
      <c r="A875" s="0" t="str">
        <f aca="false">HYPERLINK("http://dbpedia.org/ontology/isPartOf")</f>
        <v>http://dbpedia.org/ontology/isPartOf</v>
      </c>
      <c r="B875" s="0" t="s">
        <v>818</v>
      </c>
      <c r="D875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true" hidden="false" ht="12.65" outlineLevel="0" r="876">
      <c r="A876" s="0" t="str">
        <f aca="false">HYPERLINK("http://dbpedia.org/ontology/birthPlace")</f>
        <v>http://dbpedia.org/ontology/birthPlace</v>
      </c>
      <c r="B876" s="0" t="s">
        <v>359</v>
      </c>
      <c r="D87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877">
      <c r="A877" s="0" t="str">
        <f aca="false">HYPERLINK("http://dbpedia.org/property/title")</f>
        <v>http://dbpedia.org/property/title</v>
      </c>
      <c r="B877" s="0" t="s">
        <v>27</v>
      </c>
      <c r="D87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878">
      <c r="A878" s="0" t="str">
        <f aca="false">HYPERLINK("http://dbpedia.org/ontology/locationCountry")</f>
        <v>http://dbpedia.org/ontology/locationCountry</v>
      </c>
      <c r="B878" s="0" t="s">
        <v>810</v>
      </c>
      <c r="D878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true" hidden="false" ht="12.1" outlineLevel="0" r="879">
      <c r="A879" s="0" t="str">
        <f aca="false">HYPERLINK("http://dbpedia.org/property/type")</f>
        <v>http://dbpedia.org/property/type</v>
      </c>
      <c r="B879" s="0" t="s">
        <v>59</v>
      </c>
      <c r="D879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true" hidden="false" ht="12.1" outlineLevel="0" r="880">
      <c r="A880" s="0" t="str">
        <f aca="false">HYPERLINK("http://dbpedia.org/property/timezone")</f>
        <v>http://dbpedia.org/property/timezone</v>
      </c>
      <c r="B880" s="0" t="s">
        <v>819</v>
      </c>
      <c r="D880" s="0" t="str">
        <f aca="false">HYPERLINK("http://dbpedia.org/sparql?default-graph-uri=http%3A%2F%2Fdbpedia.org&amp;query=select+distinct+%3Fsubject+%3Fobject+where+{%3Fsubject+%3Chttp%3A%2F%2Fdbpedia.org%2Fproperty%2Ftimezone%3E+%3Fobject}+LIMIT+100&amp;format=text%2Fhtml&amp;timeout=30000&amp;debug=on", "View on DBPedia")</f>
        <v>View on DBPedia</v>
      </c>
    </row>
    <row collapsed="false" customFormat="false" customHeight="true" hidden="false" ht="12.65" outlineLevel="0" r="881">
      <c r="A881" s="0" t="str">
        <f aca="false">HYPERLINK("http://dbpedia.org/property/officialName")</f>
        <v>http://dbpedia.org/property/officialName</v>
      </c>
      <c r="B881" s="0" t="s">
        <v>820</v>
      </c>
      <c r="D881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true" hidden="false" ht="12.1" outlineLevel="0" r="882">
      <c r="A882" s="0" t="str">
        <f aca="false">HYPERLINK("http://dbpedia.org/ontology/subregion")</f>
        <v>http://dbpedia.org/ontology/subregion</v>
      </c>
      <c r="B882" s="0" t="s">
        <v>821</v>
      </c>
      <c r="D882" s="0" t="str">
        <f aca="false">HYPERLINK("http://dbpedia.org/sparql?default-graph-uri=http%3A%2F%2Fdbpedia.org&amp;query=select+distinct+%3Fsubject+%3Fobject+where+{%3Fsubject+%3Chttp%3A%2F%2Fdbpedia.org%2Fontology%2Fsubregion%3E+%3Fobject}+LIMIT+100&amp;format=text%2Fhtml&amp;timeout=30000&amp;debug=on", "View on DBPedia")</f>
        <v>View on DBPedia</v>
      </c>
    </row>
    <row collapsed="false" customFormat="false" customHeight="true" hidden="false" ht="12.1" outlineLevel="0" r="883">
      <c r="A883" s="0" t="str">
        <f aca="false">HYPERLINK("http://dbpedia.org/property/map")</f>
        <v>http://dbpedia.org/property/map</v>
      </c>
      <c r="B883" s="0" t="s">
        <v>822</v>
      </c>
      <c r="D883" s="0" t="str">
        <f aca="false">HYPERLINK("http://dbpedia.org/sparql?default-graph-uri=http%3A%2F%2Fdbpedia.org&amp;query=select+distinct+%3Fsubject+%3Fobject+where+{%3Fsubject+%3Chttp%3A%2F%2Fdbpedia.org%2Fproperty%2Fmap%3E+%3Fobject}+LIMIT+100&amp;format=text%2Fhtml&amp;timeout=30000&amp;debug=on", "View on DBPedia")</f>
        <v>View on DBPedia</v>
      </c>
    </row>
    <row collapsed="false" customFormat="false" customHeight="true" hidden="false" ht="12.65" outlineLevel="0" r="884">
      <c r="A884" s="0" t="str">
        <f aca="false">HYPERLINK("http://dbpedia.org/property/areaCodeType")</f>
        <v>http://dbpedia.org/property/areaCodeType</v>
      </c>
      <c r="B884" s="0" t="s">
        <v>823</v>
      </c>
      <c r="D884" s="0" t="str">
        <f aca="false">HYPERLINK("http://dbpedia.org/sparql?default-graph-uri=http%3A%2F%2Fdbpedia.org&amp;query=select+distinct+%3Fsubject+%3Fobject+where+{%3Fsubject+%3Chttp%3A%2F%2Fdbpedia.org%2Fproperty%2FareaCodeType%3E+%3Fobject}+LIMIT+100&amp;format=text%2Fhtml&amp;timeout=30000&amp;debug=on", "View on DBPedia")</f>
        <v>View on DBPedia</v>
      </c>
    </row>
    <row collapsed="false" customFormat="false" customHeight="true" hidden="false" ht="12.65" outlineLevel="0" r="885">
      <c r="A885" s="0" t="str">
        <f aca="false">HYPERLINK("http://dbpedia.org/ontology/timeZone")</f>
        <v>http://dbpedia.org/ontology/timeZone</v>
      </c>
      <c r="B885" s="0" t="s">
        <v>824</v>
      </c>
      <c r="D885" s="0" t="str">
        <f aca="false">HYPERLINK("http://dbpedia.org/sparql?default-graph-uri=http%3A%2F%2Fdbpedia.org&amp;query=select+distinct+%3Fsubject+%3Fobject+where+{%3Fsubject+%3Chttp%3A%2F%2Fdbpedia.org%2Fontology%2FtimeZone%3E+%3Fobject}+LIMIT+100&amp;format=text%2Fhtml&amp;timeout=30000&amp;debug=on", "View on DBPedia")</f>
        <v>View on DBPedia</v>
      </c>
    </row>
    <row collapsed="false" customFormat="false" customHeight="true" hidden="false" ht="12.65" outlineLevel="0" r="886">
      <c r="A886" s="0" t="str">
        <f aca="false">HYPERLINK("http://dbpedia.org/ontology/deathPlace")</f>
        <v>http://dbpedia.org/ontology/deathPlace</v>
      </c>
      <c r="B886" s="0" t="s">
        <v>462</v>
      </c>
      <c r="D88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887">
      <c r="A887" s="0" t="str">
        <f aca="false">HYPERLINK("http://dbpedia.org/ontology/leaderParty")</f>
        <v>http://dbpedia.org/ontology/leaderParty</v>
      </c>
      <c r="B887" s="0" t="s">
        <v>814</v>
      </c>
      <c r="D887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true" hidden="false" ht="12.1" outlineLevel="0" r="888">
      <c r="A888" s="0" t="str">
        <f aca="false">HYPERLINK("http://dbpedia.org/property/capital")</f>
        <v>http://dbpedia.org/property/capital</v>
      </c>
      <c r="B888" s="0" t="s">
        <v>825</v>
      </c>
      <c r="D888" s="0" t="str">
        <f aca="false">HYPERLINK("http://dbpedia.org/sparql?default-graph-uri=http%3A%2F%2Fdbpedia.org&amp;query=select+distinct+%3Fsubject+%3Fobject+where+{%3Fsubject+%3Chttp%3A%2F%2Fdbpedia.org%2Fproperty%2Fcapital%3E+%3Fobject}+LIMIT+100&amp;format=text%2Fhtml&amp;timeout=30000&amp;debug=on", "View on DBPedia")</f>
        <v>View on DBPedia</v>
      </c>
    </row>
    <row collapsed="false" customFormat="false" customHeight="true" hidden="false" ht="12.65" outlineLevel="0" r="889">
      <c r="A889" s="0" t="str">
        <f aca="false">HYPERLINK("http://dbpedia.org/property/imageMap")</f>
        <v>http://dbpedia.org/property/imageMap</v>
      </c>
      <c r="B889" s="0" t="s">
        <v>826</v>
      </c>
      <c r="D889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true" hidden="false" ht="12.65" outlineLevel="0" r="890">
      <c r="A890" s="0" t="str">
        <f aca="false">HYPERLINK("http://dbpedia.org/property/placeOfDeath")</f>
        <v>http://dbpedia.org/property/placeOfDeath</v>
      </c>
      <c r="B890" s="0" t="s">
        <v>418</v>
      </c>
      <c r="D890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1" outlineLevel="0" r="891">
      <c r="A891" s="0" t="str">
        <f aca="false">HYPERLINK("http://dbpedia.org/ontology/part")</f>
        <v>http://dbpedia.org/ontology/part</v>
      </c>
      <c r="B891" s="0" t="s">
        <v>827</v>
      </c>
      <c r="D891" s="0" t="str">
        <f aca="false">HYPERLINK("http://dbpedia.org/sparql?default-graph-uri=http%3A%2F%2Fdbpedia.org&amp;query=select+distinct+%3Fsubject+%3Fobject+where+{%3Fsubject+%3Chttp%3A%2F%2Fdbpedia.org%2Fontology%2Fpart%3E+%3Fobject}+LIMIT+100&amp;format=text%2Fhtml&amp;timeout=30000&amp;debug=on", "View on DBPedia")</f>
        <v>View on DBPedia</v>
      </c>
    </row>
    <row collapsed="false" customFormat="false" customHeight="true" hidden="false" ht="12.65" outlineLevel="0" r="892">
      <c r="A892" s="0" t="str">
        <f aca="false">HYPERLINK("http://dbpedia.org/property/imageCaption")</f>
        <v>http://dbpedia.org/property/imageCaption</v>
      </c>
      <c r="B892" s="0" t="s">
        <v>559</v>
      </c>
      <c r="D892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893">
      <c r="A893" s="0" t="str">
        <f aca="false">HYPERLINK("http://dbpedia.org/property/alsoCalled")</f>
        <v>http://dbpedia.org/property/alsoCalled</v>
      </c>
      <c r="B893" s="0" t="s">
        <v>828</v>
      </c>
      <c r="D893" s="0" t="str">
        <f aca="false">HYPERLINK("http://dbpedia.org/sparql?default-graph-uri=http%3A%2F%2Fdbpedia.org&amp;query=select+distinct+%3Fsubject+%3Fobject+where+{%3Fsubject+%3Chttp%3A%2F%2Fdbpedia.org%2Fproperty%2FalsoCalled%3E+%3Fobject}+LIMIT+100&amp;format=text%2Fhtml&amp;timeout=30000&amp;debug=on", "View on DBPedia")</f>
        <v>View on DBPedia</v>
      </c>
    </row>
    <row collapsed="false" customFormat="false" customHeight="true" hidden="false" ht="12.1" outlineLevel="0" r="894">
      <c r="A894" s="0" t="str">
        <f aca="false">HYPERLINK("http://dbpedia.org/property/divisions")</f>
        <v>http://dbpedia.org/property/divisions</v>
      </c>
      <c r="B894" s="0" t="s">
        <v>829</v>
      </c>
      <c r="D894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true" hidden="false" ht="12.65" outlineLevel="0" r="895">
      <c r="A895" s="0" t="str">
        <f aca="false">HYPERLINK("http://dbpedia.org/property/countryAdminDivisionsTitle")</f>
        <v>http://dbpedia.org/property/countryAdminDivisionsTitle</v>
      </c>
      <c r="B895" s="0" t="s">
        <v>830</v>
      </c>
      <c r="D895" s="0" t="str">
        <f aca="false">HYPERLINK("http://dbpedia.org/sparql?default-graph-uri=http%3A%2F%2Fdbpedia.org&amp;query=select+distinct+%3Fsubject+%3Fobject+where+{%3Fsubject+%3Chttp%3A%2F%2Fdbpedia.org%2Fproperty%2FcountryAdminDivisionsTitle%3E+%3Fobject}+LIMIT+100&amp;format=text%2Fhtml&amp;timeout=30000&amp;debug=on", "View on DBPedia")</f>
        <v>View on DBPedia</v>
      </c>
    </row>
    <row collapsed="false" customFormat="false" customHeight="true" hidden="false" ht="12.65" outlineLevel="0" r="896">
      <c r="A896" s="0" t="str">
        <f aca="false">HYPERLINK("http://dbpedia.org/property/areaServed")</f>
        <v>http://dbpedia.org/property/areaServed</v>
      </c>
      <c r="B896" s="0" t="s">
        <v>831</v>
      </c>
      <c r="D896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true" hidden="false" ht="12.65" outlineLevel="0" r="897">
      <c r="A897" s="0" t="str">
        <f aca="false">HYPERLINK("http://dbpedia.org/property/deathPlace")</f>
        <v>http://dbpedia.org/property/deathPlace</v>
      </c>
      <c r="B897" s="0" t="s">
        <v>462</v>
      </c>
      <c r="D897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898">
      <c r="A898" s="0" t="str">
        <f aca="false">HYPERLINK("http://dbpedia.org/property/blank1NameSec")</f>
        <v>http://dbpedia.org/property/blank1NameSec</v>
      </c>
      <c r="B898" s="0" t="s">
        <v>832</v>
      </c>
      <c r="D898" s="0" t="str">
        <f aca="false">HYPERLINK("http://dbpedia.org/sparql?default-graph-uri=http%3A%2F%2Fdbpedia.org&amp;query=select+distinct+%3Fsubject+%3Fobject+where+{%3Fsubject+%3Chttp%3A%2F%2Fdbpedia.org%2Fproperty%2Fblank1NameSec%3E+%3Fobject}+LIMIT+100&amp;format=text%2Fhtml&amp;timeout=30000&amp;debug=on", "View on DBPedia")</f>
        <v>View on DBPedia</v>
      </c>
    </row>
    <row collapsed="false" customFormat="false" customHeight="true" hidden="false" ht="12.65" outlineLevel="0" r="899">
      <c r="A899" s="0" t="str">
        <f aca="false">HYPERLINK("http://dbpedia.org/property/blankNameSec")</f>
        <v>http://dbpedia.org/property/blankNameSec</v>
      </c>
      <c r="B899" s="0" t="s">
        <v>833</v>
      </c>
      <c r="D899" s="0" t="str">
        <f aca="false">HYPERLINK("http://dbpedia.org/sparql?default-graph-uri=http%3A%2F%2Fdbpedia.org&amp;query=select+distinct+%3Fsubject+%3Fobject+where+{%3Fsubject+%3Chttp%3A%2F%2Fdbpedia.org%2Fproperty%2FblankNameSec%3E+%3Fobject}+LIMIT+100&amp;format=text%2Fhtml&amp;timeout=30000&amp;debug=on", "View on DBPedia")</f>
        <v>View on DBPedia</v>
      </c>
    </row>
    <row collapsed="false" customFormat="false" customHeight="true" hidden="false" ht="12.65" outlineLevel="0" r="900">
      <c r="A900" s="0" t="str">
        <f aca="false">HYPERLINK("http://dbpedia.org/property/basinCountries")</f>
        <v>http://dbpedia.org/property/basinCountries</v>
      </c>
      <c r="B900" s="0" t="s">
        <v>834</v>
      </c>
      <c r="D900" s="0" t="str">
        <f aca="false">HYPERLINK("http://dbpedia.org/sparql?default-graph-uri=http%3A%2F%2Fdbpedia.org&amp;query=select+distinct+%3Fsubject+%3Fobject+where+{%3Fsubject+%3Chttp%3A%2F%2Fdbpedia.org%2Fproperty%2FbasinCountries%3E+%3Fobject}+LIMIT+100&amp;format=text%2Fhtml&amp;timeout=30000&amp;debug=on", "View on DBPedia")</f>
        <v>View on DBPedia</v>
      </c>
    </row>
    <row collapsed="false" customFormat="false" customHeight="true" hidden="false" ht="12.1" outlineLevel="0" r="902">
      <c r="A902" s="0" t="n">
        <v>1659846037</v>
      </c>
      <c r="B902" s="0" t="s">
        <v>777</v>
      </c>
      <c r="C902" s="0" t="str">
        <f aca="false">HYPERLINK("http://www.amazon.com/gp/search/other/ref=lp_2983386011_sa_p_n_feature_six_brow?rh=n%3A16310101%2Cn%3A!16310211%2Cn%3A2983386011&amp;bbn=2983386011&amp;pickerToList=feature_six_browse-bin&amp;ie=UTF8&amp;qid=1398240361", "View context")</f>
        <v>View context</v>
      </c>
    </row>
    <row collapsed="false" customFormat="false" customHeight="true" hidden="false" ht="12.1" outlineLevel="0" r="903">
      <c r="A903" s="0" t="n">
        <v>2011</v>
      </c>
      <c r="B903" s="0" t="n">
        <v>2010</v>
      </c>
      <c r="C903" s="0" t="n">
        <v>2009</v>
      </c>
      <c r="D903" s="0" t="n">
        <v>2008</v>
      </c>
      <c r="E903" s="0" t="n">
        <v>2007</v>
      </c>
    </row>
    <row collapsed="false" customFormat="false" customHeight="true" hidden="false" ht="12.1" outlineLevel="0" r="904">
      <c r="A904" s="0" t="n">
        <v>2013</v>
      </c>
      <c r="B904" s="0" t="n">
        <v>2012</v>
      </c>
      <c r="C904" s="0" t="n">
        <v>2006</v>
      </c>
      <c r="D904" s="0" t="n">
        <v>2005</v>
      </c>
      <c r="E904" s="0" t="n">
        <v>2004</v>
      </c>
    </row>
    <row collapsed="false" customFormat="false" customHeight="true" hidden="false" ht="12.1" outlineLevel="0" r="905">
      <c r="A905" s="0" t="n">
        <v>2003</v>
      </c>
      <c r="B905" s="0" t="n">
        <v>2002</v>
      </c>
      <c r="C905" s="0" t="n">
        <v>2001</v>
      </c>
      <c r="D905" s="0" t="n">
        <v>2000</v>
      </c>
      <c r="E905" s="0" t="n">
        <v>1999</v>
      </c>
    </row>
    <row collapsed="false" customFormat="false" customHeight="true" hidden="false" ht="12.1" outlineLevel="0" r="906">
      <c r="A906" s="0" t="n">
        <v>1998</v>
      </c>
      <c r="B906" s="0" t="n">
        <v>1997</v>
      </c>
      <c r="C906" s="0" t="n">
        <v>1996</v>
      </c>
      <c r="D906" s="0" t="n">
        <v>1995</v>
      </c>
      <c r="E906" s="0" t="n">
        <v>1994</v>
      </c>
    </row>
    <row collapsed="false" customFormat="false" customHeight="true" hidden="false" ht="12.1" outlineLevel="0" r="907">
      <c r="A907" s="0" t="n">
        <v>1993</v>
      </c>
      <c r="B907" s="0" t="n">
        <v>1992</v>
      </c>
      <c r="C907" s="0" t="n">
        <v>1991</v>
      </c>
      <c r="D907" s="0" t="n">
        <v>1990</v>
      </c>
    </row>
    <row collapsed="false" customFormat="false" customHeight="true" hidden="false" ht="12.1" outlineLevel="0" r="908">
      <c r="A908" s="0" t="str">
        <f aca="false">HYPERLINK("http://dbpedia.org/property/year")</f>
        <v>http://dbpedia.org/property/year</v>
      </c>
      <c r="B908" s="0" t="s">
        <v>117</v>
      </c>
      <c r="D908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true" hidden="false" ht="12.1" outlineLevel="0" r="909">
      <c r="A909" s="0" t="str">
        <f aca="false">HYPERLINK("http://dbpedia.org/property/released")</f>
        <v>http://dbpedia.org/property/released</v>
      </c>
      <c r="B909" s="0" t="s">
        <v>252</v>
      </c>
      <c r="D909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65" outlineLevel="0" r="910">
      <c r="A910" s="0" t="str">
        <f aca="false">HYPERLINK("http://dbpedia.org/ontology/releaseDate")</f>
        <v>http://dbpedia.org/ontology/releaseDate</v>
      </c>
      <c r="B910" s="0" t="s">
        <v>247</v>
      </c>
      <c r="D910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911">
      <c r="A911" s="0" t="str">
        <f aca="false">HYPERLINK("http://dbpedia.org/property/dateOfDeath")</f>
        <v>http://dbpedia.org/property/dateOfDeath</v>
      </c>
      <c r="B911" s="0" t="s">
        <v>121</v>
      </c>
      <c r="D911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65" outlineLevel="0" r="912">
      <c r="A912" s="0" t="str">
        <f aca="false">HYPERLINK("http://dbpedia.org/property/populationAsOf")</f>
        <v>http://dbpedia.org/property/populationAsOf</v>
      </c>
      <c r="B912" s="0" t="s">
        <v>835</v>
      </c>
      <c r="D912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true" hidden="false" ht="12.65" outlineLevel="0" r="913">
      <c r="A913" s="0" t="str">
        <f aca="false">HYPERLINK("http://dbpedia.org/ontology/foundingYear")</f>
        <v>http://dbpedia.org/ontology/foundingYear</v>
      </c>
      <c r="B913" s="0" t="s">
        <v>141</v>
      </c>
      <c r="D913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true" hidden="false" ht="12.1" outlineLevel="0" r="914">
      <c r="A914" s="0" t="str">
        <f aca="false">HYPERLINK("http://dbpedia.org/property/caption")</f>
        <v>http://dbpedia.org/property/caption</v>
      </c>
      <c r="B914" s="0" t="s">
        <v>28</v>
      </c>
      <c r="D91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915">
      <c r="A915" s="0" t="str">
        <f aca="false">HYPERLINK("http://dbpedia.org/property/foundation")</f>
        <v>http://dbpedia.org/property/foundation</v>
      </c>
      <c r="B915" s="0" t="s">
        <v>354</v>
      </c>
      <c r="D915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65" outlineLevel="0" r="916">
      <c r="A916" s="0" t="str">
        <f aca="false">HYPERLINK("http://dbpedia.org/ontology/populationAsOf")</f>
        <v>http://dbpedia.org/ontology/populationAsOf</v>
      </c>
      <c r="B916" s="0" t="s">
        <v>835</v>
      </c>
      <c r="D916" s="0" t="str">
        <f aca="false">HYPERLINK("http://dbpedia.org/sparql?default-graph-uri=http%3A%2F%2Fdbpedia.org&amp;query=select+distinct+%3Fsubject+%3Fobject+where+{%3Fsubject+%3Chttp%3A%2F%2Fdbpedia.org%2Fontology%2FpopulationAsOf%3E+%3Fobject}+LIMIT+100&amp;format=text%2Fhtml&amp;timeout=30000&amp;debug=on", "View on DBPedia")</f>
        <v>View on DBPedia</v>
      </c>
    </row>
    <row collapsed="false" customFormat="false" customHeight="true" hidden="false" ht="12.65" outlineLevel="0" r="917">
      <c r="A917" s="0" t="str">
        <f aca="false">HYPERLINK("http://dbpedia.org/property/gdpYear")</f>
        <v>http://dbpedia.org/property/gdpYear</v>
      </c>
      <c r="B917" s="0" t="s">
        <v>836</v>
      </c>
      <c r="D917" s="0" t="str">
        <f aca="false">HYPERLINK("http://dbpedia.org/sparql?default-graph-uri=http%3A%2F%2Fdbpedia.org&amp;query=select+distinct+%3Fsubject+%3Fobject+where+{%3Fsubject+%3Chttp%3A%2F%2Fdbpedia.org%2Fproperty%2FgdpYear%3E+%3Fobject}+LIMIT+100&amp;format=text%2Fhtml&amp;timeout=30000&amp;debug=on", "View on DBPedia")</f>
        <v>View on DBPedia</v>
      </c>
    </row>
    <row collapsed="false" customFormat="false" customHeight="true" hidden="false" ht="12.65" outlineLevel="0" r="918">
      <c r="A918" s="0" t="str">
        <f aca="false">HYPERLINK("http://dbpedia.org/property/firstdate")</f>
        <v>http://dbpedia.org/property/firstdate</v>
      </c>
      <c r="B918" s="0" t="s">
        <v>837</v>
      </c>
      <c r="D918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true" hidden="false" ht="12.65" outlineLevel="0" r="919">
      <c r="A919" s="0" t="str">
        <f aca="false">HYPERLINK("http://dbpedia.org/property/deathDate")</f>
        <v>http://dbpedia.org/property/deathDate</v>
      </c>
      <c r="B919" s="0" t="s">
        <v>131</v>
      </c>
      <c r="D91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920">
      <c r="A920" s="0" t="str">
        <f aca="false">HYPERLINK("http://dbpedia.org/property/releaseDate")</f>
        <v>http://dbpedia.org/property/releaseDate</v>
      </c>
      <c r="B920" s="0" t="s">
        <v>247</v>
      </c>
      <c r="D920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921">
      <c r="A921" s="0" t="str">
        <f aca="false">HYPERLINK("http://dbpedia.org/ontology/deathDate")</f>
        <v>http://dbpedia.org/ontology/deathDate</v>
      </c>
      <c r="B921" s="0" t="s">
        <v>131</v>
      </c>
      <c r="D921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922">
      <c r="A922" s="0" t="str">
        <f aca="false">HYPERLINK("http://dbpedia.org/property/wineYears")</f>
        <v>http://dbpedia.org/property/wineYears</v>
      </c>
      <c r="B922" s="0" t="s">
        <v>838</v>
      </c>
      <c r="D922" s="0" t="str">
        <f aca="false">HYPERLINK("http://dbpedia.org/sparql?default-graph-uri=http%3A%2F%2Fdbpedia.org&amp;query=select+distinct+%3Fsubject+%3Fobject+where+{%3Fsubject+%3Chttp%3A%2F%2Fdbpedia.org%2Fproperty%2FwineYears%3E+%3Fobject}+LIMIT+100&amp;format=text%2Fhtml&amp;timeout=30000&amp;debug=on", "View on DBPedia")</f>
        <v>View on DBPedia</v>
      </c>
    </row>
    <row collapsed="false" customFormat="false" customHeight="true" hidden="false" ht="12.1" outlineLevel="0" r="923">
      <c r="A923" s="0" t="str">
        <f aca="false">HYPERLINK("http://dbpedia.org/property/election")</f>
        <v>http://dbpedia.org/property/election</v>
      </c>
      <c r="B923" s="0" t="s">
        <v>839</v>
      </c>
      <c r="D923" s="0" t="str">
        <f aca="false">HYPERLINK("http://dbpedia.org/sparql?default-graph-uri=http%3A%2F%2Fdbpedia.org&amp;query=select+distinct+%3Fsubject+%3Fobject+where+{%3Fsubject+%3Chttp%3A%2F%2Fdbpedia.org%2Fproperty%2Felection%3E+%3Fobject}+LIMIT+100&amp;format=text%2Fhtml&amp;timeout=30000&amp;debug=on", "View on DBPedia")</f>
        <v>View on DBPedia</v>
      </c>
    </row>
    <row collapsed="false" customFormat="false" customHeight="true" hidden="false" ht="12.1" outlineLevel="0" r="924">
      <c r="A924" s="0" t="str">
        <f aca="false">HYPERLINK("http://dbpedia.org/property/unreferenced")</f>
        <v>http://dbpedia.org/property/unreferenced</v>
      </c>
      <c r="B924" s="0" t="s">
        <v>615</v>
      </c>
      <c r="D924" s="0" t="str">
        <f aca="false">HYPERLINK("http://dbpedia.org/sparql?default-graph-uri=http%3A%2F%2Fdbpedia.org&amp;query=select+distinct+%3Fsubject+%3Fobject+where+{%3Fsubject+%3Chttp%3A%2F%2Fdbpedia.org%2Fproperty%2Funreferenced%3E+%3Fobject}+LIMIT+100&amp;format=text%2Fhtml&amp;timeout=30000&amp;debug=on", "View on DBPedia")</f>
        <v>View on DBPedia</v>
      </c>
    </row>
    <row collapsed="false" customFormat="false" customHeight="true" hidden="false" ht="12.1" outlineLevel="0" r="925">
      <c r="A925" s="0" t="str">
        <f aca="false">HYPERLINK("http://dbpedia.org/property/recorded")</f>
        <v>http://dbpedia.org/property/recorded</v>
      </c>
      <c r="B925" s="0" t="s">
        <v>102</v>
      </c>
      <c r="D925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1" outlineLevel="0" r="926">
      <c r="A926" s="0" t="str">
        <f aca="false">HYPERLINK("http://dbpedia.org/property/date")</f>
        <v>http://dbpedia.org/property/date</v>
      </c>
      <c r="B926" s="0" t="s">
        <v>158</v>
      </c>
      <c r="D926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true" hidden="false" ht="12.65" outlineLevel="0" r="927">
      <c r="A927" s="0" t="str">
        <f aca="false">HYPERLINK("http://dbpedia.org/property/firstAired")</f>
        <v>http://dbpedia.org/property/firstAired</v>
      </c>
      <c r="B927" s="0" t="s">
        <v>319</v>
      </c>
      <c r="D927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true" hidden="false" ht="12.65" outlineLevel="0" r="928">
      <c r="A928" s="0" t="str">
        <f aca="false">HYPERLINK("http://dbpedia.org/property/popDate")</f>
        <v>http://dbpedia.org/property/popDate</v>
      </c>
      <c r="B928" s="0" t="s">
        <v>840</v>
      </c>
      <c r="D928" s="0" t="str">
        <f aca="false">HYPERLINK("http://dbpedia.org/sparql?default-graph-uri=http%3A%2F%2Fdbpedia.org&amp;query=select+distinct+%3Fsubject+%3Fobject+where+{%3Fsubject+%3Chttp%3A%2F%2Fdbpedia.org%2Fproperty%2FpopDate%3E+%3Fobject}+LIMIT+100&amp;format=text%2Fhtml&amp;timeout=30000&amp;debug=on", "View on DBPedia")</f>
        <v>View on DBPedia</v>
      </c>
    </row>
    <row collapsed="false" customFormat="false" customHeight="true" hidden="false" ht="12.65" outlineLevel="0" r="929">
      <c r="A929" s="0" t="str">
        <f aca="false">HYPERLINK("http://dbpedia.org/property/firstVintage")</f>
        <v>http://dbpedia.org/property/firstVintage</v>
      </c>
      <c r="B929" s="0" t="s">
        <v>841</v>
      </c>
      <c r="D929" s="0" t="str">
        <f aca="false">HYPERLINK("http://dbpedia.org/sparql?default-graph-uri=http%3A%2F%2Fdbpedia.org&amp;query=select+distinct+%3Fsubject+%3Fobject+where+{%3Fsubject+%3Chttp%3A%2F%2Fdbpedia.org%2Fproperty%2FfirstVintage%3E+%3Fobject}+LIMIT+100&amp;format=text%2Fhtml&amp;timeout=30000&amp;debug=on", "View on DBPedia")</f>
        <v>View on DBPedia</v>
      </c>
    </row>
    <row collapsed="false" customFormat="false" customHeight="true" hidden="false" ht="12.1" outlineLevel="0" r="930">
      <c r="A930" s="0" t="str">
        <f aca="false">HYPERLINK("http://dbpedia.org/property/orphan")</f>
        <v>http://dbpedia.org/property/orphan</v>
      </c>
      <c r="B930" s="0" t="s">
        <v>584</v>
      </c>
      <c r="D930" s="0" t="str">
        <f aca="false">HYPERLINK("http://dbpedia.org/sparql?default-graph-uri=http%3A%2F%2Fdbpedia.org&amp;query=select+distinct+%3Fsubject+%3Fobject+where+{%3Fsubject+%3Chttp%3A%2F%2Fdbpedia.org%2Fproperty%2Forphan%3E+%3Fobject}+LIMIT+100&amp;format=text%2Fhtml&amp;timeout=30000&amp;debug=on", "View on DBPedia")</f>
        <v>View on DBPedia</v>
      </c>
    </row>
    <row collapsed="false" customFormat="false" customHeight="true" hidden="false" ht="12.65" outlineLevel="0" r="931">
      <c r="A931" s="0" t="str">
        <f aca="false">HYPERLINK("http://dbpedia.org/ontology/deathYear")</f>
        <v>http://dbpedia.org/ontology/deathYear</v>
      </c>
      <c r="B931" s="0" t="s">
        <v>169</v>
      </c>
      <c r="D931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true" hidden="false" ht="12.65" outlineLevel="0" r="932">
      <c r="A932" s="0" t="str">
        <f aca="false">HYPERLINK("http://dbpedia.org/property/populationDate")</f>
        <v>http://dbpedia.org/property/populationDate</v>
      </c>
      <c r="B932" s="0" t="s">
        <v>842</v>
      </c>
      <c r="D932" s="0" t="str">
        <f aca="false">HYPERLINK("http://dbpedia.org/sparql?default-graph-uri=http%3A%2F%2Fdbpedia.org&amp;query=select+distinct+%3Fsubject+%3Fobject+where+{%3Fsubject+%3Chttp%3A%2F%2Fdbpedia.org%2Fproperty%2Fpopul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933">
      <c r="A933" s="0" t="str">
        <f aca="false">HYPERLINK("http://dbpedia.org/ontology/activeYearsEndYear")</f>
        <v>http://dbpedia.org/ontology/activeYearsEndYear</v>
      </c>
      <c r="B933" s="0" t="s">
        <v>170</v>
      </c>
      <c r="D933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true" hidden="false" ht="12.65" outlineLevel="0" r="934">
      <c r="A934" s="0" t="str">
        <f aca="false">HYPERLINK("http://dbpedia.org/property/imageSkyline")</f>
        <v>http://dbpedia.org/property/imageSkyline</v>
      </c>
      <c r="B934" s="0" t="s">
        <v>843</v>
      </c>
      <c r="D934" s="0" t="str">
        <f aca="false">HYPERLINK("http://dbpedia.org/sparql?default-graph-uri=http%3A%2F%2Fdbpedia.org&amp;query=select+distinct+%3Fsubject+%3Fobject+where+{%3Fsubject+%3Chttp%3A%2F%2Fdbpedia.org%2Fproperty%2FimageSkyline%3E+%3Fobject}+LIMIT+100&amp;format=text%2Fhtml&amp;timeout=30000&amp;debug=on", "View on DBPedia")</f>
        <v>View on DBPedia</v>
      </c>
    </row>
    <row collapsed="false" customFormat="false" customHeight="true" hidden="false" ht="12.65" outlineLevel="0" r="935">
      <c r="A935" s="0" t="str">
        <f aca="false">HYPERLINK("http://dbpedia.org/ontology/lcc")</f>
        <v>http://dbpedia.org/ontology/lcc</v>
      </c>
      <c r="B935" s="0" t="s">
        <v>844</v>
      </c>
      <c r="D935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true" hidden="false" ht="12.1" outlineLevel="0" r="936">
      <c r="A936" s="0" t="str">
        <f aca="false">HYPERLINK("http://dbpedia.org/property/comments")</f>
        <v>http://dbpedia.org/property/comments</v>
      </c>
      <c r="B936" s="0" t="s">
        <v>845</v>
      </c>
      <c r="D936" s="0" t="str">
        <f aca="false">HYPERLINK("http://dbpedia.org/sparql?default-graph-uri=http%3A%2F%2Fdbpedia.org&amp;query=select+distinct+%3Fsubject+%3Fobject+where+{%3Fsubject+%3Chttp%3A%2F%2Fdbpedia.org%2Fproperty%2Fcomments%3E+%3Fobject}+LIMIT+100&amp;format=text%2Fhtml&amp;timeout=30000&amp;debug=on", "View on DBPedia")</f>
        <v>View on DBPedia</v>
      </c>
    </row>
    <row collapsed="false" customFormat="false" customHeight="true" hidden="false" ht="12.1" outlineLevel="0" r="937">
      <c r="A937" s="0" t="str">
        <f aca="false">HYPERLINK("http://dbpedia.org/property/congress")</f>
        <v>http://dbpedia.org/property/congress</v>
      </c>
      <c r="B937" s="0" t="s">
        <v>846</v>
      </c>
      <c r="D937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true" hidden="false" ht="12.65" outlineLevel="0" r="938">
      <c r="A938" s="0" t="str">
        <f aca="false">HYPERLINK("http://dbpedia.org/property/gdpCapYear")</f>
        <v>http://dbpedia.org/property/gdpCapYear</v>
      </c>
      <c r="B938" s="0" t="s">
        <v>847</v>
      </c>
      <c r="D938" s="0" t="str">
        <f aca="false">HYPERLINK("http://dbpedia.org/sparql?default-graph-uri=http%3A%2F%2Fdbpedia.org&amp;query=select+distinct+%3Fsubject+%3Fobject+where+{%3Fsubject+%3Chttp%3A%2F%2Fdbpedia.org%2Fproperty%2FgdpCapYear%3E+%3Fobject}+LIMIT+100&amp;format=text%2Fhtml&amp;timeout=30000&amp;debug=on", "View on DBPedia")</f>
        <v>View on DBPedia</v>
      </c>
    </row>
    <row collapsed="false" customFormat="false" customHeight="true" hidden="false" ht="12.65" outlineLevel="0" r="939">
      <c r="A939" s="0" t="str">
        <f aca="false">HYPERLINK("http://dbpedia.org/ontology/foundingDate")</f>
        <v>http://dbpedia.org/ontology/foundingDate</v>
      </c>
      <c r="B939" s="0" t="s">
        <v>546</v>
      </c>
      <c r="D939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true" hidden="false" ht="12.1" outlineLevel="0" r="940">
      <c r="A940" s="0" t="str">
        <f aca="false">HYPERLINK("http://dbpedia.org/property/notability")</f>
        <v>http://dbpedia.org/property/notability</v>
      </c>
      <c r="B940" s="0" t="s">
        <v>661</v>
      </c>
      <c r="D940" s="0" t="str">
        <f aca="false">HYPERLINK("http://dbpedia.org/sparql?default-graph-uri=http%3A%2F%2Fdbpedia.org&amp;query=select+distinct+%3Fsubject+%3Fobject+where+{%3Fsubject+%3Chttp%3A%2F%2Fdbpedia.org%2Fproperty%2Fnotability%3E+%3Fobject}+LIMIT+100&amp;format=text%2Fhtml&amp;timeout=30000&amp;debug=on", "View on DBPedia")</f>
        <v>View on DBPedia</v>
      </c>
    </row>
    <row collapsed="false" customFormat="false" customHeight="true" hidden="false" ht="12.65" outlineLevel="0" r="941">
      <c r="A941" s="0" t="str">
        <f aca="false">HYPERLINK("http://dbpedia.org/property/refimprove")</f>
        <v>http://dbpedia.org/property/refimprove</v>
      </c>
      <c r="B941" s="0" t="s">
        <v>638</v>
      </c>
      <c r="D941" s="0" t="str">
        <f aca="false">HYPERLINK("http://dbpedia.org/sparql?default-graph-uri=http%3A%2F%2Fdbpedia.org&amp;query=select+distinct+%3Fsubject+%3Fobject+where+{%3Fsubject+%3Chttp%3A%2F%2Fdbpedia.org%2Fproperty%2Frefimprove%3E+%3Fobject}+LIMIT+100&amp;format=text%2Fhtml&amp;timeout=30000&amp;debug=on", "View on DBPedia")</f>
        <v>View on DBPedia</v>
      </c>
    </row>
    <row collapsed="false" customFormat="false" customHeight="true" hidden="false" ht="12.65" outlineLevel="0" r="942">
      <c r="A942" s="0" t="str">
        <f aca="false">HYPERLINK("http://dbpedia.org/property/jahr")</f>
        <v>http://dbpedia.org/property/jahr</v>
      </c>
      <c r="B942" s="0" t="s">
        <v>848</v>
      </c>
      <c r="D942" s="0" t="str">
        <f aca="false">HYPERLINK("http://dbpedia.org/sparql?default-graph-uri=http%3A%2F%2Fdbpedia.org&amp;query=select+distinct+%3Fsubject+%3Fobject+where+{%3Fsubject+%3Chttp%3A%2F%2Fdbpedia.org%2Fproperty%2Fjahr%3E+%3Fobject}+LIMIT+100&amp;format=text%2Fhtml&amp;timeout=30000&amp;debug=on", "View on DBPedia")</f>
        <v>View on DBPedia</v>
      </c>
    </row>
    <row collapsed="false" customFormat="false" customHeight="true" hidden="false" ht="12.65" outlineLevel="0" r="943">
      <c r="A943" s="0" t="str">
        <f aca="false">HYPERLINK("http://dbpedia.org/property/originalairdate")</f>
        <v>http://dbpedia.org/property/originalairdate</v>
      </c>
      <c r="B943" s="0" t="s">
        <v>849</v>
      </c>
      <c r="D943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true" hidden="false" ht="12.1" outlineLevel="0" r="944">
      <c r="A944" s="0" t="str">
        <f aca="false">HYPERLINK("http://dbpedia.org/property/term")</f>
        <v>http://dbpedia.org/property/term</v>
      </c>
      <c r="B944" s="0" t="s">
        <v>537</v>
      </c>
      <c r="D944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true" hidden="false" ht="12.1" outlineLevel="0" r="945">
      <c r="A945" s="0" t="str">
        <f aca="false">HYPERLINK("http://dbpedia.org/property/awards")</f>
        <v>http://dbpedia.org/property/awards</v>
      </c>
      <c r="B945" s="0" t="s">
        <v>34</v>
      </c>
      <c r="D945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946">
      <c r="A946" s="0" t="str">
        <f aca="false">HYPERLINK("http://dbpedia.org/property/yearFounded")</f>
        <v>http://dbpedia.org/property/yearFounded</v>
      </c>
      <c r="B946" s="0" t="s">
        <v>850</v>
      </c>
      <c r="D946" s="0" t="str">
        <f aca="false">HYPERLINK("http://dbpedia.org/sparql?default-graph-uri=http%3A%2F%2Fdbpedia.org&amp;query=select+distinct+%3Fsubject+%3Fobject+where+{%3Fsubject+%3Chttp%3A%2F%2Fdbpedia.org%2Fproperty%2FyearFounded%3E+%3Fobject}+LIMIT+100&amp;format=text%2Fhtml&amp;timeout=30000&amp;debug=on", "View on DBPedia")</f>
        <v>View on DBPedia</v>
      </c>
    </row>
    <row collapsed="false" customFormat="false" customHeight="true" hidden="false" ht="12.65" outlineLevel="0" r="947">
      <c r="A947" s="0" t="str">
        <f aca="false">HYPERLINK("http://dbpedia.org/property/latestReleaseDate")</f>
        <v>http://dbpedia.org/property/latestReleaseDate</v>
      </c>
      <c r="B947" s="0" t="s">
        <v>578</v>
      </c>
      <c r="D947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948">
      <c r="A948" s="0" t="str">
        <f aca="false">HYPERLINK("http://dbpedia.org/property/advert")</f>
        <v>http://dbpedia.org/property/advert</v>
      </c>
      <c r="B948" s="0" t="s">
        <v>640</v>
      </c>
      <c r="D948" s="0" t="str">
        <f aca="false">HYPERLINK("http://dbpedia.org/sparql?default-graph-uri=http%3A%2F%2Fdbpedia.org&amp;query=select+distinct+%3Fsubject+%3Fobject+where+{%3Fsubject+%3Chttp%3A%2F%2Fdbpedia.org%2Fproperty%2Fadvert%3E+%3Fobject}+LIMIT+100&amp;format=text%2Fhtml&amp;timeout=30000&amp;debug=on", "View on DBPedia")</f>
        <v>View on DBPedia</v>
      </c>
    </row>
    <row collapsed="false" customFormat="false" customHeight="true" hidden="false" ht="12.1" outlineLevel="0" r="949">
      <c r="A949" s="0" t="str">
        <f aca="false">HYPERLINK("http://dbpedia.org/property/source")</f>
        <v>http://dbpedia.org/property/source</v>
      </c>
      <c r="B949" s="0" t="s">
        <v>37</v>
      </c>
      <c r="D94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65" outlineLevel="0" r="950">
      <c r="A950" s="0" t="str">
        <f aca="false">HYPERLINK("http://dbpedia.org/ontology/foundationPlace")</f>
        <v>http://dbpedia.org/ontology/foundationPlace</v>
      </c>
      <c r="B950" s="0" t="s">
        <v>851</v>
      </c>
      <c r="D950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true" hidden="false" ht="12.65" outlineLevel="0" r="951">
      <c r="A951" s="0" t="str">
        <f aca="false">HYPERLINK("http://dbpedia.org/property/lastAlbum")</f>
        <v>http://dbpedia.org/property/lastAlbum</v>
      </c>
      <c r="B951" s="0" t="s">
        <v>38</v>
      </c>
      <c r="D951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1" outlineLevel="0" r="952">
      <c r="A952" s="0" t="str">
        <f aca="false">HYPERLINK("http://dbpedia.org/property/first")</f>
        <v>http://dbpedia.org/property/first</v>
      </c>
      <c r="B952" s="0" t="s">
        <v>336</v>
      </c>
      <c r="D952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true" hidden="false" ht="12.65" outlineLevel="0" r="953">
      <c r="A953" s="0" t="str">
        <f aca="false">HYPERLINK("http://dbpedia.org/property/thisAlbum")</f>
        <v>http://dbpedia.org/property/thisAlbum</v>
      </c>
      <c r="B953" s="0" t="s">
        <v>47</v>
      </c>
      <c r="D953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1" outlineLevel="0" r="954">
      <c r="A954" s="0" t="str">
        <f aca="false">HYPERLINK("http://dbpedia.org/property/cover")</f>
        <v>http://dbpedia.org/property/cover</v>
      </c>
      <c r="B954" s="0" t="s">
        <v>65</v>
      </c>
      <c r="D954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true" hidden="false" ht="12.65" outlineLevel="0" r="955">
      <c r="A955" s="0" t="str">
        <f aca="false">HYPERLINK("http://dbpedia.org/property/popEstAsOf")</f>
        <v>http://dbpedia.org/property/popEstAsOf</v>
      </c>
      <c r="B955" s="0" t="s">
        <v>852</v>
      </c>
      <c r="D955" s="0" t="str">
        <f aca="false">HYPERLINK("http://dbpedia.org/sparql?default-graph-uri=http%3A%2F%2Fdbpedia.org&amp;query=select+distinct+%3Fsubject+%3Fobject+where+{%3Fsubject+%3Chttp%3A%2F%2Fdbpedia.org%2Fproperty%2FpopEstAsOf%3E+%3Fobject}+LIMIT+100&amp;format=text%2Fhtml&amp;timeout=30000&amp;debug=on", "View on DBPedia")</f>
        <v>View on DBPedia</v>
      </c>
    </row>
    <row collapsed="false" customFormat="false" customHeight="true" hidden="false" ht="12.65" outlineLevel="0" r="956">
      <c r="A956" s="0" t="str">
        <f aca="false">HYPERLINK("http://dbpedia.org/ontology/subsequentWork")</f>
        <v>http://dbpedia.org/ontology/subsequentWork</v>
      </c>
      <c r="B956" s="0" t="s">
        <v>853</v>
      </c>
      <c r="D956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65" outlineLevel="0" r="957">
      <c r="A957" s="0" t="str">
        <f aca="false">HYPERLINK("http://dbpedia.org/ontology/firstAirDate")</f>
        <v>http://dbpedia.org/ontology/firstAirDate</v>
      </c>
      <c r="B957" s="0" t="s">
        <v>368</v>
      </c>
      <c r="D957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true" hidden="false" ht="12.1" outlineLevel="0" r="958">
      <c r="A958" s="0" t="str">
        <f aca="false">HYPERLINK("http://xmlns.com/foaf/0.1/name")</f>
        <v>http://xmlns.com/foaf/0.1/name</v>
      </c>
      <c r="B958" s="0" t="s">
        <v>24</v>
      </c>
      <c r="D95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959">
      <c r="A959" s="0" t="str">
        <f aca="false">HYPERLINK("http://dbpedia.org/property/wineProduced")</f>
        <v>http://dbpedia.org/property/wineProduced</v>
      </c>
      <c r="B959" s="0" t="s">
        <v>854</v>
      </c>
      <c r="D959" s="0" t="str">
        <f aca="false">HYPERLINK("http://dbpedia.org/sparql?default-graph-uri=http%3A%2F%2Fdbpedia.org&amp;query=select+distinct+%3Fsubject+%3Fobject+where+{%3Fsubject+%3Chttp%3A%2F%2Fdbpedia.org%2Fproperty%2FwineProduced%3E+%3Fobject}+LIMIT+100&amp;format=text%2Fhtml&amp;timeout=30000&amp;debug=on", "View on DBPedia")</f>
        <v>View on DBPedia</v>
      </c>
    </row>
    <row collapsed="false" customFormat="false" customHeight="true" hidden="false" ht="12.65" outlineLevel="0" r="960">
      <c r="A960" s="0" t="str">
        <f aca="false">HYPERLINK("http://dbpedia.org/ontology/previousWork")</f>
        <v>http://dbpedia.org/ontology/previousWork</v>
      </c>
      <c r="B960" s="0" t="s">
        <v>109</v>
      </c>
      <c r="D960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65" outlineLevel="0" r="961">
      <c r="A961" s="0" t="str">
        <f aca="false">HYPERLINK("http://dbpedia.org/property/primarysources")</f>
        <v>http://dbpedia.org/property/primarysources</v>
      </c>
      <c r="B961" s="0" t="s">
        <v>694</v>
      </c>
      <c r="D961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true" hidden="false" ht="12.65" outlineLevel="0" r="962">
      <c r="A962" s="0" t="str">
        <f aca="false">HYPERLINK("http://dbpedia.org/property/nextAlbum")</f>
        <v>http://dbpedia.org/property/nextAlbum</v>
      </c>
      <c r="B962" s="0" t="s">
        <v>53</v>
      </c>
      <c r="D962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1" outlineLevel="0" r="963">
      <c r="A963" s="0" t="str">
        <f aca="false">HYPERLINK("http://dbpedia.org/property/name")</f>
        <v>http://dbpedia.org/property/name</v>
      </c>
      <c r="B963" s="0" t="s">
        <v>24</v>
      </c>
      <c r="D96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964">
      <c r="A964" s="0" t="str">
        <f aca="false">HYPERLINK("http://dbpedia.org/property/cleanup")</f>
        <v>http://dbpedia.org/property/cleanup</v>
      </c>
      <c r="B964" s="0" t="s">
        <v>619</v>
      </c>
      <c r="D964" s="0" t="str">
        <f aca="false">HYPERLINK("http://dbpedia.org/sparql?default-graph-uri=http%3A%2F%2Fdbpedia.org&amp;query=select+distinct+%3Fsubject+%3Fobject+where+{%3Fsubject+%3Chttp%3A%2F%2Fdbpedia.org%2Fproperty%2Fcleanup%3E+%3Fobject}+LIMIT+100&amp;format=text%2Fhtml&amp;timeout=30000&amp;debug=on", "View on DBPedia")</f>
        <v>View on DBPedia</v>
      </c>
    </row>
    <row collapsed="false" customFormat="false" customHeight="true" hidden="false" ht="12.1" outlineLevel="0" r="966">
      <c r="A966" s="0" t="n">
        <v>702159889</v>
      </c>
      <c r="B966" s="0" t="s">
        <v>777</v>
      </c>
      <c r="C966" s="0" t="str">
        <f aca="false">HYPERLINK("http://www.amazon.com/gp/search/other/ref=lp_2983386011_sa_p_lbr_grape_varietal?rh=n%3A16310101%2Cn%3A!16310211%2Cn%3A2983386011&amp;bbn=2983386011&amp;pickerToList=lbr_grape_varietal_browse-bin&amp;ie=UTF8&amp;qid=1398240312", "View context")</f>
        <v>View context</v>
      </c>
    </row>
    <row collapsed="false" customFormat="false" customHeight="true" hidden="false" ht="12.65" outlineLevel="0" r="967">
      <c r="A967" s="0" t="s">
        <v>855</v>
      </c>
      <c r="B967" s="0" t="s">
        <v>856</v>
      </c>
      <c r="C967" s="0" t="s">
        <v>857</v>
      </c>
      <c r="D967" s="0" t="s">
        <v>858</v>
      </c>
      <c r="E967" s="0" t="s">
        <v>859</v>
      </c>
    </row>
    <row collapsed="false" customFormat="false" customHeight="true" hidden="false" ht="12.65" outlineLevel="0" r="968">
      <c r="A968" s="0" t="s">
        <v>860</v>
      </c>
      <c r="B968" s="0" t="s">
        <v>861</v>
      </c>
      <c r="C968" s="0" t="s">
        <v>862</v>
      </c>
      <c r="D968" s="0" t="s">
        <v>863</v>
      </c>
      <c r="E968" s="0" t="s">
        <v>864</v>
      </c>
    </row>
    <row collapsed="false" customFormat="false" customHeight="true" hidden="false" ht="12.65" outlineLevel="0" r="969">
      <c r="A969" s="0" t="s">
        <v>865</v>
      </c>
      <c r="B969" s="0" t="s">
        <v>866</v>
      </c>
      <c r="C969" s="0" t="s">
        <v>867</v>
      </c>
      <c r="D969" s="0" t="s">
        <v>868</v>
      </c>
      <c r="E969" s="0" t="s">
        <v>869</v>
      </c>
    </row>
    <row collapsed="false" customFormat="false" customHeight="true" hidden="false" ht="12.65" outlineLevel="0" r="970">
      <c r="A970" s="0" t="s">
        <v>870</v>
      </c>
      <c r="B970" s="0" t="s">
        <v>871</v>
      </c>
      <c r="C970" s="0" t="s">
        <v>872</v>
      </c>
      <c r="D970" s="0" t="s">
        <v>873</v>
      </c>
      <c r="E970" s="0" t="s">
        <v>874</v>
      </c>
    </row>
    <row collapsed="false" customFormat="false" customHeight="true" hidden="false" ht="12.65" outlineLevel="0" r="971">
      <c r="A971" s="0" t="s">
        <v>875</v>
      </c>
      <c r="B971" s="0" t="s">
        <v>876</v>
      </c>
      <c r="C971" s="0" t="s">
        <v>877</v>
      </c>
      <c r="D971" s="0" t="s">
        <v>878</v>
      </c>
      <c r="E971" s="0" t="s">
        <v>879</v>
      </c>
    </row>
    <row collapsed="false" customFormat="false" customHeight="true" hidden="false" ht="12.65" outlineLevel="0" r="972">
      <c r="A972" s="0" t="s">
        <v>880</v>
      </c>
      <c r="B972" s="0" t="s">
        <v>881</v>
      </c>
      <c r="C972" s="0" t="s">
        <v>882</v>
      </c>
      <c r="D972" s="0" t="s">
        <v>883</v>
      </c>
      <c r="E972" s="0" t="s">
        <v>884</v>
      </c>
    </row>
    <row collapsed="false" customFormat="false" customHeight="true" hidden="false" ht="12.65" outlineLevel="0" r="973">
      <c r="A973" s="0" t="s">
        <v>885</v>
      </c>
      <c r="B973" s="0" t="s">
        <v>886</v>
      </c>
      <c r="C973" s="0" t="s">
        <v>887</v>
      </c>
      <c r="D973" s="0" t="s">
        <v>888</v>
      </c>
      <c r="E973" s="0" t="s">
        <v>889</v>
      </c>
    </row>
    <row collapsed="false" customFormat="false" customHeight="true" hidden="false" ht="12.65" outlineLevel="0" r="974">
      <c r="A974" s="0" t="s">
        <v>890</v>
      </c>
      <c r="B974" s="0" t="s">
        <v>891</v>
      </c>
      <c r="C974" s="0" t="s">
        <v>892</v>
      </c>
      <c r="D974" s="0" t="s">
        <v>893</v>
      </c>
      <c r="E974" s="0" t="s">
        <v>894</v>
      </c>
    </row>
    <row collapsed="false" customFormat="false" customHeight="true" hidden="false" ht="12.65" outlineLevel="0" r="975">
      <c r="A975" s="0" t="s">
        <v>895</v>
      </c>
      <c r="B975" s="0" t="s">
        <v>896</v>
      </c>
      <c r="C975" s="0" t="s">
        <v>897</v>
      </c>
      <c r="D975" s="0" t="s">
        <v>898</v>
      </c>
      <c r="E975" s="0" t="s">
        <v>899</v>
      </c>
    </row>
    <row collapsed="false" customFormat="false" customHeight="true" hidden="false" ht="12.65" outlineLevel="0" r="976">
      <c r="A976" s="0" t="s">
        <v>900</v>
      </c>
      <c r="B976" s="0" t="s">
        <v>901</v>
      </c>
      <c r="C976" s="0" t="s">
        <v>902</v>
      </c>
      <c r="D976" s="0" t="s">
        <v>903</v>
      </c>
      <c r="E976" s="0" t="s">
        <v>904</v>
      </c>
    </row>
    <row collapsed="false" customFormat="false" customHeight="true" hidden="false" ht="12.65" outlineLevel="0" r="977">
      <c r="A977" s="0" t="s">
        <v>905</v>
      </c>
      <c r="B977" s="0" t="s">
        <v>906</v>
      </c>
      <c r="C977" s="0" t="s">
        <v>907</v>
      </c>
      <c r="D977" s="0" t="s">
        <v>908</v>
      </c>
      <c r="E977" s="0" t="s">
        <v>909</v>
      </c>
    </row>
    <row collapsed="false" customFormat="false" customHeight="true" hidden="false" ht="12.65" outlineLevel="0" r="978">
      <c r="A978" s="0" t="s">
        <v>910</v>
      </c>
      <c r="B978" s="0" t="s">
        <v>911</v>
      </c>
      <c r="C978" s="0" t="s">
        <v>912</v>
      </c>
      <c r="D978" s="0" t="s">
        <v>913</v>
      </c>
      <c r="E978" s="0" t="s">
        <v>914</v>
      </c>
    </row>
    <row collapsed="false" customFormat="false" customHeight="true" hidden="false" ht="12.65" outlineLevel="0" r="979">
      <c r="A979" s="0" t="s">
        <v>915</v>
      </c>
      <c r="B979" s="0" t="s">
        <v>916</v>
      </c>
      <c r="C979" s="0" t="s">
        <v>917</v>
      </c>
      <c r="D979" s="0" t="s">
        <v>918</v>
      </c>
      <c r="E979" s="0" t="s">
        <v>919</v>
      </c>
    </row>
    <row collapsed="false" customFormat="false" customHeight="true" hidden="false" ht="12.65" outlineLevel="0" r="980">
      <c r="A980" s="0" t="s">
        <v>920</v>
      </c>
      <c r="B980" s="0" t="s">
        <v>921</v>
      </c>
      <c r="C980" s="0" t="s">
        <v>922</v>
      </c>
      <c r="D980" s="0" t="s">
        <v>923</v>
      </c>
      <c r="E980" s="0" t="s">
        <v>924</v>
      </c>
    </row>
    <row collapsed="false" customFormat="false" customHeight="true" hidden="false" ht="12.65" outlineLevel="0" r="981">
      <c r="A981" s="0" t="s">
        <v>925</v>
      </c>
      <c r="B981" s="0" t="s">
        <v>926</v>
      </c>
      <c r="C981" s="0" t="s">
        <v>927</v>
      </c>
      <c r="D981" s="0" t="s">
        <v>928</v>
      </c>
      <c r="E981" s="0" t="s">
        <v>929</v>
      </c>
    </row>
    <row collapsed="false" customFormat="false" customHeight="true" hidden="false" ht="12.65" outlineLevel="0" r="982">
      <c r="A982" s="0" t="s">
        <v>930</v>
      </c>
      <c r="B982" s="0" t="s">
        <v>931</v>
      </c>
      <c r="C982" s="0" t="s">
        <v>932</v>
      </c>
      <c r="D982" s="0" t="s">
        <v>933</v>
      </c>
      <c r="E982" s="0" t="s">
        <v>934</v>
      </c>
    </row>
    <row collapsed="false" customFormat="false" customHeight="true" hidden="false" ht="12.65" outlineLevel="0" r="983">
      <c r="A983" s="0" t="s">
        <v>935</v>
      </c>
      <c r="B983" s="0" t="s">
        <v>936</v>
      </c>
      <c r="C983" s="0" t="s">
        <v>937</v>
      </c>
      <c r="D983" s="0" t="s">
        <v>938</v>
      </c>
      <c r="E983" s="0" t="s">
        <v>939</v>
      </c>
    </row>
    <row collapsed="false" customFormat="false" customHeight="true" hidden="false" ht="12.65" outlineLevel="0" r="984">
      <c r="A984" s="0" t="s">
        <v>940</v>
      </c>
      <c r="B984" s="0" t="s">
        <v>941</v>
      </c>
      <c r="C984" s="0" t="s">
        <v>942</v>
      </c>
      <c r="D984" s="0" t="s">
        <v>943</v>
      </c>
      <c r="E984" s="0" t="s">
        <v>944</v>
      </c>
    </row>
    <row collapsed="false" customFormat="false" customHeight="true" hidden="false" ht="12.65" outlineLevel="0" r="985">
      <c r="A985" s="0" t="s">
        <v>945</v>
      </c>
      <c r="B985" s="0" t="s">
        <v>946</v>
      </c>
      <c r="C985" s="0" t="s">
        <v>947</v>
      </c>
      <c r="D985" s="0" t="s">
        <v>948</v>
      </c>
      <c r="E985" s="0" t="s">
        <v>949</v>
      </c>
    </row>
    <row collapsed="false" customFormat="false" customHeight="true" hidden="false" ht="12.65" outlineLevel="0" r="986">
      <c r="A986" s="0" t="s">
        <v>950</v>
      </c>
      <c r="B986" s="0" t="s">
        <v>951</v>
      </c>
      <c r="C986" s="0" t="s">
        <v>952</v>
      </c>
      <c r="D986" s="0" t="s">
        <v>953</v>
      </c>
      <c r="E986" s="0" t="s">
        <v>954</v>
      </c>
    </row>
    <row collapsed="false" customFormat="false" customHeight="true" hidden="false" ht="12.65" outlineLevel="0" r="987">
      <c r="A987" s="0" t="s">
        <v>955</v>
      </c>
      <c r="B987" s="0" t="s">
        <v>956</v>
      </c>
      <c r="C987" s="0" t="s">
        <v>957</v>
      </c>
      <c r="D987" s="0" t="s">
        <v>958</v>
      </c>
      <c r="E987" s="0" t="s">
        <v>959</v>
      </c>
    </row>
    <row collapsed="false" customFormat="false" customHeight="true" hidden="false" ht="12.65" outlineLevel="0" r="988">
      <c r="A988" s="0" t="s">
        <v>960</v>
      </c>
      <c r="B988" s="0" t="s">
        <v>961</v>
      </c>
      <c r="C988" s="0" t="s">
        <v>962</v>
      </c>
      <c r="D988" s="0" t="s">
        <v>963</v>
      </c>
      <c r="E988" s="0" t="s">
        <v>964</v>
      </c>
    </row>
    <row collapsed="false" customFormat="false" customHeight="true" hidden="false" ht="12.65" outlineLevel="0" r="989">
      <c r="A989" s="0" t="s">
        <v>965</v>
      </c>
      <c r="B989" s="0" t="s">
        <v>966</v>
      </c>
      <c r="C989" s="0" t="s">
        <v>967</v>
      </c>
      <c r="D989" s="0" t="s">
        <v>968</v>
      </c>
      <c r="E989" s="0" t="s">
        <v>969</v>
      </c>
    </row>
    <row collapsed="false" customFormat="false" customHeight="true" hidden="false" ht="12.65" outlineLevel="0" r="990">
      <c r="A990" s="0" t="s">
        <v>970</v>
      </c>
      <c r="B990" s="0" t="s">
        <v>971</v>
      </c>
      <c r="C990" s="0" t="s">
        <v>972</v>
      </c>
      <c r="D990" s="0" t="s">
        <v>973</v>
      </c>
      <c r="E990" s="0" t="s">
        <v>974</v>
      </c>
    </row>
    <row collapsed="false" customFormat="false" customHeight="true" hidden="false" ht="12.65" outlineLevel="0" r="991">
      <c r="A991" s="0" t="s">
        <v>975</v>
      </c>
      <c r="B991" s="0" t="s">
        <v>976</v>
      </c>
      <c r="C991" s="0" t="s">
        <v>977</v>
      </c>
      <c r="D991" s="0" t="s">
        <v>978</v>
      </c>
      <c r="E991" s="0" t="s">
        <v>979</v>
      </c>
    </row>
    <row collapsed="false" customFormat="false" customHeight="true" hidden="false" ht="12.65" outlineLevel="0" r="992">
      <c r="A992" s="0" t="s">
        <v>980</v>
      </c>
      <c r="B992" s="0" t="s">
        <v>981</v>
      </c>
      <c r="C992" s="0" t="s">
        <v>982</v>
      </c>
      <c r="D992" s="0" t="s">
        <v>983</v>
      </c>
      <c r="E992" s="0" t="s">
        <v>984</v>
      </c>
    </row>
    <row collapsed="false" customFormat="false" customHeight="true" hidden="false" ht="12.65" outlineLevel="0" r="993">
      <c r="A993" s="0" t="s">
        <v>985</v>
      </c>
      <c r="B993" s="0" t="s">
        <v>986</v>
      </c>
      <c r="C993" s="0" t="s">
        <v>987</v>
      </c>
      <c r="D993" s="0" t="s">
        <v>988</v>
      </c>
      <c r="E993" s="0" t="s">
        <v>989</v>
      </c>
    </row>
    <row collapsed="false" customFormat="false" customHeight="true" hidden="false" ht="12.65" outlineLevel="0" r="994">
      <c r="A994" s="0" t="s">
        <v>990</v>
      </c>
      <c r="B994" s="0" t="s">
        <v>991</v>
      </c>
      <c r="C994" s="0" t="s">
        <v>992</v>
      </c>
      <c r="D994" s="0" t="s">
        <v>993</v>
      </c>
      <c r="E994" s="0" t="s">
        <v>994</v>
      </c>
    </row>
    <row collapsed="false" customFormat="false" customHeight="true" hidden="false" ht="12.65" outlineLevel="0" r="995">
      <c r="A995" s="0" t="s">
        <v>995</v>
      </c>
      <c r="B995" s="0" t="s">
        <v>996</v>
      </c>
      <c r="C995" s="0" t="s">
        <v>997</v>
      </c>
      <c r="D995" s="0" t="s">
        <v>998</v>
      </c>
      <c r="E995" s="0" t="s">
        <v>999</v>
      </c>
    </row>
    <row collapsed="false" customFormat="false" customHeight="true" hidden="false" ht="12.65" outlineLevel="0" r="996">
      <c r="A996" s="0" t="s">
        <v>1000</v>
      </c>
      <c r="B996" s="0" t="s">
        <v>1001</v>
      </c>
      <c r="C996" s="0" t="s">
        <v>1002</v>
      </c>
      <c r="D996" s="0" t="s">
        <v>1003</v>
      </c>
      <c r="E996" s="0" t="s">
        <v>1004</v>
      </c>
    </row>
    <row collapsed="false" customFormat="false" customHeight="true" hidden="false" ht="12.65" outlineLevel="0" r="997">
      <c r="A997" s="0" t="s">
        <v>1005</v>
      </c>
      <c r="B997" s="0" t="s">
        <v>1006</v>
      </c>
      <c r="C997" s="0" t="s">
        <v>1007</v>
      </c>
      <c r="D997" s="0" t="s">
        <v>1008</v>
      </c>
      <c r="E997" s="0" t="s">
        <v>1009</v>
      </c>
    </row>
    <row collapsed="false" customFormat="false" customHeight="true" hidden="false" ht="12.65" outlineLevel="0" r="998">
      <c r="A998" s="0" t="s">
        <v>1010</v>
      </c>
      <c r="B998" s="0" t="s">
        <v>1011</v>
      </c>
      <c r="C998" s="0" t="s">
        <v>1012</v>
      </c>
      <c r="D998" s="0" t="s">
        <v>1013</v>
      </c>
      <c r="E998" s="0" t="s">
        <v>1014</v>
      </c>
    </row>
    <row collapsed="false" customFormat="false" customHeight="true" hidden="false" ht="12.65" outlineLevel="0" r="999">
      <c r="A999" s="0" t="s">
        <v>1015</v>
      </c>
      <c r="B999" s="0" t="s">
        <v>1016</v>
      </c>
      <c r="C999" s="0" t="s">
        <v>1017</v>
      </c>
      <c r="D999" s="0" t="s">
        <v>1018</v>
      </c>
      <c r="E999" s="0" t="s">
        <v>1019</v>
      </c>
    </row>
    <row collapsed="false" customFormat="false" customHeight="true" hidden="false" ht="12.65" outlineLevel="0" r="1000">
      <c r="A1000" s="0" t="s">
        <v>1020</v>
      </c>
      <c r="B1000" s="0" t="s">
        <v>1021</v>
      </c>
      <c r="C1000" s="0" t="s">
        <v>1022</v>
      </c>
      <c r="D1000" s="0" t="s">
        <v>1023</v>
      </c>
      <c r="E1000" s="0" t="s">
        <v>1024</v>
      </c>
    </row>
    <row collapsed="false" customFormat="false" customHeight="true" hidden="false" ht="12.65" outlineLevel="0" r="1001">
      <c r="A1001" s="0" t="s">
        <v>1025</v>
      </c>
      <c r="B1001" s="0" t="s">
        <v>1026</v>
      </c>
      <c r="C1001" s="0" t="s">
        <v>1027</v>
      </c>
      <c r="D1001" s="0" t="s">
        <v>1028</v>
      </c>
      <c r="E1001" s="0" t="s">
        <v>1029</v>
      </c>
    </row>
    <row collapsed="false" customFormat="false" customHeight="true" hidden="false" ht="12.65" outlineLevel="0" r="1002">
      <c r="A1002" s="0" t="s">
        <v>1030</v>
      </c>
      <c r="B1002" s="0" t="s">
        <v>1031</v>
      </c>
      <c r="C1002" s="0" t="s">
        <v>1032</v>
      </c>
      <c r="D1002" s="0" t="s">
        <v>1033</v>
      </c>
      <c r="E1002" s="0" t="s">
        <v>1034</v>
      </c>
    </row>
    <row collapsed="false" customFormat="false" customHeight="true" hidden="false" ht="12.65" outlineLevel="0" r="1003">
      <c r="A1003" s="0" t="s">
        <v>1035</v>
      </c>
      <c r="B1003" s="0" t="s">
        <v>1036</v>
      </c>
      <c r="C1003" s="0" t="s">
        <v>1037</v>
      </c>
      <c r="D1003" s="0" t="s">
        <v>1038</v>
      </c>
      <c r="E1003" s="0" t="s">
        <v>1039</v>
      </c>
    </row>
    <row collapsed="false" customFormat="false" customHeight="true" hidden="false" ht="12.65" outlineLevel="0" r="1004">
      <c r="A1004" s="0" t="s">
        <v>1040</v>
      </c>
      <c r="B1004" s="0" t="s">
        <v>1041</v>
      </c>
      <c r="C1004" s="0" t="s">
        <v>1042</v>
      </c>
      <c r="D1004" s="0" t="s">
        <v>1043</v>
      </c>
      <c r="E1004" s="0" t="s">
        <v>1044</v>
      </c>
    </row>
    <row collapsed="false" customFormat="false" customHeight="true" hidden="false" ht="12.65" outlineLevel="0" r="1005">
      <c r="A1005" s="0" t="s">
        <v>1045</v>
      </c>
      <c r="B1005" s="0" t="s">
        <v>1046</v>
      </c>
      <c r="C1005" s="0" t="s">
        <v>1047</v>
      </c>
      <c r="D1005" s="0" t="s">
        <v>1048</v>
      </c>
      <c r="E1005" s="0" t="s">
        <v>1049</v>
      </c>
    </row>
    <row collapsed="false" customFormat="false" customHeight="true" hidden="false" ht="12.65" outlineLevel="0" r="1006">
      <c r="A1006" s="0" t="s">
        <v>1050</v>
      </c>
      <c r="B1006" s="0" t="s">
        <v>1051</v>
      </c>
      <c r="C1006" s="0" t="s">
        <v>1052</v>
      </c>
      <c r="D1006" s="0" t="s">
        <v>1053</v>
      </c>
      <c r="E1006" s="0" t="s">
        <v>1054</v>
      </c>
    </row>
    <row collapsed="false" customFormat="false" customHeight="true" hidden="false" ht="12.65" outlineLevel="0" r="1007">
      <c r="A1007" s="0" t="s">
        <v>1055</v>
      </c>
      <c r="B1007" s="0" t="s">
        <v>1056</v>
      </c>
      <c r="C1007" s="0" t="s">
        <v>1057</v>
      </c>
      <c r="D1007" s="0" t="s">
        <v>1058</v>
      </c>
      <c r="E1007" s="0" t="s">
        <v>1059</v>
      </c>
    </row>
    <row collapsed="false" customFormat="false" customHeight="true" hidden="false" ht="12.65" outlineLevel="0" r="1008">
      <c r="A1008" s="0" t="s">
        <v>1060</v>
      </c>
      <c r="B1008" s="0" t="s">
        <v>1061</v>
      </c>
      <c r="C1008" s="0" t="s">
        <v>1062</v>
      </c>
      <c r="D1008" s="0" t="s">
        <v>1063</v>
      </c>
      <c r="E1008" s="0" t="s">
        <v>1064</v>
      </c>
    </row>
    <row collapsed="false" customFormat="false" customHeight="true" hidden="false" ht="12.65" outlineLevel="0" r="1009">
      <c r="A1009" s="0" t="s">
        <v>1065</v>
      </c>
      <c r="B1009" s="0" t="s">
        <v>1066</v>
      </c>
      <c r="C1009" s="0" t="s">
        <v>1067</v>
      </c>
      <c r="D1009" s="0" t="s">
        <v>1068</v>
      </c>
      <c r="E1009" s="0" t="s">
        <v>1069</v>
      </c>
    </row>
    <row collapsed="false" customFormat="false" customHeight="true" hidden="false" ht="12.65" outlineLevel="0" r="1010">
      <c r="A1010" s="0" t="s">
        <v>1070</v>
      </c>
      <c r="B1010" s="0" t="s">
        <v>1071</v>
      </c>
      <c r="C1010" s="0" t="s">
        <v>1072</v>
      </c>
      <c r="D1010" s="0" t="s">
        <v>1073</v>
      </c>
      <c r="E1010" s="0" t="s">
        <v>1074</v>
      </c>
    </row>
    <row collapsed="false" customFormat="false" customHeight="true" hidden="false" ht="12.65" outlineLevel="0" r="1011">
      <c r="A1011" s="0" t="s">
        <v>1075</v>
      </c>
      <c r="B1011" s="0" t="s">
        <v>1076</v>
      </c>
      <c r="C1011" s="0" t="s">
        <v>1077</v>
      </c>
      <c r="D1011" s="0" t="s">
        <v>1078</v>
      </c>
      <c r="E1011" s="0" t="s">
        <v>1079</v>
      </c>
    </row>
    <row collapsed="false" customFormat="false" customHeight="true" hidden="false" ht="12.65" outlineLevel="0" r="1012">
      <c r="A1012" s="0" t="s">
        <v>1080</v>
      </c>
      <c r="B1012" s="0" t="s">
        <v>1081</v>
      </c>
    </row>
    <row collapsed="false" customFormat="false" customHeight="true" hidden="false" ht="12.1" outlineLevel="0" r="1013">
      <c r="A1013" s="0" t="str">
        <f aca="false">HYPERLINK("http://dbpedia.org/property/grapes")</f>
        <v>http://dbpedia.org/property/grapes</v>
      </c>
      <c r="B1013" s="0" t="s">
        <v>1082</v>
      </c>
      <c r="D1013" s="0" t="str">
        <f aca="false">HYPERLINK("http://dbpedia.org/sparql?default-graph-uri=http%3A%2F%2Fdbpedia.org&amp;query=select+distinct+%3Fsubject+%3Fobject+where+{%3Fsubject+%3Chttp%3A%2F%2Fdbpedia.org%2Fproperty%2Fgrapes%3E+%3Fobject}+LIMIT+100&amp;format=text%2Fhtml&amp;timeout=30000&amp;debug=on", "View on DBPedia")</f>
        <v>View on DBPedia</v>
      </c>
    </row>
    <row collapsed="false" customFormat="false" customHeight="true" hidden="false" ht="12.65" outlineLevel="0" r="1014">
      <c r="A1014" s="0" t="str">
        <f aca="false">HYPERLINK("http://dbpedia.org/ontology/growingGrape")</f>
        <v>http://dbpedia.org/ontology/growingGrape</v>
      </c>
      <c r="B1014" s="0" t="s">
        <v>1083</v>
      </c>
      <c r="D1014" s="0" t="str">
        <f aca="false">HYPERLINK("http://dbpedia.org/sparql?default-graph-uri=http%3A%2F%2Fdbpedia.org&amp;query=select+distinct+%3Fsubject+%3Fobject+where+{%3Fsubject+%3Chttp%3A%2F%2Fdbpedia.org%2Fontology%2FgrowingGrape%3E+%3Fobject}+LIMIT+100&amp;format=text%2Fhtml&amp;timeout=30000&amp;debug=on", "View on DBPedia")</f>
        <v>View on DBPedia</v>
      </c>
    </row>
    <row collapsed="false" customFormat="false" customHeight="true" hidden="false" ht="12.1" outlineLevel="0" r="1015">
      <c r="A1015" s="0" t="str">
        <f aca="false">HYPERLINK("http://dbpedia.org/property/name")</f>
        <v>http://dbpedia.org/property/name</v>
      </c>
      <c r="B1015" s="0" t="s">
        <v>24</v>
      </c>
      <c r="D101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016">
      <c r="A1016" s="0" t="str">
        <f aca="false">HYPERLINK("http://xmlns.com/foaf/0.1/name")</f>
        <v>http://xmlns.com/foaf/0.1/name</v>
      </c>
      <c r="B1016" s="0" t="s">
        <v>24</v>
      </c>
      <c r="D101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017">
      <c r="A1017" s="0" t="str">
        <f aca="false">HYPERLINK("http://dbpedia.org/property/varietals")</f>
        <v>http://dbpedia.org/property/varietals</v>
      </c>
      <c r="B1017" s="0" t="s">
        <v>1084</v>
      </c>
      <c r="D1017" s="0" t="str">
        <f aca="false">HYPERLINK("http://dbpedia.org/sparql?default-graph-uri=http%3A%2F%2Fdbpedia.org&amp;query=select+distinct+%3Fsubject+%3Fobject+where+{%3Fsubject+%3Chttp%3A%2F%2Fdbpedia.org%2Fproperty%2Fvarietals%3E+%3Fobject}+LIMIT+100&amp;format=text%2Fhtml&amp;timeout=30000&amp;debug=on", "View on DBPedia")</f>
        <v>View on DBPedia</v>
      </c>
    </row>
    <row collapsed="false" customFormat="false" customHeight="true" hidden="false" ht="12.1" outlineLevel="0" r="1018">
      <c r="A1018" s="0" t="str">
        <f aca="false">HYPERLINK("http://dbpedia.org/property/caption")</f>
        <v>http://dbpedia.org/property/caption</v>
      </c>
      <c r="B1018" s="0" t="s">
        <v>28</v>
      </c>
      <c r="D101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019">
      <c r="A1019" s="0" t="str">
        <f aca="false">HYPERLINK("http://dbpedia.org/ontology/varietals")</f>
        <v>http://dbpedia.org/ontology/varietals</v>
      </c>
      <c r="B1019" s="0" t="s">
        <v>1084</v>
      </c>
      <c r="D1019" s="0" t="str">
        <f aca="false">HYPERLINK("http://dbpedia.org/sparql?default-graph-uri=http%3A%2F%2Fdbpedia.org&amp;query=select+distinct+%3Fsubject+%3Fobject+where+{%3Fsubject+%3Chttp%3A%2F%2Fdbpedia.org%2Fontology%2Fvarietals%3E+%3Fobject}+LIMIT+100&amp;format=text%2Fhtml&amp;timeout=30000&amp;debug=on", "View on DBPedia")</f>
        <v>View on DBPedia</v>
      </c>
    </row>
    <row collapsed="false" customFormat="false" customHeight="true" hidden="false" ht="12.65" outlineLevel="0" r="1020">
      <c r="A1020" s="0" t="str">
        <f aca="false">HYPERLINK("http://dbpedia.org/property/alsoCalled")</f>
        <v>http://dbpedia.org/property/alsoCalled</v>
      </c>
      <c r="B1020" s="0" t="s">
        <v>828</v>
      </c>
      <c r="D1020" s="0" t="str">
        <f aca="false">HYPERLINK("http://dbpedia.org/sparql?default-graph-uri=http%3A%2F%2Fdbpedia.org&amp;query=select+distinct+%3Fsubject+%3Fobject+where+{%3Fsubject+%3Chttp%3A%2F%2Fdbpedia.org%2Fproperty%2FalsoCalled%3E+%3Fobject}+LIMIT+100&amp;format=text%2Fhtml&amp;timeout=30000&amp;debug=on", "View on DBPedia")</f>
        <v>View on DBPedia</v>
      </c>
    </row>
    <row collapsed="false" customFormat="false" customHeight="true" hidden="false" ht="12.1" outlineLevel="0" r="1021">
      <c r="A1021" s="0" t="str">
        <f aca="false">HYPERLINK("http://dbpedia.org/property/varietal")</f>
        <v>http://dbpedia.org/property/varietal</v>
      </c>
      <c r="B1021" s="0" t="s">
        <v>1085</v>
      </c>
      <c r="D1021" s="0" t="str">
        <f aca="false">HYPERLINK("http://dbpedia.org/sparql?default-graph-uri=http%3A%2F%2Fdbpedia.org&amp;query=select+distinct+%3Fsubject+%3Fobject+where+{%3Fsubject+%3Chttp%3A%2F%2Fdbpedia.org%2Fproperty%2Fvarietal%3E+%3Fobject}+LIMIT+100&amp;format=text%2Fhtml&amp;timeout=30000&amp;debug=on", "View on DBPedia")</f>
        <v>View on DBPedia</v>
      </c>
    </row>
    <row collapsed="false" customFormat="false" customHeight="true" hidden="false" ht="12.1" outlineLevel="0" r="1022">
      <c r="A1022" s="0" t="str">
        <f aca="false">HYPERLINK("http://dbpedia.org/property/pedigree")</f>
        <v>http://dbpedia.org/property/pedigree</v>
      </c>
      <c r="B1022" s="0" t="s">
        <v>1086</v>
      </c>
      <c r="D1022" s="0" t="str">
        <f aca="false">HYPERLINK("http://dbpedia.org/sparql?default-graph-uri=http%3A%2F%2Fdbpedia.org&amp;query=select+distinct+%3Fsubject+%3Fobject+where+{%3Fsubject+%3Chttp%3A%2F%2Fdbpedia.org%2Fproperty%2Fpedigree%3E+%3Fobject}+LIMIT+100&amp;format=text%2Fhtml&amp;timeout=30000&amp;debug=on", "View on DBPedia")</f>
        <v>View on DBPedia</v>
      </c>
    </row>
    <row collapsed="false" customFormat="false" customHeight="true" hidden="false" ht="12.65" outlineLevel="0" r="1023">
      <c r="A1023" s="0" t="str">
        <f aca="false">HYPERLINK("http://dbpedia.org/property/signatureWine")</f>
        <v>http://dbpedia.org/property/signatureWine</v>
      </c>
      <c r="B1023" s="0" t="s">
        <v>1087</v>
      </c>
      <c r="D1023" s="0" t="str">
        <f aca="false">HYPERLINK("http://dbpedia.org/sparql?default-graph-uri=http%3A%2F%2Fdbpedia.org&amp;query=select+distinct+%3Fsubject+%3Fobject+where+{%3Fsubject+%3Chttp%3A%2F%2Fdbpedia.org%2Fproperty%2FsignatureWine%3E+%3Fobject}+LIMIT+100&amp;format=text%2Fhtml&amp;timeout=30000&amp;debug=on", "View on DBPedia")</f>
        <v>View on DBPedia</v>
      </c>
    </row>
    <row collapsed="false" customFormat="false" customHeight="true" hidden="false" ht="12.1" outlineLevel="0" r="1025">
      <c r="A1025" s="0" t="n">
        <v>753388668</v>
      </c>
      <c r="B1025" s="0" t="s">
        <v>1088</v>
      </c>
      <c r="C1025" s="0" t="str">
        <f aca="false">HYPERLINK("http://www.discogs.com/", "View context")</f>
        <v>View context</v>
      </c>
    </row>
    <row collapsed="false" customFormat="false" customHeight="true" hidden="false" ht="12.1" outlineLevel="0" r="1026">
      <c r="A1026" s="0" t="s">
        <v>1089</v>
      </c>
      <c r="B1026" s="0" t="s">
        <v>1090</v>
      </c>
      <c r="C1026" s="0" t="s">
        <v>1091</v>
      </c>
      <c r="D1026" s="0" t="s">
        <v>1092</v>
      </c>
      <c r="E1026" s="0" t="s">
        <v>1093</v>
      </c>
    </row>
    <row collapsed="false" customFormat="false" customHeight="true" hidden="false" ht="12.1" outlineLevel="0" r="1027">
      <c r="A1027" s="0" t="s">
        <v>1094</v>
      </c>
      <c r="B1027" s="0" t="s">
        <v>1095</v>
      </c>
      <c r="C1027" s="0" t="s">
        <v>1096</v>
      </c>
      <c r="D1027" s="0" t="s">
        <v>1097</v>
      </c>
      <c r="E1027" s="0" t="s">
        <v>1098</v>
      </c>
    </row>
    <row collapsed="false" customFormat="false" customHeight="true" hidden="false" ht="12.1" outlineLevel="0" r="1028">
      <c r="A1028" s="0" t="s">
        <v>1099</v>
      </c>
      <c r="B1028" s="0" t="s">
        <v>1100</v>
      </c>
      <c r="C1028" s="0" t="s">
        <v>1101</v>
      </c>
      <c r="D1028" s="0" t="s">
        <v>1102</v>
      </c>
      <c r="E1028" s="0" t="s">
        <v>1103</v>
      </c>
    </row>
    <row collapsed="false" customFormat="false" customHeight="true" hidden="false" ht="12.1" outlineLevel="0" r="1029">
      <c r="A1029" s="0" t="str">
        <f aca="false">HYPERLINK("http://dbpedia.org/property/genre")</f>
        <v>http://dbpedia.org/property/genre</v>
      </c>
      <c r="B1029" s="0" t="s">
        <v>25</v>
      </c>
      <c r="D1029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1030">
      <c r="A1030" s="0" t="str">
        <f aca="false">HYPERLINK("http://dbpedia.org/property/shortDescription")</f>
        <v>http://dbpedia.org/property/shortDescription</v>
      </c>
      <c r="B1030" s="0" t="s">
        <v>271</v>
      </c>
      <c r="D103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1031">
      <c r="A1031" s="0" t="str">
        <f aca="false">HYPERLINK("http://xmlns.com/foaf/0.1/name")</f>
        <v>http://xmlns.com/foaf/0.1/name</v>
      </c>
      <c r="B1031" s="0" t="s">
        <v>24</v>
      </c>
      <c r="D103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1032">
      <c r="A1032" s="0" t="str">
        <f aca="false">HYPERLINK("http://dbpedia.org/property/stylisticOrigins")</f>
        <v>http://dbpedia.org/property/stylisticOrigins</v>
      </c>
      <c r="B1032" s="0" t="s">
        <v>1104</v>
      </c>
      <c r="D1032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true" hidden="false" ht="12.65" outlineLevel="0" r="1033">
      <c r="A1033" s="0" t="str">
        <f aca="false">HYPERLINK("http://dbpedia.org/ontology/subsequentWork")</f>
        <v>http://dbpedia.org/ontology/subsequentWork</v>
      </c>
      <c r="B1033" s="0" t="s">
        <v>853</v>
      </c>
      <c r="D1033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65" outlineLevel="0" r="1034">
      <c r="A1034" s="0" t="str">
        <f aca="false">HYPERLINK("http://dbpedia.org/ontology/previousWork")</f>
        <v>http://dbpedia.org/ontology/previousWork</v>
      </c>
      <c r="B1034" s="0" t="s">
        <v>109</v>
      </c>
      <c r="D1034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1" outlineLevel="0" r="1035">
      <c r="A1035" s="0" t="str">
        <f aca="false">HYPERLINK("http://dbpedia.org/property/name")</f>
        <v>http://dbpedia.org/property/name</v>
      </c>
      <c r="B1035" s="0" t="s">
        <v>24</v>
      </c>
      <c r="D103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036">
      <c r="A1036" s="0" t="str">
        <f aca="false">HYPERLINK("http://dbpedia.org/property/extra")</f>
        <v>http://dbpedia.org/property/extra</v>
      </c>
      <c r="B1036" s="0" t="s">
        <v>44</v>
      </c>
      <c r="D1036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1" outlineLevel="0" r="1037">
      <c r="A1037" s="0" t="str">
        <f aca="false">HYPERLINK("http://dbpedia.org/property/label")</f>
        <v>http://dbpedia.org/property/label</v>
      </c>
      <c r="B1037" s="0" t="s">
        <v>71</v>
      </c>
      <c r="D103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65" outlineLevel="0" r="1038">
      <c r="A1038" s="0" t="str">
        <f aca="false">HYPERLINK("http://dbpedia.org/property/lastAlbum")</f>
        <v>http://dbpedia.org/property/lastAlbum</v>
      </c>
      <c r="B1038" s="0" t="s">
        <v>38</v>
      </c>
      <c r="D1038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65" outlineLevel="0" r="1039">
      <c r="A1039" s="0" t="str">
        <f aca="false">HYPERLINK("http://dbpedia.org/property/thisAlbum")</f>
        <v>http://dbpedia.org/property/thisAlbum</v>
      </c>
      <c r="B1039" s="0" t="s">
        <v>47</v>
      </c>
      <c r="D1039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65" outlineLevel="0" r="1040">
      <c r="A1040" s="0" t="str">
        <f aca="false">HYPERLINK("http://dbpedia.org/property/nextAlbum")</f>
        <v>http://dbpedia.org/property/nextAlbum</v>
      </c>
      <c r="B1040" s="0" t="s">
        <v>53</v>
      </c>
      <c r="D1040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1" outlineLevel="0" r="1041">
      <c r="A1041" s="0" t="str">
        <f aca="false">HYPERLINK("http://dbpedia.org/property/description")</f>
        <v>http://dbpedia.org/property/description</v>
      </c>
      <c r="B1041" s="0" t="s">
        <v>58</v>
      </c>
      <c r="D1041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1042">
      <c r="A1042" s="0" t="str">
        <f aca="false">HYPERLINK("http://dbpedia.org/property/alt")</f>
        <v>http://dbpedia.org/property/alt</v>
      </c>
      <c r="B1042" s="0" t="s">
        <v>31</v>
      </c>
      <c r="D1042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1043">
      <c r="A1043" s="0" t="str">
        <f aca="false">HYPERLINK("http://dbpedia.org/property/title")</f>
        <v>http://dbpedia.org/property/title</v>
      </c>
      <c r="B1043" s="0" t="s">
        <v>27</v>
      </c>
      <c r="D104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1044">
      <c r="A1044" s="0" t="str">
        <f aca="false">HYPERLINK("http://dbpedia.org/property/thisSingle")</f>
        <v>http://dbpedia.org/property/thisSingle</v>
      </c>
      <c r="B1044" s="0" t="s">
        <v>1105</v>
      </c>
      <c r="D1044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true" hidden="false" ht="12.1" outlineLevel="0" r="1045">
      <c r="A1045" s="0" t="str">
        <f aca="false">HYPERLINK("http://dbpedia.org/property/alias")</f>
        <v>http://dbpedia.org/property/alias</v>
      </c>
      <c r="B1045" s="0" t="s">
        <v>1106</v>
      </c>
      <c r="D1045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true" hidden="false" ht="12.1" outlineLevel="0" r="1046">
      <c r="A1046" s="0" t="str">
        <f aca="false">HYPERLINK("http://dbpedia.org/property/album")</f>
        <v>http://dbpedia.org/property/album</v>
      </c>
      <c r="B1046" s="0" t="s">
        <v>103</v>
      </c>
      <c r="D1046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true" hidden="false" ht="12.65" outlineLevel="0" r="1047">
      <c r="A1047" s="0" t="str">
        <f aca="false">HYPERLINK("http://dbpedia.org/property/lastSingle")</f>
        <v>http://dbpedia.org/property/lastSingle</v>
      </c>
      <c r="B1047" s="0" t="s">
        <v>1107</v>
      </c>
      <c r="D1047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true" hidden="false" ht="12.1" outlineLevel="0" r="1048">
      <c r="A1048" s="0" t="str">
        <f aca="false">HYPERLINK("http://dbpedia.org/ontology/artist")</f>
        <v>http://dbpedia.org/ontology/artist</v>
      </c>
      <c r="B1048" s="0" t="s">
        <v>100</v>
      </c>
      <c r="D1048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true" hidden="false" ht="12.1" outlineLevel="0" r="1049">
      <c r="A1049" s="0" t="str">
        <f aca="false">HYPERLINK("http://dbpedia.org/property/format")</f>
        <v>http://dbpedia.org/property/format</v>
      </c>
      <c r="B1049" s="0" t="s">
        <v>26</v>
      </c>
      <c r="D1049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true" hidden="false" ht="12.1" outlineLevel="0" r="1050">
      <c r="A1050" s="0" t="str">
        <f aca="false">HYPERLINK("http://dbpedia.org/property/quote")</f>
        <v>http://dbpedia.org/property/quote</v>
      </c>
      <c r="B1050" s="0" t="s">
        <v>23</v>
      </c>
      <c r="D105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051">
      <c r="A1051" s="0" t="str">
        <f aca="false">HYPERLINK("http://dbpedia.org/property/cover")</f>
        <v>http://dbpedia.org/property/cover</v>
      </c>
      <c r="B1051" s="0" t="s">
        <v>65</v>
      </c>
      <c r="D1051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true" hidden="false" ht="12.1" outlineLevel="0" r="1052">
      <c r="A1052" s="0" t="str">
        <f aca="false">HYPERLINK("http://dbpedia.org/property/occupation")</f>
        <v>http://dbpedia.org/property/occupation</v>
      </c>
      <c r="B1052" s="0" t="s">
        <v>75</v>
      </c>
      <c r="D105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1053">
      <c r="A1053" s="0" t="str">
        <f aca="false">HYPERLINK("http://dbpedia.org/property/associatedActs")</f>
        <v>http://dbpedia.org/property/associatedActs</v>
      </c>
      <c r="B1053" s="0" t="s">
        <v>1108</v>
      </c>
      <c r="D1053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true" hidden="false" ht="12.1" outlineLevel="0" r="1054">
      <c r="A1054" s="0" t="str">
        <f aca="false">HYPERLINK("http://dbpedia.org/property/artist")</f>
        <v>http://dbpedia.org/property/artist</v>
      </c>
      <c r="B1054" s="0" t="s">
        <v>100</v>
      </c>
      <c r="D1054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true" hidden="false" ht="12.65" outlineLevel="0" r="1055">
      <c r="A1055" s="0" t="str">
        <f aca="false">HYPERLINK("http://dbpedia.org/property/fusiongenres")</f>
        <v>http://dbpedia.org/property/fusiongenres</v>
      </c>
      <c r="B1055" s="0" t="s">
        <v>1109</v>
      </c>
      <c r="D1055" s="0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</row>
    <row collapsed="false" customFormat="false" customHeight="true" hidden="false" ht="12.1" outlineLevel="0" r="1056">
      <c r="A1056" s="0" t="str">
        <f aca="false">HYPERLINK("http://dbpedia.org/property/caption")</f>
        <v>http://dbpedia.org/property/caption</v>
      </c>
      <c r="B1056" s="0" t="s">
        <v>28</v>
      </c>
      <c r="D105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057">
      <c r="A1057" s="0" t="str">
        <f aca="false">HYPERLINK("http://dbpedia.org/ontology/genre")</f>
        <v>http://dbpedia.org/ontology/genre</v>
      </c>
      <c r="B1057" s="0" t="s">
        <v>25</v>
      </c>
      <c r="D105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1" outlineLevel="0" r="1058">
      <c r="A1058" s="0" t="str">
        <f aca="false">HYPERLINK("http://dbpedia.org/property/note")</f>
        <v>http://dbpedia.org/property/note</v>
      </c>
      <c r="B1058" s="0" t="s">
        <v>57</v>
      </c>
      <c r="D1058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65" outlineLevel="0" r="1059">
      <c r="A1059" s="0" t="str">
        <f aca="false">HYPERLINK("http://dbpedia.org/ontology/associatedBand")</f>
        <v>http://dbpedia.org/ontology/associatedBand</v>
      </c>
      <c r="B1059" s="0" t="s">
        <v>1110</v>
      </c>
      <c r="D1059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true" hidden="false" ht="12.1" outlineLevel="0" r="1060">
      <c r="A1060" s="0" t="str">
        <f aca="false">HYPERLINK("http://dbpedia.org/ontology/alias")</f>
        <v>http://dbpedia.org/ontology/alias</v>
      </c>
      <c r="B1060" s="0" t="s">
        <v>1106</v>
      </c>
      <c r="D1060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true" hidden="false" ht="12.65" outlineLevel="0" r="1061">
      <c r="A1061" s="0" t="str">
        <f aca="false">HYPERLINK("http://dbpedia.org/ontology/associatedMusicalArtist")</f>
        <v>http://dbpedia.org/ontology/associatedMusicalArtist</v>
      </c>
      <c r="B1061" s="0" t="s">
        <v>1111</v>
      </c>
      <c r="D1061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true" hidden="false" ht="12.65" outlineLevel="0" r="1062">
      <c r="A1062" s="0" t="str">
        <f aca="false">HYPERLINK("http://dbpedia.org/property/shortsummary")</f>
        <v>http://dbpedia.org/property/shortsummary</v>
      </c>
      <c r="B1062" s="0" t="s">
        <v>30</v>
      </c>
      <c r="D106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1063">
      <c r="A1063" s="0" t="str">
        <f aca="false">HYPERLINK("http://dbpedia.org/ontology/stylisticOrigin")</f>
        <v>http://dbpedia.org/ontology/stylisticOrigin</v>
      </c>
      <c r="B1063" s="0" t="s">
        <v>1112</v>
      </c>
      <c r="D1063" s="0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</row>
    <row collapsed="false" customFormat="false" customHeight="true" hidden="false" ht="12.65" outlineLevel="0" r="1064">
      <c r="A1064" s="0" t="str">
        <f aca="false">HYPERLINK("http://dbpedia.org/property/nextSingle")</f>
        <v>http://dbpedia.org/property/nextSingle</v>
      </c>
      <c r="B1064" s="0" t="s">
        <v>1113</v>
      </c>
      <c r="D1064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true" hidden="false" ht="12.1" outlineLevel="0" r="1065">
      <c r="A1065" s="0" t="str">
        <f aca="false">HYPERLINK("http://dbpedia.org/property/genres")</f>
        <v>http://dbpedia.org/property/genres</v>
      </c>
      <c r="B1065" s="0" t="s">
        <v>64</v>
      </c>
      <c r="D1065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true" hidden="false" ht="12.65" outlineLevel="0" r="1066">
      <c r="A1066" s="0" t="str">
        <f aca="false">HYPERLINK("http://dbpedia.org/ontology/musicSubgenre")</f>
        <v>http://dbpedia.org/ontology/musicSubgenre</v>
      </c>
      <c r="B1066" s="0" t="s">
        <v>1114</v>
      </c>
      <c r="D1066" s="0" t="str">
        <f aca="false">HYPERLINK("http://dbpedia.org/sparql?default-graph-uri=http%3A%2F%2Fdbpedia.org&amp;query=select+distinct+%3Fsubject+%3Fobject+where+{%3Fsubject+%3Chttp%3A%2F%2Fdbpedia.org%2Fontology%2FmusicSubgenre%3E+%3Fobject}+LIMIT+100&amp;format=text%2Fhtml&amp;timeout=30000&amp;debug=on", "View on DBPedia")</f>
        <v>View on DBPedia</v>
      </c>
    </row>
    <row collapsed="false" customFormat="false" customHeight="true" hidden="false" ht="12.65" outlineLevel="0" r="1067">
      <c r="A1067" s="0" t="str">
        <f aca="false">HYPERLINK("http://dbpedia.org/property/otherTopics")</f>
        <v>http://dbpedia.org/property/otherTopics</v>
      </c>
      <c r="B1067" s="0" t="s">
        <v>1115</v>
      </c>
      <c r="D1067" s="0" t="str">
        <f aca="false">HYPERLINK("http://dbpedia.org/sparql?default-graph-uri=http%3A%2F%2Fdbpedia.org&amp;query=select+distinct+%3Fsubject+%3Fobject+where+{%3Fsubject+%3Chttp%3A%2F%2Fdbpedia.org%2Fproperty%2FotherTopics%3E+%3Fobject}+LIMIT+100&amp;format=text%2Fhtml&amp;timeout=30000&amp;debug=on", "View on DBPedia")</f>
        <v>View on DBPedia</v>
      </c>
    </row>
    <row collapsed="false" customFormat="false" customHeight="true" hidden="false" ht="12.1" outlineLevel="0" r="1068">
      <c r="A1068" s="0" t="str">
        <f aca="false">HYPERLINK("http://dbpedia.org/ontology/derivative")</f>
        <v>http://dbpedia.org/ontology/derivative</v>
      </c>
      <c r="B1068" s="0" t="s">
        <v>1116</v>
      </c>
      <c r="D1068" s="0" t="str">
        <f aca="false">HYPERLINK("http://dbpedia.org/sparql?default-graph-uri=http%3A%2F%2Fdbpedia.org&amp;query=select+distinct+%3Fsubject+%3Fobject+where+{%3Fsubject+%3Chttp%3A%2F%2Fdbpedia.org%2Fontology%2Fderivative%3E+%3Fobject}+LIMIT+100&amp;format=text%2Fhtml&amp;timeout=30000&amp;debug=on", "View on DBPedia")</f>
        <v>View on DBPedia</v>
      </c>
    </row>
    <row collapsed="false" customFormat="false" customHeight="true" hidden="false" ht="12.1" outlineLevel="0" r="1069">
      <c r="A1069" s="0" t="str">
        <f aca="false">HYPERLINK("http://dbpedia.org/property/type")</f>
        <v>http://dbpedia.org/property/type</v>
      </c>
      <c r="B1069" s="0" t="s">
        <v>59</v>
      </c>
      <c r="D1069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true" hidden="false" ht="12.65" outlineLevel="0" r="1070">
      <c r="A1070" s="0" t="str">
        <f aca="false">HYPERLINK("http://dbpedia.org/ontology/musicalBand")</f>
        <v>http://dbpedia.org/ontology/musicalBand</v>
      </c>
      <c r="B1070" s="0" t="s">
        <v>1117</v>
      </c>
      <c r="D1070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true" hidden="false" ht="12.1" outlineLevel="0" r="1071">
      <c r="A1071" s="0" t="str">
        <f aca="false">HYPERLINK("http://dbpedia.org/property/recorded")</f>
        <v>http://dbpedia.org/property/recorded</v>
      </c>
      <c r="B1071" s="0" t="s">
        <v>102</v>
      </c>
      <c r="D1071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1" outlineLevel="0" r="1072">
      <c r="A1072" s="0" t="str">
        <f aca="false">HYPERLINK("http://dbpedia.org/property/producer")</f>
        <v>http://dbpedia.org/property/producer</v>
      </c>
      <c r="B1072" s="0" t="s">
        <v>35</v>
      </c>
      <c r="D107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073">
      <c r="A1073" s="0" t="str">
        <f aca="false">HYPERLINK("http://dbpedia.org/property/text")</f>
        <v>http://dbpedia.org/property/text</v>
      </c>
      <c r="B1073" s="0" t="s">
        <v>50</v>
      </c>
      <c r="D1073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65" outlineLevel="0" r="1074">
      <c r="A1074" s="0" t="str">
        <f aca="false">HYPERLINK("http://dbpedia.org/property/subgenres")</f>
        <v>http://dbpedia.org/property/subgenres</v>
      </c>
      <c r="B1074" s="0" t="s">
        <v>1118</v>
      </c>
      <c r="D1074" s="0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</row>
    <row collapsed="false" customFormat="false" customHeight="true" hidden="false" ht="12.65" outlineLevel="0" r="1075">
      <c r="A1075" s="0" t="str">
        <f aca="false">HYPERLINK("http://dbpedia.org/ontology/musicalArtist")</f>
        <v>http://dbpedia.org/ontology/musicalArtist</v>
      </c>
      <c r="B1075" s="0" t="s">
        <v>1119</v>
      </c>
      <c r="D1075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true" hidden="false" ht="12.65" outlineLevel="0" r="1076">
      <c r="A1076" s="0" t="str">
        <f aca="false">HYPERLINK("http://dbpedia.org/ontology/recordLabel")</f>
        <v>http://dbpedia.org/ontology/recordLabel</v>
      </c>
      <c r="B1076" s="0" t="s">
        <v>1120</v>
      </c>
      <c r="D1076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true" hidden="false" ht="12.1" outlineLevel="0" r="1077">
      <c r="A1077" s="0" t="str">
        <f aca="false">HYPERLINK("http://dbpedia.org/property/derivatives")</f>
        <v>http://dbpedia.org/property/derivatives</v>
      </c>
      <c r="B1077" s="0" t="s">
        <v>1121</v>
      </c>
      <c r="D1077" s="0" t="str">
        <f aca="false">HYPERLINK("http://dbpedia.org/sparql?default-graph-uri=http%3A%2F%2Fdbpedia.org&amp;query=select+distinct+%3Fsubject+%3Fobject+where+{%3Fsubject+%3Chttp%3A%2F%2Fdbpedia.org%2Fproperty%2Fderivatives%3E+%3Fobject}+LIMIT+100&amp;format=text%2Fhtml&amp;timeout=30000&amp;debug=on", "View on DBPedia")</f>
        <v>View on DBPedia</v>
      </c>
    </row>
    <row collapsed="false" customFormat="false" customHeight="true" hidden="false" ht="12.1" outlineLevel="0" r="1078">
      <c r="A1078" s="0" t="str">
        <f aca="false">HYPERLINK("http://dbpedia.org/ontology/occupation")</f>
        <v>http://dbpedia.org/ontology/occupation</v>
      </c>
      <c r="B1078" s="0" t="s">
        <v>75</v>
      </c>
      <c r="D1078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1079">
      <c r="A1079" s="0" t="str">
        <f aca="false">HYPERLINK("http://dbpedia.org/property/headline")</f>
        <v>http://dbpedia.org/property/headline</v>
      </c>
      <c r="B1079" s="0" t="s">
        <v>66</v>
      </c>
      <c r="D1079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true" hidden="false" ht="12.1" outlineLevel="0" r="1080">
      <c r="A1080" s="0" t="str">
        <f aca="false">HYPERLINK("http://dbpedia.org/property/before")</f>
        <v>http://dbpedia.org/property/before</v>
      </c>
      <c r="B1080" s="0" t="s">
        <v>46</v>
      </c>
      <c r="D108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1081">
      <c r="A1081" s="0" t="str">
        <f aca="false">HYPERLINK("http://dbpedia.org/ontology/producer")</f>
        <v>http://dbpedia.org/ontology/producer</v>
      </c>
      <c r="B1081" s="0" t="s">
        <v>35</v>
      </c>
      <c r="D108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65" outlineLevel="0" r="1082">
      <c r="A1082" s="0" t="str">
        <f aca="false">HYPERLINK("http://dbpedia.org/property/currentMembers")</f>
        <v>http://dbpedia.org/property/currentMembers</v>
      </c>
      <c r="B1082" s="0" t="s">
        <v>1122</v>
      </c>
      <c r="D1082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true" hidden="false" ht="12.65" outlineLevel="0" r="1083">
      <c r="A1083" s="0" t="str">
        <f aca="false">HYPERLINK("http://dbpedia.org/ontology/bSide")</f>
        <v>http://dbpedia.org/ontology/bSide</v>
      </c>
      <c r="B1083" s="0" t="s">
        <v>1123</v>
      </c>
      <c r="D1083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true" hidden="false" ht="12.65" outlineLevel="0" r="1084">
      <c r="A1084" s="0" t="str">
        <f aca="false">HYPERLINK("http://dbpedia.org/property/bSide")</f>
        <v>http://dbpedia.org/property/bSide</v>
      </c>
      <c r="B1084" s="0" t="s">
        <v>1123</v>
      </c>
      <c r="D1084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true" hidden="false" ht="12.1" outlineLevel="0" r="1085">
      <c r="A1085" s="0" t="str">
        <f aca="false">HYPERLINK("http://dbpedia.org/property/after")</f>
        <v>http://dbpedia.org/property/after</v>
      </c>
      <c r="B1085" s="0" t="s">
        <v>52</v>
      </c>
      <c r="D108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1086">
      <c r="A1086" s="0" t="str">
        <f aca="false">HYPERLINK("http://dbpedia.org/ontology/album")</f>
        <v>http://dbpedia.org/ontology/album</v>
      </c>
      <c r="B1086" s="0" t="s">
        <v>103</v>
      </c>
      <c r="D1086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true" hidden="false" ht="12.65" outlineLevel="0" r="1087">
      <c r="A1087" s="0" t="str">
        <f aca="false">HYPERLINK("http://dbpedia.org/property/pastMembers")</f>
        <v>http://dbpedia.org/property/pastMembers</v>
      </c>
      <c r="B1087" s="0" t="s">
        <v>1124</v>
      </c>
      <c r="D1087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true" hidden="false" ht="12.1" outlineLevel="0" r="1088">
      <c r="A1088" s="0" t="str">
        <f aca="false">HYPERLINK("http://dbpedia.org/ontology/format")</f>
        <v>http://dbpedia.org/ontology/format</v>
      </c>
      <c r="B1088" s="0" t="s">
        <v>26</v>
      </c>
      <c r="D1088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true" hidden="false" ht="12.65" outlineLevel="0" r="1089">
      <c r="A1089" s="0" t="str">
        <f aca="false">HYPERLINK("http://dbpedia.org/property/fromAlbum")</f>
        <v>http://dbpedia.org/property/fromAlbum</v>
      </c>
      <c r="B1089" s="0" t="s">
        <v>1125</v>
      </c>
      <c r="D1089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true" hidden="false" ht="12.1" outlineLevel="0" r="1090">
      <c r="A1090" s="0" t="str">
        <f aca="false">HYPERLINK("http://dbpedia.org/property/data")</f>
        <v>http://dbpedia.org/property/data</v>
      </c>
      <c r="B1090" s="0" t="s">
        <v>476</v>
      </c>
      <c r="D1090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1091">
      <c r="A1091" s="0" t="str">
        <f aca="false">HYPERLINK("http://dbpedia.org/property/musicFestivalName")</f>
        <v>http://dbpedia.org/property/musicFestivalName</v>
      </c>
      <c r="B1091" s="0" t="s">
        <v>1126</v>
      </c>
      <c r="D1091" s="0" t="str">
        <f aca="false">HYPERLINK("http://dbpedia.org/sparql?default-graph-uri=http%3A%2F%2Fdbpedia.org&amp;query=select+distinct+%3Fsubject+%3Fobject+where+{%3Fsubject+%3Chttp%3A%2F%2Fdbpedia.org%2Fproperty%2FmusicFestivalName%3E+%3Fobject}+LIMIT+100&amp;format=text%2Fhtml&amp;timeout=30000&amp;debug=on", "View on DBPedia")</f>
        <v>View on DBPedia</v>
      </c>
    </row>
    <row collapsed="false" customFormat="false" customHeight="true" hidden="false" ht="12.65" outlineLevel="0" r="1092">
      <c r="A1092" s="0" t="str">
        <f aca="false">HYPERLINK("http://dbpedia.org/ontology/bandMember")</f>
        <v>http://dbpedia.org/ontology/bandMember</v>
      </c>
      <c r="B1092" s="0" t="s">
        <v>1127</v>
      </c>
      <c r="D1092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true" hidden="false" ht="12.1" outlineLevel="0" r="1093">
      <c r="A1093" s="0" t="str">
        <f aca="false">HYPERLINK("http://dbpedia.org/property/rev")</f>
        <v>http://dbpedia.org/property/rev</v>
      </c>
      <c r="B1093" s="0" t="s">
        <v>111</v>
      </c>
      <c r="D1093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true" hidden="false" ht="12.65" outlineLevel="0" r="1094">
      <c r="A1094" s="0" t="str">
        <f aca="false">HYPERLINK("http://dbpedia.org/property/showName")</f>
        <v>http://dbpedia.org/property/showName</v>
      </c>
      <c r="B1094" s="0" t="s">
        <v>70</v>
      </c>
      <c r="D1094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1" outlineLevel="0" r="1095">
      <c r="A1095" s="0" t="str">
        <f aca="false">HYPERLINK("http://dbpedia.org/property/chronology")</f>
        <v>http://dbpedia.org/property/chronology</v>
      </c>
      <c r="B1095" s="0" t="s">
        <v>84</v>
      </c>
      <c r="D1095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true" hidden="false" ht="12.65" outlineLevel="0" r="1096">
      <c r="A1096" s="0" t="str">
        <f aca="false">HYPERLINK("http://dbpedia.org/ontology/recordedIn")</f>
        <v>http://dbpedia.org/ontology/recordedIn</v>
      </c>
      <c r="B1096" s="0" t="s">
        <v>1128</v>
      </c>
      <c r="D1096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true" hidden="false" ht="12.1" outlineLevel="0" r="1097">
      <c r="A1097" s="0" t="str">
        <f aca="false">HYPERLINK("http://dbpedia.org/property/style")</f>
        <v>http://dbpedia.org/property/style</v>
      </c>
      <c r="B1097" s="0" t="s">
        <v>1129</v>
      </c>
      <c r="D1097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true" hidden="false" ht="12.65" outlineLevel="0" r="1098">
      <c r="A1098" s="0" t="str">
        <f aca="false">HYPERLINK("http://dbpedia.org/ontology/programmeFormat")</f>
        <v>http://dbpedia.org/ontology/programmeFormat</v>
      </c>
      <c r="B1098" s="0" t="s">
        <v>1130</v>
      </c>
      <c r="D1098" s="0" t="str">
        <f aca="false">HYPERLINK("http://dbpedia.org/sparql?default-graph-uri=http%3A%2F%2Fdbpedia.org&amp;query=select+distinct+%3Fsubject+%3Fobject+where+{%3Fsubject+%3Chttp%3A%2F%2Fdbpedia.org%2Fontology%2FprogrammeFormat%3E+%3Fobject}+LIMIT+100&amp;format=text%2Fhtml&amp;timeout=30000&amp;debug=on", "View on DBPedia")</f>
        <v>View on DBPedia</v>
      </c>
    </row>
    <row collapsed="false" customFormat="false" customHeight="true" hidden="false" ht="12.1" outlineLevel="0" r="1099">
      <c r="A1099" s="0" t="str">
        <f aca="false">HYPERLINK("http://dbpedia.org/property/subject")</f>
        <v>http://dbpedia.org/property/subject</v>
      </c>
      <c r="B1099" s="0" t="s">
        <v>98</v>
      </c>
      <c r="D1099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true" hidden="false" ht="12.1" outlineLevel="0" r="1100">
      <c r="A1100" s="0" t="str">
        <f aca="false">HYPERLINK("http://dbpedia.org/property/source")</f>
        <v>http://dbpedia.org/property/source</v>
      </c>
      <c r="B1100" s="0" t="s">
        <v>37</v>
      </c>
      <c r="D110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1101">
      <c r="A1101" s="0" t="str">
        <f aca="false">HYPERLINK("http://dbpedia.org/property/music")</f>
        <v>http://dbpedia.org/property/music</v>
      </c>
      <c r="B1101" s="0" t="s">
        <v>48</v>
      </c>
      <c r="D1101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65" outlineLevel="0" r="1102">
      <c r="A1102" s="0" t="str">
        <f aca="false">HYPERLINK("http://dbpedia.org/property/allWriting")</f>
        <v>http://dbpedia.org/property/allWriting</v>
      </c>
      <c r="B1102" s="0" t="s">
        <v>1131</v>
      </c>
      <c r="D1102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true" hidden="false" ht="12.1" outlineLevel="0" r="1103">
      <c r="A1103" s="0" t="str">
        <f aca="false">HYPERLINK("http://dbpedia.org/property/category")</f>
        <v>http://dbpedia.org/property/category</v>
      </c>
      <c r="B1103" s="0" t="s">
        <v>1132</v>
      </c>
      <c r="D1103" s="0" t="str">
        <f aca="false">HYPERLINK("http://dbpedia.org/sparql?default-graph-uri=http%3A%2F%2Fdbpedia.org&amp;query=select+distinct+%3Fsubject+%3Fobject+where+{%3Fsubject+%3Chttp%3A%2F%2Fdbpedia.org%2Fproperty%2Fcategory%3E+%3Fobject}+LIMIT+100&amp;format=text%2Fhtml&amp;timeout=30000&amp;debug=on", "View on DBPedia")</f>
        <v>View on DBPedia</v>
      </c>
    </row>
    <row collapsed="false" customFormat="false" customHeight="true" hidden="false" ht="12.1" outlineLevel="0" r="1104">
      <c r="A1104" s="0" t="str">
        <f aca="false">HYPERLINK("http://dbpedia.org/property/popularity")</f>
        <v>http://dbpedia.org/property/popularity</v>
      </c>
      <c r="B1104" s="0" t="s">
        <v>1133</v>
      </c>
      <c r="D1104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true" hidden="false" ht="12.65" outlineLevel="0" r="1105">
      <c r="A1105" s="0" t="str">
        <f aca="false">HYPERLINK("http://dbpedia.org/property/subgenrelist")</f>
        <v>http://dbpedia.org/property/subgenrelist</v>
      </c>
      <c r="B1105" s="0" t="s">
        <v>1134</v>
      </c>
      <c r="D1105" s="0" t="str">
        <f aca="false">HYPERLINK("http://dbpedia.org/sparql?default-graph-uri=http%3A%2F%2Fdbpedia.org&amp;query=select+distinct+%3Fsubject+%3Fobject+where+{%3Fsubject+%3Chttp%3A%2F%2Fdbpedia.org%2Fproperty%2Fsubgenrelist%3E+%3Fobject}+LIMIT+100&amp;format=text%2Fhtml&amp;timeout=30000&amp;debug=on", "View on DBPedia")</f>
        <v>View on DBPedia</v>
      </c>
    </row>
    <row collapsed="false" customFormat="false" customHeight="true" hidden="false" ht="12.1" outlineLevel="0" r="1106">
      <c r="A1106" s="0" t="str">
        <f aca="false">HYPERLINK("http://dbpedia.org/property/writer")</f>
        <v>http://dbpedia.org/property/writer</v>
      </c>
      <c r="B1106" s="0" t="s">
        <v>36</v>
      </c>
      <c r="D1106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65" outlineLevel="0" r="1107">
      <c r="A1107" s="0" t="str">
        <f aca="false">HYPERLINK("http://dbpedia.org/ontology/formerBandMember")</f>
        <v>http://dbpedia.org/ontology/formerBandMember</v>
      </c>
      <c r="B1107" s="0" t="s">
        <v>1135</v>
      </c>
      <c r="D1107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true" hidden="false" ht="12.65" outlineLevel="0" r="1108">
      <c r="A1108" s="0" t="str">
        <f aca="false">HYPERLINK("http://dbpedia.org/ontology/musicFusionGenre")</f>
        <v>http://dbpedia.org/ontology/musicFusionGenre</v>
      </c>
      <c r="B1108" s="0" t="s">
        <v>1136</v>
      </c>
      <c r="D1108" s="0" t="str">
        <f aca="false">HYPERLINK("http://dbpedia.org/sparql?default-graph-uri=http%3A%2F%2Fdbpedia.org&amp;query=select+distinct+%3Fsubject+%3Fobject+where+{%3Fsubject+%3Chttp%3A%2F%2Fdbpedia.org%2Fontology%2FmusicFusionGenre%3E+%3Fobject}+LIMIT+100&amp;format=text%2Fhtml&amp;timeout=30000&amp;debug=on", "View on DBPedia")</f>
        <v>View on DBPedia</v>
      </c>
    </row>
    <row collapsed="false" customFormat="false" customHeight="true" hidden="false" ht="12.1" outlineLevel="0" r="1109">
      <c r="A1109" s="0" t="str">
        <f aca="false">HYPERLINK("http://dbpedia.org/ontology/instrument")</f>
        <v>http://dbpedia.org/ontology/instrument</v>
      </c>
      <c r="B1109" s="0" t="s">
        <v>1137</v>
      </c>
      <c r="D1109" s="0" t="str">
        <f aca="false">HYPERLINK("http://dbpedia.org/sparql?default-graph-uri=http%3A%2F%2Fdbpedia.org&amp;query=select+distinct+%3Fsubject+%3Fobject+where+{%3Fsubject+%3Chttp%3A%2F%2Fdbpedia.org%2Fontology%2Finstrument%3E+%3Fobject}+LIMIT+100&amp;format=text%2Fhtml&amp;timeout=30000&amp;debug=on", "View on DBPedia")</f>
        <v>View on DBPedia</v>
      </c>
    </row>
    <row collapsed="false" customFormat="false" customHeight="true" hidden="false" ht="12.1" outlineLevel="0" r="1110">
      <c r="A1110" s="0" t="str">
        <f aca="false">HYPERLINK("http://dbpedia.org/property/instrument")</f>
        <v>http://dbpedia.org/property/instrument</v>
      </c>
      <c r="B1110" s="0" t="s">
        <v>1137</v>
      </c>
      <c r="D1110" s="0" t="str">
        <f aca="false">HYPERLINK("http://dbpedia.org/sparql?default-graph-uri=http%3A%2F%2Fdbpedia.org&amp;query=select+distinct+%3Fsubject+%3Fobject+where+{%3Fsubject+%3Chttp%3A%2F%2Fdbpedia.org%2Fproperty%2Finstrument%3E+%3Fobject}+LIMIT+100&amp;format=text%2Fhtml&amp;timeout=30000&amp;debug=on", "View on DBPedia")</f>
        <v>View on DBPedia</v>
      </c>
    </row>
    <row collapsed="false" customFormat="false" customHeight="true" hidden="false" ht="12.1" outlineLevel="0" r="1111">
      <c r="A1111" s="0" t="str">
        <f aca="false">HYPERLINK("http://dbpedia.org/property/filename")</f>
        <v>http://dbpedia.org/property/filename</v>
      </c>
      <c r="B1111" s="0" t="s">
        <v>709</v>
      </c>
      <c r="D1111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true" hidden="false" ht="12.1" outlineLevel="0" r="1112">
      <c r="A1112" s="0" t="str">
        <f aca="false">HYPERLINK("http://dbpedia.org/ontology/writer")</f>
        <v>http://dbpedia.org/ontology/writer</v>
      </c>
      <c r="B1112" s="0" t="s">
        <v>36</v>
      </c>
      <c r="D111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65" outlineLevel="0" r="1113">
      <c r="A1113" s="0" t="str">
        <f aca="false">HYPERLINK("http://dbpedia.org/property/regionalScenes")</f>
        <v>http://dbpedia.org/property/regionalScenes</v>
      </c>
      <c r="B1113" s="0" t="s">
        <v>1138</v>
      </c>
      <c r="D1113" s="0" t="str">
        <f aca="false">HYPERLINK("http://dbpedia.org/sparql?default-graph-uri=http%3A%2F%2Fdbpedia.org&amp;query=select+distinct+%3Fsubject+%3Fobject+where+{%3Fsubject+%3Chttp%3A%2F%2Fdbpedia.org%2Fproperty%2FregionalScenes%3E+%3Fobject}+LIMIT+100&amp;format=text%2Fhtml&amp;timeout=30000&amp;debug=on", "View on DBPedia")</f>
        <v>View on DBPedia</v>
      </c>
    </row>
    <row collapsed="false" customFormat="false" customHeight="true" hidden="false" ht="12.1" outlineLevel="0" r="1114">
      <c r="A1114" s="0" t="str">
        <f aca="false">HYPERLINK("http://dbpedia.org/property/col")</f>
        <v>http://dbpedia.org/property/col</v>
      </c>
      <c r="B1114" s="0" t="s">
        <v>1139</v>
      </c>
      <c r="D1114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1115">
      <c r="A1115" s="0" t="str">
        <f aca="false">HYPERLINK("http://dbpedia.org/property/instruments")</f>
        <v>http://dbpedia.org/property/instruments</v>
      </c>
      <c r="B1115" s="0" t="s">
        <v>1140</v>
      </c>
      <c r="D1115" s="0" t="str">
        <f aca="false">HYPERLINK("http://dbpedia.org/sparql?default-graph-uri=http%3A%2F%2Fdbpedia.org&amp;query=select+distinct+%3Fsubject+%3Fobject+where+{%3Fsubject+%3Chttp%3A%2F%2Fdbpedia.org%2Fproperty%2Finstruments%3E+%3Fobject}+LIMIT+100&amp;format=text%2Fhtml&amp;timeout=30000&amp;debug=on", "View on DBPedia")</f>
        <v>View on DBPedia</v>
      </c>
    </row>
    <row collapsed="false" customFormat="false" customHeight="true" hidden="false" ht="12.1" outlineLevel="0" r="1116">
      <c r="A1116" s="0" t="str">
        <f aca="false">HYPERLINK("http://dbpedia.org/property/genre(s)_")</f>
        <v>http://dbpedia.org/property/genre(s)_</v>
      </c>
      <c r="B1116" s="0" t="s">
        <v>74</v>
      </c>
      <c r="D1116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true" hidden="false" ht="12.1" outlineLevel="0" r="1117">
      <c r="A1117" s="0" t="str">
        <f aca="false">HYPERLINK("http://www.w3.org/2004/02/skos/core#subject")</f>
        <v>http://www.w3.org/2004/02/skos/core#subject</v>
      </c>
      <c r="B1117" s="0" t="s">
        <v>98</v>
      </c>
      <c r="D1117" s="0" t="str">
        <f aca="false">HYPERLINK("http://dbpedia.org/sparql?default-graph-uri=http%3A%2F%2Fdbpedia.org&amp;query=select+distinct+%3Fsubject+%3Fobject+where+{%3Fsubject+%3Chttp%3A%2F%2Fwww.w3.org%2F2004%2F02%2Fskos%2Fcore%23subject%3E+%3Fobject}+LIMIT+100&amp;format=text%2Fhtml&amp;timeout=30000&amp;debug=on", "View on DBPedia")</f>
        <v>View on DBPedia</v>
      </c>
    </row>
    <row collapsed="false" customFormat="false" customHeight="true" hidden="false" ht="12.65" outlineLevel="0" r="1118">
      <c r="A1118" s="0" t="str">
        <f aca="false">HYPERLINK("http://dbpedia.org/property/notableInstruments")</f>
        <v>http://dbpedia.org/property/notableInstruments</v>
      </c>
      <c r="B1118" s="0" t="s">
        <v>1141</v>
      </c>
      <c r="D1118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true" hidden="false" ht="12.1" outlineLevel="0" r="1119">
      <c r="A1119" s="0" t="str">
        <f aca="false">HYPERLINK("http://dbpedia.org/property/distributor")</f>
        <v>http://dbpedia.org/property/distributor</v>
      </c>
      <c r="B1119" s="0" t="s">
        <v>32</v>
      </c>
      <c r="D1119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65" outlineLevel="0" r="1120">
      <c r="A1120" s="0" t="str">
        <f aca="false">HYPERLINK("http://dbpedia.org/property/knownFor")</f>
        <v>http://dbpedia.org/property/knownFor</v>
      </c>
      <c r="B1120" s="0" t="s">
        <v>373</v>
      </c>
      <c r="D1120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1121">
      <c r="A1121" s="0" t="str">
        <f aca="false">HYPERLINK("http://dbpedia.org/property/companyName")</f>
        <v>http://dbpedia.org/property/companyName</v>
      </c>
      <c r="B1121" s="0" t="s">
        <v>1142</v>
      </c>
      <c r="D1121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true" hidden="false" ht="12.1" outlineLevel="0" r="1122">
      <c r="A1122" s="0" t="str">
        <f aca="false">HYPERLINK("http://dbpedia.org/property/slogan")</f>
        <v>http://dbpedia.org/property/slogan</v>
      </c>
      <c r="B1122" s="0" t="s">
        <v>1143</v>
      </c>
      <c r="D1122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true" hidden="false" ht="12.1" outlineLevel="0" r="1123">
      <c r="A1123" s="0" t="str">
        <f aca="false">HYPERLINK("http://dbpedia.org/property/list")</f>
        <v>http://dbpedia.org/property/list</v>
      </c>
      <c r="B1123" s="0" t="s">
        <v>60</v>
      </c>
      <c r="D1123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65" outlineLevel="0" r="1124">
      <c r="A1124" s="0" t="str">
        <f aca="false">HYPERLINK("http://dbpedia.org/property/alternativeNames")</f>
        <v>http://dbpedia.org/property/alternativeNames</v>
      </c>
      <c r="B1124" s="0" t="s">
        <v>1144</v>
      </c>
      <c r="D112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true" hidden="false" ht="12.1" outlineLevel="0" r="1125">
      <c r="A1125" s="0" t="str">
        <f aca="false">HYPERLINK("http://dbpedia.org/property/image")</f>
        <v>http://dbpedia.org/property/image</v>
      </c>
      <c r="B1125" s="0" t="s">
        <v>349</v>
      </c>
      <c r="D1125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1126">
      <c r="A1126" s="0" t="str">
        <f aca="false">HYPERLINK("http://dbpedia.org/property/song")</f>
        <v>http://dbpedia.org/property/song</v>
      </c>
      <c r="B1126" s="0" t="s">
        <v>1145</v>
      </c>
      <c r="D1126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true" hidden="false" ht="12.1" outlineLevel="0" r="1127">
      <c r="A1127" s="0" t="str">
        <f aca="false">HYPERLINK("http://dbpedia.org/ontology/type")</f>
        <v>http://dbpedia.org/ontology/type</v>
      </c>
      <c r="B1127" s="0" t="s">
        <v>59</v>
      </c>
      <c r="D1127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true" hidden="false" ht="12.65" outlineLevel="0" r="1128">
      <c r="A1128" s="0" t="str">
        <f aca="false">HYPERLINK("http://dbpedia.org/property/musicGenre")</f>
        <v>http://dbpedia.org/property/musicGenre</v>
      </c>
      <c r="B1128" s="0" t="s">
        <v>1146</v>
      </c>
      <c r="D1128" s="0" t="str">
        <f aca="false">HYPERLINK("http://dbpedia.org/sparql?default-graph-uri=http%3A%2F%2Fdbpedia.org&amp;query=select+distinct+%3Fsubject+%3Fobject+where+{%3Fsubject+%3Chttp%3A%2F%2Fdbpedia.org%2Fproperty%2FmusicGenre%3E+%3Fobject}+LIMIT+100&amp;format=text%2Fhtml&amp;timeout=30000&amp;debug=on", "View on DBPedia")</f>
        <v>View on DBPedia</v>
      </c>
    </row>
    <row collapsed="false" customFormat="false" customHeight="true" hidden="false" ht="12.65" outlineLevel="0" r="1129">
      <c r="A1129" s="0" t="str">
        <f aca="false">HYPERLINK("http://dbpedia.org/ontology/nonFictionSubject")</f>
        <v>http://dbpedia.org/ontology/nonFictionSubject</v>
      </c>
      <c r="B1129" s="0" t="s">
        <v>1147</v>
      </c>
      <c r="D1129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true" hidden="false" ht="12.1" outlineLevel="0" r="1130">
      <c r="A1130" s="0" t="str">
        <f aca="false">HYPERLINK("http://dbpedia.org/property/tracks")</f>
        <v>http://dbpedia.org/property/tracks</v>
      </c>
      <c r="B1130" s="0" t="s">
        <v>1148</v>
      </c>
      <c r="D1130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true" hidden="false" ht="12.65" outlineLevel="0" r="1131">
      <c r="A1131" s="0" t="str">
        <f aca="false">HYPERLINK("http://dbpedia.org/ontology/sisterStation")</f>
        <v>http://dbpedia.org/ontology/sisterStation</v>
      </c>
      <c r="B1131" s="0" t="s">
        <v>40</v>
      </c>
      <c r="D1131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true" hidden="false" ht="12.1" outlineLevel="0" r="1132">
      <c r="A1132" s="0" t="str">
        <f aca="false">HYPERLINK("http://dbpedia.org/property/event")</f>
        <v>http://dbpedia.org/property/event</v>
      </c>
      <c r="B1132" s="0" t="s">
        <v>434</v>
      </c>
      <c r="D1132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true" hidden="false" ht="12.1" outlineLevel="0" r="1133">
      <c r="A1133" s="0" t="str">
        <f aca="false">HYPERLINK("http://dbpedia.org/property/festivals")</f>
        <v>http://dbpedia.org/property/festivals</v>
      </c>
      <c r="B1133" s="0" t="s">
        <v>1149</v>
      </c>
      <c r="D1133" s="0" t="str">
        <f aca="false">HYPERLINK("http://dbpedia.org/sparql?default-graph-uri=http%3A%2F%2Fdbpedia.org&amp;query=select+distinct+%3Fsubject+%3Fobject+where+{%3Fsubject+%3Chttp%3A%2F%2Fdbpedia.org%2Fproperty%2Ffestivals%3E+%3Fobject}+LIMIT+100&amp;format=text%2Fhtml&amp;timeout=30000&amp;debug=on", "View on DBPedia")</f>
        <v>View on DBPedia</v>
      </c>
    </row>
    <row collapsed="false" customFormat="false" customHeight="true" hidden="false" ht="12.1" outlineLevel="0" r="1134">
      <c r="A1134" s="0" t="str">
        <f aca="false">HYPERLINK("http://dbpedia.org/property/next")</f>
        <v>http://dbpedia.org/property/next</v>
      </c>
      <c r="B1134" s="0" t="s">
        <v>408</v>
      </c>
      <c r="D1134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65" outlineLevel="0" r="1135">
      <c r="A1135" s="0" t="str">
        <f aca="false">HYPERLINK("http://dbpedia.org/property/winnerGenre")</f>
        <v>http://dbpedia.org/property/winnerGenre</v>
      </c>
      <c r="B1135" s="0" t="s">
        <v>1150</v>
      </c>
      <c r="D1135" s="0" t="str">
        <f aca="false">HYPERLINK("http://dbpedia.org/sparql?default-graph-uri=http%3A%2F%2Fdbpedia.org&amp;query=select+distinct+%3Fsubject+%3Fobject+where+{%3Fsubject+%3Chttp%3A%2F%2Fdbpedia.org%2Fproperty%2FwinnerGenre%3E+%3Fobject}+LIMIT+100&amp;format=text%2Fhtml&amp;timeout=30000&amp;debug=on", "View on DBPedia")</f>
        <v>View on DBPedia</v>
      </c>
    </row>
    <row collapsed="false" customFormat="false" customHeight="true" hidden="false" ht="12.1" outlineLevel="0" r="1136">
      <c r="A1136" s="0" t="str">
        <f aca="false">HYPERLINK("http://dbpedia.org/ontology/slogan")</f>
        <v>http://dbpedia.org/ontology/slogan</v>
      </c>
      <c r="B1136" s="0" t="s">
        <v>1143</v>
      </c>
      <c r="D1136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true" hidden="false" ht="12.65" outlineLevel="0" r="1137">
      <c r="A1137" s="0" t="str">
        <f aca="false">HYPERLINK("http://dbpedia.org/property/sisterNames")</f>
        <v>http://dbpedia.org/property/sisterNames</v>
      </c>
      <c r="B1137" s="0" t="s">
        <v>41</v>
      </c>
      <c r="D1137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true" hidden="false" ht="12.65" outlineLevel="0" r="1138">
      <c r="A1138" s="0" t="str">
        <f aca="false">HYPERLINK("http://dbpedia.org/property/musicalStyle")</f>
        <v>http://dbpedia.org/property/musicalStyle</v>
      </c>
      <c r="B1138" s="0" t="s">
        <v>1151</v>
      </c>
      <c r="D1138" s="0" t="str">
        <f aca="false">HYPERLINK("http://dbpedia.org/sparql?default-graph-uri=http%3A%2F%2Fdbpedia.org&amp;query=select+distinct+%3Fsubject+%3Fobject+where+{%3Fsubject+%3Chttp%3A%2F%2Fdbpedia.org%2Fproperty%2FmusicalStyle%3E+%3Fobject}+LIMIT+100&amp;format=text%2Fhtml&amp;timeout=30000&amp;debug=on", "View on DBPedia")</f>
        <v>View on DBPedia</v>
      </c>
    </row>
    <row collapsed="false" customFormat="false" customHeight="true" hidden="false" ht="12.1" outlineLevel="0" r="1139">
      <c r="A1139" s="0" t="str">
        <f aca="false">HYPERLINK("http://dbpedia.org/property/parent")</f>
        <v>http://dbpedia.org/property/parent</v>
      </c>
      <c r="B1139" s="0" t="s">
        <v>1152</v>
      </c>
      <c r="D1139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true" hidden="false" ht="12.1" outlineLevel="0" r="1140">
      <c r="A1140" s="0" t="str">
        <f aca="false">HYPERLINK("http://dbpedia.org/property/content")</f>
        <v>http://dbpedia.org/property/content</v>
      </c>
      <c r="B1140" s="0" t="s">
        <v>1153</v>
      </c>
      <c r="D1140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true" hidden="false" ht="12.65" outlineLevel="0" r="1141">
      <c r="A1141" s="0" t="str">
        <f aca="false">HYPERLINK("http://dbpedia.org/property/callsignMeaning")</f>
        <v>http://dbpedia.org/property/callsignMeaning</v>
      </c>
      <c r="B1141" s="0" t="s">
        <v>1154</v>
      </c>
      <c r="D1141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true" hidden="false" ht="12.1" outlineLevel="0" r="1142">
      <c r="A1142" s="0" t="str">
        <f aca="false">HYPERLINK("http://dbpedia.org/property/awards")</f>
        <v>http://dbpedia.org/property/awards</v>
      </c>
      <c r="B1142" s="0" t="s">
        <v>34</v>
      </c>
      <c r="D114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1143">
      <c r="A1143" s="0" t="str">
        <f aca="false">HYPERLINK("http://dbpedia.org/property/related")</f>
        <v>http://dbpedia.org/property/related</v>
      </c>
      <c r="B1143" s="0" t="s">
        <v>1155</v>
      </c>
      <c r="D1143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true" hidden="false" ht="12.65" outlineLevel="0" r="1144">
      <c r="A1144" s="0" t="str">
        <f aca="false">HYPERLINK("http://dbpedia.org/property/precededBy")</f>
        <v>http://dbpedia.org/property/precededBy</v>
      </c>
      <c r="B1144" s="0" t="s">
        <v>45</v>
      </c>
      <c r="D1144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true" hidden="false" ht="12.65" outlineLevel="0" r="1145">
      <c r="A1145" s="0" t="str">
        <f aca="false">HYPERLINK("http://dbpedia.org/property/prev")</f>
        <v>http://dbpedia.org/property/prev</v>
      </c>
      <c r="B1145" s="0" t="s">
        <v>90</v>
      </c>
      <c r="D1145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true" hidden="false" ht="12.1" outlineLevel="0" r="1146">
      <c r="A1146" s="0" t="str">
        <f aca="false">HYPERLINK("http://dbpedia.org/property/owner")</f>
        <v>http://dbpedia.org/property/owner</v>
      </c>
      <c r="B1146" s="0" t="s">
        <v>549</v>
      </c>
      <c r="D114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1147">
      <c r="A1147" s="0" t="str">
        <f aca="false">HYPERLINK("http://dbpedia.org/ontology/callsignMeaning")</f>
        <v>http://dbpedia.org/ontology/callsignMeaning</v>
      </c>
      <c r="B1147" s="0" t="s">
        <v>1154</v>
      </c>
      <c r="D1147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true" hidden="false" ht="12.1" outlineLevel="0" r="1148">
      <c r="A1148" s="0" t="str">
        <f aca="false">HYPERLINK("http://dbpedia.org/property/labels")</f>
        <v>http://dbpedia.org/property/labels</v>
      </c>
      <c r="B1148" s="0" t="s">
        <v>1156</v>
      </c>
      <c r="D1148" s="0" t="str">
        <f aca="false">HYPERLINK("http://dbpedia.org/sparql?default-graph-uri=http%3A%2F%2Fdbpedia.org&amp;query=select+distinct+%3Fsubject+%3Fobject+where+{%3Fsubject+%3Chttp%3A%2F%2Fdbpedia.org%2Fproperty%2Flabels%3E+%3Fobject}+LIMIT+100&amp;format=text%2Fhtml&amp;timeout=30000&amp;debug=on", "View on DBPedia")</f>
        <v>View on DBPedia</v>
      </c>
    </row>
    <row collapsed="false" customFormat="false" customHeight="true" hidden="false" ht="12.1" outlineLevel="0" r="1149">
      <c r="A1149" s="0" t="str">
        <f aca="false">HYPERLINK("http://dbpedia.org/property/chart")</f>
        <v>http://dbpedia.org/property/chart</v>
      </c>
      <c r="B1149" s="0" t="s">
        <v>1157</v>
      </c>
      <c r="D1149" s="0" t="str">
        <f aca="false">HYPERLINK("http://dbpedia.org/sparql?default-graph-uri=http%3A%2F%2Fdbpedia.org&amp;query=select+distinct+%3Fsubject+%3Fobject+where+{%3Fsubject+%3Chttp%3A%2F%2Fdbpedia.org%2Fproperty%2Fchart%3E+%3Fobject}+LIMIT+100&amp;format=text%2Fhtml&amp;timeout=30000&amp;debug=on", "View on DBPedia")</f>
        <v>View on DBPedia</v>
      </c>
    </row>
    <row collapsed="false" customFormat="false" customHeight="true" hidden="false" ht="12.65" outlineLevel="0" r="1150">
      <c r="A1150" s="0" t="str">
        <f aca="false">HYPERLINK("http://dbpedia.org/property/logofile")</f>
        <v>http://dbpedia.org/property/logofile</v>
      </c>
      <c r="B1150" s="0" t="s">
        <v>63</v>
      </c>
      <c r="D1150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true" hidden="false" ht="12.1" outlineLevel="0" r="1151">
      <c r="A1151" s="0" t="str">
        <f aca="false">HYPERLINK("http://dbpedia.org/property/id")</f>
        <v>http://dbpedia.org/property/id</v>
      </c>
      <c r="B1151" s="0" t="s">
        <v>39</v>
      </c>
      <c r="D1151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1" outlineLevel="0" r="1152">
      <c r="A1152" s="0" t="str">
        <f aca="false">HYPERLINK("http://dbpedia.org/property/presenter")</f>
        <v>http://dbpedia.org/property/presenter</v>
      </c>
      <c r="B1152" s="0" t="s">
        <v>1158</v>
      </c>
      <c r="D1152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true" hidden="false" ht="12.1" outlineLevel="0" r="1153">
      <c r="A1153" s="0" t="str">
        <f aca="false">HYPERLINK("http://dbpedia.org/property/award")</f>
        <v>http://dbpedia.org/property/award</v>
      </c>
      <c r="B1153" s="0" t="s">
        <v>91</v>
      </c>
      <c r="D1153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true" hidden="false" ht="12.1" outlineLevel="0" r="1154">
      <c r="A1154" s="0" t="str">
        <f aca="false">HYPERLINK("http://dbpedia.org/property/reason")</f>
        <v>http://dbpedia.org/property/reason</v>
      </c>
      <c r="B1154" s="0" t="s">
        <v>504</v>
      </c>
      <c r="D1154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65" outlineLevel="0" r="1155">
      <c r="A1155" s="0" t="str">
        <f aca="false">HYPERLINK("http://dbpedia.org/property/prevLink")</f>
        <v>http://dbpedia.org/property/prevLink</v>
      </c>
      <c r="B1155" s="0" t="s">
        <v>1159</v>
      </c>
      <c r="D1155" s="0" t="str">
        <f aca="false">HYPERLINK("http://dbpedia.org/sparql?default-graph-uri=http%3A%2F%2Fdbpedia.org&amp;query=select+distinct+%3Fsubject+%3Fobject+where+{%3Fsubject+%3Chttp%3A%2F%2Fdbpedia.org%2Fproperty%2FprevLink%3E+%3Fobject}+LIMIT+100&amp;format=text%2Fhtml&amp;timeout=30000&amp;debug=on", "View on DBPedia")</f>
        <v>View on DBPedia</v>
      </c>
    </row>
    <row collapsed="false" customFormat="false" customHeight="true" hidden="false" ht="12.1" outlineLevel="0" r="1156">
      <c r="A1156" s="0" t="str">
        <f aca="false">HYPERLINK("http://dbpedia.org/property/lyrics")</f>
        <v>http://dbpedia.org/property/lyrics</v>
      </c>
      <c r="B1156" s="0" t="s">
        <v>1160</v>
      </c>
      <c r="D1156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true" hidden="false" ht="12.1" outlineLevel="0" r="1157">
      <c r="A1157" s="0" t="str">
        <f aca="false">HYPERLINK("http://dbpedia.org/property/starring")</f>
        <v>http://dbpedia.org/property/starring</v>
      </c>
      <c r="B1157" s="0" t="s">
        <v>43</v>
      </c>
      <c r="D1157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158">
      <c r="A1158" s="0" t="str">
        <f aca="false">HYPERLINK("http://dbpedia.org/property/field")</f>
        <v>http://dbpedia.org/property/field</v>
      </c>
      <c r="B1158" s="0" t="s">
        <v>1161</v>
      </c>
      <c r="D1158" s="0" t="str">
        <f aca="false">HYPERLINK("http://dbpedia.org/sparql?default-graph-uri=http%3A%2F%2Fdbpedia.org&amp;query=select+distinct+%3Fsubject+%3Fobject+where+{%3Fsubject+%3Chttp%3A%2F%2Fdbpedia.org%2Fproperty%2Ffield%3E+%3Fobject}+LIMIT+100&amp;format=text%2Fhtml&amp;timeout=30000&amp;debug=on", "View on DBPedia")</f>
        <v>View on DBPedia</v>
      </c>
    </row>
    <row collapsed="false" customFormat="false" customHeight="true" hidden="false" ht="12.65" outlineLevel="0" r="1159">
      <c r="A1159" s="0" t="str">
        <f aca="false">HYPERLINK("http://dbpedia.org/property/chartPosition")</f>
        <v>http://dbpedia.org/property/chartPosition</v>
      </c>
      <c r="B1159" s="0" t="s">
        <v>1162</v>
      </c>
      <c r="D1159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true" hidden="false" ht="12.1" outlineLevel="0" r="1160">
      <c r="A1160" s="0" t="str">
        <f aca="false">HYPERLINK("http://dbpedia.org/property/location")</f>
        <v>http://dbpedia.org/property/location</v>
      </c>
      <c r="B1160" s="0" t="s">
        <v>419</v>
      </c>
      <c r="D1160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65" outlineLevel="0" r="1161">
      <c r="A1161" s="0" t="str">
        <f aca="false">HYPERLINK("http://dbpedia.org/property/nextLink")</f>
        <v>http://dbpedia.org/property/nextLink</v>
      </c>
      <c r="B1161" s="0" t="s">
        <v>1163</v>
      </c>
      <c r="D1161" s="0" t="str">
        <f aca="false">HYPERLINK("http://dbpedia.org/sparql?default-graph-uri=http%3A%2F%2Fdbpedia.org&amp;query=select+distinct+%3Fsubject+%3Fobject+where+{%3Fsubject+%3Chttp%3A%2F%2Fdbpedia.org%2Fproperty%2FnextLink%3E+%3Fobject}+LIMIT+100&amp;format=text%2Fhtml&amp;timeout=30000&amp;debug=on", "View on DBPedia")</f>
        <v>View on DBPedia</v>
      </c>
    </row>
    <row collapsed="false" customFormat="false" customHeight="true" hidden="false" ht="12.65" outlineLevel="0" r="1162">
      <c r="A1162" s="0" t="str">
        <f aca="false">HYPERLINK("http://dbpedia.org/ontology/knownFor")</f>
        <v>http://dbpedia.org/ontology/knownFor</v>
      </c>
      <c r="B1162" s="0" t="s">
        <v>373</v>
      </c>
      <c r="D1162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1163">
      <c r="A1163" s="0" t="str">
        <f aca="false">HYPERLINK("http://dbpedia.org/ontology/distributor")</f>
        <v>http://dbpedia.org/ontology/distributor</v>
      </c>
      <c r="B1163" s="0" t="s">
        <v>32</v>
      </c>
      <c r="D1163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true" hidden="false" ht="12.65" outlineLevel="0" r="1164">
      <c r="A1164" s="0" t="str">
        <f aca="false">HYPERLINK("http://dbpedia.org/ontology/distributingLabel")</f>
        <v>http://dbpedia.org/ontology/distributingLabel</v>
      </c>
      <c r="B1164" s="0" t="s">
        <v>1164</v>
      </c>
      <c r="D1164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true" hidden="false" ht="12.65" outlineLevel="0" r="1165">
      <c r="A1165" s="0" t="str">
        <f aca="false">HYPERLINK("http://dbpedia.org/property/genere")</f>
        <v>http://dbpedia.org/property/genere</v>
      </c>
      <c r="B1165" s="0" t="s">
        <v>73</v>
      </c>
      <c r="D1165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true" hidden="false" ht="12.1" outlineLevel="0" r="1166">
      <c r="A1166" s="0" t="str">
        <f aca="false">HYPERLINK("http://dbpedia.org/property/footer")</f>
        <v>http://dbpedia.org/property/footer</v>
      </c>
      <c r="B1166" s="0" t="s">
        <v>80</v>
      </c>
      <c r="D1166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1" outlineLevel="0" r="1167">
      <c r="A1167" s="0" t="str">
        <f aca="false">HYPERLINK("http://dbpedia.org/property/basis")</f>
        <v>http://dbpedia.org/property/basis</v>
      </c>
      <c r="B1167" s="0" t="s">
        <v>1165</v>
      </c>
      <c r="D1167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true" hidden="false" ht="12.1" outlineLevel="0" r="1168">
      <c r="A1168" s="0" t="str">
        <f aca="false">HYPERLINK("http://dbpedia.org/property/tenants")</f>
        <v>http://dbpedia.org/property/tenants</v>
      </c>
      <c r="B1168" s="0" t="s">
        <v>241</v>
      </c>
      <c r="D1168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true" hidden="false" ht="12.1" outlineLevel="0" r="1169">
      <c r="A1169" s="0" t="str">
        <f aca="false">HYPERLINK("http://dbpedia.org/property/misc")</f>
        <v>http://dbpedia.org/property/misc</v>
      </c>
      <c r="B1169" s="0" t="s">
        <v>1166</v>
      </c>
      <c r="D1169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true" hidden="false" ht="12.1" outlineLevel="0" r="1170">
      <c r="A1170" s="0" t="str">
        <f aca="false">HYPERLINK("http://dbpedia.org/property/industry")</f>
        <v>http://dbpedia.org/property/industry</v>
      </c>
      <c r="B1170" s="0" t="s">
        <v>1167</v>
      </c>
      <c r="D1170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true" hidden="false" ht="12.1" outlineLevel="0" r="1171">
      <c r="A1171" s="0" t="str">
        <f aca="false">HYPERLINK("http://dbpedia.org/property/products")</f>
        <v>http://dbpedia.org/property/products</v>
      </c>
      <c r="B1171" s="0" t="s">
        <v>1168</v>
      </c>
      <c r="D1171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true" hidden="false" ht="12.65" outlineLevel="0" r="1172">
      <c r="A1172" s="0" t="str">
        <f aca="false">HYPERLINK("http://dbpedia.org/property/notableworks")</f>
        <v>http://dbpedia.org/property/notableworks</v>
      </c>
      <c r="B1172" s="0" t="s">
        <v>1169</v>
      </c>
      <c r="D1172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1" outlineLevel="0" r="1173">
      <c r="A1173" s="0" t="str">
        <f aca="false">HYPERLINK("http://dbpedia.org/property/studio")</f>
        <v>http://dbpedia.org/property/studio</v>
      </c>
      <c r="B1173" s="0" t="s">
        <v>29</v>
      </c>
      <c r="D1173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1" outlineLevel="0" r="1174">
      <c r="A1174" s="0" t="str">
        <f aca="false">HYPERLINK("http://dbpedia.org/property/rev2score")</f>
        <v>http://dbpedia.org/property/rev2score</v>
      </c>
      <c r="B1174" s="0" t="s">
        <v>1170</v>
      </c>
      <c r="D1174" s="0" t="str">
        <f aca="false">HYPERLINK("http://dbpedia.org/sparql?default-graph-uri=http%3A%2F%2Fdbpedia.org&amp;query=select+distinct+%3Fsubject+%3Fobject+where+{%3Fsubject+%3Chttp%3A%2F%2Fdbpedia.org%2Fproperty%2Frev2score%3E+%3Fobject}+LIMIT+100&amp;format=text%2Fhtml&amp;timeout=30000&amp;debug=on", "View on DBPedia")</f>
        <v>View on DBPedia</v>
      </c>
    </row>
    <row collapsed="false" customFormat="false" customHeight="true" hidden="false" ht="12.1" outlineLevel="0" r="1175">
      <c r="A1175" s="0" t="str">
        <f aca="false">HYPERLINK("http://dbpedia.org/property/origin")</f>
        <v>http://dbpedia.org/property/origin</v>
      </c>
      <c r="B1175" s="0" t="s">
        <v>805</v>
      </c>
      <c r="D1175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true" hidden="false" ht="12.1" outlineLevel="0" r="1176">
      <c r="A1176" s="0" t="str">
        <f aca="false">HYPERLINK("http://dbpedia.org/property/network")</f>
        <v>http://dbpedia.org/property/network</v>
      </c>
      <c r="B1176" s="0" t="s">
        <v>51</v>
      </c>
      <c r="D1176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true" hidden="false" ht="12.65" outlineLevel="0" r="1177">
      <c r="A1177" s="0" t="str">
        <f aca="false">HYPERLINK("http://dbpedia.org/property/followedBy")</f>
        <v>http://dbpedia.org/property/followedBy</v>
      </c>
      <c r="B1177" s="0" t="s">
        <v>42</v>
      </c>
      <c r="D1177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65" outlineLevel="0" r="1178">
      <c r="A1178" s="0" t="str">
        <f aca="false">HYPERLINK("http://dbpedia.org/ontology/aSide")</f>
        <v>http://dbpedia.org/ontology/aSide</v>
      </c>
      <c r="B1178" s="0" t="s">
        <v>1171</v>
      </c>
      <c r="D1178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true" hidden="false" ht="12.1" outlineLevel="0" r="1179">
      <c r="A1179" s="0" t="str">
        <f aca="false">HYPERLINK("http://dbpedia.org/property/branding")</f>
        <v>http://dbpedia.org/property/branding</v>
      </c>
      <c r="B1179" s="0" t="s">
        <v>1172</v>
      </c>
      <c r="D1179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true" hidden="false" ht="12.1" outlineLevel="0" r="1180">
      <c r="A1180" s="0" t="str">
        <f aca="false">HYPERLINK("http://dbpedia.org/ontology/starring")</f>
        <v>http://dbpedia.org/ontology/starring</v>
      </c>
      <c r="B1180" s="0" t="s">
        <v>43</v>
      </c>
      <c r="D118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1181">
      <c r="A1181" s="0" t="str">
        <f aca="false">HYPERLINK("http://dbpedia.org/property/imageCaption")</f>
        <v>http://dbpedia.org/property/imageCaption</v>
      </c>
      <c r="B1181" s="0" t="s">
        <v>559</v>
      </c>
      <c r="D1181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1182">
      <c r="A1182" s="0" t="str">
        <f aca="false">HYPERLINK("http://dbpedia.org/property/engineers")</f>
        <v>http://dbpedia.org/property/engineers</v>
      </c>
      <c r="B1182" s="0" t="s">
        <v>1173</v>
      </c>
      <c r="D1182" s="0" t="str">
        <f aca="false">HYPERLINK("http://dbpedia.org/sparql?default-graph-uri=http%3A%2F%2Fdbpedia.org&amp;query=select+distinct+%3Fsubject+%3Fobject+where+{%3Fsubject+%3Chttp%3A%2F%2Fdbpedia.org%2Fproperty%2Fengineers%3E+%3Fobject}+LIMIT+100&amp;format=text%2Fhtml&amp;timeout=30000&amp;debug=on", "View on DBPedia")</f>
        <v>View on DBPedia</v>
      </c>
    </row>
    <row collapsed="false" customFormat="false" customHeight="true" hidden="false" ht="12.1" outlineLevel="0" r="1183">
      <c r="A1183" s="0" t="str">
        <f aca="false">HYPERLINK("http://dbpedia.org/property/children")</f>
        <v>http://dbpedia.org/property/children</v>
      </c>
      <c r="B1183" s="0" t="s">
        <v>563</v>
      </c>
      <c r="D1183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true" hidden="false" ht="12.65" outlineLevel="0" r="1184">
      <c r="A1184" s="0" t="str">
        <f aca="false">HYPERLINK("http://dbpedia.org/property/allMusic")</f>
        <v>http://dbpedia.org/property/allMusic</v>
      </c>
      <c r="B1184" s="0" t="s">
        <v>1174</v>
      </c>
      <c r="D1184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true" hidden="false" ht="12.1" outlineLevel="0" r="1185">
      <c r="A1185" s="0" t="str">
        <f aca="false">HYPERLINK("http://dbpedia.org/property/header")</f>
        <v>http://dbpedia.org/property/header</v>
      </c>
      <c r="B1185" s="0" t="s">
        <v>92</v>
      </c>
      <c r="D1185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65" outlineLevel="0" r="1186">
      <c r="A1186" s="0" t="str">
        <f aca="false">HYPERLINK("http://dbpedia.org/property/notableRole")</f>
        <v>http://dbpedia.org/property/notableRole</v>
      </c>
      <c r="B1186" s="0" t="s">
        <v>1175</v>
      </c>
      <c r="D1186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true" hidden="false" ht="12.1" outlineLevel="0" r="1187">
      <c r="A1187" s="0" t="str">
        <f aca="false">HYPERLINK("http://dbpedia.org/ontology/hometown")</f>
        <v>http://dbpedia.org/ontology/hometown</v>
      </c>
      <c r="B1187" s="0" t="s">
        <v>1176</v>
      </c>
      <c r="D1187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true" hidden="false" ht="12.65" outlineLevel="0" r="1188">
      <c r="A1188" s="0" t="str">
        <f aca="false">HYPERLINK("http://dbpedia.org/property/placeOfDeath")</f>
        <v>http://dbpedia.org/property/placeOfDeath</v>
      </c>
      <c r="B1188" s="0" t="s">
        <v>418</v>
      </c>
      <c r="D1188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1" outlineLevel="0" r="1189">
      <c r="A1189" s="0" t="str">
        <f aca="false">HYPERLINK("http://dbpedia.org/ontology/picture")</f>
        <v>http://dbpedia.org/ontology/picture</v>
      </c>
      <c r="B1189" s="0" t="s">
        <v>1177</v>
      </c>
      <c r="D1189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true" hidden="false" ht="12.65" outlineLevel="0" r="1190">
      <c r="A1190" s="0" t="str">
        <f aca="false">HYPERLINK("http://dbpedia.org/ontology/distributingCompany")</f>
        <v>http://dbpedia.org/ontology/distributingCompany</v>
      </c>
      <c r="B1190" s="0" t="s">
        <v>1178</v>
      </c>
      <c r="D1190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true" hidden="false" ht="12.1" outlineLevel="0" r="1191">
      <c r="A1191" s="0" t="str">
        <f aca="false">HYPERLINK("http://dbpedia.org/property/form")</f>
        <v>http://dbpedia.org/property/form</v>
      </c>
      <c r="B1191" s="0" t="s">
        <v>1179</v>
      </c>
      <c r="D1191" s="0" t="str">
        <f aca="false">HYPERLINK("http://dbpedia.org/sparql?default-graph-uri=http%3A%2F%2Fdbpedia.org&amp;query=select+distinct+%3Fsubject+%3Fobject+where+{%3Fsubject+%3Chttp%3A%2F%2Fdbpedia.org%2Fproperty%2Fform%3E+%3Fobject}+LIMIT+100&amp;format=text%2Fhtml&amp;timeout=30000&amp;debug=on", "View on DBPedia")</f>
        <v>View on DBPedia</v>
      </c>
    </row>
    <row collapsed="false" customFormat="false" customHeight="true" hidden="false" ht="12.1" outlineLevel="0" r="1192">
      <c r="A1192" s="0" t="str">
        <f aca="false">HYPERLINK("http://dbpedia.org/property/motto")</f>
        <v>http://dbpedia.org/property/motto</v>
      </c>
      <c r="B1192" s="0" t="s">
        <v>1180</v>
      </c>
      <c r="D1192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true" hidden="false" ht="12.65" outlineLevel="0" r="1193">
      <c r="A1193" s="0" t="str">
        <f aca="false">HYPERLINK("http://dbpedia.org/property/aSide")</f>
        <v>http://dbpedia.org/property/aSide</v>
      </c>
      <c r="B1193" s="0" t="s">
        <v>1171</v>
      </c>
      <c r="D1193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true" hidden="false" ht="12.65" outlineLevel="0" r="1194">
      <c r="A1194" s="0" t="str">
        <f aca="false">HYPERLINK("http://dbpedia.org/ontology/formerName")</f>
        <v>http://dbpedia.org/ontology/formerName</v>
      </c>
      <c r="B1194" s="0" t="s">
        <v>206</v>
      </c>
      <c r="D119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65" outlineLevel="0" r="1195">
      <c r="A1195" s="0" t="str">
        <f aca="false">HYPERLINK("http://dbpedia.org/property/formerNames")</f>
        <v>http://dbpedia.org/property/formerNames</v>
      </c>
      <c r="B1195" s="0" t="s">
        <v>1181</v>
      </c>
      <c r="D1195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1" outlineLevel="0" r="1196">
      <c r="A1196" s="0" t="str">
        <f aca="false">HYPERLINK("http://dbpedia.org/property/footnotes")</f>
        <v>http://dbpedia.org/property/footnotes</v>
      </c>
      <c r="B1196" s="0" t="s">
        <v>436</v>
      </c>
      <c r="D1196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true" hidden="false" ht="12.65" outlineLevel="0" r="1197">
      <c r="A1197" s="0" t="str">
        <f aca="false">HYPERLINK("http://dbpedia.org/property/localScenes")</f>
        <v>http://dbpedia.org/property/localScenes</v>
      </c>
      <c r="B1197" s="0" t="s">
        <v>1182</v>
      </c>
      <c r="D1197" s="0" t="str">
        <f aca="false">HYPERLINK("http://dbpedia.org/sparql?default-graph-uri=http%3A%2F%2Fdbpedia.org&amp;query=select+distinct+%3Fsubject+%3Fobject+where+{%3Fsubject+%3Chttp%3A%2F%2Fdbpedia.org%2Fproperty%2FlocalScenes%3E+%3Fobject}+LIMIT+100&amp;format=text%2Fhtml&amp;timeout=30000&amp;debug=on", "View on DBPedia")</f>
        <v>View on DBPedia</v>
      </c>
    </row>
    <row collapsed="false" customFormat="false" customHeight="true" hidden="false" ht="12.1" outlineLevel="0" r="1198">
      <c r="A1198" s="0" t="str">
        <f aca="false">HYPERLINK("http://dbpedia.org/property/publisher")</f>
        <v>http://dbpedia.org/property/publisher</v>
      </c>
      <c r="B1198" s="0" t="s">
        <v>1183</v>
      </c>
      <c r="D1198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65" outlineLevel="0" r="1199">
      <c r="A1199" s="0" t="str">
        <f aca="false">HYPERLINK("http://dbpedia.org/ontology/musicComposer")</f>
        <v>http://dbpedia.org/ontology/musicComposer</v>
      </c>
      <c r="B1199" s="0" t="s">
        <v>56</v>
      </c>
      <c r="D119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true" hidden="false" ht="12.65" outlineLevel="0" r="1200">
      <c r="A1200" s="0" t="str">
        <f aca="false">HYPERLINK("http://dbpedia.org/property/otherInfo")</f>
        <v>http://dbpedia.org/property/otherInfo</v>
      </c>
      <c r="B1200" s="0" t="s">
        <v>1184</v>
      </c>
      <c r="D1200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true" hidden="false" ht="12.1" outlineLevel="0" r="1201">
      <c r="A1201" s="0" t="str">
        <f aca="false">HYPERLINK("http://dbpedia.org/ontology/tenant")</f>
        <v>http://dbpedia.org/ontology/tenant</v>
      </c>
      <c r="B1201" s="0" t="s">
        <v>256</v>
      </c>
      <c r="D1201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1" outlineLevel="0" r="1202">
      <c r="A1202" s="0" t="str">
        <f aca="false">HYPERLINK("http://dbpedia.org/property/nickname")</f>
        <v>http://dbpedia.org/property/nickname</v>
      </c>
      <c r="B1202" s="0" t="s">
        <v>1185</v>
      </c>
      <c r="D1202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true" hidden="false" ht="12.1" outlineLevel="0" r="1203">
      <c r="A1203" s="0" t="str">
        <f aca="false">HYPERLINK("http://dbpedia.org/property/education")</f>
        <v>http://dbpedia.org/property/education</v>
      </c>
      <c r="B1203" s="0" t="s">
        <v>395</v>
      </c>
      <c r="D120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1" outlineLevel="0" r="1204">
      <c r="A1204" s="0" t="str">
        <f aca="false">HYPERLINK("http://dbpedia.org/property/director")</f>
        <v>http://dbpedia.org/property/director</v>
      </c>
      <c r="B1204" s="0" t="s">
        <v>55</v>
      </c>
      <c r="D1204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1205">
      <c r="A1205" s="0" t="str">
        <f aca="false">HYPERLINK("http://dbpedia.org/property/info")</f>
        <v>http://dbpedia.org/property/info</v>
      </c>
      <c r="B1205" s="0" t="s">
        <v>1186</v>
      </c>
      <c r="D1205" s="0" t="str">
        <f aca="false">HYPERLINK("http://dbpedia.org/sparql?default-graph-uri=http%3A%2F%2Fdbpedia.org&amp;query=select+distinct+%3Fsubject+%3Fobject+where+{%3Fsubject+%3Chttp%3A%2F%2Fdbpedia.org%2Fproperty%2Finfo%3E+%3Fobject}+LIMIT+100&amp;format=text%2Fhtml&amp;timeout=30000&amp;debug=on", "View on DBPedia")</f>
        <v>View on DBPedia</v>
      </c>
    </row>
    <row collapsed="false" customFormat="false" customHeight="true" hidden="false" ht="12.1" outlineLevel="0" r="1206">
      <c r="A1206" s="0" t="str">
        <f aca="false">HYPERLINK("http://dbpedia.org/ontology/composer")</f>
        <v>http://dbpedia.org/ontology/composer</v>
      </c>
      <c r="B1206" s="0" t="s">
        <v>1187</v>
      </c>
      <c r="D1206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true" hidden="false" ht="12.1" outlineLevel="0" r="1207">
      <c r="A1207" s="0" t="str">
        <f aca="false">HYPERLINK("http://dbpedia.org/property/founder")</f>
        <v>http://dbpedia.org/property/founder</v>
      </c>
      <c r="B1207" s="0" t="s">
        <v>1188</v>
      </c>
      <c r="D1207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true" hidden="false" ht="12.1" outlineLevel="0" r="1208">
      <c r="A1208" s="0" t="str">
        <f aca="false">HYPERLINK("http://dbpedia.org/property/genre.")</f>
        <v>http://dbpedia.org/property/genre.</v>
      </c>
      <c r="B1208" s="0" t="s">
        <v>1189</v>
      </c>
      <c r="D1208" s="0" t="str">
        <f aca="false">HYPERLINK("http://dbpedia.org/sparql?default-graph-uri=http%3A%2F%2Fdbpedia.org&amp;query=select+distinct+%3Fsubject+%3Fobject+where+{%3Fsubject+%3Chttp%3A%2F%2Fdbpedia.org%2Fproperty%2Fgenre.%3E+%3Fobject}+LIMIT+100&amp;format=text%2Fhtml&amp;timeout=30000&amp;debug=on", "View on DBPedia")</f>
        <v>View on DBPedia</v>
      </c>
    </row>
    <row collapsed="false" customFormat="false" customHeight="true" hidden="false" ht="12.1" outlineLevel="0" r="1209">
      <c r="A1209" s="0" t="str">
        <f aca="false">HYPERLINK("http://dbpedia.org/property/tradition")</f>
        <v>http://dbpedia.org/property/tradition</v>
      </c>
      <c r="B1209" s="0" t="s">
        <v>1190</v>
      </c>
      <c r="D1209" s="0" t="str">
        <f aca="false">HYPERLINK("http://dbpedia.org/sparql?default-graph-uri=http%3A%2F%2Fdbpedia.org&amp;query=select+distinct+%3Fsubject+%3Fobject+where+{%3Fsubject+%3Chttp%3A%2F%2Fdbpedia.org%2Fproperty%2Ftradition%3E+%3Fobject}+LIMIT+100&amp;format=text%2Fhtml&amp;timeout=30000&amp;debug=on", "View on DBPedia")</f>
        <v>View on DBPedia</v>
      </c>
    </row>
    <row collapsed="false" customFormat="false" customHeight="true" hidden="false" ht="12.65" outlineLevel="0" r="1210">
      <c r="A1210" s="0" t="str">
        <f aca="false">HYPERLINK("http://dbpedia.org/property/subsid")</f>
        <v>http://dbpedia.org/property/subsid</v>
      </c>
      <c r="B1210" s="0" t="s">
        <v>1191</v>
      </c>
      <c r="D1210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true" hidden="false" ht="12.1" outlineLevel="0" r="1211">
      <c r="A1211" s="0" t="str">
        <f aca="false">HYPERLINK("http://dbpedia.org/ontology/successor")</f>
        <v>http://dbpedia.org/ontology/successor</v>
      </c>
      <c r="B1211" s="0" t="s">
        <v>453</v>
      </c>
      <c r="D121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1212">
      <c r="A1212" s="0" t="str">
        <f aca="false">HYPERLINK("http://dbpedia.org/property/producers")</f>
        <v>http://dbpedia.org/property/producers</v>
      </c>
      <c r="B1212" s="0" t="s">
        <v>1192</v>
      </c>
      <c r="D1212" s="0" t="str">
        <f aca="false">HYPERLINK("http://dbpedia.org/sparql?default-graph-uri=http%3A%2F%2Fdbpedia.org&amp;query=select+distinct+%3Fsubject+%3Fobject+where+{%3Fsubject+%3Chttp%3A%2F%2Fdbpedia.org%2Fproperty%2Fproducers%3E+%3Fobject}+LIMIT+100&amp;format=text%2Fhtml&amp;timeout=30000&amp;debug=on", "View on DBPedia")</f>
        <v>View on DBPedia</v>
      </c>
    </row>
    <row collapsed="false" customFormat="false" customHeight="true" hidden="false" ht="12.65" outlineLevel="0" r="1213">
      <c r="A1213" s="0" t="str">
        <f aca="false">HYPERLINK("http://dbpedia.org/property/imgCapt")</f>
        <v>http://dbpedia.org/property/imgCapt</v>
      </c>
      <c r="B1213" s="0" t="s">
        <v>1193</v>
      </c>
      <c r="D1213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true" hidden="false" ht="12.1" outlineLevel="0" r="1214">
      <c r="A1214" s="0" t="str">
        <f aca="false">HYPERLINK("http://dbpedia.org/property/sign")</f>
        <v>http://dbpedia.org/property/sign</v>
      </c>
      <c r="B1214" s="0" t="s">
        <v>1194</v>
      </c>
      <c r="D1214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true" hidden="false" ht="12.65" outlineLevel="0" r="1215">
      <c r="A1215" s="0" t="str">
        <f aca="false">HYPERLINK("http://dbpedia.org/property/dateOfBirth")</f>
        <v>http://dbpedia.org/property/dateOfBirth</v>
      </c>
      <c r="B1215" s="0" t="s">
        <v>212</v>
      </c>
      <c r="D1215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1216">
      <c r="A1216" s="0" t="str">
        <f aca="false">HYPERLINK("http://dbpedia.org/property/fusionGenres")</f>
        <v>http://dbpedia.org/property/fusionGenres</v>
      </c>
      <c r="B1216" s="0" t="s">
        <v>1195</v>
      </c>
      <c r="D1216" s="0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</row>
    <row collapsed="false" customFormat="false" customHeight="true" hidden="false" ht="12.65" outlineLevel="0" r="1217">
      <c r="A1217" s="0" t="str">
        <f aca="false">HYPERLINK("http://dbpedia.org/property/placeOfBirth")</f>
        <v>http://dbpedia.org/property/placeOfBirth</v>
      </c>
      <c r="B1217" s="0" t="s">
        <v>363</v>
      </c>
      <c r="D121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1218">
      <c r="A1218" s="0" t="str">
        <f aca="false">HYPERLINK("http://dbpedia.org/property/%3Cbr/%3E1997Genre")</f>
        <v>http://dbpedia.org/property/%3Cbr/%3E1997Genre</v>
      </c>
      <c r="B1218" s="0" t="s">
        <v>1196</v>
      </c>
      <c r="D1218" s="0" t="str">
        <f aca="false">HYPERLINK("http://dbpedia.org/sparql?default-graph-uri=http%3A%2F%2Fdbpedia.org&amp;query=select+distinct+%3Fsubject+%3Fobject+where+{%3Fsubject+%3Chttp%3A%2F%2Fdbpedia.org%2Fproperty%2F%253Cbr%2F%253E1997Genre%3E+%3Fobject}+LIMIT+100&amp;format=text%2Fhtml&amp;timeout=30000&amp;debug=on", "View on DBPedia")</f>
        <v>View on DBPedia</v>
      </c>
    </row>
    <row collapsed="false" customFormat="false" customHeight="true" hidden="false" ht="12.1" outlineLevel="0" r="1219">
      <c r="A1219" s="0" t="str">
        <f aca="false">HYPERLINK("http://dbpedia.org/property/series")</f>
        <v>http://dbpedia.org/property/series</v>
      </c>
      <c r="B1219" s="0" t="s">
        <v>72</v>
      </c>
      <c r="D121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65" outlineLevel="0" r="1220">
      <c r="A1220" s="0" t="str">
        <f aca="false">HYPERLINK("http://dbpedia.org/property/culturalOrigins")</f>
        <v>http://dbpedia.org/property/culturalOrigins</v>
      </c>
      <c r="B1220" s="0" t="s">
        <v>1197</v>
      </c>
      <c r="D1220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true" hidden="false" ht="12.1" outlineLevel="0" r="1221">
      <c r="A1221" s="0" t="str">
        <f aca="false">HYPERLINK("http://dbpedia.org/ontology/field")</f>
        <v>http://dbpedia.org/ontology/field</v>
      </c>
      <c r="B1221" s="0" t="s">
        <v>1161</v>
      </c>
      <c r="D1221" s="0" t="str">
        <f aca="false">HYPERLINK("http://dbpedia.org/sparql?default-graph-uri=http%3A%2F%2Fdbpedia.org&amp;query=select+distinct+%3Fsubject+%3Fobject+where+{%3Fsubject+%3Chttp%3A%2F%2Fdbpedia.org%2Fontology%2Ffield%3E+%3Fobject}+LIMIT+100&amp;format=text%2Fhtml&amp;timeout=30000&amp;debug=on", "View on DBPedia")</f>
        <v>View on DBPedia</v>
      </c>
    </row>
    <row collapsed="false" customFormat="false" customHeight="true" hidden="false" ht="12.1" outlineLevel="0" r="1222">
      <c r="A1222" s="0" t="str">
        <f aca="false">HYPERLINK("http://dbpedia.org/property/years")</f>
        <v>http://dbpedia.org/property/years</v>
      </c>
      <c r="B1222" s="0" t="s">
        <v>68</v>
      </c>
      <c r="D1222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65" outlineLevel="0" r="1223">
      <c r="A1223" s="0" t="str">
        <f aca="false">HYPERLINK("http://dbpedia.org/ontology/foundedBy")</f>
        <v>http://dbpedia.org/ontology/foundedBy</v>
      </c>
      <c r="B1223" s="0" t="s">
        <v>1198</v>
      </c>
      <c r="D1223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true" hidden="false" ht="12.1" outlineLevel="0" r="1224">
      <c r="A1224" s="0" t="str">
        <f aca="false">HYPERLINK("http://dbpedia.org/property/divisions")</f>
        <v>http://dbpedia.org/property/divisions</v>
      </c>
      <c r="B1224" s="0" t="s">
        <v>829</v>
      </c>
      <c r="D1224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true" hidden="false" ht="12.1" outlineLevel="0" r="1225">
      <c r="A1225" s="0" t="str">
        <f aca="false">HYPERLINK("http://dbpedia.org/property/video")</f>
        <v>http://dbpedia.org/property/video</v>
      </c>
      <c r="B1225" s="0" t="s">
        <v>1199</v>
      </c>
      <c r="D1225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true" hidden="false" ht="12.1" outlineLevel="0" r="1226">
      <c r="A1226" s="0" t="str">
        <f aca="false">HYPERLINK("http://dbpedia.org/property/company")</f>
        <v>http://dbpedia.org/property/company</v>
      </c>
      <c r="B1226" s="0" t="s">
        <v>85</v>
      </c>
      <c r="D1226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true" hidden="false" ht="12.1" outlineLevel="0" r="1227">
      <c r="A1227" s="0" t="str">
        <f aca="false">HYPERLINK("http://dbpedia.org/property/purpose")</f>
        <v>http://dbpedia.org/property/purpose</v>
      </c>
      <c r="B1227" s="0" t="s">
        <v>1200</v>
      </c>
      <c r="D1227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true" hidden="false" ht="12.65" outlineLevel="0" r="1228">
      <c r="A1228" s="0" t="str">
        <f aca="false">HYPERLINK("http://dbpedia.org/ontology/longtype")</f>
        <v>http://dbpedia.org/ontology/longtype</v>
      </c>
      <c r="B1228" s="0" t="s">
        <v>105</v>
      </c>
      <c r="D1228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true" hidden="false" ht="12.1" outlineLevel="0" r="1229">
      <c r="A1229" s="0" t="str">
        <f aca="false">HYPERLINK("http://dbpedia.org/property/length")</f>
        <v>http://dbpedia.org/property/length</v>
      </c>
      <c r="B1229" s="0" t="s">
        <v>1201</v>
      </c>
      <c r="D1229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true" hidden="false" ht="12.1" outlineLevel="0" r="1230">
      <c r="A1230" s="0" t="str">
        <f aca="false">HYPERLINK("http://dbpedia.org/ontology/network")</f>
        <v>http://dbpedia.org/ontology/network</v>
      </c>
      <c r="B1230" s="0" t="s">
        <v>51</v>
      </c>
      <c r="D1230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true" hidden="false" ht="12.1" outlineLevel="0" r="1231">
      <c r="A1231" s="0" t="str">
        <f aca="false">HYPERLINK("http://dbpedia.org/ontology/purpose")</f>
        <v>http://dbpedia.org/ontology/purpose</v>
      </c>
      <c r="B1231" s="0" t="s">
        <v>1200</v>
      </c>
      <c r="D1231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true" hidden="false" ht="12.1" outlineLevel="0" r="1232">
      <c r="A1232" s="0" t="str">
        <f aca="false">HYPERLINK("http://dbpedia.org/property/production")</f>
        <v>http://dbpedia.org/property/production</v>
      </c>
      <c r="B1232" s="0" t="s">
        <v>77</v>
      </c>
      <c r="D1232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true" hidden="false" ht="12.1" outlineLevel="0" r="1233">
      <c r="A1233" s="0" t="str">
        <f aca="false">HYPERLINK("http://dbpedia.org/ontology/industry")</f>
        <v>http://dbpedia.org/ontology/industry</v>
      </c>
      <c r="B1233" s="0" t="s">
        <v>1167</v>
      </c>
      <c r="D1233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true" hidden="false" ht="12.1" outlineLevel="0" r="1234">
      <c r="A1234" s="0" t="str">
        <f aca="false">HYPERLINK("http://dbpedia.org/ontology/motto")</f>
        <v>http://dbpedia.org/ontology/motto</v>
      </c>
      <c r="B1234" s="0" t="s">
        <v>1180</v>
      </c>
      <c r="D1234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true" hidden="false" ht="12.65" outlineLevel="0" r="1235">
      <c r="A1235" s="0" t="str">
        <f aca="false">HYPERLINK("http://dbpedia.org/ontology/notableWork")</f>
        <v>http://dbpedia.org/ontology/notableWork</v>
      </c>
      <c r="B1235" s="0" t="s">
        <v>1202</v>
      </c>
      <c r="D1235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true" hidden="false" ht="12.65" outlineLevel="0" r="1236">
      <c r="A1236" s="0" t="str">
        <f aca="false">HYPERLINK("http://dbpedia.org/property/imageFile")</f>
        <v>http://dbpedia.org/property/imageFile</v>
      </c>
      <c r="B1236" s="0" t="s">
        <v>1203</v>
      </c>
      <c r="D1236" s="0" t="str">
        <f aca="false">HYPERLINK("http://dbpedia.org/sparql?default-graph-uri=http%3A%2F%2Fdbpedia.org&amp;query=select+distinct+%3Fsubject+%3Fobject+where+{%3Fsubject+%3Chttp%3A%2F%2Fdbpedia.org%2Fproperty%2FimageFile%3E+%3Fobject}+LIMIT+100&amp;format=text%2Fhtml&amp;timeout=30000&amp;debug=on", "View on DBPedia")</f>
        <v>View on DBPedia</v>
      </c>
    </row>
    <row collapsed="false" customFormat="false" customHeight="true" hidden="false" ht="12.65" outlineLevel="0" r="1237">
      <c r="A1237" s="0" t="str">
        <f aca="false">HYPERLINK("http://dbpedia.org/property/albumName")</f>
        <v>http://dbpedia.org/property/albumName</v>
      </c>
      <c r="B1237" s="0" t="s">
        <v>1204</v>
      </c>
      <c r="D1237" s="0" t="str">
        <f aca="false">HYPERLINK("http://dbpedia.org/sparql?default-graph-uri=http%3A%2F%2Fdbpedia.org&amp;query=select+distinct+%3Fsubject+%3Fobject+where+{%3Fsubject+%3Chttp%3A%2F%2Fdbpedia.org%2Fproperty%2FalbumName%3E+%3Fobject}+LIMIT+100&amp;format=text%2Fhtml&amp;timeout=30000&amp;debug=on", "View on DBPedia")</f>
        <v>View on DBPedia</v>
      </c>
    </row>
    <row collapsed="false" customFormat="false" customHeight="true" hidden="false" ht="12.65" outlineLevel="0" r="1238">
      <c r="A1238" s="0" t="str">
        <f aca="false">HYPERLINK("http://dbpedia.org/property/firstReleaseVersion")</f>
        <v>http://dbpedia.org/property/firstReleaseVersion</v>
      </c>
      <c r="B1238" s="0" t="s">
        <v>1205</v>
      </c>
      <c r="D1238" s="0" t="str">
        <f aca="false">HYPERLINK("http://dbpedia.org/sparql?default-graph-uri=http%3A%2F%2Fdbpedia.org&amp;query=select+distinct+%3Fsubject+%3Fobject+where+{%3Fsubject+%3Chttp%3A%2F%2Fdbpedia.org%2Fproperty%2FfirstReleaseVersion%3E+%3Fobject}+LIMIT+100&amp;format=text%2Fhtml&amp;timeout=30000&amp;debug=on", "View on DBPedia")</f>
        <v>View on DBPedia</v>
      </c>
    </row>
    <row collapsed="false" customFormat="false" customHeight="true" hidden="false" ht="12.65" outlineLevel="0" r="1239">
      <c r="A1239" s="0" t="str">
        <f aca="false">HYPERLINK("http://dbpedia.org/property/opentheme")</f>
        <v>http://dbpedia.org/property/opentheme</v>
      </c>
      <c r="B1239" s="0" t="s">
        <v>1206</v>
      </c>
      <c r="D1239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true" hidden="false" ht="12.65" outlineLevel="0" r="1240">
      <c r="A1240" s="0" t="str">
        <f aca="false">HYPERLINK("http://dbpedia.org/ontology/depictionDescription")</f>
        <v>http://dbpedia.org/ontology/depictionDescription</v>
      </c>
      <c r="B1240" s="0" t="s">
        <v>1207</v>
      </c>
      <c r="D1240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1241">
      <c r="A1241" s="0" t="str">
        <f aca="false">HYPERLINK("http://dbpedia.org/property/1optionName")</f>
        <v>http://dbpedia.org/property/1optionName</v>
      </c>
      <c r="B1241" s="0" t="s">
        <v>1208</v>
      </c>
      <c r="D1241" s="0" t="str">
        <f aca="false">HYPERLINK("http://dbpedia.org/sparql?default-graph-uri=http%3A%2F%2Fdbpedia.org&amp;query=select+distinct+%3Fsubject+%3Fobject+where+{%3Fsubject+%3Chttp%3A%2F%2Fdbpedia.org%2Fproperty%2F1optionName%3E+%3Fobject}+LIMIT+100&amp;format=text%2Fhtml&amp;timeout=30000&amp;debug=on", "View on DBPedia")</f>
        <v>View on DBPedia</v>
      </c>
    </row>
    <row collapsed="false" customFormat="false" customHeight="true" hidden="false" ht="12.1" outlineLevel="0" r="1242">
      <c r="A1242" s="0" t="str">
        <f aca="false">HYPERLINK("http://dbpedia.org/ontology/channel")</f>
        <v>http://dbpedia.org/ontology/channel</v>
      </c>
      <c r="B1242" s="0" t="s">
        <v>1209</v>
      </c>
      <c r="D1242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true" hidden="false" ht="12.1" outlineLevel="0" r="1243">
      <c r="A1243" s="0" t="str">
        <f aca="false">HYPERLINK("http://dbpedia.org/property/influences")</f>
        <v>http://dbpedia.org/property/influences</v>
      </c>
      <c r="B1243" s="0" t="s">
        <v>89</v>
      </c>
      <c r="D1243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true" hidden="false" ht="12.65" outlineLevel="0" r="1244">
      <c r="A1244" s="0" t="str">
        <f aca="false">HYPERLINK("http://dbpedia.org/property/logoalt")</f>
        <v>http://dbpedia.org/property/logoalt</v>
      </c>
      <c r="B1244" s="0" t="s">
        <v>1210</v>
      </c>
      <c r="D1244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true" hidden="false" ht="12.1" outlineLevel="0" r="1245">
      <c r="A1245" s="0" t="str">
        <f aca="false">HYPERLINK("http://dbpedia.org/property/founders")</f>
        <v>http://dbpedia.org/property/founders</v>
      </c>
      <c r="B1245" s="0" t="s">
        <v>1211</v>
      </c>
      <c r="D1245" s="0" t="str">
        <f aca="false">HYPERLINK("http://dbpedia.org/sparql?default-graph-uri=http%3A%2F%2Fdbpedia.org&amp;query=select+distinct+%3Fsubject+%3Fobject+where+{%3Fsubject+%3Chttp%3A%2F%2Fdbpedia.org%2Fproperty%2Ffounders%3E+%3Fobject}+LIMIT+100&amp;format=text%2Fhtml&amp;timeout=30000&amp;debug=on", "View on DBPedia")</f>
        <v>View on DBPedia</v>
      </c>
    </row>
    <row collapsed="false" customFormat="false" customHeight="true" hidden="false" ht="12.1" outlineLevel="0" r="1246">
      <c r="A1246" s="0" t="str">
        <f aca="false">HYPERLINK("http://dbpedia.org/property/released")</f>
        <v>http://dbpedia.org/property/released</v>
      </c>
      <c r="B1246" s="0" t="s">
        <v>252</v>
      </c>
      <c r="D1246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65" outlineLevel="0" r="1247">
      <c r="A1247" s="0" t="str">
        <f aca="false">HYPERLINK("http://dbpedia.org/property/allLyrics")</f>
        <v>http://dbpedia.org/property/allLyrics</v>
      </c>
      <c r="B1247" s="0" t="s">
        <v>1212</v>
      </c>
      <c r="D1247" s="0" t="str">
        <f aca="false">HYPERLINK("http://dbpedia.org/sparql?default-graph-uri=http%3A%2F%2Fdbpedia.org&amp;query=select+distinct+%3Fsubject+%3Fobject+where+{%3Fsubject+%3Chttp%3A%2F%2Fdbpedia.org%2Fproperty%2FallLyrics%3E+%3Fobject}+LIMIT+100&amp;format=text%2Fhtml&amp;timeout=30000&amp;debug=on", "View on DBPedia")</f>
        <v>View on DBPedia</v>
      </c>
    </row>
    <row collapsed="false" customFormat="false" customHeight="true" hidden="false" ht="12.65" outlineLevel="0" r="1248">
      <c r="A1248" s="0" t="str">
        <f aca="false">HYPERLINK("http://dbpedia.org/property/deathPlace")</f>
        <v>http://dbpedia.org/property/deathPlace</v>
      </c>
      <c r="B1248" s="0" t="s">
        <v>462</v>
      </c>
      <c r="D1248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1249">
      <c r="A1249" s="0" t="str">
        <f aca="false">HYPERLINK("http://dbpedia.org/property/organizations")</f>
        <v>http://dbpedia.org/property/organizations</v>
      </c>
      <c r="B1249" s="0" t="s">
        <v>1213</v>
      </c>
      <c r="D1249" s="0" t="str">
        <f aca="false">HYPERLINK("http://dbpedia.org/sparql?default-graph-uri=http%3A%2F%2Fdbpedia.org&amp;query=select+distinct+%3Fsubject+%3Fobject+where+{%3Fsubject+%3Chttp%3A%2F%2Fdbpedia.org%2Fproperty%2Forganizations%3E+%3Fobject}+LIMIT+100&amp;format=text%2Fhtml&amp;timeout=30000&amp;debug=on", "View on DBPedia")</f>
        <v>View on DBPedia</v>
      </c>
    </row>
    <row collapsed="false" customFormat="false" customHeight="true" hidden="false" ht="12.1" outlineLevel="0" r="1250">
      <c r="A1250" s="0" t="str">
        <f aca="false">HYPERLINK("http://dbpedia.org/property/affiliations")</f>
        <v>http://dbpedia.org/property/affiliations</v>
      </c>
      <c r="B1250" s="0" t="s">
        <v>1214</v>
      </c>
      <c r="D1250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65" outlineLevel="0" r="1251">
      <c r="A1251" s="0" t="str">
        <f aca="false">HYPERLINK("http://dbpedia.org/ontology/parentCompany")</f>
        <v>http://dbpedia.org/ontology/parentCompany</v>
      </c>
      <c r="B1251" s="0" t="s">
        <v>1215</v>
      </c>
      <c r="D1251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true" hidden="false" ht="12.1" outlineLevel="0" r="1252">
      <c r="A1252" s="0" t="str">
        <f aca="false">HYPERLINK("http://dbpedia.org/ontology/director")</f>
        <v>http://dbpedia.org/ontology/director</v>
      </c>
      <c r="B1252" s="0" t="s">
        <v>55</v>
      </c>
      <c r="D1252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1253">
      <c r="A1253" s="0" t="str">
        <f aca="false">HYPERLINK("http://dbpedia.org/property/1optionLink")</f>
        <v>http://dbpedia.org/property/1optionLink</v>
      </c>
      <c r="B1253" s="0" t="s">
        <v>1216</v>
      </c>
      <c r="D1253" s="0" t="str">
        <f aca="false">HYPERLINK("http://dbpedia.org/sparql?default-graph-uri=http%3A%2F%2Fdbpedia.org&amp;query=select+distinct+%3Fsubject+%3Fobject+where+{%3Fsubject+%3Chttp%3A%2F%2Fdbpedia.org%2Fproperty%2F1optionLink%3E+%3Fobject}+LIMIT+100&amp;format=text%2Fhtml&amp;timeout=30000&amp;debug=on", "View on DBPedia")</f>
        <v>View on DBPedia</v>
      </c>
    </row>
    <row collapsed="false" customFormat="false" customHeight="true" hidden="false" ht="12.1" outlineLevel="0" r="1254">
      <c r="A1254" s="0" t="str">
        <f aca="false">HYPERLINK("http://dbpedia.org/property/reviews")</f>
        <v>http://dbpedia.org/property/reviews</v>
      </c>
      <c r="B1254" s="0" t="s">
        <v>1217</v>
      </c>
      <c r="D1254" s="0" t="str">
        <f aca="false">HYPERLINK("http://dbpedia.org/sparql?default-graph-uri=http%3A%2F%2Fdbpedia.org&amp;query=select+distinct+%3Fsubject+%3Fobject+where+{%3Fsubject+%3Chttp%3A%2F%2Fdbpedia.org%2Fproperty%2Freviews%3E+%3Fobject}+LIMIT+100&amp;format=text%2Fhtml&amp;timeout=30000&amp;debug=on", "View on DBPedia")</f>
        <v>View on DBPedia</v>
      </c>
    </row>
    <row collapsed="false" customFormat="false" customHeight="true" hidden="false" ht="12.65" outlineLevel="0" r="1255">
      <c r="A1255" s="0" t="str">
        <f aca="false">HYPERLINK("http://dbpedia.org/ontology/owningCompany")</f>
        <v>http://dbpedia.org/ontology/owningCompany</v>
      </c>
      <c r="B1255" s="0" t="s">
        <v>1218</v>
      </c>
      <c r="D1255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true" hidden="false" ht="12.1" outlineLevel="0" r="1256">
      <c r="A1256" s="0" t="str">
        <f aca="false">HYPERLINK("http://dbpedia.org/property/spouse")</f>
        <v>http://dbpedia.org/property/spouse</v>
      </c>
      <c r="B1256" s="0" t="s">
        <v>438</v>
      </c>
      <c r="D1256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true" hidden="false" ht="12.1" outlineLevel="0" r="1257">
      <c r="A1257" s="0" t="str">
        <f aca="false">HYPERLINK("http://dbpedia.org/property/channel")</f>
        <v>http://dbpedia.org/property/channel</v>
      </c>
      <c r="B1257" s="0" t="s">
        <v>1209</v>
      </c>
      <c r="D1257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true" hidden="false" ht="12.65" outlineLevel="0" r="1258">
      <c r="A1258" s="0" t="str">
        <f aca="false">HYPERLINK("http://dbpedia.org/property/nonProfitName")</f>
        <v>http://dbpedia.org/property/nonProfitName</v>
      </c>
      <c r="B1258" s="0" t="s">
        <v>1219</v>
      </c>
      <c r="D1258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true" hidden="false" ht="12.1" outlineLevel="0" r="1259">
      <c r="A1259" s="0" t="str">
        <f aca="false">HYPERLINK("http://dbpedia.org/property/judges")</f>
        <v>http://dbpedia.org/property/judges</v>
      </c>
      <c r="B1259" s="0" t="s">
        <v>1220</v>
      </c>
      <c r="D1259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true" hidden="false" ht="12.65" outlineLevel="0" r="1260">
      <c r="A1260" s="0" t="str">
        <f aca="false">HYPERLINK("http://dbpedia.org/property/birthPlace")</f>
        <v>http://dbpedia.org/property/birthPlace</v>
      </c>
      <c r="B1260" s="0" t="s">
        <v>359</v>
      </c>
      <c r="D126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261">
      <c r="A1261" s="0" t="str">
        <f aca="false">HYPERLINK("http://dbpedia.org/property/rev3score")</f>
        <v>http://dbpedia.org/property/rev3score</v>
      </c>
      <c r="B1261" s="0" t="s">
        <v>1221</v>
      </c>
      <c r="D1261" s="0" t="str">
        <f aca="false">HYPERLINK("http://dbpedia.org/sparql?default-graph-uri=http%3A%2F%2Fdbpedia.org&amp;query=select+distinct+%3Fsubject+%3Fobject+where+{%3Fsubject+%3Chttp%3A%2F%2Fdbpedia.org%2Fproperty%2Frev3score%3E+%3Fobject}+LIMIT+100&amp;format=text%2Fhtml&amp;timeout=30000&amp;debug=on", "View on DBPedia")</f>
        <v>View on DBPedia</v>
      </c>
    </row>
    <row collapsed="false" customFormat="false" customHeight="true" hidden="false" ht="12.1" outlineLevel="0" r="1262">
      <c r="A1262" s="0" t="str">
        <f aca="false">HYPERLINK("http://dbpedia.org/property/colors")</f>
        <v>http://dbpedia.org/property/colors</v>
      </c>
      <c r="B1262" s="0" t="s">
        <v>1222</v>
      </c>
      <c r="D1262" s="0" t="str">
        <f aca="false">HYPERLINK("http://dbpedia.org/sparql?default-graph-uri=http%3A%2F%2Fdbpedia.org&amp;query=select+distinct+%3Fsubject+%3Fobject+where+{%3Fsubject+%3Chttp%3A%2F%2Fdbpedia.org%2Fproperty%2Fcolors%3E+%3Fobject}+LIMIT+100&amp;format=text%2Fhtml&amp;timeout=30000&amp;debug=on", "View on DBPedia")</f>
        <v>View on DBPedia</v>
      </c>
    </row>
    <row collapsed="false" customFormat="false" customHeight="true" hidden="false" ht="12.1" outlineLevel="0" r="1263">
      <c r="A1263" s="0" t="str">
        <f aca="false">HYPERLINK("http://dbpedia.org/property/articles")</f>
        <v>http://dbpedia.org/property/articles</v>
      </c>
      <c r="B1263" s="0" t="s">
        <v>1223</v>
      </c>
      <c r="D1263" s="0" t="str">
        <f aca="false">HYPERLINK("http://dbpedia.org/sparql?default-graph-uri=http%3A%2F%2Fdbpedia.org&amp;query=select+distinct+%3Fsubject+%3Fobject+where+{%3Fsubject+%3Chttp%3A%2F%2Fdbpedia.org%2Fproperty%2Farticles%3E+%3Fobject}+LIMIT+100&amp;format=text%2Fhtml&amp;timeout=30000&amp;debug=on", "View on DBPedia")</f>
        <v>View on DBPedia</v>
      </c>
    </row>
    <row collapsed="false" customFormat="false" customHeight="true" hidden="false" ht="12.65" outlineLevel="0" r="1264">
      <c r="A1264" s="0" t="str">
        <f aca="false">HYPERLINK("http://dbpedia.org/property/titleOrig")</f>
        <v>http://dbpedia.org/property/titleOrig</v>
      </c>
      <c r="B1264" s="0" t="s">
        <v>1224</v>
      </c>
      <c r="D1264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true" hidden="false" ht="12.1" outlineLevel="0" r="1265">
      <c r="A1265" s="0" t="str">
        <f aca="false">HYPERLINK("http://dbpedia.org/property/as")</f>
        <v>http://dbpedia.org/property/as</v>
      </c>
      <c r="B1265" s="0" t="s">
        <v>1225</v>
      </c>
      <c r="D1265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true" hidden="false" ht="12.1" outlineLevel="0" r="1266">
      <c r="A1266" s="0" t="str">
        <f aca="false">HYPERLINK("http://dbpedia.org/property/uniform")</f>
        <v>http://dbpedia.org/property/uniform</v>
      </c>
      <c r="B1266" s="0" t="s">
        <v>1226</v>
      </c>
      <c r="D1266" s="0" t="str">
        <f aca="false">HYPERLINK("http://dbpedia.org/sparql?default-graph-uri=http%3A%2F%2Fdbpedia.org&amp;query=select+distinct+%3Fsubject+%3Fobject+where+{%3Fsubject+%3Chttp%3A%2F%2Fdbpedia.org%2Fproperty%2Funiform%3E+%3Fobject}+LIMIT+100&amp;format=text%2Fhtml&amp;timeout=30000&amp;debug=on", "View on DBPedia")</f>
        <v>View on DBPedia</v>
      </c>
    </row>
    <row collapsed="false" customFormat="false" customHeight="true" hidden="false" ht="12.65" outlineLevel="0" r="1267">
      <c r="A1267" s="0" t="str">
        <f aca="false">HYPERLINK("http://dbpedia.org/property/dateOfDeath")</f>
        <v>http://dbpedia.org/property/dateOfDeath</v>
      </c>
      <c r="B1267" s="0" t="s">
        <v>121</v>
      </c>
      <c r="D1267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1" outlineLevel="0" r="1268">
      <c r="A1268" s="0" t="str">
        <f aca="false">HYPERLINK("http://dbpedia.org/ontology/certification")</f>
        <v>http://dbpedia.org/ontology/certification</v>
      </c>
      <c r="B1268" s="0" t="s">
        <v>1227</v>
      </c>
      <c r="D1268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true" hidden="false" ht="12.1" outlineLevel="0" r="1269">
      <c r="A1269" s="0" t="str">
        <f aca="false">HYPERLINK("http://dbpedia.org/property/productions")</f>
        <v>http://dbpedia.org/property/productions</v>
      </c>
      <c r="B1269" s="0" t="s">
        <v>1228</v>
      </c>
      <c r="D1269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true" hidden="false" ht="12.65" outlineLevel="0" r="1270">
      <c r="A1270" s="0" t="str">
        <f aca="false">HYPERLINK("http://dbpedia.org/property/currentAwards")</f>
        <v>http://dbpedia.org/property/currentAwards</v>
      </c>
      <c r="B1270" s="0" t="s">
        <v>1229</v>
      </c>
      <c r="D1270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true" hidden="false" ht="12.1" outlineLevel="0" r="1271">
      <c r="A1271" s="0" t="str">
        <f aca="false">HYPERLINK("http://dbpedia.org/property/2006/2007Genre")</f>
        <v>http://dbpedia.org/property/2006/2007Genre</v>
      </c>
      <c r="B1271" s="0" t="s">
        <v>1230</v>
      </c>
      <c r="D1271" s="0" t="str">
        <f aca="false">HYPERLINK("http://dbpedia.org/sparql?default-graph-uri=http%3A%2F%2Fdbpedia.org&amp;query=select+distinct+%3Fsubject+%3Fobject+where+{%3Fsubject+%3Chttp%3A%2F%2Fdbpedia.org%2Fproperty%2F2006%2F2007Genre%3E+%3Fobject}+LIMIT+100&amp;format=text%2Fhtml&amp;timeout=30000&amp;debug=on", "View on DBPedia")</f>
        <v>View on DBPedia</v>
      </c>
    </row>
    <row collapsed="false" customFormat="false" customHeight="true" hidden="false" ht="12.65" outlineLevel="0" r="1272">
      <c r="A1272" s="0" t="str">
        <f aca="false">HYPERLINK("http://dbpedia.org/property/titel")</f>
        <v>http://dbpedia.org/property/titel</v>
      </c>
      <c r="B1272" s="0" t="s">
        <v>1231</v>
      </c>
      <c r="D1272" s="0" t="str">
        <f aca="false">HYPERLINK("http://dbpedia.org/sparql?default-graph-uri=http%3A%2F%2Fdbpedia.org&amp;query=select+distinct+%3Fsubject+%3Fobject+where+{%3Fsubject+%3Chttp%3A%2F%2Fdbpedia.org%2Fproperty%2Ftitel%3E+%3Fobject}+LIMIT+100&amp;format=text%2Fhtml&amp;timeout=30000&amp;debug=on", "View on DBPedia")</f>
        <v>View on DBPedia</v>
      </c>
    </row>
    <row collapsed="false" customFormat="false" customHeight="true" hidden="false" ht="12.65" outlineLevel="0" r="1273">
      <c r="A1273" s="0" t="str">
        <f aca="false">HYPERLINK("http://dbpedia.org/ontology/showJudge")</f>
        <v>http://dbpedia.org/ontology/showJudge</v>
      </c>
      <c r="B1273" s="0" t="s">
        <v>1232</v>
      </c>
      <c r="D1273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true" hidden="false" ht="12.1" outlineLevel="0" r="1274">
      <c r="A1274" s="0" t="str">
        <f aca="false">HYPERLINK("http://dbpedia.org/ontology/developer")</f>
        <v>http://dbpedia.org/ontology/developer</v>
      </c>
      <c r="B1274" s="0" t="s">
        <v>99</v>
      </c>
      <c r="D1274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true" hidden="false" ht="12.1" outlineLevel="0" r="1275">
      <c r="A1275" s="0" t="str">
        <f aca="false">HYPERLINK("http://dbpedia.org/property/era")</f>
        <v>http://dbpedia.org/property/era</v>
      </c>
      <c r="B1275" s="0" t="s">
        <v>1233</v>
      </c>
      <c r="D1275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true" hidden="false" ht="12.1" outlineLevel="0" r="1276">
      <c r="A1276" s="0" t="str">
        <f aca="false">HYPERLINK("http://dbpedia.org/property/participants")</f>
        <v>http://dbpedia.org/property/participants</v>
      </c>
      <c r="B1276" s="0" t="s">
        <v>1234</v>
      </c>
      <c r="D1276" s="0" t="str">
        <f aca="false">HYPERLINK("http://dbpedia.org/sparql?default-graph-uri=http%3A%2F%2Fdbpedia.org&amp;query=select+distinct+%3Fsubject+%3Fobject+where+{%3Fsubject+%3Chttp%3A%2F%2Fdbpedia.org%2Fproperty%2Fparticipants%3E+%3Fobject}+LIMIT+100&amp;format=text%2Fhtml&amp;timeout=30000&amp;debug=on", "View on DBPedia")</f>
        <v>View on DBPedia</v>
      </c>
    </row>
    <row collapsed="false" customFormat="false" customHeight="true" hidden="false" ht="12.1" outlineLevel="0" r="1277">
      <c r="A1277" s="0" t="str">
        <f aca="false">HYPERLINK("http://dbpedia.org/ontology/publisher")</f>
        <v>http://dbpedia.org/ontology/publisher</v>
      </c>
      <c r="B1277" s="0" t="s">
        <v>1183</v>
      </c>
      <c r="D1277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true" hidden="false" ht="12.1" outlineLevel="0" r="1278">
      <c r="A1278" s="0" t="str">
        <f aca="false">HYPERLINK("http://dbpedia.org/ontology/location")</f>
        <v>http://dbpedia.org/ontology/location</v>
      </c>
      <c r="B1278" s="0" t="s">
        <v>419</v>
      </c>
      <c r="D127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279">
      <c r="A1279" s="0" t="str">
        <f aca="false">HYPERLINK("http://dbpedia.org/ontology/related")</f>
        <v>http://dbpedia.org/ontology/related</v>
      </c>
      <c r="B1279" s="0" t="s">
        <v>1155</v>
      </c>
      <c r="D1279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true" hidden="false" ht="12.65" outlineLevel="0" r="1280">
      <c r="A1280" s="0" t="str">
        <f aca="false">HYPERLINK("http://dbpedia.org/property/altArtist")</f>
        <v>http://dbpedia.org/property/altArtist</v>
      </c>
      <c r="B1280" s="0" t="s">
        <v>1235</v>
      </c>
      <c r="D1280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true" hidden="false" ht="12.65" outlineLevel="0" r="1281">
      <c r="A1281" s="0" t="str">
        <f aca="false">HYPERLINK("http://dbpedia.org/property/bSides")</f>
        <v>http://dbpedia.org/property/bSides</v>
      </c>
      <c r="B1281" s="0" t="s">
        <v>1236</v>
      </c>
      <c r="D1281" s="0" t="str">
        <f aca="false">HYPERLINK("http://dbpedia.org/sparql?default-graph-uri=http%3A%2F%2Fdbpedia.org&amp;query=select+distinct+%3Fsubject+%3Fobject+where+{%3Fsubject+%3Chttp%3A%2F%2Fdbpedia.org%2Fproperty%2FbSides%3E+%3Fobject}+LIMIT+100&amp;format=text%2Fhtml&amp;timeout=30000&amp;debug=on", "View on DBPedia")</f>
        <v>View on DBPedia</v>
      </c>
    </row>
    <row collapsed="false" customFormat="false" customHeight="true" hidden="false" ht="12.1" outlineLevel="0" r="1282">
      <c r="A1282" s="0" t="str">
        <f aca="false">HYPERLINK("http://dbpedia.org/ontology/fate")</f>
        <v>http://dbpedia.org/ontology/fate</v>
      </c>
      <c r="B1282" s="0" t="s">
        <v>1237</v>
      </c>
      <c r="D1282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true" hidden="false" ht="12.65" outlineLevel="0" r="1283">
      <c r="A1283" s="0" t="str">
        <f aca="false">HYPERLINK("http://dbpedia.org/property/numEpisodes")</f>
        <v>http://dbpedia.org/property/numEpisodes</v>
      </c>
      <c r="B1283" s="0" t="s">
        <v>1238</v>
      </c>
      <c r="D1283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true" hidden="false" ht="12.65" outlineLevel="0" r="1284">
      <c r="A1284" s="0" t="str">
        <f aca="false">HYPERLINK("http://dbpedia.org/property/englishtitle")</f>
        <v>http://dbpedia.org/property/englishtitle</v>
      </c>
      <c r="B1284" s="0" t="s">
        <v>1239</v>
      </c>
      <c r="D1284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true" hidden="false" ht="12.65" outlineLevel="0" r="1285">
      <c r="A1285" s="0" t="str">
        <f aca="false">HYPERLINK("http://dbpedia.org/property/imageCapt")</f>
        <v>http://dbpedia.org/property/imageCapt</v>
      </c>
      <c r="B1285" s="0" t="s">
        <v>1240</v>
      </c>
      <c r="D1285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true" hidden="false" ht="12.1" outlineLevel="0" r="1286">
      <c r="A1286" s="0" t="str">
        <f aca="false">HYPERLINK("http://dbpedia.org/property/distribution")</f>
        <v>http://dbpedia.org/property/distribution</v>
      </c>
      <c r="B1286" s="0" t="s">
        <v>1241</v>
      </c>
      <c r="D1286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true" hidden="false" ht="12.65" outlineLevel="0" r="1287">
      <c r="A1287" s="0" t="str">
        <f aca="false">HYPERLINK("http://dbpedia.org/property/notableSongs")</f>
        <v>http://dbpedia.org/property/notableSongs</v>
      </c>
      <c r="B1287" s="0" t="s">
        <v>1242</v>
      </c>
      <c r="D1287" s="0" t="str">
        <f aca="false">HYPERLINK("http://dbpedia.org/sparql?default-graph-uri=http%3A%2F%2Fdbpedia.org&amp;query=select+distinct+%3Fsubject+%3Fobject+where+{%3Fsubject+%3Chttp%3A%2F%2Fdbpedia.org%2Fproperty%2FnotableSongs%3E+%3Fobject}+LIMIT+100&amp;format=text%2Fhtml&amp;timeout=30000&amp;debug=on", "View on DBPedia")</f>
        <v>View on DBPedia</v>
      </c>
    </row>
    <row collapsed="false" customFormat="false" customHeight="true" hidden="false" ht="12.1" outlineLevel="0" r="1288">
      <c r="A1288" s="0" t="str">
        <f aca="false">HYPERLINK("http://dbpedia.org/property/workplaces")</f>
        <v>http://dbpedia.org/property/workplaces</v>
      </c>
      <c r="B1288" s="0" t="s">
        <v>1243</v>
      </c>
      <c r="D1288" s="0" t="str">
        <f aca="false">HYPERLINK("http://dbpedia.org/sparql?default-graph-uri=http%3A%2F%2Fdbpedia.org&amp;query=select+distinct+%3Fsubject+%3Fobject+where+{%3Fsubject+%3Chttp%3A%2F%2Fdbpedia.org%2Fproperty%2Fworkplaces%3E+%3Fobject}+LIMIT+100&amp;format=text%2Fhtml&amp;timeout=30000&amp;debug=on", "View on DBPedia")</f>
        <v>View on DBPedia</v>
      </c>
    </row>
    <row collapsed="false" customFormat="false" customHeight="true" hidden="false" ht="12.65" outlineLevel="0" r="1289">
      <c r="A1289" s="0" t="str">
        <f aca="false">HYPERLINK("http://dbpedia.org/ontology/birthPlace")</f>
        <v>http://dbpedia.org/ontology/birthPlace</v>
      </c>
      <c r="B1289" s="0" t="s">
        <v>359</v>
      </c>
      <c r="D1289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290">
      <c r="A1290" s="0" t="str">
        <f aca="false">HYPERLINK("http://dbpedia.org/property/topics")</f>
        <v>http://dbpedia.org/property/topics</v>
      </c>
      <c r="B1290" s="0" t="s">
        <v>1244</v>
      </c>
      <c r="D1290" s="0" t="str">
        <f aca="false">HYPERLINK("http://dbpedia.org/sparql?default-graph-uri=http%3A%2F%2Fdbpedia.org&amp;query=select+distinct+%3Fsubject+%3Fobject+where+{%3Fsubject+%3Chttp%3A%2F%2Fdbpedia.org%2Fproperty%2Ftopics%3E+%3Fobject}+LIMIT+100&amp;format=text%2Fhtml&amp;timeout=30000&amp;debug=on", "View on DBPedia")</f>
        <v>View on DBPedia</v>
      </c>
    </row>
    <row collapsed="false" customFormat="false" customHeight="true" hidden="false" ht="12.1" outlineLevel="0" r="1291">
      <c r="A1291" s="0" t="str">
        <f aca="false">HYPERLINK("http://dbpedia.org/property/fate")</f>
        <v>http://dbpedia.org/property/fate</v>
      </c>
      <c r="B1291" s="0" t="s">
        <v>1237</v>
      </c>
      <c r="D1291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true" hidden="false" ht="12.65" outlineLevel="0" r="1292">
      <c r="A1292" s="0" t="str">
        <f aca="false">HYPERLINK("http://dbpedia.org/property/notableWorks")</f>
        <v>http://dbpedia.org/property/notableWorks</v>
      </c>
      <c r="B1292" s="0" t="s">
        <v>1245</v>
      </c>
      <c r="D1292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1" outlineLevel="0" r="1293">
      <c r="A1293" s="0" t="str">
        <f aca="false">HYPERLINK("http://dbpedia.org/ontology/product")</f>
        <v>http://dbpedia.org/ontology/product</v>
      </c>
      <c r="B1293" s="0" t="s">
        <v>1246</v>
      </c>
      <c r="D1293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true" hidden="false" ht="12.65" outlineLevel="0" r="1294">
      <c r="A1294" s="0" t="str">
        <f aca="false">HYPERLINK("http://dbpedia.org/property/stadiumName")</f>
        <v>http://dbpedia.org/property/stadiumName</v>
      </c>
      <c r="B1294" s="0" t="s">
        <v>1247</v>
      </c>
      <c r="D1294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true" hidden="false" ht="12.65" outlineLevel="0" r="1295">
      <c r="A1295" s="0" t="str">
        <f aca="false">HYPERLINK("http://dbpedia.org/ontology/academicDiscipline")</f>
        <v>http://dbpedia.org/ontology/academicDiscipline</v>
      </c>
      <c r="B1295" s="0" t="s">
        <v>1248</v>
      </c>
      <c r="D1295" s="0" t="str">
        <f aca="false">HYPERLINK("http://dbpedia.org/sparql?default-graph-uri=http%3A%2F%2Fdbpedia.org&amp;query=select+distinct+%3Fsubject+%3Fobject+where+{%3Fsubject+%3Chttp%3A%2F%2Fdbpedia.org%2Fontology%2FacademicDiscipline%3E+%3Fobject}+LIMIT+100&amp;format=text%2Fhtml&amp;timeout=30000&amp;debug=on", "View on DBPedia")</f>
        <v>View on DBPedia</v>
      </c>
    </row>
    <row collapsed="false" customFormat="false" customHeight="true" hidden="false" ht="12.65" outlineLevel="0" r="1296">
      <c r="A1296" s="0" t="str">
        <f aca="false">HYPERLINK("http://dbpedia.org/property/originalArtist")</f>
        <v>http://dbpedia.org/property/originalArtist</v>
      </c>
      <c r="B1296" s="0" t="s">
        <v>1249</v>
      </c>
      <c r="D1296" s="0" t="str">
        <f aca="false">HYPERLINK("http://dbpedia.org/sparql?default-graph-uri=http%3A%2F%2Fdbpedia.org&amp;query=select+distinct+%3Fsubject+%3Fobject+where+{%3Fsubject+%3Chttp%3A%2F%2Fdbpedia.org%2Fproperty%2ForiginalArtist%3E+%3Fobject}+LIMIT+100&amp;format=text%2Fhtml&amp;timeout=30000&amp;debug=on", "View on DBPedia")</f>
        <v>View on DBPedia</v>
      </c>
    </row>
    <row collapsed="false" customFormat="false" customHeight="true" hidden="false" ht="12.1" outlineLevel="0" r="1297">
      <c r="A1297" s="0" t="str">
        <f aca="false">HYPERLINK("http://dbpedia.org/property/single")</f>
        <v>http://dbpedia.org/property/single</v>
      </c>
      <c r="B1297" s="0" t="s">
        <v>1250</v>
      </c>
      <c r="D1297" s="0" t="str">
        <f aca="false">HYPERLINK("http://dbpedia.org/sparql?default-graph-uri=http%3A%2F%2Fdbpedia.org&amp;query=select+distinct+%3Fsubject+%3Fobject+where+{%3Fsubject+%3Chttp%3A%2F%2Fdbpedia.org%2Fproperty%2Fsingle%3E+%3Fobject}+LIMIT+100&amp;format=text%2Fhtml&amp;timeout=30000&amp;debug=on", "View on DBPedia")</f>
        <v>View on DBPedia</v>
      </c>
    </row>
    <row collapsed="false" customFormat="false" customHeight="true" hidden="false" ht="12.65" outlineLevel="0" r="1298">
      <c r="A1298" s="0" t="str">
        <f aca="false">HYPERLINK("http://dbpedia.org/property/imagCapt")</f>
        <v>http://dbpedia.org/property/imagCapt</v>
      </c>
      <c r="B1298" s="0" t="s">
        <v>1251</v>
      </c>
      <c r="D1298" s="0" t="str">
        <f aca="false">HYPERLINK("http://dbpedia.org/sparql?default-graph-uri=http%3A%2F%2Fdbpedia.org&amp;query=select+distinct+%3Fsubject+%3Fobject+where+{%3Fsubject+%3Chttp%3A%2F%2Fdbpedia.org%2Fproperty%2FimagCapt%3E+%3Fobject}+LIMIT+100&amp;format=text%2Fhtml&amp;timeout=30000&amp;debug=on", "View on DBPedia")</f>
        <v>View on DBPedia</v>
      </c>
    </row>
    <row collapsed="false" customFormat="false" customHeight="true" hidden="false" ht="12.1" outlineLevel="0" r="1299">
      <c r="A1299" s="0" t="str">
        <f aca="false">HYPERLINK("http://dbpedia.org/ontology/presenter")</f>
        <v>http://dbpedia.org/ontology/presenter</v>
      </c>
      <c r="B1299" s="0" t="s">
        <v>1158</v>
      </c>
      <c r="D1299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true" hidden="false" ht="12.1" outlineLevel="0" r="1300">
      <c r="A1300" s="0" t="str">
        <f aca="false">HYPERLINK("http://dbpedia.org/ontology/owner")</f>
        <v>http://dbpedia.org/ontology/owner</v>
      </c>
      <c r="B1300" s="0" t="s">
        <v>549</v>
      </c>
      <c r="D1300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1301">
      <c r="A1301" s="0" t="str">
        <f aca="false">HYPERLINK("http://dbpedia.org/property/imageAlt")</f>
        <v>http://dbpedia.org/property/imageAlt</v>
      </c>
      <c r="B1301" s="0" t="s">
        <v>1252</v>
      </c>
      <c r="D1301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true" hidden="false" ht="12.65" outlineLevel="0" r="1302">
      <c r="A1302" s="0" t="str">
        <f aca="false">HYPERLINK("http://dbpedia.org/property/recordedBy")</f>
        <v>http://dbpedia.org/property/recordedBy</v>
      </c>
      <c r="B1302" s="0" t="s">
        <v>1253</v>
      </c>
      <c r="D1302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true" hidden="false" ht="12.1" outlineLevel="0" r="1303">
      <c r="A1303" s="0" t="str">
        <f aca="false">HYPERLINK("http://dbpedia.org/property/compiler")</f>
        <v>http://dbpedia.org/property/compiler</v>
      </c>
      <c r="B1303" s="0" t="s">
        <v>1254</v>
      </c>
      <c r="D1303" s="0" t="str">
        <f aca="false">HYPERLINK("http://dbpedia.org/sparql?default-graph-uri=http%3A%2F%2Fdbpedia.org&amp;query=select+distinct+%3Fsubject+%3Fobject+where+{%3Fsubject+%3Chttp%3A%2F%2Fdbpedia.org%2Fproperty%2Fcompiler%3E+%3Fobject}+LIMIT+100&amp;format=text%2Fhtml&amp;timeout=30000&amp;debug=on", "View on DBPedia")</f>
        <v>View on DBPedia</v>
      </c>
    </row>
    <row collapsed="false" customFormat="false" customHeight="true" hidden="false" ht="12.1" outlineLevel="0" r="1304">
      <c r="A1304" s="0" t="str">
        <f aca="false">HYPERLINK("http://dbpedia.org/property/focus")</f>
        <v>http://dbpedia.org/property/focus</v>
      </c>
      <c r="B1304" s="0" t="s">
        <v>1255</v>
      </c>
      <c r="D1304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true" hidden="false" ht="12.65" outlineLevel="0" r="1305">
      <c r="A1305" s="0" t="str">
        <f aca="false">HYPERLINK("http://dbpedia.org/property/fullname")</f>
        <v>http://dbpedia.org/property/fullname</v>
      </c>
      <c r="B1305" s="0" t="s">
        <v>489</v>
      </c>
      <c r="D1305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true" hidden="false" ht="12.65" outlineLevel="0" r="1306">
      <c r="A1306" s="0" t="str">
        <f aca="false">HYPERLINK("http://dbpedia.org/ontology/officialSchoolColour")</f>
        <v>http://dbpedia.org/ontology/officialSchoolColour</v>
      </c>
      <c r="B1306" s="0" t="s">
        <v>1256</v>
      </c>
      <c r="D1306" s="0" t="str">
        <f aca="false">HYPERLINK("http://dbpedia.org/sparql?default-graph-uri=http%3A%2F%2Fdbpedia.org&amp;query=select+distinct+%3Fsubject+%3Fobject+where+{%3Fsubject+%3Chttp%3A%2F%2Fdbpedia.org%2Fontology%2FofficialSchoolColour%3E+%3Fobject}+LIMIT+100&amp;format=text%2Fhtml&amp;timeout=30000&amp;debug=on", "View on DBPedia")</f>
        <v>View on DBPedia</v>
      </c>
    </row>
    <row collapsed="false" customFormat="false" customHeight="true" hidden="false" ht="12.1" outlineLevel="0" r="1307">
      <c r="A1307" s="0" t="str">
        <f aca="false">HYPERLINK("http://dbpedia.org/property/above")</f>
        <v>http://dbpedia.org/property/above</v>
      </c>
      <c r="B1307" s="0" t="s">
        <v>1257</v>
      </c>
      <c r="D1307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true" hidden="false" ht="12.65" outlineLevel="0" r="1308">
      <c r="A1308" s="0" t="str">
        <f aca="false">HYPERLINK("http://dbpedia.org/property/longtype")</f>
        <v>http://dbpedia.org/property/longtype</v>
      </c>
      <c r="B1308" s="0" t="s">
        <v>105</v>
      </c>
      <c r="D1308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true" hidden="false" ht="12.1" outlineLevel="0" r="1309">
      <c r="A1309" s="0" t="str">
        <f aca="false">HYPERLINK("http://dbpedia.org/property/subtitle")</f>
        <v>http://dbpedia.org/property/subtitle</v>
      </c>
      <c r="B1309" s="0" t="s">
        <v>1258</v>
      </c>
      <c r="D1309" s="0" t="str">
        <f aca="false">HYPERLINK("http://dbpedia.org/sparql?default-graph-uri=http%3A%2F%2Fdbpedia.org&amp;query=select+distinct+%3Fsubject+%3Fobject+where+{%3Fsubject+%3Chttp%3A%2F%2Fdbpedia.org%2Fproperty%2Fsubtitle%3E+%3Fobject}+LIMIT+100&amp;format=text%2Fhtml&amp;timeout=30000&amp;debug=on", "View on DBPedia")</f>
        <v>View on DBPedia</v>
      </c>
    </row>
    <row collapsed="false" customFormat="false" customHeight="true" hidden="false" ht="12.1" outlineLevel="0" r="1310">
      <c r="A1310" s="0" t="str">
        <f aca="false">HYPERLINK("http://dbpedia.org/property/venues")</f>
        <v>http://dbpedia.org/property/venues</v>
      </c>
      <c r="B1310" s="0" t="s">
        <v>1259</v>
      </c>
      <c r="D1310" s="0" t="str">
        <f aca="false">HYPERLINK("http://dbpedia.org/sparql?default-graph-uri=http%3A%2F%2Fdbpedia.org&amp;query=select+distinct+%3Fsubject+%3Fobject+where+{%3Fsubject+%3Chttp%3A%2F%2Fdbpedia.org%2Fproperty%2Fvenues%3E+%3Fobject}+LIMIT+100&amp;format=text%2Fhtml&amp;timeout=30000&amp;debug=on", "View on DBPedia")</f>
        <v>View on DBPedia</v>
      </c>
    </row>
    <row collapsed="false" customFormat="false" customHeight="true" hidden="false" ht="12.65" outlineLevel="0" r="1311">
      <c r="A1311" s="0" t="str">
        <f aca="false">HYPERLINK("http://dbpedia.org/property/othernames")</f>
        <v>http://dbpedia.org/property/othernames</v>
      </c>
      <c r="B1311" s="0" t="s">
        <v>1260</v>
      </c>
      <c r="D1311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true" hidden="false" ht="12.65" outlineLevel="0" r="1312">
      <c r="A1312" s="0" t="str">
        <f aca="false">HYPERLINK("http://dbpedia.org/property/corpsname")</f>
        <v>http://dbpedia.org/property/corpsname</v>
      </c>
      <c r="B1312" s="0" t="s">
        <v>1261</v>
      </c>
      <c r="D1312" s="0" t="str">
        <f aca="false">HYPERLINK("http://dbpedia.org/sparql?default-graph-uri=http%3A%2F%2Fdbpedia.org&amp;query=select+distinct+%3Fsubject+%3Fobject+where+{%3Fsubject+%3Chttp%3A%2F%2Fdbpedia.org%2Fproperty%2Fcorpsname%3E+%3Fobject}+LIMIT+100&amp;format=text%2Fhtml&amp;timeout=30000&amp;debug=on", "View on DBPedia")</f>
        <v>View on DBPedia</v>
      </c>
    </row>
    <row collapsed="false" customFormat="false" customHeight="true" hidden="false" ht="12.1" outlineLevel="0" r="1313">
      <c r="A1313" s="0" t="str">
        <f aca="false">HYPERLINK("http://dbpedia.org/property/opening")</f>
        <v>http://dbpedia.org/property/opening</v>
      </c>
      <c r="B1313" s="0" t="s">
        <v>1262</v>
      </c>
      <c r="D1313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true" hidden="false" ht="12.65" outlineLevel="0" r="1314">
      <c r="A1314" s="0" t="str">
        <f aca="false">HYPERLINK("http://dbpedia.org/property/replacedNames")</f>
        <v>http://dbpedia.org/property/replacedNames</v>
      </c>
      <c r="B1314" s="0" t="s">
        <v>1263</v>
      </c>
      <c r="D1314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true" hidden="false" ht="12.65" outlineLevel="0" r="1315">
      <c r="A1315" s="0" t="str">
        <f aca="false">HYPERLINK("http://dbpedia.org/property/lastTour")</f>
        <v>http://dbpedia.org/property/lastTour</v>
      </c>
      <c r="B1315" s="0" t="s">
        <v>1264</v>
      </c>
      <c r="D1315" s="0" t="str">
        <f aca="false">HYPERLINK("http://dbpedia.org/sparql?default-graph-uri=http%3A%2F%2Fdbpedia.org&amp;query=select+distinct+%3Fsubject+%3Fobject+where+{%3Fsubject+%3Chttp%3A%2F%2Fdbpedia.org%2Fproperty%2FlastTour%3E+%3Fobject}+LIMIT+100&amp;format=text%2Fhtml&amp;timeout=30000&amp;debug=on", "View on DBPedia")</f>
        <v>View on DBPedia</v>
      </c>
    </row>
    <row collapsed="false" customFormat="false" customHeight="true" hidden="false" ht="12.65" outlineLevel="0" r="1316">
      <c r="A1316" s="0" t="str">
        <f aca="false">HYPERLINK("http://dbpedia.org/ontology/literaryGenre")</f>
        <v>http://dbpedia.org/ontology/literaryGenre</v>
      </c>
      <c r="B1316" s="0" t="s">
        <v>1265</v>
      </c>
      <c r="D1316" s="0" t="str">
        <f aca="false">HYPERLINK("http://dbpedia.org/sparql?default-graph-uri=http%3A%2F%2Fdbpedia.org&amp;query=select+distinct+%3Fsubject+%3Fobject+where+{%3Fsubject+%3Chttp%3A%2F%2Fdbpedia.org%2Fontology%2FliteraryGenre%3E+%3Fobject}+LIMIT+100&amp;format=text%2Fhtml&amp;timeout=30000&amp;debug=on", "View on DBPedia")</f>
        <v>View on DBPedia</v>
      </c>
    </row>
    <row collapsed="false" customFormat="false" customHeight="true" hidden="false" ht="12.65" outlineLevel="0" r="1317">
      <c r="A1317" s="0" t="str">
        <f aca="false">HYPERLINK("http://dbpedia.org/property/firstdate")</f>
        <v>http://dbpedia.org/property/firstdate</v>
      </c>
      <c r="B1317" s="0" t="s">
        <v>837</v>
      </c>
      <c r="D1317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true" hidden="false" ht="12.1" outlineLevel="0" r="1318">
      <c r="A1318" s="0" t="str">
        <f aca="false">HYPERLINK("http://dbpedia.org/property/dance")</f>
        <v>http://dbpedia.org/property/dance</v>
      </c>
      <c r="B1318" s="0" t="s">
        <v>1266</v>
      </c>
      <c r="D1318" s="0" t="str">
        <f aca="false">HYPERLINK("http://dbpedia.org/sparql?default-graph-uri=http%3A%2F%2Fdbpedia.org&amp;query=select+distinct+%3Fsubject+%3Fobject+where+{%3Fsubject+%3Chttp%3A%2F%2Fdbpedia.org%2Fproperty%2Fdance%3E+%3Fobject}+LIMIT+100&amp;format=text%2Fhtml&amp;timeout=30000&amp;debug=on", "View on DBPedia")</f>
        <v>View on DBPedia</v>
      </c>
    </row>
    <row collapsed="false" customFormat="false" customHeight="true" hidden="false" ht="12.1" outlineLevel="0" r="1319">
      <c r="A1319" s="0" t="str">
        <f aca="false">HYPERLINK("http://dbpedia.org/property/row")</f>
        <v>http://dbpedia.org/property/row</v>
      </c>
      <c r="B1319" s="0" t="s">
        <v>1267</v>
      </c>
      <c r="D1319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true" hidden="false" ht="12.1" outlineLevel="0" r="1320">
      <c r="A1320" s="0" t="str">
        <f aca="false">HYPERLINK("http://dbpedia.org/ontology/subtitle")</f>
        <v>http://dbpedia.org/ontology/subtitle</v>
      </c>
      <c r="B1320" s="0" t="s">
        <v>1258</v>
      </c>
      <c r="D1320" s="0" t="str">
        <f aca="false">HYPERLINK("http://dbpedia.org/sparql?default-graph-uri=http%3A%2F%2Fdbpedia.org&amp;query=select+distinct+%3Fsubject+%3Fobject+where+{%3Fsubject+%3Chttp%3A%2F%2Fdbpedia.org%2Fontology%2Fsubtitle%3E+%3Fobject}+LIMIT+100&amp;format=text%2Fhtml&amp;timeout=30000&amp;debug=on", "View on DBPedia")</f>
        <v>View on DBPedia</v>
      </c>
    </row>
    <row collapsed="false" customFormat="false" customHeight="true" hidden="false" ht="12.65" outlineLevel="0" r="1321">
      <c r="A1321" s="0" t="str">
        <f aca="false">HYPERLINK("http://dbpedia.org/property/classesOffered")</f>
        <v>http://dbpedia.org/property/classesOffered</v>
      </c>
      <c r="B1321" s="0" t="s">
        <v>1268</v>
      </c>
      <c r="D1321" s="0" t="str">
        <f aca="false">HYPERLINK("http://dbpedia.org/sparql?default-graph-uri=http%3A%2F%2Fdbpedia.org&amp;query=select+distinct+%3Fsubject+%3Fobject+where+{%3Fsubject+%3Chttp%3A%2F%2Fdbpedia.org%2Fproperty%2FclassesOffered%3E+%3Fobject}+LIMIT+100&amp;format=text%2Fhtml&amp;timeout=30000&amp;debug=on", "View on DBPedia")</f>
        <v>View on DBPedia</v>
      </c>
    </row>
    <row collapsed="false" customFormat="false" customHeight="true" hidden="false" ht="12.1" outlineLevel="0" r="1322">
      <c r="A1322" s="0" t="str">
        <f aca="false">HYPERLINK("http://dbpedia.org/property/period")</f>
        <v>http://dbpedia.org/property/period</v>
      </c>
      <c r="B1322" s="0" t="s">
        <v>564</v>
      </c>
      <c r="D1322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true" hidden="false" ht="12.1" outlineLevel="0" r="1323">
      <c r="A1323" s="0" t="str">
        <f aca="false">HYPERLINK("http://dbpedia.org/ontology/series")</f>
        <v>http://dbpedia.org/ontology/series</v>
      </c>
      <c r="B1323" s="0" t="s">
        <v>72</v>
      </c>
      <c r="D1323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true" hidden="false" ht="12.65" outlineLevel="0" r="1324">
      <c r="A1324" s="0" t="str">
        <f aca="false">HYPERLINK("http://dbpedia.org/property/episodeList")</f>
        <v>http://dbpedia.org/property/episodeList</v>
      </c>
      <c r="B1324" s="0" t="s">
        <v>1269</v>
      </c>
      <c r="D1324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true" hidden="false" ht="12.1" outlineLevel="0" r="1325">
      <c r="A1325" s="0" t="str">
        <f aca="false">HYPERLINK("http://dbpedia.org/property/comment")</f>
        <v>http://dbpedia.org/property/comment</v>
      </c>
      <c r="B1325" s="0" t="s">
        <v>1270</v>
      </c>
      <c r="D1325" s="0" t="str">
        <f aca="false">HYPERLINK("http://dbpedia.org/sparql?default-graph-uri=http%3A%2F%2Fdbpedia.org&amp;query=select+distinct+%3Fsubject+%3Fobject+where+{%3Fsubject+%3Chttp%3A%2F%2Fdbpedia.org%2Fproperty%2Fcomment%3E+%3Fobject}+LIMIT+100&amp;format=text%2Fhtml&amp;timeout=30000&amp;debug=on", "View on DBPedia")</f>
        <v>View on DBPedia</v>
      </c>
    </row>
    <row collapsed="false" customFormat="false" customHeight="true" hidden="false" ht="12.1" outlineLevel="0" r="1326">
      <c r="A1326" s="0" t="str">
        <f aca="false">HYPERLINK("http://dbpedia.org/property/profession")</f>
        <v>http://dbpedia.org/property/profession</v>
      </c>
      <c r="B1326" s="0" t="s">
        <v>1271</v>
      </c>
      <c r="D1326" s="0" t="str">
        <f aca="false">HYPERLINK("http://dbpedia.org/sparql?default-graph-uri=http%3A%2F%2Fdbpedia.org&amp;query=select+distinct+%3Fsubject+%3Fobject+where+{%3Fsubject+%3Chttp%3A%2F%2Fdbpedia.org%2Fproperty%2Fprofession%3E+%3Fobject}+LIMIT+100&amp;format=text%2Fhtml&amp;timeout=30000&amp;debug=on", "View on DBPedia")</f>
        <v>View on DBPedia</v>
      </c>
    </row>
    <row collapsed="false" customFormat="false" customHeight="true" hidden="false" ht="12.65" outlineLevel="0" r="1327">
      <c r="A1327" s="0" t="str">
        <f aca="false">HYPERLINK("http://dbpedia.org/ontology/currentProduction")</f>
        <v>http://dbpedia.org/ontology/currentProduction</v>
      </c>
      <c r="B1327" s="0" t="s">
        <v>1272</v>
      </c>
      <c r="D1327" s="0" t="str">
        <f aca="false">HYPERLINK("http://dbpedia.org/sparql?default-graph-uri=http%3A%2F%2Fdbpedia.org&amp;query=select+distinct+%3Fsubject+%3Fobject+where+{%3Fsubject+%3Chttp%3A%2F%2Fdbpedia.org%2Fontology%2FcurrentProduction%3E+%3Fobject}+LIMIT+100&amp;format=text%2Fhtml&amp;timeout=30000&amp;debug=on", "View on DBPedia")</f>
        <v>View on DBPedia</v>
      </c>
    </row>
    <row collapsed="false" customFormat="false" customHeight="true" hidden="false" ht="12.1" outlineLevel="0" r="1328">
      <c r="A1328" s="0" t="str">
        <f aca="false">HYPERLINK("http://dbpedia.org/property/1991Genre")</f>
        <v>http://dbpedia.org/property/1991Genre</v>
      </c>
      <c r="B1328" s="0" t="s">
        <v>1273</v>
      </c>
      <c r="D1328" s="0" t="str">
        <f aca="false">HYPERLINK("http://dbpedia.org/sparql?default-graph-uri=http%3A%2F%2Fdbpedia.org&amp;query=select+distinct+%3Fsubject+%3Fobject+where+{%3Fsubject+%3Chttp%3A%2F%2Fdbpedia.org%2Fproperty%2F1991Genre%3E+%3Fobject}+LIMIT+100&amp;format=text%2Fhtml&amp;timeout=30000&amp;debug=on", "View on DBPedia")</f>
        <v>View on DBPedia</v>
      </c>
    </row>
    <row collapsed="false" customFormat="false" customHeight="true" hidden="false" ht="12.1" outlineLevel="0" r="1329">
      <c r="A1329" s="0" t="str">
        <f aca="false">HYPERLINK("http://dbpedia.org/property/composer")</f>
        <v>http://dbpedia.org/property/composer</v>
      </c>
      <c r="B1329" s="0" t="s">
        <v>1187</v>
      </c>
      <c r="D1329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true" hidden="false" ht="12.65" outlineLevel="0" r="1330">
      <c r="A1330" s="0" t="str">
        <f aca="false">HYPERLINK("http://dbpedia.org/property/latestReleaseVersion")</f>
        <v>http://dbpedia.org/property/latestReleaseVersion</v>
      </c>
      <c r="B1330" s="0" t="s">
        <v>543</v>
      </c>
      <c r="D1330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true" hidden="false" ht="12.1" outlineLevel="0" r="1331">
      <c r="A1331" s="0" t="str">
        <f aca="false">HYPERLINK("http://dbpedia.org/property/institutions")</f>
        <v>http://dbpedia.org/property/institutions</v>
      </c>
      <c r="B1331" s="0" t="s">
        <v>1274</v>
      </c>
      <c r="D1331" s="0" t="str">
        <f aca="false">HYPERLINK("http://dbpedia.org/sparql?default-graph-uri=http%3A%2F%2Fdbpedia.org&amp;query=select+distinct+%3Fsubject+%3Fobject+where+{%3Fsubject+%3Chttp%3A%2F%2Fdbpedia.org%2Fproperty%2Finstitutions%3E+%3Fobject}+LIMIT+100&amp;format=text%2Fhtml&amp;timeout=30000&amp;debug=on", "View on DBPedia")</f>
        <v>View on DBPedia</v>
      </c>
    </row>
    <row collapsed="false" customFormat="false" customHeight="true" hidden="false" ht="12.1" outlineLevel="0" r="1332">
      <c r="A1332" s="0" t="str">
        <f aca="false">HYPERLINK("http://dbpedia.org/property/other")</f>
        <v>http://dbpedia.org/property/other</v>
      </c>
      <c r="B1332" s="0" t="s">
        <v>1275</v>
      </c>
      <c r="D1332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true" hidden="false" ht="12.65" outlineLevel="0" r="1333">
      <c r="A1333" s="0" t="str">
        <f aca="false">HYPERLINK("http://dbpedia.org/property/replacedByNames")</f>
        <v>http://dbpedia.org/property/replacedByNames</v>
      </c>
      <c r="B1333" s="0" t="s">
        <v>1276</v>
      </c>
      <c r="D1333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true" hidden="false" ht="12.1" outlineLevel="0" r="1334">
      <c r="A1334" s="0" t="str">
        <f aca="false">HYPERLINK("http://dbpedia.org/property/sales")</f>
        <v>http://dbpedia.org/property/sales</v>
      </c>
      <c r="B1334" s="0" t="s">
        <v>1277</v>
      </c>
      <c r="D1334" s="0" t="str">
        <f aca="false">HYPERLINK("http://dbpedia.org/sparql?default-graph-uri=http%3A%2F%2Fdbpedia.org&amp;query=select+distinct+%3Fsubject+%3Fobject+where+{%3Fsubject+%3Chttp%3A%2F%2Fdbpedia.org%2Fproperty%2Fsales%3E+%3Fobject}+LIMIT+100&amp;format=text%2Fhtml&amp;timeout=30000&amp;debug=on", "View on DBPedia")</f>
        <v>View on DBPedia</v>
      </c>
    </row>
    <row collapsed="false" customFormat="false" customHeight="true" hidden="false" ht="12.65" outlineLevel="0" r="1335">
      <c r="A1335" s="0" t="str">
        <f aca="false">HYPERLINK("http://dbpedia.org/property/cname")</f>
        <v>http://dbpedia.org/property/cname</v>
      </c>
      <c r="B1335" s="0" t="s">
        <v>1278</v>
      </c>
      <c r="D1335" s="0" t="str">
        <f aca="false">HYPERLINK("http://dbpedia.org/sparql?default-graph-uri=http%3A%2F%2Fdbpedia.org&amp;query=select+distinct+%3Fsubject+%3Fobject+where+{%3Fsubject+%3Chttp%3A%2F%2Fdbpedia.org%2Fproperty%2Fcname%3E+%3Fobject}+LIMIT+100&amp;format=text%2Fhtml&amp;timeout=30000&amp;debug=on", "View on DBPedia")</f>
        <v>View on DBPedia</v>
      </c>
    </row>
    <row collapsed="false" customFormat="false" customHeight="true" hidden="false" ht="12.65" outlineLevel="0" r="1336">
      <c r="A1336" s="0" t="str">
        <f aca="false">HYPERLINK("http://dbpedia.org/property/birthName")</f>
        <v>http://dbpedia.org/property/birthName</v>
      </c>
      <c r="B1336" s="0" t="s">
        <v>1279</v>
      </c>
      <c r="D1336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1" outlineLevel="0" r="1337">
      <c r="A1337" s="0" t="str">
        <f aca="false">HYPERLINK("http://dbpedia.org/property/interval")</f>
        <v>http://dbpedia.org/property/interval</v>
      </c>
      <c r="B1337" s="0" t="s">
        <v>1280</v>
      </c>
      <c r="D1337" s="0" t="str">
        <f aca="false">HYPERLINK("http://dbpedia.org/sparql?default-graph-uri=http%3A%2F%2Fdbpedia.org&amp;query=select+distinct+%3Fsubject+%3Fobject+where+{%3Fsubject+%3Chttp%3A%2F%2Fdbpedia.org%2Fproperty%2Finterval%3E+%3Fobject}+LIMIT+100&amp;format=text%2Fhtml&amp;timeout=30000&amp;debug=on", "View on DBPedia")</f>
        <v>View on DBPedia</v>
      </c>
    </row>
    <row collapsed="false" customFormat="false" customHeight="true" hidden="false" ht="12.1" outlineLevel="0" r="1338">
      <c r="A1338" s="0" t="str">
        <f aca="false">HYPERLINK("http://dbpedia.org/property/place")</f>
        <v>http://dbpedia.org/property/place</v>
      </c>
      <c r="B1338" s="0" t="s">
        <v>1281</v>
      </c>
      <c r="D1338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true" hidden="false" ht="12.1" outlineLevel="0" r="1339">
      <c r="A1339" s="0" t="str">
        <f aca="false">HYPERLINK("http://dbpedia.org/property/2012Genre")</f>
        <v>http://dbpedia.org/property/2012Genre</v>
      </c>
      <c r="B1339" s="0" t="s">
        <v>1282</v>
      </c>
      <c r="D1339" s="0" t="str">
        <f aca="false">HYPERLINK("http://dbpedia.org/sparql?default-graph-uri=http%3A%2F%2Fdbpedia.org&amp;query=select+distinct+%3Fsubject+%3Fobject+where+{%3Fsubject+%3Chttp%3A%2F%2Fdbpedia.org%2Fproperty%2F2012Genre%3E+%3Fobject}+LIMIT+100&amp;format=text%2Fhtml&amp;timeout=30000&amp;debug=on", "View on DBPedia")</f>
        <v>View on DBPedia</v>
      </c>
    </row>
    <row collapsed="false" customFormat="false" customHeight="true" hidden="false" ht="12.1" outlineLevel="0" r="1340">
      <c r="A1340" s="0" t="str">
        <f aca="false">HYPERLINK("http://dbpedia.org/property/website")</f>
        <v>http://dbpedia.org/property/website</v>
      </c>
      <c r="B1340" s="0" t="s">
        <v>460</v>
      </c>
      <c r="D1340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true" hidden="false" ht="12.65" outlineLevel="0" r="1341">
      <c r="A1341" s="0" t="str">
        <f aca="false">HYPERLINK("http://dbpedia.org/property/companyType")</f>
        <v>http://dbpedia.org/property/companyType</v>
      </c>
      <c r="B1341" s="0" t="s">
        <v>1283</v>
      </c>
      <c r="D1341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true" hidden="false" ht="12.1" outlineLevel="0" r="1342">
      <c r="A1342" s="0" t="str">
        <f aca="false">HYPERLINK("http://dbpedia.org/property/19741983Genre")</f>
        <v>http://dbpedia.org/property/19741983Genre</v>
      </c>
      <c r="B1342" s="0" t="s">
        <v>1284</v>
      </c>
      <c r="D1342" s="0" t="str">
        <f aca="false">HYPERLINK("http://dbpedia.org/sparql?default-graph-uri=http%3A%2F%2Fdbpedia.org&amp;query=select+distinct+%3Fsubject+%3Fobject+where+{%3Fsubject+%3Chttp%3A%2F%2Fdbpedia.org%2Fproperty%2F19741983Genre%3E+%3Fobject}+LIMIT+100&amp;format=text%2Fhtml&amp;timeout=30000&amp;debug=on", "View on DBPedia")</f>
        <v>View on DBPedia</v>
      </c>
    </row>
    <row collapsed="false" customFormat="false" customHeight="true" hidden="false" ht="12.65" outlineLevel="0" r="1343">
      <c r="A1343" s="0" t="str">
        <f aca="false">HYPERLINK("http://dbpedia.org/property/serviceName")</f>
        <v>http://dbpedia.org/property/serviceName</v>
      </c>
      <c r="B1343" s="0" t="s">
        <v>1285</v>
      </c>
      <c r="D1343" s="0" t="str">
        <f aca="false">HYPERLINK("http://dbpedia.org/sparql?default-graph-uri=http%3A%2F%2Fdbpedia.org&amp;query=select+distinct+%3Fsubject+%3Fobject+where+{%3Fsubject+%3Chttp%3A%2F%2Fdbpedia.org%2Fproperty%2FserviceName%3E+%3Fobject}+LIMIT+100&amp;format=text%2Fhtml&amp;timeout=30000&amp;debug=on", "View on DBPedia")</f>
        <v>View on DBPedia</v>
      </c>
    </row>
    <row collapsed="false" customFormat="false" customHeight="true" hidden="false" ht="12.1" outlineLevel="0" r="1344">
      <c r="A1344" s="0" t="str">
        <f aca="false">HYPERLINK("http://dbpedia.org/property/predecessor")</f>
        <v>http://dbpedia.org/property/predecessor</v>
      </c>
      <c r="B1344" s="0" t="s">
        <v>502</v>
      </c>
      <c r="D1344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1345">
      <c r="A1345" s="0" t="str">
        <f aca="false">HYPERLINK("http://dbpedia.org/property/movement")</f>
        <v>http://dbpedia.org/property/movement</v>
      </c>
      <c r="B1345" s="0" t="s">
        <v>1286</v>
      </c>
      <c r="D1345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true" hidden="false" ht="12.1" outlineLevel="0" r="1346">
      <c r="A1346" s="0" t="str">
        <f aca="false">HYPERLINK("http://dbpedia.org/property/background")</f>
        <v>http://dbpedia.org/property/background</v>
      </c>
      <c r="B1346" s="0" t="s">
        <v>1287</v>
      </c>
      <c r="D1346" s="0" t="str">
        <f aca="false">HYPERLINK("http://dbpedia.org/sparql?default-graph-uri=http%3A%2F%2Fdbpedia.org&amp;query=select+distinct+%3Fsubject+%3Fobject+where+{%3Fsubject+%3Chttp%3A%2F%2Fdbpedia.org%2Fproperty%2Fbackground%3E+%3Fobject}+LIMIT+100&amp;format=text%2Fhtml&amp;timeout=30000&amp;debug=on", "View on DBPedia")</f>
        <v>View on DBPedia</v>
      </c>
    </row>
    <row collapsed="false" customFormat="false" customHeight="true" hidden="false" ht="12.1" outlineLevel="0" r="1347">
      <c r="A1347" s="0" t="str">
        <f aca="false">HYPERLINK("http://dbpedia.org/property/discipline")</f>
        <v>http://dbpedia.org/property/discipline</v>
      </c>
      <c r="B1347" s="0" t="s">
        <v>1288</v>
      </c>
      <c r="D1347" s="0" t="str">
        <f aca="false">HYPERLINK("http://dbpedia.org/sparql?default-graph-uri=http%3A%2F%2Fdbpedia.org&amp;query=select+distinct+%3Fsubject+%3Fobject+where+{%3Fsubject+%3Chttp%3A%2F%2Fdbpedia.org%2Fproperty%2Fdiscipline%3E+%3Fobject}+LIMIT+100&amp;format=text%2Fhtml&amp;timeout=30000&amp;debug=on", "View on DBPedia")</f>
        <v>View on DBPedia</v>
      </c>
    </row>
    <row collapsed="false" customFormat="false" customHeight="true" hidden="false" ht="12.1" outlineLevel="0" r="1348">
      <c r="A1348" s="0" t="str">
        <f aca="false">HYPERLINK("http://dbpedia.org/property/1a")</f>
        <v>http://dbpedia.org/property/1a</v>
      </c>
      <c r="B1348" s="0" t="s">
        <v>1289</v>
      </c>
      <c r="D1348" s="0" t="str">
        <f aca="false">HYPERLINK("http://dbpedia.org/sparql?default-graph-uri=http%3A%2F%2Fdbpedia.org&amp;query=select+distinct+%3Fsubject+%3Fobject+where+{%3Fsubject+%3Chttp%3A%2F%2Fdbpedia.org%2Fproperty%2F1a%3E+%3Fobject}+LIMIT+100&amp;format=text%2Fhtml&amp;timeout=30000&amp;debug=on", "View on DBPedia")</f>
        <v>View on DBPedia</v>
      </c>
    </row>
    <row collapsed="false" customFormat="false" customHeight="true" hidden="false" ht="12.1" outlineLevel="0" r="1349">
      <c r="A1349" s="0" t="str">
        <f aca="false">HYPERLINK("http://dbpedia.org/property/singles")</f>
        <v>http://dbpedia.org/property/singles</v>
      </c>
      <c r="B1349" s="0" t="s">
        <v>1290</v>
      </c>
      <c r="D1349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true" hidden="false" ht="12.1" outlineLevel="0" r="1350">
      <c r="A1350" s="0" t="str">
        <f aca="false">HYPERLINK("http://dbpedia.org/property/styles")</f>
        <v>http://dbpedia.org/property/styles</v>
      </c>
      <c r="B1350" s="0" t="s">
        <v>1291</v>
      </c>
      <c r="D1350" s="0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</row>
    <row collapsed="false" customFormat="false" customHeight="true" hidden="false" ht="12.1" outlineLevel="0" r="1351">
      <c r="A1351" s="0" t="str">
        <f aca="false">HYPERLINK("http://dbpedia.org/ontology/influenced")</f>
        <v>http://dbpedia.org/ontology/influenced</v>
      </c>
      <c r="B1351" s="0" t="s">
        <v>1292</v>
      </c>
      <c r="D1351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true" hidden="false" ht="12.65" outlineLevel="0" r="1352">
      <c r="A1352" s="0" t="str">
        <f aca="false">HYPERLINK("http://dbpedia.org/property/endtheme")</f>
        <v>http://dbpedia.org/property/endtheme</v>
      </c>
      <c r="B1352" s="0" t="s">
        <v>1293</v>
      </c>
      <c r="D1352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true" hidden="false" ht="12.1" outlineLevel="0" r="1353">
      <c r="A1353" s="0" t="str">
        <f aca="false">HYPERLINK("http://dbpedia.org/property/guests")</f>
        <v>http://dbpedia.org/property/guests</v>
      </c>
      <c r="B1353" s="0" t="s">
        <v>1294</v>
      </c>
      <c r="D1353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true" hidden="false" ht="12.1" outlineLevel="0" r="1354">
      <c r="A1354" s="0" t="str">
        <f aca="false">HYPERLINK("http://dbpedia.org/property/influenced")</f>
        <v>http://dbpedia.org/property/influenced</v>
      </c>
      <c r="B1354" s="0" t="s">
        <v>1292</v>
      </c>
      <c r="D1354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true" hidden="false" ht="12.65" outlineLevel="0" r="1355">
      <c r="A1355" s="0" t="str">
        <f aca="false">HYPERLINK("http://dbpedia.org/property/themeMusicComposer")</f>
        <v>http://dbpedia.org/property/themeMusicComposer</v>
      </c>
      <c r="B1355" s="0" t="s">
        <v>1295</v>
      </c>
      <c r="D1355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true" hidden="false" ht="12.1" outlineLevel="0" r="1356">
      <c r="A1356" s="0" t="str">
        <f aca="false">HYPERLINK("http://dbpedia.org/property/label(s)_")</f>
        <v>http://dbpedia.org/property/label(s)_</v>
      </c>
      <c r="B1356" s="0" t="s">
        <v>1296</v>
      </c>
      <c r="D1356" s="0" t="str">
        <f aca="false">HYPERLINK("http://dbpedia.org/sparql?default-graph-uri=http%3A%2F%2Fdbpedia.org&amp;query=select+distinct+%3Fsubject+%3Fobject+where+{%3Fsubject+%3Chttp%3A%2F%2Fdbpedia.org%2Fproperty%2Flabel%28s%29_%3E+%3Fobject}+LIMIT+100&amp;format=text%2Fhtml&amp;timeout=30000&amp;debug=on", "View on DBPedia")</f>
        <v>View on DBPedia</v>
      </c>
    </row>
    <row collapsed="false" customFormat="false" customHeight="true" hidden="false" ht="12.65" outlineLevel="0" r="1357">
      <c r="A1357" s="0" t="str">
        <f aca="false">HYPERLINK("http://dbpedia.org/ontology/openingTheme")</f>
        <v>http://dbpedia.org/ontology/openingTheme</v>
      </c>
      <c r="B1357" s="0" t="s">
        <v>1297</v>
      </c>
      <c r="D1357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true" hidden="false" ht="12.1" outlineLevel="0" r="1358">
      <c r="A1358" s="0" t="str">
        <f aca="false">HYPERLINK("http://dbpedia.org/ontology/company")</f>
        <v>http://dbpedia.org/ontology/company</v>
      </c>
      <c r="B1358" s="0" t="s">
        <v>85</v>
      </c>
      <c r="D1358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true" hidden="false" ht="12.1" outlineLevel="0" r="1359">
      <c r="A1359" s="0" t="str">
        <f aca="false">HYPERLINK("http://dbpedia.org/property/studios")</f>
        <v>http://dbpedia.org/property/studios</v>
      </c>
      <c r="B1359" s="0" t="s">
        <v>1298</v>
      </c>
      <c r="D1359" s="0" t="str">
        <f aca="false">HYPERLINK("http://dbpedia.org/sparql?default-graph-uri=http%3A%2F%2Fdbpedia.org&amp;query=select+distinct+%3Fsubject+%3Fobject+where+{%3Fsubject+%3Chttp%3A%2F%2Fdbpedia.org%2Fproperty%2Fstudios%3E+%3Fobject}+LIMIT+100&amp;format=text%2Fhtml&amp;timeout=30000&amp;debug=on", "View on DBPedia")</f>
        <v>View on DBPedia</v>
      </c>
    </row>
    <row collapsed="false" customFormat="false" customHeight="true" hidden="false" ht="12.1" outlineLevel="0" r="1360">
      <c r="A1360" s="0" t="str">
        <f aca="false">HYPERLINK("http://dbpedia.org/ontology/award")</f>
        <v>http://dbpedia.org/ontology/award</v>
      </c>
      <c r="B1360" s="0" t="s">
        <v>91</v>
      </c>
      <c r="D136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1" outlineLevel="0" r="1361">
      <c r="A1361" s="0" t="str">
        <f aca="false">HYPERLINK("http://dbpedia.org/property/last")</f>
        <v>http://dbpedia.org/property/last</v>
      </c>
      <c r="B1361" s="0" t="s">
        <v>435</v>
      </c>
      <c r="D1361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true" hidden="false" ht="12.1" outlineLevel="0" r="1362">
      <c r="A1362" s="0" t="str">
        <f aca="false">HYPERLINK("http://dbpedia.org/property/works")</f>
        <v>http://dbpedia.org/property/works</v>
      </c>
      <c r="B1362" s="0" t="s">
        <v>1299</v>
      </c>
      <c r="D1362" s="0" t="str">
        <f aca="false">HYPERLINK("http://dbpedia.org/sparql?default-graph-uri=http%3A%2F%2Fdbpedia.org&amp;query=select+distinct+%3Fsubject+%3Fobject+where+{%3Fsubject+%3Chttp%3A%2F%2Fdbpedia.org%2Fproperty%2Fworks%3E+%3Fobject}+LIMIT+100&amp;format=text%2Fhtml&amp;timeout=30000&amp;debug=on", "View on DBPedia")</f>
        <v>View on DBPedia</v>
      </c>
    </row>
    <row collapsed="false" customFormat="false" customHeight="true" hidden="false" ht="12.1" outlineLevel="0" r="1363">
      <c r="A1363" s="0" t="str">
        <f aca="false">HYPERLINK("http://dbpedia.org/property/winner")</f>
        <v>http://dbpedia.org/property/winner</v>
      </c>
      <c r="B1363" s="0" t="s">
        <v>1300</v>
      </c>
      <c r="D1363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true" hidden="false" ht="12.65" outlineLevel="0" r="1364">
      <c r="A1364" s="0" t="str">
        <f aca="false">HYPERLINK("http://dbpedia.org/property/yearsActive")</f>
        <v>http://dbpedia.org/property/yearsActive</v>
      </c>
      <c r="B1364" s="0" t="s">
        <v>185</v>
      </c>
      <c r="D1364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65" outlineLevel="0" r="1365">
      <c r="A1365" s="0" t="str">
        <f aca="false">HYPERLINK("http://dbpedia.org/property/thisDvd")</f>
        <v>http://dbpedia.org/property/thisDvd</v>
      </c>
      <c r="B1365" s="0" t="s">
        <v>1301</v>
      </c>
      <c r="D1365" s="0" t="str">
        <f aca="false">HYPERLINK("http://dbpedia.org/sparql?default-graph-uri=http%3A%2F%2Fdbpedia.org&amp;query=select+distinct+%3Fsubject+%3Fobject+where+{%3Fsubject+%3Chttp%3A%2F%2Fdbpedia.org%2Fproperty%2FthisDvd%3E+%3Fobject}+LIMIT+100&amp;format=text%2Fhtml&amp;timeout=30000&amp;debug=on", "View on DBPedia")</f>
        <v>View on DBPedia</v>
      </c>
    </row>
    <row collapsed="false" customFormat="false" customHeight="true" hidden="false" ht="12.65" outlineLevel="0" r="1366">
      <c r="A1366" s="0" t="str">
        <f aca="false">HYPERLINK("http://dbpedia.org/property/alternateNames")</f>
        <v>http://dbpedia.org/property/alternateNames</v>
      </c>
      <c r="B1366" s="0" t="s">
        <v>1302</v>
      </c>
      <c r="D1366" s="0" t="str">
        <f aca="false">HYPERLINK("http://dbpedia.org/sparql?default-graph-uri=http%3A%2F%2Fdbpedia.org&amp;query=select+distinct+%3Fsubject+%3Fobject+where+{%3Fsubject+%3Chttp%3A%2F%2Fdbpedia.org%2Fproperty%2FalternateNames%3E+%3Fobject}+LIMIT+100&amp;format=text%2Fhtml&amp;timeout=30000&amp;debug=on", "View on DBPedia")</f>
        <v>View on DBPedia</v>
      </c>
    </row>
    <row collapsed="false" customFormat="false" customHeight="true" hidden="false" ht="12.1" outlineLevel="0" r="1367">
      <c r="A1367" s="0" t="str">
        <f aca="false">HYPERLINK("http://dbpedia.org/property/rev1score")</f>
        <v>http://dbpedia.org/property/rev1score</v>
      </c>
      <c r="B1367" s="0" t="s">
        <v>1303</v>
      </c>
      <c r="D1367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true" hidden="false" ht="12.1" outlineLevel="0" r="1368">
      <c r="A1368" s="0" t="str">
        <f aca="false">HYPERLINK("http://dbpedia.org/property/developer")</f>
        <v>http://dbpedia.org/property/developer</v>
      </c>
      <c r="B1368" s="0" t="s">
        <v>99</v>
      </c>
      <c r="D1368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true" hidden="false" ht="12.65" outlineLevel="0" r="1369">
      <c r="A1369" s="0" t="str">
        <f aca="false">HYPERLINK("http://dbpedia.org/ontology/deathPlace")</f>
        <v>http://dbpedia.org/ontology/deathPlace</v>
      </c>
      <c r="B1369" s="0" t="s">
        <v>462</v>
      </c>
      <c r="D136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1370">
      <c r="A1370" s="0" t="str">
        <f aca="false">HYPERLINK("http://dbpedia.org/property/entrant")</f>
        <v>http://dbpedia.org/property/entrant</v>
      </c>
      <c r="B1370" s="0" t="s">
        <v>1304</v>
      </c>
      <c r="D1370" s="0" t="str">
        <f aca="false">HYPERLINK("http://dbpedia.org/sparql?default-graph-uri=http%3A%2F%2Fdbpedia.org&amp;query=select+distinct+%3Fsubject+%3Fobject+where+{%3Fsubject+%3Chttp%3A%2F%2Fdbpedia.org%2Fproperty%2Fentrant%3E+%3Fobject}+LIMIT+100&amp;format=text%2Fhtml&amp;timeout=30000&amp;debug=on", "View on DBPedia")</f>
        <v>View on DBPedia</v>
      </c>
    </row>
    <row collapsed="false" customFormat="false" customHeight="true" hidden="false" ht="12.1" outlineLevel="0" r="1371">
      <c r="A1371" s="0" t="str">
        <f aca="false">HYPERLINK("http://dbpedia.org/ontology/language")</f>
        <v>http://dbpedia.org/ontology/language</v>
      </c>
      <c r="B1371" s="0" t="s">
        <v>62</v>
      </c>
      <c r="D1371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true" hidden="false" ht="12.1" outlineLevel="0" r="1372">
      <c r="A1372" s="0" t="str">
        <f aca="false">HYPERLINK("http://dbpedia.org/property/engineer")</f>
        <v>http://dbpedia.org/property/engineer</v>
      </c>
      <c r="B1372" s="0" t="s">
        <v>1305</v>
      </c>
      <c r="D1372" s="0" t="str">
        <f aca="false">HYPERLINK("http://dbpedia.org/sparql?default-graph-uri=http%3A%2F%2Fdbpedia.org&amp;query=select+distinct+%3Fsubject+%3Fobject+where+{%3Fsubject+%3Chttp%3A%2F%2Fdbpedia.org%2Fproperty%2Fengineer%3E+%3Fobject}+LIMIT+100&amp;format=text%2Fhtml&amp;timeout=30000&amp;debug=on", "View on DBPedia")</f>
        <v>View on DBPedia</v>
      </c>
    </row>
    <row collapsed="false" customFormat="false" customHeight="true" hidden="false" ht="12.1" outlineLevel="0" r="1373">
      <c r="A1373" s="0" t="str">
        <f aca="false">HYPERLINK("http://dbpedia.org/ontology/affiliation")</f>
        <v>http://dbpedia.org/ontology/affiliation</v>
      </c>
      <c r="B1373" s="0" t="s">
        <v>1306</v>
      </c>
      <c r="D1373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true" hidden="false" ht="12.1" outlineLevel="0" r="1374">
      <c r="A1374" s="0" t="str">
        <f aca="false">HYPERLINK("http://dbpedia.org/property/services")</f>
        <v>http://dbpedia.org/property/services</v>
      </c>
      <c r="B1374" s="0" t="s">
        <v>107</v>
      </c>
      <c r="D1374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true" hidden="false" ht="12.1" outlineLevel="0" r="1375">
      <c r="A1375" s="0" t="str">
        <f aca="false">HYPERLINK("http://dbpedia.org/property/n")</f>
        <v>http://dbpedia.org/property/n</v>
      </c>
      <c r="B1375" s="0" t="s">
        <v>1307</v>
      </c>
      <c r="D1375" s="0" t="str">
        <f aca="false">HYPERLINK("http://dbpedia.org/sparql?default-graph-uri=http%3A%2F%2Fdbpedia.org&amp;query=select+distinct+%3Fsubject+%3Fobject+where+{%3Fsubject+%3Chttp%3A%2F%2Fdbpedia.org%2Fproperty%2Fn%3E+%3Fobject}+LIMIT+100&amp;format=text%2Fhtml&amp;timeout=30000&amp;debug=on", "View on DBPedia")</f>
        <v>View on DBPedia</v>
      </c>
    </row>
    <row collapsed="false" customFormat="false" customHeight="true" hidden="false" ht="12.65" outlineLevel="0" r="1376">
      <c r="A1376" s="0" t="str">
        <f aca="false">HYPERLINK("http://dbpedia.org/property/fullForm")</f>
        <v>http://dbpedia.org/property/fullForm</v>
      </c>
      <c r="B1376" s="0" t="s">
        <v>1308</v>
      </c>
      <c r="D1376" s="0" t="str">
        <f aca="false">HYPERLINK("http://dbpedia.org/sparql?default-graph-uri=http%3A%2F%2Fdbpedia.org&amp;query=select+distinct+%3Fsubject+%3Fobject+where+{%3Fsubject+%3Chttp%3A%2F%2Fdbpedia.org%2Fproperty%2FfullForm%3E+%3Fobject}+LIMIT+100&amp;format=text%2Fhtml&amp;timeout=30000&amp;debug=on", "View on DBPedia")</f>
        <v>View on DBPedia</v>
      </c>
    </row>
    <row collapsed="false" customFormat="false" customHeight="true" hidden="false" ht="12.65" outlineLevel="0" r="1377">
      <c r="A1377" s="0" t="str">
        <f aca="false">HYPERLINK("http://dbpedia.org/property/othertheme")</f>
        <v>http://dbpedia.org/property/othertheme</v>
      </c>
      <c r="B1377" s="0" t="s">
        <v>1309</v>
      </c>
      <c r="D1377" s="0" t="str">
        <f aca="false">HYPERLINK("http://dbpedia.org/sparql?default-graph-uri=http%3A%2F%2Fdbpedia.org&amp;query=select+distinct+%3Fsubject+%3Fobject+where+{%3Fsubject+%3Chttp%3A%2F%2Fdbpedia.org%2Fproperty%2Fothertheme%3E+%3Fobject}+LIMIT+100&amp;format=text%2Fhtml&amp;timeout=30000&amp;debug=on", "View on DBPedia")</f>
        <v>View on DBPedia</v>
      </c>
    </row>
    <row collapsed="false" customFormat="false" customHeight="true" hidden="false" ht="12.65" outlineLevel="0" r="1378">
      <c r="A1378" s="0" t="str">
        <f aca="false">HYPERLINK("http://dbpedia.org/property/formerName")</f>
        <v>http://dbpedia.org/property/formerName</v>
      </c>
      <c r="B1378" s="0" t="s">
        <v>206</v>
      </c>
      <c r="D1378" s="0" t="str">
        <f aca="false">HYPERLINK("http://dbpedia.org/sparql?default-graph-uri=http%3A%2F%2Fdbpedia.org&amp;query=select+distinct+%3Fsubject+%3Fobject+where+{%3Fsubject+%3Chttp%3A%2F%2Fdbpedia.org%2Fproperty%2FformerName%3E+%3Fobject}+LIMIT+100&amp;format=text%2Fhtml&amp;timeout=30000&amp;debug=on", "View on DBPedia")</f>
        <v>View on DBPedia</v>
      </c>
    </row>
    <row collapsed="false" customFormat="false" customHeight="true" hidden="false" ht="12.65" outlineLevel="0" r="1379">
      <c r="A1379" s="0" t="str">
        <f aca="false">HYPERLINK("http://xmlns.com/foaf/0.1/givenName")</f>
        <v>http://xmlns.com/foaf/0.1/givenName</v>
      </c>
      <c r="B1379" s="0" t="s">
        <v>1310</v>
      </c>
      <c r="D1379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true" hidden="false" ht="12.1" outlineLevel="0" r="1380">
      <c r="A1380" s="0" t="str">
        <f aca="false">HYPERLINK("http://dbpedia.org/property/43genre")</f>
        <v>http://dbpedia.org/property/43genre</v>
      </c>
      <c r="B1380" s="0" t="s">
        <v>1311</v>
      </c>
      <c r="D1380" s="0" t="str">
        <f aca="false">HYPERLINK("http://dbpedia.org/sparql?default-graph-uri=http%3A%2F%2Fdbpedia.org&amp;query=select+distinct+%3Fsubject+%3Fobject+where+{%3Fsubject+%3Chttp%3A%2F%2Fdbpedia.org%2Fproperty%2F43genre%3E+%3Fobject}+LIMIT+100&amp;format=text%2Fhtml&amp;timeout=30000&amp;debug=on", "View on DBPedia")</f>
        <v>View on DBPedia</v>
      </c>
    </row>
    <row collapsed="false" customFormat="false" customHeight="true" hidden="false" ht="12.1" outlineLevel="0" r="1382">
      <c r="A1382" s="0" t="n">
        <v>1161561471</v>
      </c>
      <c r="B1382" s="0" t="s">
        <v>1312</v>
      </c>
      <c r="C1382" s="0" t="str">
        <f aca="false">HYPERLINK("http://www.pricegrabber.com/electronics/tablets-e-readers/p-5908/", "View context")</f>
        <v>View context</v>
      </c>
    </row>
    <row collapsed="false" customFormat="false" customHeight="true" hidden="false" ht="12.65" outlineLevel="0" r="1383">
      <c r="A1383" s="0" t="s">
        <v>1313</v>
      </c>
      <c r="B1383" s="0" t="s">
        <v>1314</v>
      </c>
      <c r="C1383" s="0" t="s">
        <v>1315</v>
      </c>
      <c r="D1383" s="0" t="s">
        <v>1316</v>
      </c>
      <c r="E1383" s="0" t="s">
        <v>1317</v>
      </c>
    </row>
    <row collapsed="false" customFormat="false" customHeight="true" hidden="false" ht="12.65" outlineLevel="0" r="1384">
      <c r="A1384" s="0" t="s">
        <v>1318</v>
      </c>
      <c r="B1384" s="0" t="s">
        <v>1319</v>
      </c>
      <c r="C1384" s="0" t="s">
        <v>1320</v>
      </c>
      <c r="D1384" s="0" t="s">
        <v>1321</v>
      </c>
      <c r="E1384" s="0" t="s">
        <v>1322</v>
      </c>
    </row>
    <row collapsed="false" customFormat="false" customHeight="true" hidden="false" ht="12.65" outlineLevel="0" r="1385">
      <c r="A1385" s="0" t="s">
        <v>1323</v>
      </c>
      <c r="B1385" s="0" t="s">
        <v>1324</v>
      </c>
      <c r="C1385" s="0" t="s">
        <v>1325</v>
      </c>
      <c r="D1385" s="0" t="s">
        <v>1326</v>
      </c>
      <c r="E1385" s="0" t="s">
        <v>1327</v>
      </c>
    </row>
    <row collapsed="false" customFormat="false" customHeight="true" hidden="false" ht="12.65" outlineLevel="0" r="1386">
      <c r="A1386" s="0" t="s">
        <v>1328</v>
      </c>
      <c r="B1386" s="0" t="s">
        <v>1329</v>
      </c>
      <c r="C1386" s="0" t="s">
        <v>1330</v>
      </c>
      <c r="D1386" s="0" t="s">
        <v>1331</v>
      </c>
      <c r="E1386" s="0" t="s">
        <v>1332</v>
      </c>
    </row>
    <row collapsed="false" customFormat="false" customHeight="true" hidden="false" ht="12.65" outlineLevel="0" r="1387">
      <c r="A1387" s="0" t="s">
        <v>1333</v>
      </c>
      <c r="B1387" s="0" t="s">
        <v>1334</v>
      </c>
      <c r="C1387" s="0" t="s">
        <v>1335</v>
      </c>
      <c r="D1387" s="0" t="s">
        <v>1336</v>
      </c>
      <c r="E1387" s="0" t="s">
        <v>1337</v>
      </c>
    </row>
    <row collapsed="false" customFormat="false" customHeight="true" hidden="false" ht="12.65" outlineLevel="0" r="1388">
      <c r="A1388" s="0" t="s">
        <v>1338</v>
      </c>
      <c r="B1388" s="0" t="s">
        <v>1339</v>
      </c>
      <c r="C1388" s="0" t="s">
        <v>1340</v>
      </c>
      <c r="D1388" s="0" t="s">
        <v>1341</v>
      </c>
      <c r="E1388" s="0" t="s">
        <v>1342</v>
      </c>
    </row>
    <row collapsed="false" customFormat="false" customHeight="true" hidden="false" ht="12.65" outlineLevel="0" r="1389">
      <c r="A1389" s="0" t="s">
        <v>1343</v>
      </c>
      <c r="B1389" s="0" t="s">
        <v>1344</v>
      </c>
      <c r="C1389" s="0" t="s">
        <v>1345</v>
      </c>
      <c r="D1389" s="0" t="s">
        <v>1346</v>
      </c>
      <c r="E1389" s="0" t="s">
        <v>1347</v>
      </c>
    </row>
    <row collapsed="false" customFormat="false" customHeight="true" hidden="false" ht="12.65" outlineLevel="0" r="1390">
      <c r="A1390" s="0" t="s">
        <v>1348</v>
      </c>
      <c r="B1390" s="0" t="s">
        <v>1349</v>
      </c>
      <c r="C1390" s="0" t="s">
        <v>1350</v>
      </c>
      <c r="D1390" s="0" t="s">
        <v>1351</v>
      </c>
      <c r="E1390" s="0" t="s">
        <v>1352</v>
      </c>
    </row>
    <row collapsed="false" customFormat="false" customHeight="true" hidden="false" ht="12.1" outlineLevel="0" r="1391">
      <c r="A1391" s="0" t="s">
        <v>1353</v>
      </c>
      <c r="B1391" s="0" t="s">
        <v>1354</v>
      </c>
      <c r="C1391" s="0" t="s">
        <v>1355</v>
      </c>
      <c r="D1391" s="0" t="s">
        <v>1356</v>
      </c>
      <c r="E1391" s="0" t="s">
        <v>1357</v>
      </c>
    </row>
    <row collapsed="false" customFormat="false" customHeight="true" hidden="false" ht="12.65" outlineLevel="0" r="1392">
      <c r="A1392" s="0" t="s">
        <v>1358</v>
      </c>
      <c r="B1392" s="0" t="s">
        <v>1359</v>
      </c>
      <c r="C1392" s="0" t="s">
        <v>1360</v>
      </c>
      <c r="D1392" s="0" t="s">
        <v>1361</v>
      </c>
      <c r="E1392" s="0" t="s">
        <v>1362</v>
      </c>
    </row>
    <row collapsed="false" customFormat="false" customHeight="true" hidden="false" ht="12.65" outlineLevel="0" r="1393">
      <c r="A1393" s="0" t="s">
        <v>1363</v>
      </c>
      <c r="B1393" s="0" t="s">
        <v>1364</v>
      </c>
      <c r="C1393" s="0" t="s">
        <v>1365</v>
      </c>
      <c r="D1393" s="0" t="s">
        <v>1366</v>
      </c>
      <c r="E1393" s="0" t="s">
        <v>1367</v>
      </c>
    </row>
    <row collapsed="false" customFormat="false" customHeight="true" hidden="false" ht="12.65" outlineLevel="0" r="1394">
      <c r="A1394" s="0" t="s">
        <v>1368</v>
      </c>
      <c r="B1394" s="0" t="s">
        <v>1369</v>
      </c>
      <c r="C1394" s="0" t="s">
        <v>1370</v>
      </c>
      <c r="D1394" s="0" t="s">
        <v>1371</v>
      </c>
      <c r="E1394" s="0" t="s">
        <v>1372</v>
      </c>
    </row>
    <row collapsed="false" customFormat="false" customHeight="true" hidden="false" ht="12.65" outlineLevel="0" r="1395">
      <c r="A1395" s="0" t="s">
        <v>1373</v>
      </c>
      <c r="B1395" s="0" t="s">
        <v>1374</v>
      </c>
      <c r="C1395" s="0" t="s">
        <v>1375</v>
      </c>
      <c r="D1395" s="0" t="s">
        <v>1376</v>
      </c>
      <c r="E1395" s="0" t="s">
        <v>1377</v>
      </c>
    </row>
    <row collapsed="false" customFormat="false" customHeight="true" hidden="false" ht="12.65" outlineLevel="0" r="1396">
      <c r="A1396" s="0" t="s">
        <v>1378</v>
      </c>
      <c r="B1396" s="0" t="s">
        <v>1379</v>
      </c>
      <c r="C1396" s="0" t="s">
        <v>1380</v>
      </c>
      <c r="D1396" s="0" t="s">
        <v>1381</v>
      </c>
      <c r="E1396" s="0" t="s">
        <v>1382</v>
      </c>
    </row>
    <row collapsed="false" customFormat="false" customHeight="true" hidden="false" ht="12.1" outlineLevel="0" r="1397">
      <c r="A1397" s="0" t="s">
        <v>1383</v>
      </c>
      <c r="B1397" s="0" t="s">
        <v>1384</v>
      </c>
      <c r="C1397" s="0" t="s">
        <v>1385</v>
      </c>
      <c r="D1397" s="0" t="s">
        <v>1386</v>
      </c>
      <c r="E1397" s="0" t="s">
        <v>1387</v>
      </c>
    </row>
    <row collapsed="false" customFormat="false" customHeight="true" hidden="false" ht="12.65" outlineLevel="0" r="1398">
      <c r="A1398" s="0" t="s">
        <v>1388</v>
      </c>
      <c r="B1398" s="0" t="s">
        <v>1389</v>
      </c>
      <c r="C1398" s="0" t="s">
        <v>1390</v>
      </c>
      <c r="D1398" s="0" t="s">
        <v>1391</v>
      </c>
      <c r="E1398" s="0" t="s">
        <v>1392</v>
      </c>
    </row>
    <row collapsed="false" customFormat="false" customHeight="true" hidden="false" ht="12.65" outlineLevel="0" r="1399">
      <c r="A1399" s="0" t="s">
        <v>1393</v>
      </c>
      <c r="B1399" s="0" t="s">
        <v>1394</v>
      </c>
      <c r="C1399" s="0" t="s">
        <v>1395</v>
      </c>
      <c r="D1399" s="0" t="s">
        <v>1396</v>
      </c>
      <c r="E1399" s="0" t="s">
        <v>1397</v>
      </c>
    </row>
    <row collapsed="false" customFormat="false" customHeight="true" hidden="false" ht="12.65" outlineLevel="0" r="1400">
      <c r="A1400" s="0" t="s">
        <v>1398</v>
      </c>
      <c r="B1400" s="0" t="s">
        <v>1399</v>
      </c>
      <c r="C1400" s="0" t="s">
        <v>1400</v>
      </c>
      <c r="D1400" s="0" t="s">
        <v>1401</v>
      </c>
      <c r="E1400" s="0" t="s">
        <v>1402</v>
      </c>
    </row>
    <row collapsed="false" customFormat="false" customHeight="true" hidden="false" ht="12.1" outlineLevel="0" r="1401">
      <c r="A1401" s="0" t="s">
        <v>1403</v>
      </c>
      <c r="B1401" s="0" t="s">
        <v>1404</v>
      </c>
      <c r="C1401" s="0" t="s">
        <v>1405</v>
      </c>
      <c r="D1401" s="0" t="s">
        <v>1406</v>
      </c>
      <c r="E1401" s="0" t="s">
        <v>1407</v>
      </c>
    </row>
    <row collapsed="false" customFormat="false" customHeight="true" hidden="false" ht="12.65" outlineLevel="0" r="1402">
      <c r="A1402" s="0" t="s">
        <v>1408</v>
      </c>
      <c r="B1402" s="0" t="s">
        <v>1409</v>
      </c>
      <c r="C1402" s="0" t="s">
        <v>1410</v>
      </c>
      <c r="D1402" s="0" t="s">
        <v>1411</v>
      </c>
      <c r="E1402" s="0" t="s">
        <v>1412</v>
      </c>
    </row>
    <row collapsed="false" customFormat="false" customHeight="true" hidden="false" ht="12.65" outlineLevel="0" r="1403">
      <c r="A1403" s="0" t="s">
        <v>1413</v>
      </c>
      <c r="B1403" s="0" t="s">
        <v>1414</v>
      </c>
      <c r="C1403" s="0" t="s">
        <v>1415</v>
      </c>
      <c r="D1403" s="0" t="s">
        <v>1416</v>
      </c>
      <c r="E1403" s="0" t="s">
        <v>1417</v>
      </c>
    </row>
    <row collapsed="false" customFormat="false" customHeight="true" hidden="false" ht="12.65" outlineLevel="0" r="1404">
      <c r="A1404" s="0" t="s">
        <v>1418</v>
      </c>
      <c r="B1404" s="0" t="s">
        <v>1419</v>
      </c>
      <c r="C1404" s="0" t="s">
        <v>1420</v>
      </c>
      <c r="D1404" s="0" t="s">
        <v>1421</v>
      </c>
      <c r="E1404" s="0" t="s">
        <v>1422</v>
      </c>
    </row>
    <row collapsed="false" customFormat="false" customHeight="true" hidden="false" ht="12.65" outlineLevel="0" r="1405">
      <c r="A1405" s="0" t="s">
        <v>1423</v>
      </c>
      <c r="B1405" s="0" t="s">
        <v>1424</v>
      </c>
      <c r="C1405" s="0" t="s">
        <v>1425</v>
      </c>
      <c r="D1405" s="0" t="s">
        <v>1425</v>
      </c>
      <c r="E1405" s="0" t="s">
        <v>1426</v>
      </c>
    </row>
    <row collapsed="false" customFormat="false" customHeight="true" hidden="false" ht="12.65" outlineLevel="0" r="1406">
      <c r="A1406" s="0" t="s">
        <v>1427</v>
      </c>
      <c r="B1406" s="0" t="s">
        <v>1428</v>
      </c>
      <c r="C1406" s="0" t="s">
        <v>1429</v>
      </c>
      <c r="D1406" s="0" t="s">
        <v>1430</v>
      </c>
      <c r="E1406" s="0" t="s">
        <v>1431</v>
      </c>
    </row>
    <row collapsed="false" customFormat="false" customHeight="true" hidden="false" ht="12.65" outlineLevel="0" r="1407">
      <c r="A1407" s="0" t="s">
        <v>1432</v>
      </c>
      <c r="B1407" s="0" t="s">
        <v>1433</v>
      </c>
      <c r="C1407" s="0" t="s">
        <v>1434</v>
      </c>
      <c r="D1407" s="0" t="s">
        <v>1435</v>
      </c>
      <c r="E1407" s="0" t="s">
        <v>1436</v>
      </c>
    </row>
    <row collapsed="false" customFormat="false" customHeight="true" hidden="false" ht="12.65" outlineLevel="0" r="1408">
      <c r="A1408" s="0" t="s">
        <v>1437</v>
      </c>
      <c r="B1408" s="0" t="s">
        <v>1438</v>
      </c>
      <c r="C1408" s="0" t="s">
        <v>1439</v>
      </c>
      <c r="D1408" s="0" t="s">
        <v>1440</v>
      </c>
      <c r="E1408" s="0" t="s">
        <v>1441</v>
      </c>
    </row>
    <row collapsed="false" customFormat="false" customHeight="true" hidden="false" ht="12.65" outlineLevel="0" r="1409">
      <c r="A1409" s="0" t="s">
        <v>1442</v>
      </c>
      <c r="B1409" s="0" t="s">
        <v>1443</v>
      </c>
      <c r="C1409" s="0" t="s">
        <v>1444</v>
      </c>
      <c r="D1409" s="0" t="s">
        <v>1445</v>
      </c>
      <c r="E1409" s="0" t="s">
        <v>1446</v>
      </c>
    </row>
    <row collapsed="false" customFormat="false" customHeight="true" hidden="false" ht="12.65" outlineLevel="0" r="1410">
      <c r="A1410" s="0" t="s">
        <v>1447</v>
      </c>
      <c r="B1410" s="0" t="s">
        <v>1448</v>
      </c>
      <c r="C1410" s="0" t="s">
        <v>1449</v>
      </c>
      <c r="D1410" s="0" t="s">
        <v>1450</v>
      </c>
      <c r="E1410" s="0" t="s">
        <v>1451</v>
      </c>
    </row>
    <row collapsed="false" customFormat="false" customHeight="true" hidden="false" ht="12.65" outlineLevel="0" r="1411">
      <c r="A1411" s="0" t="s">
        <v>1452</v>
      </c>
      <c r="B1411" s="0" t="s">
        <v>1453</v>
      </c>
      <c r="C1411" s="0" t="s">
        <v>1454</v>
      </c>
      <c r="D1411" s="0" t="s">
        <v>1455</v>
      </c>
      <c r="E1411" s="0" t="s">
        <v>1456</v>
      </c>
    </row>
    <row collapsed="false" customFormat="false" customHeight="true" hidden="false" ht="12.65" outlineLevel="0" r="1412">
      <c r="A1412" s="0" t="s">
        <v>1457</v>
      </c>
      <c r="B1412" s="0" t="s">
        <v>1458</v>
      </c>
      <c r="C1412" s="0" t="s">
        <v>1459</v>
      </c>
      <c r="D1412" s="0" t="s">
        <v>1460</v>
      </c>
      <c r="E1412" s="0" t="s">
        <v>1461</v>
      </c>
    </row>
    <row collapsed="false" customFormat="false" customHeight="true" hidden="false" ht="12.65" outlineLevel="0" r="1413">
      <c r="A1413" s="0" t="s">
        <v>1462</v>
      </c>
      <c r="B1413" s="0" t="s">
        <v>1463</v>
      </c>
      <c r="C1413" s="0" t="s">
        <v>1464</v>
      </c>
      <c r="D1413" s="0" t="s">
        <v>1465</v>
      </c>
      <c r="E1413" s="0" t="s">
        <v>1466</v>
      </c>
    </row>
    <row collapsed="false" customFormat="false" customHeight="true" hidden="false" ht="12.65" outlineLevel="0" r="1414">
      <c r="A1414" s="0" t="s">
        <v>1467</v>
      </c>
      <c r="B1414" s="0" t="s">
        <v>1468</v>
      </c>
      <c r="C1414" s="0" t="s">
        <v>1469</v>
      </c>
      <c r="D1414" s="0" t="s">
        <v>1470</v>
      </c>
      <c r="E1414" s="0" t="s">
        <v>1471</v>
      </c>
    </row>
    <row collapsed="false" customFormat="false" customHeight="true" hidden="false" ht="12.65" outlineLevel="0" r="1415">
      <c r="A1415" s="0" t="s">
        <v>1472</v>
      </c>
      <c r="B1415" s="0" t="s">
        <v>1473</v>
      </c>
      <c r="C1415" s="0" t="s">
        <v>1474</v>
      </c>
      <c r="D1415" s="0" t="s">
        <v>1475</v>
      </c>
      <c r="E1415" s="0" t="s">
        <v>1476</v>
      </c>
    </row>
    <row collapsed="false" customFormat="false" customHeight="true" hidden="false" ht="12.65" outlineLevel="0" r="1416">
      <c r="A1416" s="0" t="s">
        <v>1477</v>
      </c>
      <c r="B1416" s="0" t="s">
        <v>1478</v>
      </c>
      <c r="C1416" s="0" t="s">
        <v>1479</v>
      </c>
      <c r="D1416" s="0" t="s">
        <v>1480</v>
      </c>
      <c r="E1416" s="0" t="s">
        <v>1481</v>
      </c>
    </row>
    <row collapsed="false" customFormat="false" customHeight="true" hidden="false" ht="12.65" outlineLevel="0" r="1417">
      <c r="A1417" s="0" t="s">
        <v>1482</v>
      </c>
      <c r="B1417" s="0" t="s">
        <v>1483</v>
      </c>
      <c r="C1417" s="0" t="s">
        <v>1484</v>
      </c>
      <c r="D1417" s="0" t="s">
        <v>1485</v>
      </c>
      <c r="E1417" s="0" t="s">
        <v>1486</v>
      </c>
    </row>
    <row collapsed="false" customFormat="false" customHeight="true" hidden="false" ht="12.65" outlineLevel="0" r="1418">
      <c r="A1418" s="0" t="s">
        <v>1487</v>
      </c>
      <c r="B1418" s="0" t="s">
        <v>1488</v>
      </c>
      <c r="C1418" s="0" t="s">
        <v>1489</v>
      </c>
      <c r="D1418" s="0" t="s">
        <v>1490</v>
      </c>
      <c r="E1418" s="0" t="s">
        <v>1491</v>
      </c>
    </row>
    <row collapsed="false" customFormat="false" customHeight="true" hidden="false" ht="12.65" outlineLevel="0" r="1419">
      <c r="A1419" s="0" t="s">
        <v>1492</v>
      </c>
      <c r="B1419" s="0" t="s">
        <v>1493</v>
      </c>
      <c r="C1419" s="0" t="s">
        <v>1494</v>
      </c>
      <c r="D1419" s="0" t="s">
        <v>1495</v>
      </c>
      <c r="E1419" s="0" t="s">
        <v>1496</v>
      </c>
    </row>
    <row collapsed="false" customFormat="false" customHeight="true" hidden="false" ht="12.65" outlineLevel="0" r="1420">
      <c r="A1420" s="0" t="s">
        <v>1497</v>
      </c>
      <c r="B1420" s="0" t="s">
        <v>1498</v>
      </c>
      <c r="C1420" s="0" t="s">
        <v>1499</v>
      </c>
      <c r="D1420" s="0" t="s">
        <v>1500</v>
      </c>
      <c r="E1420" s="0" t="s">
        <v>1501</v>
      </c>
    </row>
    <row collapsed="false" customFormat="false" customHeight="true" hidden="false" ht="12.65" outlineLevel="0" r="1421">
      <c r="A1421" s="0" t="s">
        <v>1502</v>
      </c>
      <c r="B1421" s="0" t="s">
        <v>1503</v>
      </c>
      <c r="C1421" s="0" t="s">
        <v>1504</v>
      </c>
      <c r="D1421" s="0" t="s">
        <v>1505</v>
      </c>
      <c r="E1421" s="0" t="s">
        <v>1506</v>
      </c>
    </row>
    <row collapsed="false" customFormat="false" customHeight="true" hidden="false" ht="12.65" outlineLevel="0" r="1422">
      <c r="A1422" s="0" t="s">
        <v>1507</v>
      </c>
      <c r="B1422" s="0" t="s">
        <v>1508</v>
      </c>
      <c r="C1422" s="0" t="s">
        <v>1509</v>
      </c>
      <c r="D1422" s="0" t="s">
        <v>1510</v>
      </c>
      <c r="E1422" s="0" t="s">
        <v>1511</v>
      </c>
    </row>
    <row collapsed="false" customFormat="false" customHeight="true" hidden="false" ht="12.1" outlineLevel="0" r="1423">
      <c r="A1423" s="0" t="str">
        <f aca="false">HYPERLINK("http://xmlns.com/foaf/0.1/name")</f>
        <v>http://xmlns.com/foaf/0.1/name</v>
      </c>
      <c r="B1423" s="0" t="s">
        <v>24</v>
      </c>
      <c r="D142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424">
      <c r="A1424" s="0" t="str">
        <f aca="false">HYPERLINK("http://dbpedia.org/property/name")</f>
        <v>http://dbpedia.org/property/name</v>
      </c>
      <c r="B1424" s="0" t="s">
        <v>24</v>
      </c>
      <c r="D142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425">
      <c r="A1425" s="0" t="str">
        <f aca="false">HYPERLINK("http://dbpedia.org/property/developer")</f>
        <v>http://dbpedia.org/property/developer</v>
      </c>
      <c r="B1425" s="0" t="s">
        <v>99</v>
      </c>
      <c r="D1425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true" hidden="false" ht="12.1" outlineLevel="0" r="1426">
      <c r="A1426" s="0" t="str">
        <f aca="false">HYPERLINK("http://dbpedia.org/property/caption")</f>
        <v>http://dbpedia.org/property/caption</v>
      </c>
      <c r="B1426" s="0" t="s">
        <v>28</v>
      </c>
      <c r="D142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427">
      <c r="A1427" s="0" t="str">
        <f aca="false">HYPERLINK("http://dbpedia.org/property/related")</f>
        <v>http://dbpedia.org/property/related</v>
      </c>
      <c r="B1427" s="0" t="s">
        <v>1155</v>
      </c>
      <c r="D1427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true" hidden="false" ht="12.1" outlineLevel="0" r="1428">
      <c r="A1428" s="0" t="str">
        <f aca="false">HYPERLINK("http://dbpedia.org/property/manufacturer")</f>
        <v>http://dbpedia.org/property/manufacturer</v>
      </c>
      <c r="B1428" s="0" t="s">
        <v>1512</v>
      </c>
      <c r="D1428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true" hidden="false" ht="12.1" outlineLevel="0" r="1429">
      <c r="A1429" s="0" t="str">
        <f aca="false">HYPERLINK("http://dbpedia.org/ontology/manufacturer")</f>
        <v>http://dbpedia.org/ontology/manufacturer</v>
      </c>
      <c r="B1429" s="0" t="s">
        <v>1512</v>
      </c>
      <c r="D1429" s="0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</row>
    <row collapsed="false" customFormat="false" customHeight="true" hidden="false" ht="12.1" outlineLevel="0" r="1431">
      <c r="A1431" s="0" t="n">
        <v>2117679317</v>
      </c>
      <c r="B1431" s="0" t="s">
        <v>1513</v>
      </c>
      <c r="C1431" s="0" t="str">
        <f aca="false">HYPERLINK("http://en.wikipedia.org/wiki/List_of_airports_in_Italy", "View context")</f>
        <v>View context</v>
      </c>
    </row>
    <row collapsed="false" customFormat="false" customHeight="true" hidden="false" ht="12.65" outlineLevel="0" r="1432">
      <c r="A1432" s="0" t="s">
        <v>1514</v>
      </c>
      <c r="B1432" s="0" t="s">
        <v>1515</v>
      </c>
      <c r="C1432" s="0" t="s">
        <v>1516</v>
      </c>
      <c r="D1432" s="0" t="s">
        <v>1517</v>
      </c>
      <c r="E1432" s="0" t="s">
        <v>1518</v>
      </c>
    </row>
    <row collapsed="false" customFormat="false" customHeight="true" hidden="false" ht="12.65" outlineLevel="0" r="1433">
      <c r="A1433" s="0" t="s">
        <v>1519</v>
      </c>
      <c r="B1433" s="0" t="s">
        <v>1520</v>
      </c>
      <c r="C1433" s="0" t="s">
        <v>1521</v>
      </c>
      <c r="D1433" s="0" t="s">
        <v>1522</v>
      </c>
      <c r="E1433" s="0" t="s">
        <v>1523</v>
      </c>
    </row>
    <row collapsed="false" customFormat="false" customHeight="true" hidden="false" ht="12.65" outlineLevel="0" r="1434">
      <c r="A1434" s="0" t="s">
        <v>1524</v>
      </c>
      <c r="B1434" s="0" t="s">
        <v>1525</v>
      </c>
      <c r="C1434" s="0" t="s">
        <v>1526</v>
      </c>
      <c r="D1434" s="0" t="s">
        <v>1527</v>
      </c>
      <c r="E1434" s="0" t="s">
        <v>1528</v>
      </c>
    </row>
    <row collapsed="false" customFormat="false" customHeight="true" hidden="false" ht="12.65" outlineLevel="0" r="1435">
      <c r="A1435" s="0" t="s">
        <v>1529</v>
      </c>
      <c r="B1435" s="0" t="s">
        <v>1530</v>
      </c>
      <c r="C1435" s="0" t="s">
        <v>1531</v>
      </c>
      <c r="D1435" s="0" t="s">
        <v>1532</v>
      </c>
      <c r="E1435" s="0" t="s">
        <v>1533</v>
      </c>
    </row>
    <row collapsed="false" customFormat="false" customHeight="true" hidden="false" ht="12.65" outlineLevel="0" r="1436">
      <c r="A1436" s="0" t="s">
        <v>1534</v>
      </c>
      <c r="B1436" s="0" t="s">
        <v>1535</v>
      </c>
      <c r="C1436" s="0" t="s">
        <v>1536</v>
      </c>
      <c r="D1436" s="0" t="s">
        <v>1537</v>
      </c>
      <c r="E1436" s="0" t="s">
        <v>1538</v>
      </c>
    </row>
    <row collapsed="false" customFormat="false" customHeight="true" hidden="false" ht="12.65" outlineLevel="0" r="1437">
      <c r="A1437" s="0" t="s">
        <v>1539</v>
      </c>
      <c r="B1437" s="0" t="s">
        <v>1540</v>
      </c>
      <c r="C1437" s="0" t="s">
        <v>1541</v>
      </c>
      <c r="D1437" s="0" t="s">
        <v>1542</v>
      </c>
      <c r="E1437" s="0" t="s">
        <v>1543</v>
      </c>
    </row>
    <row collapsed="false" customFormat="false" customHeight="true" hidden="false" ht="12.65" outlineLevel="0" r="1438">
      <c r="A1438" s="0" t="s">
        <v>1544</v>
      </c>
      <c r="B1438" s="0" t="s">
        <v>1545</v>
      </c>
      <c r="C1438" s="0" t="s">
        <v>1546</v>
      </c>
      <c r="D1438" s="0" t="s">
        <v>1547</v>
      </c>
      <c r="E1438" s="0" t="s">
        <v>1548</v>
      </c>
    </row>
    <row collapsed="false" customFormat="false" customHeight="true" hidden="false" ht="12.65" outlineLevel="0" r="1439">
      <c r="A1439" s="0" t="s">
        <v>1549</v>
      </c>
      <c r="B1439" s="0" t="s">
        <v>1550</v>
      </c>
      <c r="C1439" s="0" t="s">
        <v>1551</v>
      </c>
      <c r="D1439" s="0" t="s">
        <v>1552</v>
      </c>
      <c r="E1439" s="0" t="s">
        <v>1553</v>
      </c>
    </row>
    <row collapsed="false" customFormat="false" customHeight="true" hidden="false" ht="12.65" outlineLevel="0" r="1440">
      <c r="A1440" s="0" t="s">
        <v>1554</v>
      </c>
      <c r="B1440" s="0" t="s">
        <v>1555</v>
      </c>
      <c r="C1440" s="0" t="s">
        <v>1556</v>
      </c>
      <c r="D1440" s="0" t="s">
        <v>1557</v>
      </c>
      <c r="E1440" s="0" t="s">
        <v>1558</v>
      </c>
    </row>
    <row collapsed="false" customFormat="false" customHeight="true" hidden="false" ht="12.65" outlineLevel="0" r="1441">
      <c r="A1441" s="0" t="s">
        <v>1559</v>
      </c>
      <c r="B1441" s="0" t="s">
        <v>1560</v>
      </c>
      <c r="C1441" s="0" t="s">
        <v>1561</v>
      </c>
      <c r="D1441" s="0" t="s">
        <v>1562</v>
      </c>
      <c r="E1441" s="0" t="s">
        <v>1563</v>
      </c>
    </row>
    <row collapsed="false" customFormat="false" customHeight="true" hidden="false" ht="12.65" outlineLevel="0" r="1442">
      <c r="A1442" s="0" t="s">
        <v>1564</v>
      </c>
      <c r="B1442" s="0" t="s">
        <v>1565</v>
      </c>
      <c r="C1442" s="0" t="s">
        <v>1566</v>
      </c>
      <c r="D1442" s="0" t="s">
        <v>1567</v>
      </c>
      <c r="E1442" s="0" t="s">
        <v>1568</v>
      </c>
    </row>
    <row collapsed="false" customFormat="false" customHeight="true" hidden="false" ht="12.65" outlineLevel="0" r="1443">
      <c r="A1443" s="0" t="s">
        <v>1569</v>
      </c>
      <c r="B1443" s="0" t="s">
        <v>1570</v>
      </c>
      <c r="C1443" s="0" t="s">
        <v>1571</v>
      </c>
      <c r="D1443" s="0" t="s">
        <v>1572</v>
      </c>
      <c r="E1443" s="0" t="s">
        <v>1573</v>
      </c>
    </row>
    <row collapsed="false" customFormat="false" customHeight="true" hidden="false" ht="12.65" outlineLevel="0" r="1444">
      <c r="A1444" s="0" t="s">
        <v>1574</v>
      </c>
      <c r="B1444" s="0" t="s">
        <v>1575</v>
      </c>
      <c r="C1444" s="0" t="s">
        <v>1576</v>
      </c>
      <c r="D1444" s="0" t="s">
        <v>1577</v>
      </c>
      <c r="E1444" s="0" t="s">
        <v>1578</v>
      </c>
    </row>
    <row collapsed="false" customFormat="false" customHeight="true" hidden="false" ht="12.65" outlineLevel="0" r="1445">
      <c r="A1445" s="0" t="s">
        <v>1579</v>
      </c>
      <c r="B1445" s="0" t="s">
        <v>1580</v>
      </c>
      <c r="C1445" s="0" t="s">
        <v>1581</v>
      </c>
      <c r="D1445" s="0" t="s">
        <v>1582</v>
      </c>
      <c r="E1445" s="0" t="s">
        <v>1583</v>
      </c>
    </row>
    <row collapsed="false" customFormat="false" customHeight="true" hidden="false" ht="12.65" outlineLevel="0" r="1446">
      <c r="A1446" s="0" t="s">
        <v>1584</v>
      </c>
      <c r="B1446" s="0" t="s">
        <v>1585</v>
      </c>
      <c r="C1446" s="0" t="s">
        <v>1586</v>
      </c>
      <c r="D1446" s="0" t="s">
        <v>1587</v>
      </c>
      <c r="E1446" s="0" t="s">
        <v>1588</v>
      </c>
    </row>
    <row collapsed="false" customFormat="false" customHeight="true" hidden="false" ht="12.65" outlineLevel="0" r="1447">
      <c r="A1447" s="0" t="s">
        <v>1589</v>
      </c>
      <c r="B1447" s="0" t="s">
        <v>1590</v>
      </c>
      <c r="C1447" s="0" t="s">
        <v>1591</v>
      </c>
      <c r="D1447" s="0" t="s">
        <v>1592</v>
      </c>
      <c r="E1447" s="0" t="s">
        <v>1593</v>
      </c>
    </row>
    <row collapsed="false" customFormat="false" customHeight="true" hidden="false" ht="12.65" outlineLevel="0" r="1448">
      <c r="A1448" s="0" t="s">
        <v>1594</v>
      </c>
      <c r="B1448" s="0" t="s">
        <v>1595</v>
      </c>
      <c r="C1448" s="0" t="s">
        <v>1596</v>
      </c>
      <c r="D1448" s="0" t="s">
        <v>1597</v>
      </c>
      <c r="E1448" s="0" t="s">
        <v>1598</v>
      </c>
    </row>
    <row collapsed="false" customFormat="false" customHeight="true" hidden="false" ht="12.65" outlineLevel="0" r="1449">
      <c r="A1449" s="0" t="s">
        <v>1599</v>
      </c>
      <c r="B1449" s="0" t="s">
        <v>1600</v>
      </c>
      <c r="C1449" s="0" t="s">
        <v>1601</v>
      </c>
      <c r="D1449" s="0" t="s">
        <v>1602</v>
      </c>
      <c r="E1449" s="0" t="s">
        <v>1603</v>
      </c>
    </row>
    <row collapsed="false" customFormat="false" customHeight="true" hidden="false" ht="12.65" outlineLevel="0" r="1450">
      <c r="A1450" s="0" t="s">
        <v>1604</v>
      </c>
    </row>
    <row collapsed="false" customFormat="false" customHeight="true" hidden="false" ht="12.1" outlineLevel="0" r="1451">
      <c r="A1451" s="0" t="str">
        <f aca="false">HYPERLINK("http://dbpedia.org/property/name")</f>
        <v>http://dbpedia.org/property/name</v>
      </c>
      <c r="B1451" s="0" t="s">
        <v>24</v>
      </c>
      <c r="D145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452">
      <c r="A1452" s="0" t="str">
        <f aca="false">HYPERLINK("http://xmlns.com/foaf/0.1/name")</f>
        <v>http://xmlns.com/foaf/0.1/name</v>
      </c>
      <c r="B1452" s="0" t="s">
        <v>24</v>
      </c>
      <c r="D145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453">
      <c r="A1453" s="0" t="str">
        <f aca="false">HYPERLINK("http://dbpedia.org/ontology/city")</f>
        <v>http://dbpedia.org/ontology/city</v>
      </c>
      <c r="B1453" s="0" t="s">
        <v>1605</v>
      </c>
      <c r="D1453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true" hidden="false" ht="12.65" outlineLevel="0" r="1454">
      <c r="A1454" s="0" t="str">
        <f aca="false">HYPERLINK("http://dbpedia.org/property/cityServed")</f>
        <v>http://dbpedia.org/property/cityServed</v>
      </c>
      <c r="B1454" s="0" t="s">
        <v>1606</v>
      </c>
      <c r="D1454" s="0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</row>
    <row collapsed="false" customFormat="false" customHeight="true" hidden="false" ht="12.1" outlineLevel="0" r="1455">
      <c r="A1455" s="0" t="str">
        <f aca="false">HYPERLINK("http://dbpedia.org/property/location")</f>
        <v>http://dbpedia.org/property/location</v>
      </c>
      <c r="B1455" s="0" t="s">
        <v>419</v>
      </c>
      <c r="D145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456">
      <c r="A1456" s="0" t="str">
        <f aca="false">HYPERLINK("http://dbpedia.org/ontology/location")</f>
        <v>http://dbpedia.org/ontology/location</v>
      </c>
      <c r="B1456" s="0" t="s">
        <v>419</v>
      </c>
      <c r="D1456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65" outlineLevel="0" r="1457">
      <c r="A1457" s="0" t="str">
        <f aca="false">HYPERLINK("http://dbpedia.org/property/nativename")</f>
        <v>http://dbpedia.org/property/nativename</v>
      </c>
      <c r="B1457" s="0" t="s">
        <v>1607</v>
      </c>
      <c r="D1457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true" hidden="false" ht="12.1" outlineLevel="0" r="1458">
      <c r="A1458" s="0" t="str">
        <f aca="false">HYPERLINK("http://dbpedia.org/property/operator")</f>
        <v>http://dbpedia.org/property/operator</v>
      </c>
      <c r="B1458" s="0" t="s">
        <v>1608</v>
      </c>
      <c r="D1458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true" hidden="false" ht="12.1" outlineLevel="0" r="1460">
      <c r="A1460" s="0" t="n">
        <v>1088443226</v>
      </c>
      <c r="B1460" s="0" t="s">
        <v>1609</v>
      </c>
      <c r="C1460" s="0" t="str">
        <f aca="false">HYPERLINK("http://en.wikipedia.org/wiki/List_of_animal_phyla", "View context")</f>
        <v>View context</v>
      </c>
    </row>
    <row collapsed="false" customFormat="false" customHeight="true" hidden="false" ht="12.65" outlineLevel="0" r="1461">
      <c r="A1461" s="0" t="s">
        <v>1610</v>
      </c>
      <c r="B1461" s="0" t="s">
        <v>1611</v>
      </c>
      <c r="C1461" s="0" t="s">
        <v>1612</v>
      </c>
      <c r="D1461" s="0" t="s">
        <v>1613</v>
      </c>
      <c r="E1461" s="0" t="s">
        <v>1614</v>
      </c>
    </row>
    <row collapsed="false" customFormat="false" customHeight="true" hidden="false" ht="12.65" outlineLevel="0" r="1462">
      <c r="A1462" s="0" t="s">
        <v>1615</v>
      </c>
      <c r="B1462" s="0" t="s">
        <v>1616</v>
      </c>
      <c r="C1462" s="0" t="s">
        <v>1617</v>
      </c>
      <c r="D1462" s="0" t="s">
        <v>1618</v>
      </c>
      <c r="E1462" s="0" t="s">
        <v>1619</v>
      </c>
    </row>
    <row collapsed="false" customFormat="false" customHeight="true" hidden="false" ht="12.65" outlineLevel="0" r="1463">
      <c r="A1463" s="0" t="s">
        <v>1620</v>
      </c>
      <c r="B1463" s="0" t="s">
        <v>1621</v>
      </c>
      <c r="C1463" s="0" t="s">
        <v>1622</v>
      </c>
      <c r="D1463" s="0" t="s">
        <v>1623</v>
      </c>
      <c r="E1463" s="0" t="s">
        <v>1624</v>
      </c>
    </row>
    <row collapsed="false" customFormat="false" customHeight="true" hidden="false" ht="12.65" outlineLevel="0" r="1464">
      <c r="A1464" s="0" t="s">
        <v>1625</v>
      </c>
      <c r="B1464" s="0" t="s">
        <v>1626</v>
      </c>
      <c r="C1464" s="0" t="s">
        <v>1627</v>
      </c>
      <c r="D1464" s="0" t="s">
        <v>1628</v>
      </c>
      <c r="E1464" s="0" t="s">
        <v>1629</v>
      </c>
    </row>
    <row collapsed="false" customFormat="false" customHeight="true" hidden="false" ht="12.65" outlineLevel="0" r="1465">
      <c r="A1465" s="0" t="s">
        <v>1630</v>
      </c>
      <c r="B1465" s="0" t="s">
        <v>1631</v>
      </c>
      <c r="C1465" s="0" t="s">
        <v>1632</v>
      </c>
      <c r="D1465" s="0" t="s">
        <v>1633</v>
      </c>
      <c r="E1465" s="0" t="s">
        <v>1634</v>
      </c>
    </row>
    <row collapsed="false" customFormat="false" customHeight="true" hidden="false" ht="12.65" outlineLevel="0" r="1466">
      <c r="A1466" s="0" t="s">
        <v>1635</v>
      </c>
      <c r="B1466" s="0" t="s">
        <v>1636</v>
      </c>
      <c r="C1466" s="0" t="s">
        <v>1637</v>
      </c>
      <c r="D1466" s="0" t="s">
        <v>1638</v>
      </c>
      <c r="E1466" s="0" t="s">
        <v>1639</v>
      </c>
    </row>
    <row collapsed="false" customFormat="false" customHeight="true" hidden="false" ht="12.65" outlineLevel="0" r="1467">
      <c r="A1467" s="0" t="s">
        <v>1640</v>
      </c>
      <c r="B1467" s="0" t="s">
        <v>1641</v>
      </c>
      <c r="C1467" s="0" t="s">
        <v>1642</v>
      </c>
      <c r="D1467" s="0" t="s">
        <v>1643</v>
      </c>
      <c r="E1467" s="0" t="s">
        <v>1644</v>
      </c>
    </row>
    <row collapsed="false" customFormat="false" customHeight="true" hidden="false" ht="12.1" outlineLevel="0" r="1468">
      <c r="A1468" s="0" t="str">
        <f aca="false">HYPERLINK("http://dbpedia.org/property/subdivision")</f>
        <v>http://dbpedia.org/property/subdivision</v>
      </c>
      <c r="B1468" s="0" t="s">
        <v>1645</v>
      </c>
      <c r="D1468" s="0" t="str">
        <f aca="false">HYPERLINK("http://dbpedia.org/sparql?default-graph-uri=http%3A%2F%2Fdbpedia.org&amp;query=select+distinct+%3Fsubject+%3Fobject+where+{%3Fsubject+%3Chttp%3A%2F%2Fdbpedia.org%2Fproperty%2Fsubdivision%3E+%3Fobject}+LIMIT+100&amp;format=text%2Fhtml&amp;timeout=30000&amp;debug=on", "View on DBPedia")</f>
        <v>View on DBPedia</v>
      </c>
    </row>
    <row collapsed="false" customFormat="false" customHeight="true" hidden="false" ht="12.1" outlineLevel="0" r="1469">
      <c r="A1469" s="0" t="str">
        <f aca="false">HYPERLINK("http://dbpedia.org/property/phylum")</f>
        <v>http://dbpedia.org/property/phylum</v>
      </c>
      <c r="B1469" s="0" t="s">
        <v>1646</v>
      </c>
      <c r="D1469" s="0" t="str">
        <f aca="false">HYPERLINK("http://dbpedia.org/sparql?default-graph-uri=http%3A%2F%2Fdbpedia.org&amp;query=select+distinct+%3Fsubject+%3Fobject+where+{%3Fsubject+%3Chttp%3A%2F%2Fdbpedia.org%2Fproperty%2Fphylum%3E+%3Fobject}+LIMIT+100&amp;format=text%2Fhtml&amp;timeout=30000&amp;debug=on", "View on DBPedia")</f>
        <v>View on DBPedia</v>
      </c>
    </row>
    <row collapsed="false" customFormat="false" customHeight="true" hidden="false" ht="12.1" outlineLevel="0" r="1470">
      <c r="A1470" s="0" t="str">
        <f aca="false">HYPERLINK("http://dbpedia.org/ontology/phylum")</f>
        <v>http://dbpedia.org/ontology/phylum</v>
      </c>
      <c r="B1470" s="0" t="s">
        <v>1646</v>
      </c>
      <c r="D1470" s="0" t="str">
        <f aca="false">HYPERLINK("http://dbpedia.org/sparql?default-graph-uri=http%3A%2F%2Fdbpedia.org&amp;query=select+distinct+%3Fsubject+%3Fobject+where+{%3Fsubject+%3Chttp%3A%2F%2Fdbpedia.org%2Fontology%2Fphylum%3E+%3Fobject}+LIMIT+100&amp;format=text%2Fhtml&amp;timeout=30000&amp;debug=on", "View on DBPedia")</f>
        <v>View on DBPedia</v>
      </c>
    </row>
    <row collapsed="false" customFormat="false" customHeight="true" hidden="false" ht="12.1" outlineLevel="0" r="1471">
      <c r="A1471" s="0" t="str">
        <f aca="false">HYPERLINK("http://dbpedia.org/property/name")</f>
        <v>http://dbpedia.org/property/name</v>
      </c>
      <c r="B1471" s="0" t="s">
        <v>24</v>
      </c>
      <c r="D147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1472">
      <c r="A1472" s="0" t="str">
        <f aca="false">HYPERLINK("http://dbpedia.org/property/taxon")</f>
        <v>http://dbpedia.org/property/taxon</v>
      </c>
      <c r="B1472" s="0" t="s">
        <v>1647</v>
      </c>
      <c r="D1472" s="0" t="str">
        <f aca="false">HYPERLINK("http://dbpedia.org/sparql?default-graph-uri=http%3A%2F%2Fdbpedia.org&amp;query=select+distinct+%3Fsubject+%3Fobject+where+{%3Fsubject+%3Chttp%3A%2F%2Fdbpedia.org%2Fproperty%2Ftaxon%3E+%3Fobject}+LIMIT+100&amp;format=text%2Fhtml&amp;timeout=30000&amp;debug=on", "View on DBPedia")</f>
        <v>View on DBPedia</v>
      </c>
    </row>
    <row collapsed="false" customFormat="false" customHeight="true" hidden="false" ht="12.1" outlineLevel="0" r="1473">
      <c r="A1473" s="0" t="str">
        <f aca="false">HYPERLINK("http://xmlns.com/foaf/0.1/name")</f>
        <v>http://xmlns.com/foaf/0.1/name</v>
      </c>
      <c r="B1473" s="0" t="s">
        <v>24</v>
      </c>
      <c r="D147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1474">
      <c r="A1474" s="0" t="str">
        <f aca="false">HYPERLINK("http://dbpedia.org/property/imageCaption")</f>
        <v>http://dbpedia.org/property/imageCaption</v>
      </c>
      <c r="B1474" s="0" t="s">
        <v>559</v>
      </c>
      <c r="D147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1475">
      <c r="A1475" s="0" t="str">
        <f aca="false">HYPERLINK("http://dbpedia.org/ontology/synonym")</f>
        <v>http://dbpedia.org/ontology/synonym</v>
      </c>
      <c r="B1475" s="0" t="s">
        <v>1648</v>
      </c>
      <c r="D1475" s="0" t="str">
        <f aca="false">HYPERLINK("http://dbpedia.org/sparql?default-graph-uri=http%3A%2F%2Fdbpedia.org&amp;query=select+distinct+%3Fsubject+%3Fobject+where+{%3Fsubject+%3Chttp%3A%2F%2Fdbpedia.org%2Fontology%2Fsynonym%3E+%3Fobject}+LIMIT+100&amp;format=text%2Fhtml&amp;timeout=30000&amp;debug=on", "View on DBPedia")</f>
        <v>View on DBPedia</v>
      </c>
    </row>
    <row collapsed="false" customFormat="false" customHeight="true" hidden="false" ht="12.65" outlineLevel="0" r="1476">
      <c r="A1476" s="0" t="str">
        <f aca="false">HYPERLINK("http://dbpedia.org/property/divisio")</f>
        <v>http://dbpedia.org/property/divisio</v>
      </c>
      <c r="B1476" s="0" t="s">
        <v>1649</v>
      </c>
      <c r="D1476" s="0" t="str">
        <f aca="false">HYPERLINK("http://dbpedia.org/sparql?default-graph-uri=http%3A%2F%2Fdbpedia.org&amp;query=select+distinct+%3Fsubject+%3Fobject+where+{%3Fsubject+%3Chttp%3A%2F%2Fdbpedia.org%2Fproperty%2Fdivisio%3E+%3Fobject}+LIMIT+100&amp;format=text%2Fhtml&amp;timeout=30000&amp;debug=on", "View on DBPedia")</f>
        <v>View on DBPedia</v>
      </c>
    </row>
    <row collapsed="false" customFormat="false" customHeight="true" hidden="false" ht="12.1" outlineLevel="0" r="1477">
      <c r="A1477" s="0" t="str">
        <f aca="false">HYPERLINK("http://dbpedia.org/property/binomial")</f>
        <v>http://dbpedia.org/property/binomial</v>
      </c>
      <c r="B1477" s="0" t="s">
        <v>1650</v>
      </c>
      <c r="D1477" s="0" t="str">
        <f aca="false">HYPERLINK("http://dbpedia.org/sparql?default-graph-uri=http%3A%2F%2Fdbpedia.org&amp;query=select+distinct+%3Fsubject+%3Fobject+where+{%3Fsubject+%3Chttp%3A%2F%2Fdbpedia.org%2Fproperty%2Fbinomial%3E+%3Fobject}+LIMIT+100&amp;format=text%2Fhtml&amp;timeout=30000&amp;debug=on", "View on DBPedia")</f>
        <v>View on DBPedia</v>
      </c>
    </row>
    <row collapsed="false" customFormat="false" customHeight="true" hidden="false" ht="12.1" outlineLevel="0" r="1478">
      <c r="A1478" s="0" t="str">
        <f aca="false">HYPERLINK("http://dbpedia.org/ontology/division")</f>
        <v>http://dbpedia.org/ontology/division</v>
      </c>
      <c r="B1478" s="0" t="s">
        <v>1651</v>
      </c>
      <c r="D1478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true" hidden="false" ht="12.1" outlineLevel="0" r="1479">
      <c r="A1479" s="0" t="str">
        <f aca="false">HYPERLINK("http://dbpedia.org/property/species")</f>
        <v>http://dbpedia.org/property/species</v>
      </c>
      <c r="B1479" s="0" t="s">
        <v>1652</v>
      </c>
      <c r="D1479" s="0" t="str">
        <f aca="false">HYPERLINK("http://dbpedia.org/sparql?default-graph-uri=http%3A%2F%2Fdbpedia.org&amp;query=select+distinct+%3Fsubject+%3Fobject+where+{%3Fsubject+%3Chttp%3A%2F%2Fdbpedia.org%2Fproperty%2Fspecies%3E+%3Fobject}+LIMIT+100&amp;format=text%2Fhtml&amp;timeout=30000&amp;debug=on", "View on DBPedia")</f>
        <v>View on DBPedia</v>
      </c>
    </row>
    <row collapsed="false" customFormat="false" customHeight="true" hidden="false" ht="12.1" outlineLevel="0" r="1480">
      <c r="A1480" s="0" t="str">
        <f aca="false">HYPERLINK("http://dbpedia.org/property/synonyms")</f>
        <v>http://dbpedia.org/property/synonyms</v>
      </c>
      <c r="B1480" s="0" t="s">
        <v>1653</v>
      </c>
      <c r="D1480" s="0" t="str">
        <f aca="false">HYPERLINK("http://dbpedia.org/sparql?default-graph-uri=http%3A%2F%2Fdbpedia.org&amp;query=select+distinct+%3Fsubject+%3Fobject+where+{%3Fsubject+%3Chttp%3A%2F%2Fdbpedia.org%2Fproperty%2Fsynonyms%3E+%3Fobject}+LIMIT+100&amp;format=text%2Fhtml&amp;timeout=30000&amp;debug=on", "View on DBPedia")</f>
        <v>View on DBPedia</v>
      </c>
    </row>
    <row collapsed="false" customFormat="false" customHeight="true" hidden="false" ht="12.65" outlineLevel="0" r="1481">
      <c r="A1481" s="0" t="str">
        <f aca="false">HYPERLINK("http://dbpedia.org/property/ordo")</f>
        <v>http://dbpedia.org/property/ordo</v>
      </c>
      <c r="B1481" s="0" t="s">
        <v>1654</v>
      </c>
      <c r="D1481" s="0" t="str">
        <f aca="false">HYPERLINK("http://dbpedia.org/sparql?default-graph-uri=http%3A%2F%2Fdbpedia.org&amp;query=select+distinct+%3Fsubject+%3Fobject+where+{%3Fsubject+%3Chttp%3A%2F%2Fdbpedia.org%2Fproperty%2Fordo%3E+%3Fobject}+LIMIT+100&amp;format=text%2Fhtml&amp;timeout=30000&amp;debug=on", "View on DBPedia")</f>
        <v>View on DBPedia</v>
      </c>
    </row>
    <row collapsed="false" customFormat="false" customHeight="true" hidden="false" ht="12.1" outlineLevel="0" r="1482">
      <c r="A1482" s="0" t="str">
        <f aca="false">HYPERLINK("http://dbpedia.org/property/includes")</f>
        <v>http://dbpedia.org/property/includes</v>
      </c>
      <c r="B1482" s="0" t="s">
        <v>1655</v>
      </c>
      <c r="D1482" s="0" t="str">
        <f aca="false">HYPERLINK("http://dbpedia.org/sparql?default-graph-uri=http%3A%2F%2Fdbpedia.org&amp;query=select+distinct+%3Fsubject+%3Fobject+where+{%3Fsubject+%3Chttp%3A%2F%2Fdbpedia.org%2Fproperty%2Fincludes%3E+%3Fobject}+LIMIT+100&amp;format=text%2Fhtml&amp;timeout=30000&amp;debug=on", "View on DBPedia")</f>
        <v>View on DBPedia</v>
      </c>
    </row>
    <row collapsed="false" customFormat="false" customHeight="true" hidden="false" ht="12.1" outlineLevel="0" r="1483">
      <c r="A1483" s="0" t="str">
        <f aca="false">HYPERLINK("http://dbpedia.org/property/genus")</f>
        <v>http://dbpedia.org/property/genus</v>
      </c>
      <c r="B1483" s="0" t="s">
        <v>1656</v>
      </c>
      <c r="D1483" s="0" t="str">
        <f aca="false">HYPERLINK("http://dbpedia.org/sparql?default-graph-uri=http%3A%2F%2Fdbpedia.org&amp;query=select+distinct+%3Fsubject+%3Fobject+where+{%3Fsubject+%3Chttp%3A%2F%2Fdbpedia.org%2Fproperty%2Fgenus%3E+%3Fobject}+LIMIT+100&amp;format=text%2Fhtml&amp;timeout=30000&amp;debug=on", "View on DBPedia")</f>
        <v>View on DBPedia</v>
      </c>
    </row>
    <row collapsed="false" customFormat="false" customHeight="true" hidden="false" ht="12.65" outlineLevel="0" r="1484">
      <c r="A1484" s="0" t="str">
        <f aca="false">HYPERLINK("http://dbpedia.org/property/classis")</f>
        <v>http://dbpedia.org/property/classis</v>
      </c>
      <c r="B1484" s="0" t="s">
        <v>1657</v>
      </c>
      <c r="D1484" s="0" t="str">
        <f aca="false">HYPERLINK("http://dbpedia.org/sparql?default-graph-uri=http%3A%2F%2Fdbpedia.org&amp;query=select+distinct+%3Fsubject+%3Fobject+where+{%3Fsubject+%3Chttp%3A%2F%2Fdbpedia.org%2Fproperty%2Fclassis%3E+%3Fobject}+LIMIT+100&amp;format=text%2Fhtml&amp;timeout=30000&amp;debug=on", "View on DBPedia")</f>
        <v>View on DBPedia</v>
      </c>
    </row>
    <row collapsed="false" customFormat="false" customHeight="true" hidden="false" ht="12.1" outlineLevel="0" r="1485">
      <c r="A1485" s="0" t="str">
        <f aca="false">HYPERLINK("http://dbpedia.org/ontology/order")</f>
        <v>http://dbpedia.org/ontology/order</v>
      </c>
      <c r="B1485" s="0" t="s">
        <v>1658</v>
      </c>
      <c r="D1485" s="0" t="str">
        <f aca="false">HYPERLINK("http://dbpedia.org/sparql?default-graph-uri=http%3A%2F%2Fdbpedia.org&amp;query=select+distinct+%3Fsubject+%3Fobject+where+{%3Fsubject+%3Chttp%3A%2F%2Fdbpedia.org%2Fontology%2Forder%3E+%3Fobject}+LIMIT+100&amp;format=text%2Fhtml&amp;timeout=30000&amp;debug=on", "View on DBPedia")</f>
        <v>View on DBPedia</v>
      </c>
    </row>
    <row collapsed="false" customFormat="false" customHeight="true" hidden="false" ht="12.1" outlineLevel="0" r="1486">
      <c r="A1486" s="0" t="str">
        <f aca="false">HYPERLINK("http://dbpedia.org/ontology/genus")</f>
        <v>http://dbpedia.org/ontology/genus</v>
      </c>
      <c r="B1486" s="0" t="s">
        <v>1656</v>
      </c>
      <c r="D1486" s="0" t="str">
        <f aca="false">HYPERLINK("http://dbpedia.org/sparql?default-graph-uri=http%3A%2F%2Fdbpedia.org&amp;query=select+distinct+%3Fsubject+%3Fobject+where+{%3Fsubject+%3Chttp%3A%2F%2Fdbpedia.org%2Fontology%2Fgenus%3E+%3Fobject}+LIMIT+100&amp;format=text%2Fhtml&amp;timeout=30000&amp;debug=on", "View on DBPedia")</f>
        <v>View on DBPedia</v>
      </c>
    </row>
    <row collapsed="false" customFormat="false" customHeight="true" hidden="false" ht="12.65" outlineLevel="0" r="1487">
      <c r="A1487" s="0" t="str">
        <f aca="false">HYPERLINK("http://dbpedia.org/property/fossilRange")</f>
        <v>http://dbpedia.org/property/fossilRange</v>
      </c>
      <c r="B1487" s="0" t="s">
        <v>1659</v>
      </c>
      <c r="D1487" s="0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</row>
    <row collapsed="false" customFormat="false" customHeight="true" hidden="false" ht="12.1" outlineLevel="0" r="1488">
      <c r="A1488" s="0" t="str">
        <f aca="false">HYPERLINK("http://dbpedia.org/ontology/class")</f>
        <v>http://dbpedia.org/ontology/class</v>
      </c>
      <c r="B1488" s="0" t="s">
        <v>417</v>
      </c>
      <c r="D1488" s="0" t="str">
        <f aca="false">HYPERLINK("http://dbpedia.org/sparql?default-graph-uri=http%3A%2F%2Fdbpedia.org&amp;query=select+distinct+%3Fsubject+%3Fobject+where+{%3Fsubject+%3Chttp%3A%2F%2Fdbpedia.org%2Fontology%2Fclass%3E+%3Fobject}+LIMIT+100&amp;format=text%2Fhtml&amp;timeout=30000&amp;debug=on", "View on DBPedia")</f>
        <v>View on DBPedia</v>
      </c>
    </row>
    <row collapsed="false" customFormat="false" customHeight="true" hidden="false" ht="12.1" outlineLevel="0" r="1490">
      <c r="A1490" s="0" t="n">
        <v>213755943</v>
      </c>
      <c r="B1490" s="0" t="s">
        <v>1609</v>
      </c>
      <c r="C1490" s="0" t="str">
        <f aca="false">HYPERLINK("http://en.wikipedia.org/wiki/List_of_North_American_dinosaurs", "View context")</f>
        <v>View context</v>
      </c>
    </row>
    <row collapsed="false" customFormat="false" customHeight="true" hidden="false" ht="12.1" outlineLevel="0" r="1491">
      <c r="A1491" s="0" t="s">
        <v>1660</v>
      </c>
      <c r="B1491" s="0" t="s">
        <v>1661</v>
      </c>
      <c r="C1491" s="0" t="s">
        <v>1662</v>
      </c>
    </row>
    <row collapsed="false" customFormat="false" customHeight="true" hidden="false" ht="12.1" outlineLevel="0" r="1492">
      <c r="A1492" s="0" t="str">
        <f aca="false">HYPERLINK("http://dbpedia.org/property/name")</f>
        <v>http://dbpedia.org/property/name</v>
      </c>
      <c r="B1492" s="0" t="s">
        <v>24</v>
      </c>
      <c r="D149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493">
      <c r="A1493" s="0" t="str">
        <f aca="false">HYPERLINK("http://dbpedia.org/property/period")</f>
        <v>http://dbpedia.org/property/period</v>
      </c>
      <c r="B1493" s="0" t="s">
        <v>564</v>
      </c>
      <c r="D1493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true" hidden="false" ht="12.1" outlineLevel="0" r="1494">
      <c r="A1494" s="0" t="str">
        <f aca="false">HYPERLINK("http://dbpedia.org/property/aux")</f>
        <v>http://dbpedia.org/property/aux</v>
      </c>
      <c r="B1494" s="0" t="s">
        <v>1663</v>
      </c>
      <c r="D1494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true" hidden="false" ht="12.65" outlineLevel="0" r="1495">
      <c r="A1495" s="0" t="str">
        <f aca="false">HYPERLINK("http://dbpedia.org/property/imageCaption")</f>
        <v>http://dbpedia.org/property/imageCaption</v>
      </c>
      <c r="B1495" s="0" t="s">
        <v>559</v>
      </c>
      <c r="D149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1496">
      <c r="A1496" s="0" t="str">
        <f aca="false">HYPERLINK("http://dbpedia.org/property/shortsummary")</f>
        <v>http://dbpedia.org/property/shortsummary</v>
      </c>
      <c r="B1496" s="0" t="s">
        <v>30</v>
      </c>
      <c r="D149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1497">
      <c r="A1497" s="0" t="str">
        <f aca="false">HYPERLINK("http://dbpedia.org/property/fossilRange")</f>
        <v>http://dbpedia.org/property/fossilRange</v>
      </c>
      <c r="B1497" s="0" t="s">
        <v>1659</v>
      </c>
      <c r="D1497" s="0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</row>
    <row collapsed="false" customFormat="false" customHeight="true" hidden="false" ht="12.65" outlineLevel="0" r="1498">
      <c r="A1498" s="0" t="str">
        <f aca="false">HYPERLINK("http://dbpedia.org/property/oldestFossil")</f>
        <v>http://dbpedia.org/property/oldestFossil</v>
      </c>
      <c r="B1498" s="0" t="s">
        <v>1664</v>
      </c>
      <c r="D1498" s="0" t="str">
        <f aca="false">HYPERLINK("http://dbpedia.org/sparql?default-graph-uri=http%3A%2F%2Fdbpedia.org&amp;query=select+distinct+%3Fsubject+%3Fobject+where+{%3Fsubject+%3Chttp%3A%2F%2Fdbpedia.org%2Fproperty%2FoldestFossil%3E+%3Fobject}+LIMIT+100&amp;format=text%2Fhtml&amp;timeout=30000&amp;debug=on", "View on DBPedia")</f>
        <v>View on DBPedia</v>
      </c>
    </row>
    <row collapsed="false" customFormat="false" customHeight="true" hidden="false" ht="12.1" outlineLevel="0" r="1499">
      <c r="A1499" s="0" t="str">
        <f aca="false">HYPERLINK("http://xmlns.com/foaf/0.1/name")</f>
        <v>http://xmlns.com/foaf/0.1/name</v>
      </c>
      <c r="B1499" s="0" t="s">
        <v>24</v>
      </c>
      <c r="D149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500">
      <c r="A1500" s="0" t="str">
        <f aca="false">HYPERLINK("http://dbpedia.org/property/dam")</f>
        <v>http://dbpedia.org/property/dam</v>
      </c>
      <c r="B1500" s="0" t="s">
        <v>1665</v>
      </c>
      <c r="D1500" s="0" t="str">
        <f aca="false">HYPERLINK("http://dbpedia.org/sparql?default-graph-uri=http%3A%2F%2Fdbpedia.org&amp;query=select+distinct+%3Fsubject+%3Fobject+where+{%3Fsubject+%3Chttp%3A%2F%2Fdbpedia.org%2Fproperty%2Fdam%3E+%3Fobject}+LIMIT+100&amp;format=text%2Fhtml&amp;timeout=30000&amp;debug=on", "View on DBPedia")</f>
        <v>View on DBPedia</v>
      </c>
    </row>
    <row collapsed="false" customFormat="false" customHeight="true" hidden="false" ht="12.1" outlineLevel="0" r="1501">
      <c r="A1501" s="0" t="str">
        <f aca="false">HYPERLINK("http://dbpedia.org/property/extinct")</f>
        <v>http://dbpedia.org/property/extinct</v>
      </c>
      <c r="B1501" s="0" t="s">
        <v>1666</v>
      </c>
      <c r="D1501" s="0" t="str">
        <f aca="false">HYPERLINK("http://dbpedia.org/sparql?default-graph-uri=http%3A%2F%2Fdbpedia.org&amp;query=select+distinct+%3Fsubject+%3Fobject+where+{%3Fsubject+%3Chttp%3A%2F%2Fdbpedia.org%2Fproperty%2Fextinct%3E+%3Fobject}+LIMIT+100&amp;format=text%2Fhtml&amp;timeout=30000&amp;debug=on", "View on DBPedia")</f>
        <v>View on DBPedia</v>
      </c>
    </row>
    <row collapsed="false" customFormat="false" customHeight="true" hidden="false" ht="12.1" outlineLevel="0" r="1502">
      <c r="A1502" s="0" t="str">
        <f aca="false">HYPERLINK("http://dbpedia.org/property/m")</f>
        <v>http://dbpedia.org/property/m</v>
      </c>
      <c r="B1502" s="0" t="s">
        <v>1667</v>
      </c>
      <c r="D1502" s="0" t="str">
        <f aca="false">HYPERLINK("http://dbpedia.org/sparql?default-graph-uri=http%3A%2F%2Fdbpedia.org&amp;query=select+distinct+%3Fsubject+%3Fobject+where+{%3Fsubject+%3Chttp%3A%2F%2Fdbpedia.org%2Fproperty%2Fm%3E+%3Fobject}+LIMIT+100&amp;format=text%2Fhtml&amp;timeout=30000&amp;debug=on", "View on DBPedia")</f>
        <v>View on DBPedia</v>
      </c>
    </row>
    <row collapsed="false" customFormat="false" customHeight="true" hidden="false" ht="12.65" outlineLevel="0" r="1503">
      <c r="A1503" s="0" t="str">
        <f aca="false">HYPERLINK("http://dbpedia.org/property/romajititle")</f>
        <v>http://dbpedia.org/property/romajititle</v>
      </c>
      <c r="B1503" s="0" t="s">
        <v>1668</v>
      </c>
      <c r="D1503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true" hidden="false" ht="12.1" outlineLevel="0" r="1504">
      <c r="A1504" s="0" t="str">
        <f aca="false">HYPERLINK("http://dbpedia.org/property/caption")</f>
        <v>http://dbpedia.org/property/caption</v>
      </c>
      <c r="B1504" s="0" t="s">
        <v>28</v>
      </c>
      <c r="D150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1505">
      <c r="A1505" s="0" t="str">
        <f aca="false">HYPERLINK("http://dbpedia.org/property/youngestFossil")</f>
        <v>http://dbpedia.org/property/youngestFossil</v>
      </c>
      <c r="B1505" s="0" t="s">
        <v>1669</v>
      </c>
      <c r="D1505" s="0" t="str">
        <f aca="false">HYPERLINK("http://dbpedia.org/sparql?default-graph-uri=http%3A%2F%2Fdbpedia.org&amp;query=select+distinct+%3Fsubject+%3Fobject+where+{%3Fsubject+%3Chttp%3A%2F%2Fdbpedia.org%2Fproperty%2FyoungestFossil%3E+%3Fobject}+LIMIT+100&amp;format=text%2Fhtml&amp;timeout=30000&amp;debug=on", "View on DBPedia")</f>
        <v>View on DBPedia</v>
      </c>
    </row>
    <row collapsed="false" customFormat="false" customHeight="true" hidden="false" ht="12.65" outlineLevel="0" r="1506">
      <c r="A1506" s="0" t="str">
        <f aca="false">HYPERLINK("http://dbpedia.org/property/englishtitle")</f>
        <v>http://dbpedia.org/property/englishtitle</v>
      </c>
      <c r="B1506" s="0" t="s">
        <v>1239</v>
      </c>
      <c r="D1506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true" hidden="false" ht="12.1" outlineLevel="0" r="1507">
      <c r="A1507" s="0" t="str">
        <f aca="false">HYPERLINK("http://dbpedia.org/property/number")</f>
        <v>http://dbpedia.org/property/number</v>
      </c>
      <c r="B1507" s="0" t="s">
        <v>586</v>
      </c>
      <c r="D1507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true" hidden="false" ht="12.1" outlineLevel="0" r="1508">
      <c r="A1508" s="0" t="str">
        <f aca="false">HYPERLINK("http://dbpedia.org/property/extra")</f>
        <v>http://dbpedia.org/property/extra</v>
      </c>
      <c r="B1508" s="0" t="s">
        <v>44</v>
      </c>
      <c r="D1508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1" outlineLevel="0" r="1509">
      <c r="A1509" s="0" t="str">
        <f aca="false">HYPERLINK("http://dbpedia.org/property/title")</f>
        <v>http://dbpedia.org/property/title</v>
      </c>
      <c r="B1509" s="0" t="s">
        <v>27</v>
      </c>
      <c r="D150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511">
      <c r="A1511" s="0" t="n">
        <v>991851157</v>
      </c>
      <c r="B1511" s="0" t="s">
        <v>115</v>
      </c>
      <c r="C1511" s="0" t="str">
        <f aca="false">HYPERLINK("http://en.wikipedia.org/wiki/List_of_foreign_NBA_players", "View context")</f>
        <v>View context</v>
      </c>
    </row>
    <row collapsed="false" customFormat="false" customHeight="true" hidden="false" ht="12.1" outlineLevel="0" r="1512">
      <c r="A1512" s="0" t="s">
        <v>781</v>
      </c>
      <c r="B1512" s="0" t="s">
        <v>784</v>
      </c>
      <c r="C1512" s="0" t="s">
        <v>1670</v>
      </c>
      <c r="D1512" s="0" t="s">
        <v>1671</v>
      </c>
      <c r="E1512" s="0" t="s">
        <v>1672</v>
      </c>
    </row>
    <row collapsed="false" customFormat="false" customHeight="true" hidden="false" ht="12.1" outlineLevel="0" r="1513">
      <c r="A1513" s="0" t="s">
        <v>1673</v>
      </c>
      <c r="B1513" s="0" t="s">
        <v>1674</v>
      </c>
      <c r="C1513" s="0" t="s">
        <v>794</v>
      </c>
      <c r="D1513" s="0" t="s">
        <v>1675</v>
      </c>
      <c r="E1513" s="0" t="s">
        <v>791</v>
      </c>
    </row>
    <row collapsed="false" customFormat="false" customHeight="true" hidden="false" ht="12.1" outlineLevel="0" r="1514">
      <c r="A1514" s="0" t="s">
        <v>1676</v>
      </c>
      <c r="B1514" s="0" t="s">
        <v>1677</v>
      </c>
      <c r="C1514" s="0" t="s">
        <v>1678</v>
      </c>
      <c r="D1514" s="0" t="s">
        <v>1679</v>
      </c>
      <c r="E1514" s="0" t="s">
        <v>1680</v>
      </c>
    </row>
    <row collapsed="false" customFormat="false" customHeight="true" hidden="false" ht="12.1" outlineLevel="0" r="1515">
      <c r="A1515" s="0" t="s">
        <v>1681</v>
      </c>
      <c r="B1515" s="0" t="s">
        <v>1682</v>
      </c>
      <c r="C1515" s="0" t="s">
        <v>1683</v>
      </c>
      <c r="D1515" s="0" t="s">
        <v>1684</v>
      </c>
      <c r="E1515" s="0" t="s">
        <v>779</v>
      </c>
    </row>
    <row collapsed="false" customFormat="false" customHeight="true" hidden="false" ht="12.1" outlineLevel="0" r="1516">
      <c r="A1516" s="0" t="s">
        <v>1685</v>
      </c>
      <c r="B1516" s="0" t="s">
        <v>800</v>
      </c>
      <c r="C1516" s="0" t="s">
        <v>785</v>
      </c>
      <c r="D1516" s="0" t="s">
        <v>1686</v>
      </c>
      <c r="E1516" s="0" t="s">
        <v>1687</v>
      </c>
    </row>
    <row collapsed="false" customFormat="false" customHeight="true" hidden="false" ht="12.1" outlineLevel="0" r="1517">
      <c r="A1517" s="0" t="s">
        <v>790</v>
      </c>
      <c r="B1517" s="0" t="s">
        <v>1688</v>
      </c>
      <c r="C1517" s="0" t="s">
        <v>1689</v>
      </c>
      <c r="D1517" s="0" t="s">
        <v>795</v>
      </c>
      <c r="E1517" s="0" t="s">
        <v>1690</v>
      </c>
    </row>
    <row collapsed="false" customFormat="false" customHeight="true" hidden="false" ht="12.1" outlineLevel="0" r="1518">
      <c r="A1518" s="0" t="s">
        <v>1691</v>
      </c>
      <c r="B1518" s="0" t="s">
        <v>1692</v>
      </c>
      <c r="C1518" s="0" t="s">
        <v>792</v>
      </c>
      <c r="D1518" s="0" t="s">
        <v>780</v>
      </c>
      <c r="E1518" s="0" t="s">
        <v>1693</v>
      </c>
    </row>
    <row collapsed="false" customFormat="false" customHeight="true" hidden="false" ht="12.1" outlineLevel="0" r="1519">
      <c r="A1519" s="0" t="s">
        <v>799</v>
      </c>
      <c r="B1519" s="0" t="s">
        <v>1694</v>
      </c>
      <c r="C1519" s="0" t="s">
        <v>798</v>
      </c>
      <c r="D1519" s="0" t="s">
        <v>1695</v>
      </c>
      <c r="E1519" s="0" t="s">
        <v>1696</v>
      </c>
    </row>
    <row collapsed="false" customFormat="false" customHeight="true" hidden="false" ht="12.1" outlineLevel="0" r="1520">
      <c r="A1520" s="0" t="s">
        <v>1697</v>
      </c>
      <c r="B1520" s="0" t="s">
        <v>1698</v>
      </c>
      <c r="C1520" s="0" t="s">
        <v>796</v>
      </c>
      <c r="D1520" s="0" t="s">
        <v>1699</v>
      </c>
      <c r="E1520" s="0" t="s">
        <v>1700</v>
      </c>
    </row>
    <row collapsed="false" customFormat="false" customHeight="true" hidden="false" ht="12.1" outlineLevel="0" r="1521">
      <c r="A1521" s="0" t="s">
        <v>787</v>
      </c>
      <c r="B1521" s="0" t="s">
        <v>1701</v>
      </c>
      <c r="C1521" s="0" t="s">
        <v>1702</v>
      </c>
      <c r="D1521" s="0" t="s">
        <v>1703</v>
      </c>
      <c r="E1521" s="0" t="s">
        <v>1704</v>
      </c>
    </row>
    <row collapsed="false" customFormat="false" customHeight="true" hidden="false" ht="12.1" outlineLevel="0" r="1522">
      <c r="A1522" s="0" t="s">
        <v>1705</v>
      </c>
      <c r="B1522" s="0" t="s">
        <v>1706</v>
      </c>
      <c r="C1522" s="0" t="s">
        <v>1707</v>
      </c>
      <c r="D1522" s="0" t="s">
        <v>1708</v>
      </c>
      <c r="E1522" s="0" t="s">
        <v>1709</v>
      </c>
    </row>
    <row collapsed="false" customFormat="false" customHeight="true" hidden="false" ht="12.1" outlineLevel="0" r="1523">
      <c r="A1523" s="0" t="s">
        <v>1710</v>
      </c>
      <c r="B1523" s="0" t="s">
        <v>1711</v>
      </c>
      <c r="C1523" s="0" t="s">
        <v>802</v>
      </c>
      <c r="D1523" s="0" t="s">
        <v>1712</v>
      </c>
      <c r="E1523" s="0" t="s">
        <v>1713</v>
      </c>
    </row>
    <row collapsed="false" customFormat="false" customHeight="true" hidden="false" ht="12.1" outlineLevel="0" r="1524">
      <c r="A1524" s="0" t="s">
        <v>782</v>
      </c>
      <c r="B1524" s="0" t="s">
        <v>1714</v>
      </c>
      <c r="C1524" s="0" t="s">
        <v>1715</v>
      </c>
      <c r="D1524" s="0" t="s">
        <v>797</v>
      </c>
      <c r="E1524" s="0" t="s">
        <v>1716</v>
      </c>
    </row>
    <row collapsed="false" customFormat="false" customHeight="true" hidden="false" ht="12.1" outlineLevel="0" r="1525">
      <c r="A1525" s="0" t="s">
        <v>1717</v>
      </c>
      <c r="B1525" s="0" t="s">
        <v>1718</v>
      </c>
      <c r="C1525" s="0" t="s">
        <v>1719</v>
      </c>
      <c r="D1525" s="0" t="s">
        <v>1720</v>
      </c>
      <c r="E1525" s="0" t="s">
        <v>793</v>
      </c>
    </row>
    <row collapsed="false" customFormat="false" customHeight="true" hidden="false" ht="12.1" outlineLevel="0" r="1526">
      <c r="A1526" s="0" t="s">
        <v>1721</v>
      </c>
      <c r="B1526" s="0" t="s">
        <v>1722</v>
      </c>
    </row>
    <row collapsed="false" customFormat="false" customHeight="true" hidden="false" ht="12.65" outlineLevel="0" r="1527">
      <c r="A1527" s="0" t="str">
        <f aca="false">HYPERLINK("http://dbpedia.org/property/placeOfBirth")</f>
        <v>http://dbpedia.org/property/placeOfBirth</v>
      </c>
      <c r="B1527" s="0" t="s">
        <v>363</v>
      </c>
      <c r="D152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65" outlineLevel="0" r="1528">
      <c r="A1528" s="0" t="str">
        <f aca="false">HYPERLINK("http://dbpedia.org/property/birthPlace")</f>
        <v>http://dbpedia.org/property/birthPlace</v>
      </c>
      <c r="B1528" s="0" t="s">
        <v>359</v>
      </c>
      <c r="D152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529">
      <c r="A1529" s="0" t="str">
        <f aca="false">HYPERLINK("http://dbpedia.org/ontology/team")</f>
        <v>http://dbpedia.org/ontology/team</v>
      </c>
      <c r="B1529" s="0" t="s">
        <v>187</v>
      </c>
      <c r="D1529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true" hidden="false" ht="12.65" outlineLevel="0" r="1530">
      <c r="A1530" s="0" t="str">
        <f aca="false">HYPERLINK("http://dbpedia.org/ontology/birthPlace")</f>
        <v>http://dbpedia.org/ontology/birthPlace</v>
      </c>
      <c r="B1530" s="0" t="s">
        <v>359</v>
      </c>
      <c r="D1530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1531">
      <c r="A1531" s="0" t="str">
        <f aca="false">HYPERLINK("http://dbpedia.org/property/nationalteam")</f>
        <v>http://dbpedia.org/property/nationalteam</v>
      </c>
      <c r="B1531" s="0" t="s">
        <v>392</v>
      </c>
      <c r="D1531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true" hidden="false" ht="12.1" outlineLevel="0" r="1532">
      <c r="A1532" s="0" t="str">
        <f aca="false">HYPERLINK("http://dbpedia.org/property/country")</f>
        <v>http://dbpedia.org/property/country</v>
      </c>
      <c r="B1532" s="0" t="s">
        <v>49</v>
      </c>
      <c r="D1532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1533">
      <c r="A1533" s="0" t="str">
        <f aca="false">HYPERLINK("http://dbpedia.org/property/placeOfDeath")</f>
        <v>http://dbpedia.org/property/placeOfDeath</v>
      </c>
      <c r="B1533" s="0" t="s">
        <v>418</v>
      </c>
      <c r="D1533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65" outlineLevel="0" r="1534">
      <c r="A1534" s="0" t="str">
        <f aca="false">HYPERLINK("http://dbpedia.org/property/managerclubs")</f>
        <v>http://dbpedia.org/property/managerclubs</v>
      </c>
      <c r="B1534" s="0" t="s">
        <v>259</v>
      </c>
      <c r="D1534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true" hidden="false" ht="12.65" outlineLevel="0" r="1535">
      <c r="A1535" s="0" t="str">
        <f aca="false">HYPERLINK("http://dbpedia.org/property/deathPlace")</f>
        <v>http://dbpedia.org/property/deathPlace</v>
      </c>
      <c r="B1535" s="0" t="s">
        <v>462</v>
      </c>
      <c r="D1535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1536">
      <c r="A1536" s="0" t="str">
        <f aca="false">HYPERLINK("http://dbpedia.org/ontology/managerClub")</f>
        <v>http://dbpedia.org/ontology/managerClub</v>
      </c>
      <c r="B1536" s="0" t="s">
        <v>258</v>
      </c>
      <c r="D1536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true" hidden="false" ht="12.1" outlineLevel="0" r="1537">
      <c r="A1537" s="0" t="str">
        <f aca="false">HYPERLINK("http://dbpedia.org/ontology/nationality")</f>
        <v>http://dbpedia.org/ontology/nationality</v>
      </c>
      <c r="B1537" s="0" t="s">
        <v>1723</v>
      </c>
      <c r="D1537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true" hidden="false" ht="12.65" outlineLevel="0" r="1538">
      <c r="A1538" s="0" t="str">
        <f aca="false">HYPERLINK("http://dbpedia.org/ontology/deathPlace")</f>
        <v>http://dbpedia.org/ontology/deathPlace</v>
      </c>
      <c r="B1538" s="0" t="s">
        <v>462</v>
      </c>
      <c r="D1538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1539">
      <c r="A1539" s="0" t="str">
        <f aca="false">HYPERLINK("http://dbpedia.org/property/nat")</f>
        <v>http://dbpedia.org/property/nat</v>
      </c>
      <c r="B1539" s="0" t="s">
        <v>1724</v>
      </c>
      <c r="D1539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true" hidden="false" ht="12.1" outlineLevel="0" r="1540">
      <c r="A1540" s="0" t="str">
        <f aca="false">HYPERLINK("http://dbpedia.org/property/o")</f>
        <v>http://dbpedia.org/property/o</v>
      </c>
      <c r="B1540" s="0" t="s">
        <v>1725</v>
      </c>
      <c r="D1540" s="0" t="str">
        <f aca="false">HYPERLINK("http://dbpedia.org/sparql?default-graph-uri=http%3A%2F%2Fdbpedia.org&amp;query=select+distinct+%3Fsubject+%3Fobject+where+{%3Fsubject+%3Chttp%3A%2F%2Fdbpedia.org%2Fproperty%2Fo%3E+%3Fobject}+LIMIT+100&amp;format=text%2Fhtml&amp;timeout=30000&amp;debug=on", "View on DBPedia")</f>
        <v>View on DBPedia</v>
      </c>
    </row>
    <row collapsed="false" customFormat="false" customHeight="true" hidden="false" ht="12.1" outlineLevel="0" r="1541">
      <c r="A1541" s="0" t="str">
        <f aca="false">HYPERLINK("http://dbpedia.org/ontology/country")</f>
        <v>http://dbpedia.org/ontology/country</v>
      </c>
      <c r="B1541" s="0" t="s">
        <v>49</v>
      </c>
      <c r="D1541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1542">
      <c r="A1542" s="0" t="str">
        <f aca="false">HYPERLINK("http://dbpedia.org/property/currentclub")</f>
        <v>http://dbpedia.org/property/currentclub</v>
      </c>
      <c r="B1542" s="0" t="s">
        <v>346</v>
      </c>
      <c r="D1542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true" hidden="false" ht="12.1" outlineLevel="0" r="1543">
      <c r="A1543" s="0" t="str">
        <f aca="false">HYPERLINK("http://dbpedia.org/property/nationality")</f>
        <v>http://dbpedia.org/property/nationality</v>
      </c>
      <c r="B1543" s="0" t="s">
        <v>1723</v>
      </c>
      <c r="D1543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1544">
      <c r="A1544" s="0" t="str">
        <f aca="false">HYPERLINK("http://dbpedia.org/property/title")</f>
        <v>http://dbpedia.org/property/title</v>
      </c>
      <c r="B1544" s="0" t="s">
        <v>27</v>
      </c>
      <c r="D154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545">
      <c r="A1545" s="0" t="str">
        <f aca="false">HYPERLINK("http://dbpedia.org/property/co")</f>
        <v>http://dbpedia.org/property/co</v>
      </c>
      <c r="B1545" s="0" t="s">
        <v>1726</v>
      </c>
      <c r="D1545" s="0" t="str">
        <f aca="false">HYPERLINK("http://dbpedia.org/sparql?default-graph-uri=http%3A%2F%2Fdbpedia.org&amp;query=select+distinct+%3Fsubject+%3Fobject+where+{%3Fsubject+%3Chttp%3A%2F%2Fdbpedia.org%2Fproperty%2Fco%3E+%3Fobject}+LIMIT+100&amp;format=text%2Fhtml&amp;timeout=30000&amp;debug=on", "View on DBPedia")</f>
        <v>View on DBPedia</v>
      </c>
    </row>
    <row collapsed="false" customFormat="false" customHeight="true" hidden="false" ht="12.1" outlineLevel="0" r="1546">
      <c r="A1546" s="0" t="str">
        <f aca="false">HYPERLINK("http://dbpedia.org/property/caption")</f>
        <v>http://dbpedia.org/property/caption</v>
      </c>
      <c r="B1546" s="0" t="s">
        <v>28</v>
      </c>
      <c r="D154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547">
      <c r="A1547" s="0" t="str">
        <f aca="false">HYPERLINK("http://dbpedia.org/property/residence")</f>
        <v>http://dbpedia.org/property/residence</v>
      </c>
      <c r="B1547" s="0" t="s">
        <v>1727</v>
      </c>
      <c r="D1547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1548">
      <c r="A1548" s="0" t="str">
        <f aca="false">HYPERLINK("http://dbpedia.org/property/clubs")</f>
        <v>http://dbpedia.org/property/clubs</v>
      </c>
      <c r="B1548" s="0" t="s">
        <v>225</v>
      </c>
      <c r="D1548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true" hidden="false" ht="12.65" outlineLevel="0" r="1549">
      <c r="A1549" s="0" t="str">
        <f aca="false">HYPERLINK("http://dbpedia.org/property/shortDescription")</f>
        <v>http://dbpedia.org/property/shortDescription</v>
      </c>
      <c r="B1549" s="0" t="s">
        <v>271</v>
      </c>
      <c r="D154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1550">
      <c r="A1550" s="0" t="str">
        <f aca="false">HYPERLINK("http://dbpedia.org/property/team")</f>
        <v>http://dbpedia.org/property/team</v>
      </c>
      <c r="B1550" s="0" t="s">
        <v>187</v>
      </c>
      <c r="D1550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true" hidden="false" ht="12.1" outlineLevel="0" r="1551">
      <c r="A1551" s="0" t="str">
        <f aca="false">HYPERLINK("http://dbpedia.org/ontology/residence")</f>
        <v>http://dbpedia.org/ontology/residence</v>
      </c>
      <c r="B1551" s="0" t="s">
        <v>1727</v>
      </c>
      <c r="D1551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1552">
      <c r="A1552" s="0" t="str">
        <f aca="false">HYPERLINK("http://dbpedia.org/ontology/location")</f>
        <v>http://dbpedia.org/ontology/location</v>
      </c>
      <c r="B1552" s="0" t="s">
        <v>419</v>
      </c>
      <c r="D1552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553">
      <c r="A1553" s="0" t="str">
        <f aca="false">HYPERLINK("http://dbpedia.org/property/location")</f>
        <v>http://dbpedia.org/property/location</v>
      </c>
      <c r="B1553" s="0" t="s">
        <v>419</v>
      </c>
      <c r="D155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554">
      <c r="A1554" s="0" t="str">
        <f aca="false">HYPERLINK("http://dbpedia.org/property/host")</f>
        <v>http://dbpedia.org/property/host</v>
      </c>
      <c r="B1554" s="0" t="s">
        <v>1728</v>
      </c>
      <c r="D1554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true" hidden="false" ht="12.1" outlineLevel="0" r="1555">
      <c r="A1555" s="0" t="str">
        <f aca="false">HYPERLINK("http://dbpedia.org/ontology/hometown")</f>
        <v>http://dbpedia.org/ontology/hometown</v>
      </c>
      <c r="B1555" s="0" t="s">
        <v>1176</v>
      </c>
      <c r="D1555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1556">
      <c r="A1556" s="0" t="str">
        <f aca="false">HYPERLINK("http://dbpedia.org/property/hometown")</f>
        <v>http://dbpedia.org/property/hometown</v>
      </c>
      <c r="B1556" s="0" t="s">
        <v>1176</v>
      </c>
      <c r="D1556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1557">
      <c r="A1557" s="0" t="str">
        <f aca="false">HYPERLINK("http://dbpedia.org/property/home")</f>
        <v>http://dbpedia.org/property/home</v>
      </c>
      <c r="B1557" s="0" t="s">
        <v>1729</v>
      </c>
      <c r="D1557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true" hidden="false" ht="12.1" outlineLevel="0" r="1558">
      <c r="A1558" s="0" t="str">
        <f aca="false">HYPERLINK("http://dbpedia.org/property/champions")</f>
        <v>http://dbpedia.org/property/champions</v>
      </c>
      <c r="B1558" s="0" t="s">
        <v>348</v>
      </c>
      <c r="D1558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true" hidden="false" ht="12.1" outlineLevel="0" r="1559">
      <c r="A1559" s="0" t="str">
        <f aca="false">HYPERLINK("http://dbpedia.org/property/origin")</f>
        <v>http://dbpedia.org/property/origin</v>
      </c>
      <c r="B1559" s="0" t="s">
        <v>805</v>
      </c>
      <c r="D1559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true" hidden="false" ht="12.65" outlineLevel="0" r="1560">
      <c r="A1560" s="0" t="str">
        <f aca="false">HYPERLINK("http://dbpedia.org/property/teama")</f>
        <v>http://dbpedia.org/property/teama</v>
      </c>
      <c r="B1560" s="0" t="s">
        <v>700</v>
      </c>
      <c r="D1560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true" hidden="false" ht="12.65" outlineLevel="0" r="1561">
      <c r="A1561" s="0" t="str">
        <f aca="false">HYPERLINK("http://dbpedia.org/ontology/nationalTeam")</f>
        <v>http://dbpedia.org/ontology/nationalTeam</v>
      </c>
      <c r="B1561" s="0" t="s">
        <v>1730</v>
      </c>
      <c r="D1561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true" hidden="false" ht="12.1" outlineLevel="0" r="1562">
      <c r="A1562" s="0" t="str">
        <f aca="false">HYPERLINK("http://dbpedia.org/property/place")</f>
        <v>http://dbpedia.org/property/place</v>
      </c>
      <c r="B1562" s="0" t="s">
        <v>1281</v>
      </c>
      <c r="D1562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true" hidden="false" ht="12.65" outlineLevel="0" r="1563">
      <c r="A1563" s="0" t="str">
        <f aca="false">HYPERLINK("http://dbpedia.org/ontology/stateOfOrigin")</f>
        <v>http://dbpedia.org/ontology/stateOfOrigin</v>
      </c>
      <c r="B1563" s="0" t="s">
        <v>1731</v>
      </c>
      <c r="D1563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true" hidden="false" ht="12.65" outlineLevel="0" r="1564">
      <c r="A1564" s="0" t="str">
        <f aca="false">HYPERLINK("http://dbpedia.org/property/ntlTeam")</f>
        <v>http://dbpedia.org/property/ntlTeam</v>
      </c>
      <c r="B1564" s="0" t="s">
        <v>1732</v>
      </c>
      <c r="D1564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true" hidden="false" ht="12.65" outlineLevel="0" r="1565">
      <c r="A1565" s="0" t="str">
        <f aca="false">HYPERLINK("http://dbpedia.org/property/youthclubs")</f>
        <v>http://dbpedia.org/property/youthclubs</v>
      </c>
      <c r="B1565" s="0" t="s">
        <v>301</v>
      </c>
      <c r="D1565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true" hidden="false" ht="12.65" outlineLevel="0" r="1566">
      <c r="A1566" s="0" t="str">
        <f aca="false">HYPERLINK("http://dbpedia.org/property/homecountry")</f>
        <v>http://dbpedia.org/property/homecountry</v>
      </c>
      <c r="B1566" s="0" t="s">
        <v>1733</v>
      </c>
      <c r="D1566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true" hidden="false" ht="12.1" outlineLevel="0" r="1567">
      <c r="A1567" s="0" t="str">
        <f aca="false">HYPERLINK("http://dbpedia.org/property/from")</f>
        <v>http://dbpedia.org/property/from</v>
      </c>
      <c r="B1567" s="0" t="s">
        <v>1734</v>
      </c>
      <c r="D1567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true" hidden="false" ht="12.1" outlineLevel="0" r="1568">
      <c r="A1568" s="0" t="str">
        <f aca="false">HYPERLINK("http://dbpedia.org/property/availability")</f>
        <v>http://dbpedia.org/property/availability</v>
      </c>
      <c r="B1568" s="0" t="s">
        <v>1735</v>
      </c>
      <c r="D1568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true" hidden="false" ht="12.1" outlineLevel="0" r="1569">
      <c r="A1569" s="0" t="str">
        <f aca="false">HYPERLINK("http://dbpedia.org/property/league")</f>
        <v>http://dbpedia.org/property/league</v>
      </c>
      <c r="B1569" s="0" t="s">
        <v>280</v>
      </c>
      <c r="D1569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true" hidden="false" ht="12.1" outlineLevel="0" r="1570">
      <c r="A1570" s="0" t="str">
        <f aca="false">HYPERLINK("http://dbpedia.org/property/name")</f>
        <v>http://dbpedia.org/property/name</v>
      </c>
      <c r="B1570" s="0" t="s">
        <v>24</v>
      </c>
      <c r="D157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571">
      <c r="A1571" s="0" t="str">
        <f aca="false">HYPERLINK("http://dbpedia.org/property/awards")</f>
        <v>http://dbpedia.org/property/awards</v>
      </c>
      <c r="B1571" s="0" t="s">
        <v>34</v>
      </c>
      <c r="D157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1572">
      <c r="A1572" s="0" t="str">
        <f aca="false">HYPERLINK("http://dbpedia.org/property/formerTeams")</f>
        <v>http://dbpedia.org/property/formerTeams</v>
      </c>
      <c r="B1572" s="0" t="s">
        <v>231</v>
      </c>
      <c r="D1572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true" hidden="false" ht="12.1" outlineLevel="0" r="1573">
      <c r="A1573" s="0" t="str">
        <f aca="false">HYPERLINK("http://dbpedia.org/ontology/league")</f>
        <v>http://dbpedia.org/ontology/league</v>
      </c>
      <c r="B1573" s="0" t="s">
        <v>280</v>
      </c>
      <c r="D1573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true" hidden="false" ht="12.1" outlineLevel="0" r="1574">
      <c r="A1574" s="0" t="str">
        <f aca="false">HYPERLINK("http://dbpedia.org/property/highlights")</f>
        <v>http://dbpedia.org/property/highlights</v>
      </c>
      <c r="B1574" s="0" t="s">
        <v>156</v>
      </c>
      <c r="D1574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true" hidden="false" ht="12.65" outlineLevel="0" r="1575">
      <c r="A1575" s="0" t="str">
        <f aca="false">HYPERLINK("http://dbpedia.org/property/birthDate")</f>
        <v>http://dbpedia.org/property/birthDate</v>
      </c>
      <c r="B1575" s="0" t="s">
        <v>205</v>
      </c>
      <c r="D157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1" outlineLevel="0" r="1576">
      <c r="A1576" s="0" t="str">
        <f aca="false">HYPERLINK("http://xmlns.com/foaf/0.1/name")</f>
        <v>http://xmlns.com/foaf/0.1/name</v>
      </c>
      <c r="B1576" s="0" t="s">
        <v>24</v>
      </c>
      <c r="D157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1577">
      <c r="A1577" s="0" t="str">
        <f aca="false">HYPERLINK("http://dbpedia.org/property/ruNationalteam")</f>
        <v>http://dbpedia.org/property/ruNationalteam</v>
      </c>
      <c r="B1577" s="0" t="s">
        <v>1736</v>
      </c>
      <c r="D1577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true" hidden="false" ht="12.65" outlineLevel="0" r="1578">
      <c r="A1578" s="0" t="str">
        <f aca="false">HYPERLINK("http://dbpedia.org/ontology/coachedTeam")</f>
        <v>http://dbpedia.org/ontology/coachedTeam</v>
      </c>
      <c r="B1578" s="0" t="s">
        <v>641</v>
      </c>
      <c r="D1578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true" hidden="false" ht="12.65" outlineLevel="0" r="1579">
      <c r="A1579" s="0" t="str">
        <f aca="false">HYPERLINK("http://dbpedia.org/property/coachTeams")</f>
        <v>http://dbpedia.org/property/coachTeams</v>
      </c>
      <c r="B1579" s="0" t="s">
        <v>310</v>
      </c>
      <c r="D1579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true" hidden="false" ht="12.1" outlineLevel="0" r="1580">
      <c r="A1580" s="0" t="str">
        <f aca="false">HYPERLINK("http://dbpedia.org/property/teams")</f>
        <v>http://dbpedia.org/property/teams</v>
      </c>
      <c r="B1580" s="0" t="s">
        <v>207</v>
      </c>
      <c r="D1580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true" hidden="false" ht="12.1" outlineLevel="0" r="1581">
      <c r="A1581" s="0" t="str">
        <f aca="false">HYPERLINK("http://dbpedia.org/property/tournament")</f>
        <v>http://dbpedia.org/property/tournament</v>
      </c>
      <c r="B1581" s="0" t="s">
        <v>1737</v>
      </c>
      <c r="D1581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true" hidden="false" ht="12.65" outlineLevel="0" r="1582">
      <c r="A1582" s="0" t="str">
        <f aca="false">HYPERLINK("http://dbpedia.org/property/nationalFed")</f>
        <v>http://dbpedia.org/property/nationalFed</v>
      </c>
      <c r="B1582" s="0" t="s">
        <v>1738</v>
      </c>
      <c r="D1582" s="0" t="str">
        <f aca="false">HYPERLINK("http://dbpedia.org/sparql?default-graph-uri=http%3A%2F%2Fdbpedia.org&amp;query=select+distinct+%3Fsubject+%3Fobject+where+{%3Fsubject+%3Chttp%3A%2F%2Fdbpedia.org%2Fproperty%2FnationalFed%3E+%3Fobject}+LIMIT+100&amp;format=text%2Fhtml&amp;timeout=30000&amp;debug=on", "View on DBPedia")</f>
        <v>View on DBPedia</v>
      </c>
    </row>
    <row collapsed="false" customFormat="false" customHeight="true" hidden="false" ht="12.1" outlineLevel="0" r="1583">
      <c r="A1583" s="0" t="str">
        <f aca="false">HYPERLINK("http://dbpedia.org/property/after")</f>
        <v>http://dbpedia.org/property/after</v>
      </c>
      <c r="B1583" s="0" t="s">
        <v>52</v>
      </c>
      <c r="D158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1584">
      <c r="A1584" s="0" t="str">
        <f aca="false">HYPERLINK("http://dbpedia.org/property/before")</f>
        <v>http://dbpedia.org/property/before</v>
      </c>
      <c r="B1584" s="0" t="s">
        <v>46</v>
      </c>
      <c r="D1584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65" outlineLevel="0" r="1585">
      <c r="A1585" s="0" t="str">
        <f aca="false">HYPERLINK("http://dbpedia.org/property/cteam")</f>
        <v>http://dbpedia.org/property/cteam</v>
      </c>
      <c r="B1585" s="0" t="s">
        <v>1739</v>
      </c>
      <c r="D1585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true" hidden="false" ht="12.1" outlineLevel="0" r="1586">
      <c r="A1586" s="0" t="str">
        <f aca="false">HYPERLINK("http://dbpedia.org/property/city")</f>
        <v>http://dbpedia.org/property/city</v>
      </c>
      <c r="B1586" s="0" t="s">
        <v>1605</v>
      </c>
      <c r="D1586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true" hidden="false" ht="12.1" outlineLevel="0" r="1587">
      <c r="A1587" s="0" t="str">
        <f aca="false">HYPERLINK("http://dbpedia.org/ontology/award")</f>
        <v>http://dbpedia.org/ontology/award</v>
      </c>
      <c r="B1587" s="0" t="s">
        <v>91</v>
      </c>
      <c r="D1587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1" outlineLevel="0" r="1588">
      <c r="A1588" s="0" t="str">
        <f aca="false">HYPERLINK("http://dbpedia.org/property/office")</f>
        <v>http://dbpedia.org/property/office</v>
      </c>
      <c r="B1588" s="0" t="s">
        <v>1740</v>
      </c>
      <c r="D1588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1589">
      <c r="A1589" s="0" t="str">
        <f aca="false">HYPERLINK("http://dbpedia.org/property/teamb")</f>
        <v>http://dbpedia.org/property/teamb</v>
      </c>
      <c r="B1589" s="0" t="s">
        <v>699</v>
      </c>
      <c r="D1589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true" hidden="false" ht="12.1" outlineLevel="0" r="1590">
      <c r="A1590" s="0" t="str">
        <f aca="false">HYPERLINK("http://dbpedia.org/property/club")</f>
        <v>http://dbpedia.org/property/club</v>
      </c>
      <c r="B1590" s="0" t="s">
        <v>557</v>
      </c>
      <c r="D1590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true" hidden="false" ht="12.65" outlineLevel="0" r="1591">
      <c r="A1591" s="0" t="str">
        <f aca="false">HYPERLINK("http://dbpedia.org/property/ruCoachclubs")</f>
        <v>http://dbpedia.org/property/ruCoachclubs</v>
      </c>
      <c r="B1591" s="0" t="s">
        <v>1741</v>
      </c>
      <c r="D1591" s="0" t="str">
        <f aca="false">HYPERLINK("http://dbpedia.org/sparql?default-graph-uri=http%3A%2F%2Fdbpedia.org&amp;query=select+distinct+%3Fsubject+%3Fobject+where+{%3Fsubject+%3Chttp%3A%2F%2Fdbpedia.org%2Fproperty%2FruCoachclubs%3E+%3Fobject}+LIMIT+100&amp;format=text%2Fhtml&amp;timeout=30000&amp;debug=on", "View on DBPedia")</f>
        <v>View on DBPedia</v>
      </c>
    </row>
    <row collapsed="false" customFormat="false" customHeight="true" hidden="false" ht="12.65" outlineLevel="0" r="1592">
      <c r="A1592" s="0" t="str">
        <f aca="false">HYPERLINK("http://dbpedia.org/property/tv")</f>
        <v>http://dbpedia.org/property/tv</v>
      </c>
      <c r="B1592" s="0" t="s">
        <v>1742</v>
      </c>
      <c r="D1592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true" hidden="false" ht="12.65" outlineLevel="0" r="1593">
      <c r="A1593" s="0" t="str">
        <f aca="false">HYPERLINK("http://dbpedia.org/ontology/formerTeam")</f>
        <v>http://dbpedia.org/ontology/formerTeam</v>
      </c>
      <c r="B1593" s="0" t="s">
        <v>215</v>
      </c>
      <c r="D1593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true" hidden="false" ht="12.1" outlineLevel="0" r="1594">
      <c r="A1594" s="0" t="str">
        <f aca="false">HYPERLINK("http://dbpedia.org/property/logo")</f>
        <v>http://dbpedia.org/property/logo</v>
      </c>
      <c r="B1594" s="0" t="s">
        <v>416</v>
      </c>
      <c r="D1594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true" hidden="false" ht="12.1" outlineLevel="0" r="1595">
      <c r="A1595" s="0" t="str">
        <f aca="false">HYPERLINK("http://dbpedia.org/property/birthplace")</f>
        <v>http://dbpedia.org/property/birthplace</v>
      </c>
      <c r="B1595" s="0" t="s">
        <v>1743</v>
      </c>
      <c r="D1595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1596">
      <c r="A1596" s="0" t="str">
        <f aca="false">HYPERLINK("http://dbpedia.org/property/playedFor")</f>
        <v>http://dbpedia.org/property/playedFor</v>
      </c>
      <c r="B1596" s="0" t="s">
        <v>307</v>
      </c>
      <c r="D159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true" hidden="false" ht="12.1" outlineLevel="0" r="1597">
      <c r="A1597" s="0" t="str">
        <f aca="false">HYPERLINK("http://dbpedia.org/property/quote")</f>
        <v>http://dbpedia.org/property/quote</v>
      </c>
      <c r="B1597" s="0" t="s">
        <v>23</v>
      </c>
      <c r="D159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65" outlineLevel="0" r="1598">
      <c r="A1598" s="0" t="str">
        <f aca="false">HYPERLINK("http://dbpedia.org/ontology/sportCountry")</f>
        <v>http://dbpedia.org/ontology/sportCountry</v>
      </c>
      <c r="B1598" s="0" t="s">
        <v>1744</v>
      </c>
      <c r="D1598" s="0" t="str">
        <f aca="false">HYPERLINK("http://dbpedia.org/sparql?default-graph-uri=http%3A%2F%2Fdbpedia.org&amp;query=select+distinct+%3Fsubject+%3Fobject+where+{%3Fsubject+%3Chttp%3A%2F%2Fdbpedia.org%2Fontology%2FsportCountry%3E+%3Fobject}+LIMIT+100&amp;format=text%2Fhtml&amp;timeout=30000&amp;debug=on", "View on DBPedia")</f>
        <v>View on DBPedia</v>
      </c>
    </row>
    <row collapsed="false" customFormat="false" customHeight="true" hidden="false" ht="12.65" outlineLevel="0" r="1599">
      <c r="A1599" s="0" t="str">
        <f aca="false">HYPERLINK("http://dbpedia.org/property/deathDate")</f>
        <v>http://dbpedia.org/property/deathDate</v>
      </c>
      <c r="B1599" s="0" t="s">
        <v>131</v>
      </c>
      <c r="D159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1600">
      <c r="A1600" s="0" t="str">
        <f aca="false">HYPERLINK("http://dbpedia.org/property/clubnat")</f>
        <v>http://dbpedia.org/property/clubnat</v>
      </c>
      <c r="B1600" s="0" t="s">
        <v>1745</v>
      </c>
      <c r="D1600" s="0" t="str">
        <f aca="false">HYPERLINK("http://dbpedia.org/sparql?default-graph-uri=http%3A%2F%2Fdbpedia.org&amp;query=select+distinct+%3Fsubject+%3Fobject+where+{%3Fsubject+%3Chttp%3A%2F%2Fdbpedia.org%2Fproperty%2Fclubnat%3E+%3Fobject}+LIMIT+100&amp;format=text%2Fhtml&amp;timeout=30000&amp;debug=on", "View on DBPedia")</f>
        <v>View on DBPedia</v>
      </c>
    </row>
    <row collapsed="false" customFormat="false" customHeight="true" hidden="false" ht="12.65" outlineLevel="0" r="1601">
      <c r="A1601" s="0" t="str">
        <f aca="false">HYPERLINK("http://dbpedia.org/property/fullname")</f>
        <v>http://dbpedia.org/property/fullname</v>
      </c>
      <c r="B1601" s="0" t="s">
        <v>489</v>
      </c>
      <c r="D1601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true" hidden="false" ht="12.65" outlineLevel="0" r="1602">
      <c r="A1602" s="0" t="str">
        <f aca="false">HYPERLINK("http://dbpedia.org/property/siteCityst")</f>
        <v>http://dbpedia.org/property/siteCityst</v>
      </c>
      <c r="B1602" s="0" t="s">
        <v>1746</v>
      </c>
      <c r="D1602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true" hidden="false" ht="12.1" outlineLevel="0" r="1603">
      <c r="A1603" s="0" t="str">
        <f aca="false">HYPERLINK("http://dbpedia.org/property/nickname")</f>
        <v>http://dbpedia.org/property/nickname</v>
      </c>
      <c r="B1603" s="0" t="s">
        <v>1185</v>
      </c>
      <c r="D1603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true" hidden="false" ht="12.65" outlineLevel="0" r="1604">
      <c r="A1604" s="0" t="str">
        <f aca="false">HYPERLINK("http://dbpedia.org/property/alternativeNames")</f>
        <v>http://dbpedia.org/property/alternativeNames</v>
      </c>
      <c r="B1604" s="0" t="s">
        <v>1144</v>
      </c>
      <c r="D160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true" hidden="false" ht="12.1" outlineLevel="0" r="1605">
      <c r="A1605" s="0" t="str">
        <f aca="false">HYPERLINK("http://dbpedia.org/property/source")</f>
        <v>http://dbpedia.org/property/source</v>
      </c>
      <c r="B1605" s="0" t="s">
        <v>37</v>
      </c>
      <c r="D1605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1606">
      <c r="A1606" s="0" t="str">
        <f aca="false">HYPERLINK("http://dbpedia.org/property/leagues")</f>
        <v>http://dbpedia.org/property/leagues</v>
      </c>
      <c r="B1606" s="0" t="s">
        <v>501</v>
      </c>
      <c r="D1606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true" hidden="false" ht="12.1" outlineLevel="0" r="1607">
      <c r="A1607" s="0" t="str">
        <f aca="false">HYPERLINK("http://dbpedia.org/property/ground")</f>
        <v>http://dbpedia.org/property/ground</v>
      </c>
      <c r="B1607" s="0" t="s">
        <v>1747</v>
      </c>
      <c r="D1607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true" hidden="false" ht="12.1" outlineLevel="0" r="1608">
      <c r="A1608" s="0" t="str">
        <f aca="false">HYPERLINK("http://dbpedia.org/property/genre")</f>
        <v>http://dbpedia.org/property/genre</v>
      </c>
      <c r="B1608" s="0" t="s">
        <v>25</v>
      </c>
      <c r="D1608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1609">
      <c r="A1609" s="0" t="str">
        <f aca="false">HYPERLINK("http://dbpedia.org/property/ruSevensnationalteam")</f>
        <v>http://dbpedia.org/property/ruSevensnationalteam</v>
      </c>
      <c r="B1609" s="0" t="s">
        <v>1748</v>
      </c>
      <c r="D1609" s="0" t="str">
        <f aca="false">HYPERLINK("http://dbpedia.org/sparql?default-graph-uri=http%3A%2F%2Fdbpedia.org&amp;query=select+distinct+%3Fsubject+%3Fobject+where+{%3Fsubject+%3Chttp%3A%2F%2Fdbpedia.org%2Fproperty%2FruSevensnationalteam%3E+%3Fobject}+LIMIT+100&amp;format=text%2Fhtml&amp;timeout=30000&amp;debug=on", "View on DBPedia")</f>
        <v>View on DBPedia</v>
      </c>
    </row>
    <row collapsed="false" customFormat="false" customHeight="true" hidden="false" ht="12.65" outlineLevel="0" r="1610">
      <c r="A1610" s="0" t="str">
        <f aca="false">HYPERLINK("http://dbpedia.org/property/nationalyears")</f>
        <v>http://dbpedia.org/property/nationalyears</v>
      </c>
      <c r="B1610" s="0" t="s">
        <v>140</v>
      </c>
      <c r="D1610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true" hidden="false" ht="12.65" outlineLevel="0" r="1611">
      <c r="A1611" s="0" t="str">
        <f aca="false">HYPERLINK("http://dbpedia.org/property/highschool")</f>
        <v>http://dbpedia.org/property/highschool</v>
      </c>
      <c r="B1611" s="0" t="s">
        <v>1749</v>
      </c>
      <c r="D1611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true" hidden="false" ht="12.1" outlineLevel="0" r="1612">
      <c r="A1612" s="0" t="str">
        <f aca="false">HYPERLINK("http://dbpedia.org/ontology/genre")</f>
        <v>http://dbpedia.org/ontology/genre</v>
      </c>
      <c r="B1612" s="0" t="s">
        <v>25</v>
      </c>
      <c r="D1612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1" outlineLevel="0" r="1613">
      <c r="A1613" s="0" t="str">
        <f aca="false">HYPERLINK("http://dbpedia.org/property/opponent")</f>
        <v>http://dbpedia.org/property/opponent</v>
      </c>
      <c r="B1613" s="0" t="s">
        <v>330</v>
      </c>
      <c r="D1613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true" hidden="false" ht="12.1" outlineLevel="0" r="1614">
      <c r="A1614" s="0" t="str">
        <f aca="false">HYPERLINK("http://dbpedia.org/ontology/city")</f>
        <v>http://dbpedia.org/ontology/city</v>
      </c>
      <c r="B1614" s="0" t="s">
        <v>1605</v>
      </c>
      <c r="D1614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true" hidden="false" ht="12.1" outlineLevel="0" r="1615">
      <c r="A1615" s="0" t="str">
        <f aca="false">HYPERLINK("http://dbpedia.org/ontology/ground")</f>
        <v>http://dbpedia.org/ontology/ground</v>
      </c>
      <c r="B1615" s="0" t="s">
        <v>1747</v>
      </c>
      <c r="D1615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true" hidden="false" ht="12.65" outlineLevel="0" r="1616">
      <c r="A1616" s="0" t="str">
        <f aca="false">HYPERLINK("http://dbpedia.org/property/highSchool")</f>
        <v>http://dbpedia.org/property/highSchool</v>
      </c>
      <c r="B1616" s="0" t="s">
        <v>716</v>
      </c>
      <c r="D1616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true" hidden="false" ht="12.1" outlineLevel="0" r="1617">
      <c r="A1617" s="0" t="str">
        <f aca="false">HYPERLINK("http://dbpedia.org/property/college")</f>
        <v>http://dbpedia.org/property/college</v>
      </c>
      <c r="B1617" s="0" t="s">
        <v>494</v>
      </c>
      <c r="D1617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true" hidden="false" ht="12.65" outlineLevel="0" r="1618">
      <c r="A1618" s="0" t="str">
        <f aca="false">HYPERLINK("http://dbpedia.org/ontology/orderInOffice")</f>
        <v>http://dbpedia.org/ontology/orderInOffice</v>
      </c>
      <c r="B1618" s="0" t="s">
        <v>1750</v>
      </c>
      <c r="D1618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true" hidden="false" ht="12.1" outlineLevel="0" r="1619">
      <c r="A1619" s="0" t="str">
        <f aca="false">HYPERLINK("http://dbpedia.org/ontology/office")</f>
        <v>http://dbpedia.org/ontology/office</v>
      </c>
      <c r="B1619" s="0" t="s">
        <v>1740</v>
      </c>
      <c r="D1619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true" hidden="false" ht="12.1" outlineLevel="0" r="1620">
      <c r="A1620" s="0" t="str">
        <f aca="false">HYPERLINK("http://dbpedia.org/ontology/party")</f>
        <v>http://dbpedia.org/ontology/party</v>
      </c>
      <c r="B1620" s="0" t="s">
        <v>1751</v>
      </c>
      <c r="D162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true" hidden="false" ht="12.65" outlineLevel="0" r="1621">
      <c r="A1621" s="0" t="str">
        <f aca="false">HYPERLINK("http://dbpedia.org/ontology/highschool")</f>
        <v>http://dbpedia.org/ontology/highschool</v>
      </c>
      <c r="B1621" s="0" t="s">
        <v>1749</v>
      </c>
      <c r="D1621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true" hidden="false" ht="12.1" outlineLevel="0" r="1622">
      <c r="A1622" s="0" t="str">
        <f aca="false">HYPERLINK("http://dbpedia.org/property/party")</f>
        <v>http://dbpedia.org/property/party</v>
      </c>
      <c r="B1622" s="0" t="s">
        <v>1751</v>
      </c>
      <c r="D1622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true" hidden="false" ht="12.65" outlineLevel="0" r="1623">
      <c r="A1623" s="0" t="str">
        <f aca="false">HYPERLINK("http://dbpedia.org/property/repteam")</f>
        <v>http://dbpedia.org/property/repteam</v>
      </c>
      <c r="B1623" s="0" t="s">
        <v>1752</v>
      </c>
      <c r="D1623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true" hidden="false" ht="12.1" outlineLevel="0" r="1624">
      <c r="A1624" s="0" t="str">
        <f aca="false">HYPERLINK("http://dbpedia.org/property/l")</f>
        <v>http://dbpedia.org/property/l</v>
      </c>
      <c r="B1624" s="0" t="s">
        <v>82</v>
      </c>
      <c r="D1624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1" outlineLevel="0" r="1625">
      <c r="A1625" s="0" t="str">
        <f aca="false">HYPERLINK("http://dbpedia.org/ontology/tenant")</f>
        <v>http://dbpedia.org/ontology/tenant</v>
      </c>
      <c r="B1625" s="0" t="s">
        <v>256</v>
      </c>
      <c r="D1625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1" outlineLevel="0" r="1626">
      <c r="A1626" s="0" t="str">
        <f aca="false">HYPERLINK("http://dbpedia.org/property/championships")</f>
        <v>http://dbpedia.org/property/championships</v>
      </c>
      <c r="B1626" s="0" t="s">
        <v>127</v>
      </c>
      <c r="D1626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true" hidden="false" ht="12.65" outlineLevel="0" r="1627">
      <c r="A1627" s="0" t="str">
        <f aca="false">HYPERLINK("http://dbpedia.org/property/nationalteams")</f>
        <v>http://dbpedia.org/property/nationalteams</v>
      </c>
      <c r="B1627" s="0" t="s">
        <v>772</v>
      </c>
      <c r="D1627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true" hidden="false" ht="12.65" outlineLevel="0" r="1628">
      <c r="A1628" s="0" t="str">
        <f aca="false">HYPERLINK("http://dbpedia.org/property/knownFor")</f>
        <v>http://dbpedia.org/property/knownFor</v>
      </c>
      <c r="B1628" s="0" t="s">
        <v>373</v>
      </c>
      <c r="D162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1629">
      <c r="A1629" s="0" t="str">
        <f aca="false">HYPERLINK("http://dbpedia.org/property/order")</f>
        <v>http://dbpedia.org/property/order</v>
      </c>
      <c r="B1629" s="0" t="s">
        <v>1658</v>
      </c>
      <c r="D1629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true" hidden="false" ht="12.65" outlineLevel="0" r="1630">
      <c r="A1630" s="0" t="str">
        <f aca="false">HYPERLINK("http://dbpedia.org/property/coachteama")</f>
        <v>http://dbpedia.org/property/coachteama</v>
      </c>
      <c r="B1630" s="0" t="s">
        <v>1753</v>
      </c>
      <c r="D1630" s="0" t="str">
        <f aca="false">HYPERLINK("http://dbpedia.org/sparql?default-graph-uri=http%3A%2F%2Fdbpedia.org&amp;query=select+distinct+%3Fsubject+%3Fobject+where+{%3Fsubject+%3Chttp%3A%2F%2Fdbpedia.org%2Fproperty%2Fcoachteama%3E+%3Fobject}+LIMIT+100&amp;format=text%2Fhtml&amp;timeout=30000&amp;debug=on", "View on DBPedia")</f>
        <v>View on DBPedia</v>
      </c>
    </row>
    <row collapsed="false" customFormat="false" customHeight="true" hidden="false" ht="12.65" outlineLevel="0" r="1631">
      <c r="A1631" s="0" t="str">
        <f aca="false">HYPERLINK("http://dbpedia.org/property/coachteams")</f>
        <v>http://dbpedia.org/property/coachteams</v>
      </c>
      <c r="B1631" s="0" t="s">
        <v>1754</v>
      </c>
      <c r="D163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true" hidden="false" ht="12.1" outlineLevel="0" r="1632">
      <c r="A1632" s="0" t="str">
        <f aca="false">HYPERLINK("http://dbpedia.org/property/battles")</f>
        <v>http://dbpedia.org/property/battles</v>
      </c>
      <c r="B1632" s="0" t="s">
        <v>752</v>
      </c>
      <c r="D1632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true" hidden="false" ht="12.1" outlineLevel="0" r="1633">
      <c r="A1633" s="0" t="str">
        <f aca="false">HYPERLINK("http://dbpedia.org/property/tenants")</f>
        <v>http://dbpedia.org/property/tenants</v>
      </c>
      <c r="B1633" s="0" t="s">
        <v>241</v>
      </c>
      <c r="D1633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true" hidden="false" ht="12.65" outlineLevel="0" r="1634">
      <c r="A1634" s="0" t="str">
        <f aca="false">HYPERLINK("http://dbpedia.org/property/dateOfBirth")</f>
        <v>http://dbpedia.org/property/dateOfBirth</v>
      </c>
      <c r="B1634" s="0" t="s">
        <v>212</v>
      </c>
      <c r="D1634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1635">
      <c r="A1635" s="0" t="str">
        <f aca="false">HYPERLINK("http://dbpedia.org/property/ruTeama")</f>
        <v>http://dbpedia.org/property/ruTeama</v>
      </c>
      <c r="B1635" s="0" t="s">
        <v>1755</v>
      </c>
      <c r="D1635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true" hidden="false" ht="12.1" outlineLevel="0" r="1636">
      <c r="A1636" s="0" t="str">
        <f aca="false">HYPERLINK("http://dbpedia.org/property/school")</f>
        <v>http://dbpedia.org/property/school</v>
      </c>
      <c r="B1636" s="0" t="s">
        <v>765</v>
      </c>
      <c r="D1636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true" hidden="false" ht="12.1" outlineLevel="0" r="1637">
      <c r="A1637" s="0" t="str">
        <f aca="false">HYPERLINK("http://dbpedia.org/property/region")</f>
        <v>http://dbpedia.org/property/region</v>
      </c>
      <c r="B1637" s="0" t="s">
        <v>1756</v>
      </c>
      <c r="D1637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true" hidden="false" ht="12.65" outlineLevel="0" r="1638">
      <c r="A1638" s="0" t="str">
        <f aca="false">HYPERLINK("http://dbpedia.org/property/careerHighlights")</f>
        <v>http://dbpedia.org/property/careerHighlights</v>
      </c>
      <c r="B1638" s="0" t="s">
        <v>191</v>
      </c>
      <c r="D1638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1639">
      <c r="A1639" s="0" t="str">
        <f aca="false">HYPERLINK("http://dbpedia.org/property/rd1Team")</f>
        <v>http://dbpedia.org/property/rd1Team</v>
      </c>
      <c r="B1639" s="0" t="s">
        <v>411</v>
      </c>
      <c r="D1639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true" hidden="false" ht="12.1" outlineLevel="0" r="1640">
      <c r="A1640" s="0" t="str">
        <f aca="false">HYPERLINK("http://dbpedia.org/ontology/college")</f>
        <v>http://dbpedia.org/ontology/college</v>
      </c>
      <c r="B1640" s="0" t="s">
        <v>494</v>
      </c>
      <c r="D1640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true" hidden="false" ht="12.1" outlineLevel="0" r="1641">
      <c r="A1641" s="0" t="str">
        <f aca="false">HYPERLINK("http://dbpedia.org/property/allegiance")</f>
        <v>http://dbpedia.org/property/allegiance</v>
      </c>
      <c r="B1641" s="0" t="s">
        <v>1757</v>
      </c>
      <c r="D1641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true" hidden="false" ht="12.65" outlineLevel="0" r="1642">
      <c r="A1642" s="0" t="str">
        <f aca="false">HYPERLINK("http://dbpedia.org/property/manBronze")</f>
        <v>http://dbpedia.org/property/manBronze</v>
      </c>
      <c r="B1642" s="0" t="s">
        <v>1758</v>
      </c>
      <c r="D1642" s="0" t="str">
        <f aca="false">HYPERLINK("http://dbpedia.org/sparql?default-graph-uri=http%3A%2F%2Fdbpedia.org&amp;query=select+distinct+%3Fsubject+%3Fobject+where+{%3Fsubject+%3Chttp%3A%2F%2Fdbpedia.org%2Fproperty%2FmanBronze%3E+%3Fobject}+LIMIT+100&amp;format=text%2Fhtml&amp;timeout=30000&amp;debug=on", "View on DBPedia")</f>
        <v>View on DBPedia</v>
      </c>
    </row>
    <row collapsed="false" customFormat="false" customHeight="true" hidden="false" ht="12.1" outlineLevel="0" r="1643">
      <c r="A1643" s="0" t="str">
        <f aca="false">HYPERLINK("http://dbpedia.org/property/owner")</f>
        <v>http://dbpedia.org/property/owner</v>
      </c>
      <c r="B1643" s="0" t="s">
        <v>549</v>
      </c>
      <c r="D1643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1644">
      <c r="A1644" s="0" t="str">
        <f aca="false">HYPERLINK("http://dbpedia.org/ontology/restingPlace")</f>
        <v>http://dbpedia.org/ontology/restingPlace</v>
      </c>
      <c r="B1644" s="0" t="s">
        <v>1759</v>
      </c>
      <c r="D1644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true" hidden="false" ht="12.65" outlineLevel="0" r="1645">
      <c r="A1645" s="0" t="str">
        <f aca="false">HYPERLINK("http://dbpedia.org/property/playerTeams")</f>
        <v>http://dbpedia.org/property/playerTeams</v>
      </c>
      <c r="B1645" s="0" t="s">
        <v>448</v>
      </c>
      <c r="D1645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true" hidden="false" ht="12.65" outlineLevel="0" r="1646">
      <c r="A1646" s="0" t="str">
        <f aca="false">HYPERLINK("http://dbpedia.org/property/countryRepresented")</f>
        <v>http://dbpedia.org/property/countryRepresented</v>
      </c>
      <c r="B1646" s="0" t="s">
        <v>1760</v>
      </c>
      <c r="D1646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true" hidden="false" ht="12.65" outlineLevel="0" r="1647">
      <c r="A1647" s="0" t="str">
        <f aca="false">HYPERLINK("http://dbpedia.org/ontology/knownFor")</f>
        <v>http://dbpedia.org/ontology/knownFor</v>
      </c>
      <c r="B1647" s="0" t="s">
        <v>373</v>
      </c>
      <c r="D1647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1648">
      <c r="A1648" s="0" t="str">
        <f aca="false">HYPERLINK("http://dbpedia.org/ontology/locationCountry")</f>
        <v>http://dbpedia.org/ontology/locationCountry</v>
      </c>
      <c r="B1648" s="0" t="s">
        <v>810</v>
      </c>
      <c r="D1648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true" hidden="false" ht="12.1" outlineLevel="0" r="1649">
      <c r="A1649" s="0" t="str">
        <f aca="false">HYPERLINK("http://dbpedia.org/property/last")</f>
        <v>http://dbpedia.org/property/last</v>
      </c>
      <c r="B1649" s="0" t="s">
        <v>435</v>
      </c>
      <c r="D1649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true" hidden="false" ht="12.1" outlineLevel="0" r="1650">
      <c r="A1650" s="0" t="str">
        <f aca="false">HYPERLINK("http://dbpedia.org/ontology/title")</f>
        <v>http://dbpedia.org/ontology/title</v>
      </c>
      <c r="B1650" s="0" t="s">
        <v>27</v>
      </c>
      <c r="D1650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651">
      <c r="A1651" s="0" t="str">
        <f aca="false">HYPERLINK("http://dbpedia.org/property/award")</f>
        <v>http://dbpedia.org/property/award</v>
      </c>
      <c r="B1651" s="0" t="s">
        <v>91</v>
      </c>
      <c r="D1651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true" hidden="false" ht="12.1" outlineLevel="0" r="1652">
      <c r="A1652" s="0" t="str">
        <f aca="false">HYPERLINK("http://dbpedia.org/ontology/owner")</f>
        <v>http://dbpedia.org/ontology/owner</v>
      </c>
      <c r="B1652" s="0" t="s">
        <v>549</v>
      </c>
      <c r="D1652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1" outlineLevel="0" r="1653">
      <c r="A1653" s="0" t="str">
        <f aca="false">HYPERLINK("http://dbpedia.org/property/stadium")</f>
        <v>http://dbpedia.org/property/stadium</v>
      </c>
      <c r="B1653" s="0" t="s">
        <v>1761</v>
      </c>
      <c r="D1653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true" hidden="false" ht="12.1" outlineLevel="0" r="1654">
      <c r="A1654" s="0" t="str">
        <f aca="false">HYPERLINK("http://dbpedia.org/property/commands")</f>
        <v>http://dbpedia.org/property/commands</v>
      </c>
      <c r="B1654" s="0" t="s">
        <v>1762</v>
      </c>
      <c r="D1654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true" hidden="false" ht="12.1" outlineLevel="0" r="1655">
      <c r="A1655" s="0" t="str">
        <f aca="false">HYPERLINK("http://dbpedia.org/property/university")</f>
        <v>http://dbpedia.org/property/university</v>
      </c>
      <c r="B1655" s="0" t="s">
        <v>708</v>
      </c>
      <c r="D1655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true" hidden="false" ht="12.65" outlineLevel="0" r="1656">
      <c r="A1656" s="0" t="str">
        <f aca="false">HYPERLINK("http://dbpedia.org/property/ci")</f>
        <v>http://dbpedia.org/property/ci</v>
      </c>
      <c r="B1656" s="0" t="s">
        <v>1763</v>
      </c>
      <c r="D1656" s="0" t="str">
        <f aca="false">HYPERLINK("http://dbpedia.org/sparql?default-graph-uri=http%3A%2F%2Fdbpedia.org&amp;query=select+distinct+%3Fsubject+%3Fobject+where+{%3Fsubject+%3Chttp%3A%2F%2Fdbpedia.org%2Fproperty%2Fci%3E+%3Fobject}+LIMIT+100&amp;format=text%2Fhtml&amp;timeout=30000&amp;debug=on", "View on DBPedia")</f>
        <v>View on DBPedia</v>
      </c>
    </row>
    <row collapsed="false" customFormat="false" customHeight="true" hidden="false" ht="12.65" outlineLevel="0" r="1657">
      <c r="A1657" s="0" t="str">
        <f aca="false">HYPERLINK("http://dbpedia.org/property/dateOfDeath")</f>
        <v>http://dbpedia.org/property/dateOfDeath</v>
      </c>
      <c r="B1657" s="0" t="s">
        <v>121</v>
      </c>
      <c r="D1657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65" outlineLevel="0" r="1658">
      <c r="A1658" s="0" t="str">
        <f aca="false">HYPERLINK("http://dbpedia.org/property/coachingTeams")</f>
        <v>http://dbpedia.org/property/coachingTeams</v>
      </c>
      <c r="B1658" s="0" t="s">
        <v>1764</v>
      </c>
      <c r="D1658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true" hidden="false" ht="12.65" outlineLevel="0" r="1659">
      <c r="A1659" s="0" t="str">
        <f aca="false">HYPERLINK("http://dbpedia.org/property/homeTown")</f>
        <v>http://dbpedia.org/property/homeTown</v>
      </c>
      <c r="B1659" s="0" t="s">
        <v>1765</v>
      </c>
      <c r="D1659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true" hidden="false" ht="12.65" outlineLevel="0" r="1660">
      <c r="A1660" s="0" t="str">
        <f aca="false">HYPERLINK("http://dbpedia.org/property/areaServed")</f>
        <v>http://dbpedia.org/property/areaServed</v>
      </c>
      <c r="B1660" s="0" t="s">
        <v>831</v>
      </c>
      <c r="D1660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true" hidden="false" ht="12.1" outlineLevel="0" r="1661">
      <c r="A1661" s="0" t="str">
        <f aca="false">HYPERLINK("http://dbpedia.org/ontology/religion")</f>
        <v>http://dbpedia.org/ontology/religion</v>
      </c>
      <c r="B1661" s="0" t="s">
        <v>1766</v>
      </c>
      <c r="D1661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true" hidden="false" ht="12.65" outlineLevel="0" r="1662">
      <c r="A1662" s="0" t="str">
        <f aca="false">HYPERLINK("http://dbpedia.org/ontology/militaryCommand")</f>
        <v>http://dbpedia.org/ontology/militaryCommand</v>
      </c>
      <c r="B1662" s="0" t="s">
        <v>1767</v>
      </c>
      <c r="D1662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true" hidden="false" ht="12.1" outlineLevel="0" r="1663">
      <c r="A1663" s="0" t="str">
        <f aca="false">HYPERLINK("http://dbpedia.org/property/arena")</f>
        <v>http://dbpedia.org/property/arena</v>
      </c>
      <c r="B1663" s="0" t="s">
        <v>495</v>
      </c>
      <c r="D1663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true" hidden="false" ht="12.65" outlineLevel="0" r="1664">
      <c r="A1664" s="0" t="str">
        <f aca="false">HYPERLINK("http://dbpedia.org/property/womenBronze")</f>
        <v>http://dbpedia.org/property/womenBronze</v>
      </c>
      <c r="B1664" s="0" t="s">
        <v>1768</v>
      </c>
      <c r="D1664" s="0" t="str">
        <f aca="false">HYPERLINK("http://dbpedia.org/sparql?default-graph-uri=http%3A%2F%2Fdbpedia.org&amp;query=select+distinct+%3Fsubject+%3Fobject+where+{%3Fsubject+%3Chttp%3A%2F%2Fdbpedia.org%2Fproperty%2FwomenBronze%3E+%3Fobject}+LIMIT+100&amp;format=text%2Fhtml&amp;timeout=30000&amp;debug=on", "View on DBPedia")</f>
        <v>View on DBPedia</v>
      </c>
    </row>
    <row collapsed="false" customFormat="false" customHeight="true" hidden="false" ht="12.65" outlineLevel="0" r="1665">
      <c r="A1665" s="0" t="str">
        <f aca="false">HYPERLINK("http://dbpedia.org/property/manSilver")</f>
        <v>http://dbpedia.org/property/manSilver</v>
      </c>
      <c r="B1665" s="0" t="s">
        <v>1769</v>
      </c>
      <c r="D1665" s="0" t="str">
        <f aca="false">HYPERLINK("http://dbpedia.org/sparql?default-graph-uri=http%3A%2F%2Fdbpedia.org&amp;query=select+distinct+%3Fsubject+%3Fobject+where+{%3Fsubject+%3Chttp%3A%2F%2Fdbpedia.org%2Fproperty%2FmanSilver%3E+%3Fobject}+LIMIT+100&amp;format=text%2Fhtml&amp;timeout=30000&amp;debug=on", "View on DBPedia")</f>
        <v>View on DBPedia</v>
      </c>
    </row>
    <row collapsed="false" customFormat="false" customHeight="true" hidden="false" ht="12.1" outlineLevel="0" r="1666">
      <c r="A1666" s="0" t="str">
        <f aca="false">HYPERLINK("http://dbpedia.org/property/religion")</f>
        <v>http://dbpedia.org/property/religion</v>
      </c>
      <c r="B1666" s="0" t="s">
        <v>1766</v>
      </c>
      <c r="D1666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true" hidden="false" ht="12.65" outlineLevel="0" r="1667">
      <c r="A1667" s="0" t="str">
        <f aca="false">HYPERLINK("http://dbpedia.org/property/rlNationalteam")</f>
        <v>http://dbpedia.org/property/rlNationalteam</v>
      </c>
      <c r="B1667" s="0" t="s">
        <v>1770</v>
      </c>
      <c r="D1667" s="0" t="str">
        <f aca="false">HYPERLINK("http://dbpedia.org/sparql?default-graph-uri=http%3A%2F%2Fdbpedia.org&amp;query=select+distinct+%3Fsubject+%3Fobject+where+{%3Fsubject+%3Chttp%3A%2F%2Fdbpedia.org%2Fproperty%2FrlNationalteam%3E+%3Fobject}+LIMIT+100&amp;format=text%2Fhtml&amp;timeout=30000&amp;debug=on", "View on DBPedia")</f>
        <v>View on DBPedia</v>
      </c>
    </row>
    <row collapsed="false" customFormat="false" customHeight="true" hidden="false" ht="12.65" outlineLevel="0" r="1668">
      <c r="A1668" s="0" t="str">
        <f aca="false">HYPERLINK("http://dbpedia.org/property/restingPlace")</f>
        <v>http://dbpedia.org/property/restingPlace</v>
      </c>
      <c r="B1668" s="0" t="s">
        <v>1759</v>
      </c>
      <c r="D1668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true" hidden="false" ht="12.65" outlineLevel="0" r="1669">
      <c r="A1669" s="0" t="str">
        <f aca="false">HYPERLINK("http://dbpedia.org/property/almaMater")</f>
        <v>http://dbpedia.org/property/almaMater</v>
      </c>
      <c r="B1669" s="0" t="s">
        <v>338</v>
      </c>
      <c r="D1669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1670">
      <c r="A1670" s="0" t="str">
        <f aca="false">HYPERLINK("http://dbpedia.org/property/teamc")</f>
        <v>http://dbpedia.org/property/teamc</v>
      </c>
      <c r="B1670" s="0" t="s">
        <v>1771</v>
      </c>
      <c r="D1670" s="0" t="str">
        <f aca="false">HYPERLINK("http://dbpedia.org/sparql?default-graph-uri=http%3A%2F%2Fdbpedia.org&amp;query=select+distinct+%3Fsubject+%3Fobject+where+{%3Fsubject+%3Chttp%3A%2F%2Fdbpedia.org%2Fproperty%2Fteamc%3E+%3Fobject}+LIMIT+100&amp;format=text%2Fhtml&amp;timeout=30000&amp;debug=on", "View on DBPedia")</f>
        <v>View on DBPedia</v>
      </c>
    </row>
    <row collapsed="false" customFormat="false" customHeight="true" hidden="false" ht="12.1" outlineLevel="0" r="1671">
      <c r="A1671" s="0" t="str">
        <f aca="false">HYPERLINK("http://dbpedia.org/property/citizenship")</f>
        <v>http://dbpedia.org/property/citizenship</v>
      </c>
      <c r="B1671" s="0" t="s">
        <v>1772</v>
      </c>
      <c r="D1671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true" hidden="false" ht="12.65" outlineLevel="0" r="1672">
      <c r="A1672" s="0" t="str">
        <f aca="false">HYPERLINK("http://dbpedia.org/property/womenSilver")</f>
        <v>http://dbpedia.org/property/womenSilver</v>
      </c>
      <c r="B1672" s="0" t="s">
        <v>1773</v>
      </c>
      <c r="D1672" s="0" t="str">
        <f aca="false">HYPERLINK("http://dbpedia.org/sparql?default-graph-uri=http%3A%2F%2Fdbpedia.org&amp;query=select+distinct+%3Fsubject+%3Fobject+where+{%3Fsubject+%3Chttp%3A%2F%2Fdbpedia.org%2Fproperty%2FwomenSilver%3E+%3Fobject}+LIMIT+100&amp;format=text%2Fhtml&amp;timeout=30000&amp;debug=on", "View on DBPedia")</f>
        <v>View on DBPedia</v>
      </c>
    </row>
    <row collapsed="false" customFormat="false" customHeight="true" hidden="false" ht="12.65" outlineLevel="0" r="1673">
      <c r="A1673" s="0" t="str">
        <f aca="false">HYPERLINK("http://dbpedia.org/property/countryofbirth")</f>
        <v>http://dbpedia.org/property/countryofbirth</v>
      </c>
      <c r="B1673" s="0" t="s">
        <v>1774</v>
      </c>
      <c r="D1673" s="0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</row>
    <row collapsed="false" customFormat="false" customHeight="true" hidden="false" ht="12.1" outlineLevel="0" r="1674">
      <c r="A1674" s="0" t="str">
        <f aca="false">HYPERLINK("http://dbpedia.org/property/billed")</f>
        <v>http://dbpedia.org/property/billed</v>
      </c>
      <c r="B1674" s="0" t="s">
        <v>1775</v>
      </c>
      <c r="D1674" s="0" t="str">
        <f aca="false">HYPERLINK("http://dbpedia.org/sparql?default-graph-uri=http%3A%2F%2Fdbpedia.org&amp;query=select+distinct+%3Fsubject+%3Fobject+where+{%3Fsubject+%3Chttp%3A%2F%2Fdbpedia.org%2Fproperty%2Fbilled%3E+%3Fobject}+LIMIT+100&amp;format=text%2Fhtml&amp;timeout=30000&amp;debug=on", "View on DBPedia")</f>
        <v>View on DBPedia</v>
      </c>
    </row>
    <row collapsed="false" customFormat="false" customHeight="true" hidden="false" ht="12.1" outlineLevel="0" r="1675">
      <c r="A1675" s="0" t="str">
        <f aca="false">HYPERLINK("http://dbpedia.org/property/history")</f>
        <v>http://dbpedia.org/property/history</v>
      </c>
      <c r="B1675" s="0" t="s">
        <v>188</v>
      </c>
      <c r="D1675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1" outlineLevel="0" r="1676">
      <c r="A1676" s="0" t="str">
        <f aca="false">HYPERLINK("http://dbpedia.org/ontology/headquarter")</f>
        <v>http://dbpedia.org/ontology/headquarter</v>
      </c>
      <c r="B1676" s="0" t="s">
        <v>1776</v>
      </c>
      <c r="D1676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true" hidden="false" ht="12.65" outlineLevel="0" r="1677">
      <c r="A1677" s="0" t="str">
        <f aca="false">HYPERLINK("http://dbpedia.org/property/odidebutagainst")</f>
        <v>http://dbpedia.org/property/odidebutagainst</v>
      </c>
      <c r="B1677" s="0" t="s">
        <v>1777</v>
      </c>
      <c r="D1677" s="0" t="str">
        <f aca="false">HYPERLINK("http://dbpedia.org/sparql?default-graph-uri=http%3A%2F%2Fdbpedia.org&amp;query=select+distinct+%3Fsubject+%3Fobject+where+{%3Fsubject+%3Chttp%3A%2F%2Fdbpedia.org%2Fproperty%2Fodidebutagainst%3E+%3Fobject}+LIMIT+100&amp;format=text%2Fhtml&amp;timeout=30000&amp;debug=on", "View on DBPedia")</f>
        <v>View on DBPedia</v>
      </c>
    </row>
    <row collapsed="false" customFormat="false" customHeight="true" hidden="false" ht="12.65" outlineLevel="0" r="1678">
      <c r="A1678" s="0" t="str">
        <f aca="false">HYPERLINK("http://dbpedia.org/property/locationCountry")</f>
        <v>http://dbpedia.org/property/locationCountry</v>
      </c>
      <c r="B1678" s="0" t="s">
        <v>810</v>
      </c>
      <c r="D1678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true" hidden="false" ht="12.1" outlineLevel="0" r="1679">
      <c r="A1679" s="0" t="str">
        <f aca="false">HYPERLINK("http://dbpedia.org/ontology/spouse")</f>
        <v>http://dbpedia.org/ontology/spouse</v>
      </c>
      <c r="B1679" s="0" t="s">
        <v>438</v>
      </c>
      <c r="D1679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true" hidden="false" ht="12.1" outlineLevel="0" r="1680">
      <c r="A1680" s="0" t="str">
        <f aca="false">HYPERLINK("http://dbpedia.org/ontology/battle")</f>
        <v>http://dbpedia.org/ontology/battle</v>
      </c>
      <c r="B1680" s="0" t="s">
        <v>718</v>
      </c>
      <c r="D1680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true" hidden="false" ht="12.1" outlineLevel="0" r="1681">
      <c r="A1681" s="0" t="str">
        <f aca="false">HYPERLINK("http://dbpedia.org/property/other")</f>
        <v>http://dbpedia.org/property/other</v>
      </c>
      <c r="B1681" s="0" t="s">
        <v>1275</v>
      </c>
      <c r="D1681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true" hidden="false" ht="12.1" outlineLevel="0" r="1682">
      <c r="A1682" s="0" t="str">
        <f aca="false">HYPERLINK("http://dbpedia.org/property/champion")</f>
        <v>http://dbpedia.org/property/champion</v>
      </c>
      <c r="B1682" s="0" t="s">
        <v>459</v>
      </c>
      <c r="D1682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true" hidden="false" ht="12.1" outlineLevel="0" r="1683">
      <c r="A1683" s="0" t="str">
        <f aca="false">HYPERLINK("http://dbpedia.org/property/st")</f>
        <v>http://dbpedia.org/property/st</v>
      </c>
      <c r="B1683" s="0" t="s">
        <v>1778</v>
      </c>
      <c r="D1683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true" hidden="false" ht="12.65" outlineLevel="0" r="1684">
      <c r="A1684" s="0" t="str">
        <f aca="false">HYPERLINK("http://dbpedia.org/property/currentTeam")</f>
        <v>http://dbpedia.org/property/currentTeam</v>
      </c>
      <c r="B1684" s="0" t="s">
        <v>686</v>
      </c>
      <c r="D1684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true" hidden="false" ht="12.1" outlineLevel="0" r="1685">
      <c r="A1685" s="0" t="str">
        <f aca="false">HYPERLINK("http://dbpedia.org/property/headquarters")</f>
        <v>http://dbpedia.org/property/headquarters</v>
      </c>
      <c r="B1685" s="0" t="s">
        <v>1779</v>
      </c>
      <c r="D1685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65" outlineLevel="0" r="1686">
      <c r="A1686" s="0" t="str">
        <f aca="false">HYPERLINK("http://dbpedia.org/ontology/otherParty")</f>
        <v>http://dbpedia.org/ontology/otherParty</v>
      </c>
      <c r="B1686" s="0" t="s">
        <v>1780</v>
      </c>
      <c r="D1686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true" hidden="false" ht="12.1" outlineLevel="0" r="1687">
      <c r="A1687" s="0" t="str">
        <f aca="false">HYPERLINK("http://dbpedia.org/ontology/billed")</f>
        <v>http://dbpedia.org/ontology/billed</v>
      </c>
      <c r="B1687" s="0" t="s">
        <v>1775</v>
      </c>
      <c r="D1687" s="0" t="str">
        <f aca="false">HYPERLINK("http://dbpedia.org/sparql?default-graph-uri=http%3A%2F%2Fdbpedia.org&amp;query=select+distinct+%3Fsubject+%3Fobject+where+{%3Fsubject+%3Chttp%3A%2F%2Fdbpedia.org%2Fontology%2Fbilled%3E+%3Fobject}+LIMIT+100&amp;format=text%2Fhtml&amp;timeout=30000&amp;debug=on", "View on DBPedia")</f>
        <v>View on DBPedia</v>
      </c>
    </row>
    <row collapsed="false" customFormat="false" customHeight="true" hidden="false" ht="12.1" outlineLevel="0" r="1688">
      <c r="A1688" s="0" t="str">
        <f aca="false">HYPERLINK("http://dbpedia.org/property/rd2Team")</f>
        <v>http://dbpedia.org/property/rd2Team</v>
      </c>
      <c r="B1688" s="0" t="s">
        <v>403</v>
      </c>
      <c r="D1688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true" hidden="false" ht="12.1" outlineLevel="0" r="1689">
      <c r="A1689" s="0" t="str">
        <f aca="false">HYPERLINK("http://dbpedia.org/ontology/occupation")</f>
        <v>http://dbpedia.org/ontology/occupation</v>
      </c>
      <c r="B1689" s="0" t="s">
        <v>75</v>
      </c>
      <c r="D1689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1690">
      <c r="A1690" s="0" t="str">
        <f aca="false">HYPERLINK("http://dbpedia.org/property/fightingOutOf")</f>
        <v>http://dbpedia.org/property/fightingOutOf</v>
      </c>
      <c r="B1690" s="0" t="s">
        <v>1781</v>
      </c>
      <c r="D1690" s="0" t="str">
        <f aca="false">HYPERLINK("http://dbpedia.org/sparql?default-graph-uri=http%3A%2F%2Fdbpedia.org&amp;query=select+distinct+%3Fsubject+%3Fobject+where+{%3Fsubject+%3Chttp%3A%2F%2Fdbpedia.org%2Fproperty%2FfightingOutOf%3E+%3Fobject}+LIMIT+100&amp;format=text%2Fhtml&amp;timeout=30000&amp;debug=on", "View on DBPedia")</f>
        <v>View on DBPedia</v>
      </c>
    </row>
    <row collapsed="false" customFormat="false" customHeight="true" hidden="false" ht="12.65" outlineLevel="0" r="1691">
      <c r="A1691" s="0" t="str">
        <f aca="false">HYPERLINK("http://dbpedia.org/property/coachingteams")</f>
        <v>http://dbpedia.org/property/coachingteams</v>
      </c>
      <c r="B1691" s="0" t="s">
        <v>342</v>
      </c>
      <c r="D1691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true" hidden="false" ht="12.1" outlineLevel="0" r="1692">
      <c r="A1692" s="0" t="str">
        <f aca="false">HYPERLINK("http://dbpedia.org/property/spouse")</f>
        <v>http://dbpedia.org/property/spouse</v>
      </c>
      <c r="B1692" s="0" t="s">
        <v>438</v>
      </c>
      <c r="D1692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true" hidden="false" ht="12.1" outlineLevel="0" r="1693">
      <c r="A1693" s="0" t="str">
        <f aca="false">HYPERLINK("http://dbpedia.org/ontology/citizenship")</f>
        <v>http://dbpedia.org/ontology/citizenship</v>
      </c>
      <c r="B1693" s="0" t="s">
        <v>1772</v>
      </c>
      <c r="D1693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true" hidden="false" ht="12.65" outlineLevel="0" r="1694">
      <c r="A1694" s="0" t="str">
        <f aca="false">HYPERLINK("http://dbpedia.org/property/countryflag")</f>
        <v>http://dbpedia.org/property/countryflag</v>
      </c>
      <c r="B1694" s="0" t="s">
        <v>1782</v>
      </c>
      <c r="D1694" s="0" t="str">
        <f aca="false">HYPERLINK("http://dbpedia.org/sparql?default-graph-uri=http%3A%2F%2Fdbpedia.org&amp;query=select+distinct+%3Fsubject+%3Fobject+where+{%3Fsubject+%3Chttp%3A%2F%2Fdbpedia.org%2Fproperty%2Fcountryflag%3E+%3Fobject}+LIMIT+100&amp;format=text%2Fhtml&amp;timeout=30000&amp;debug=on", "View on DBPedia")</f>
        <v>View on DBPedia</v>
      </c>
    </row>
    <row collapsed="false" customFormat="false" customHeight="true" hidden="false" ht="12.1" outlineLevel="0" r="1695">
      <c r="A1695" s="0" t="str">
        <f aca="false">HYPERLINK("http://dbpedia.org/property/education")</f>
        <v>http://dbpedia.org/property/education</v>
      </c>
      <c r="B1695" s="0" t="s">
        <v>395</v>
      </c>
      <c r="D1695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1" outlineLevel="0" r="1696">
      <c r="A1696" s="0" t="str">
        <f aca="false">HYPERLINK("http://dbpedia.org/property/alt")</f>
        <v>http://dbpedia.org/property/alt</v>
      </c>
      <c r="B1696" s="0" t="s">
        <v>31</v>
      </c>
      <c r="D169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1697">
      <c r="A1697" s="0" t="str">
        <f aca="false">HYPERLINK("http://dbpedia.org/property/label")</f>
        <v>http://dbpedia.org/property/label</v>
      </c>
      <c r="B1697" s="0" t="s">
        <v>71</v>
      </c>
      <c r="D169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65" outlineLevel="0" r="1698">
      <c r="A1698" s="0" t="str">
        <f aca="false">HYPERLINK("http://dbpedia.org/ontology/foundationPlace")</f>
        <v>http://dbpedia.org/ontology/foundationPlace</v>
      </c>
      <c r="B1698" s="0" t="s">
        <v>851</v>
      </c>
      <c r="D1698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true" hidden="false" ht="12.1" outlineLevel="0" r="1699">
      <c r="A1699" s="0" t="str">
        <f aca="false">HYPERLINK("http://dbpedia.org/property/rd3Team")</f>
        <v>http://dbpedia.org/property/rd3Team</v>
      </c>
      <c r="B1699" s="0" t="s">
        <v>550</v>
      </c>
      <c r="D1699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true" hidden="false" ht="12.65" outlineLevel="0" r="1700">
      <c r="A1700" s="0" t="str">
        <f aca="false">HYPERLINK("http://dbpedia.org/property/debutagainst")</f>
        <v>http://dbpedia.org/property/debutagainst</v>
      </c>
      <c r="B1700" s="0" t="s">
        <v>1783</v>
      </c>
      <c r="D1700" s="0" t="str">
        <f aca="false">HYPERLINK("http://dbpedia.org/sparql?default-graph-uri=http%3A%2F%2Fdbpedia.org&amp;query=select+distinct+%3Fsubject+%3Fobject+where+{%3Fsubject+%3Chttp%3A%2F%2Fdbpedia.org%2Fproperty%2Fdebutagainst%3E+%3Fobject}+LIMIT+100&amp;format=text%2Fhtml&amp;timeout=30000&amp;debug=on", "View on DBPedia")</f>
        <v>View on DBPedia</v>
      </c>
    </row>
    <row collapsed="false" customFormat="false" customHeight="true" hidden="false" ht="12.1" outlineLevel="0" r="1701">
      <c r="A1701" s="0" t="str">
        <f aca="false">HYPERLINK("http://dbpedia.org/property/ribbon")</f>
        <v>http://dbpedia.org/property/ribbon</v>
      </c>
      <c r="B1701" s="0" t="s">
        <v>1784</v>
      </c>
      <c r="D1701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true" hidden="false" ht="12.1" outlineLevel="0" r="1702">
      <c r="A1702" s="0" t="str">
        <f aca="false">HYPERLINK("http://dbpedia.org/ontology/education")</f>
        <v>http://dbpedia.org/ontology/education</v>
      </c>
      <c r="B1702" s="0" t="s">
        <v>395</v>
      </c>
      <c r="D1702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1703">
      <c r="A1703" s="0" t="str">
        <f aca="false">HYPERLINK("http://dbpedia.org/property/birthName")</f>
        <v>http://dbpedia.org/property/birthName</v>
      </c>
      <c r="B1703" s="0" t="s">
        <v>1279</v>
      </c>
      <c r="D1703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65" outlineLevel="0" r="1704">
      <c r="A1704" s="0" t="str">
        <f aca="false">HYPERLINK("http://dbpedia.org/ontology/recordLabel")</f>
        <v>http://dbpedia.org/ontology/recordLabel</v>
      </c>
      <c r="B1704" s="0" t="s">
        <v>1120</v>
      </c>
      <c r="D1704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true" hidden="false" ht="12.1" outlineLevel="0" r="1705">
      <c r="A1705" s="0" t="str">
        <f aca="false">HYPERLINK("http://dbpedia.org/ontology/operator")</f>
        <v>http://dbpedia.org/ontology/operator</v>
      </c>
      <c r="B1705" s="0" t="s">
        <v>1608</v>
      </c>
      <c r="D1705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true" hidden="false" ht="12.1" outlineLevel="0" r="1706">
      <c r="A1706" s="0" t="str">
        <f aca="false">HYPERLINK("http://dbpedia.org/ontology/allegiance")</f>
        <v>http://dbpedia.org/ontology/allegiance</v>
      </c>
      <c r="B1706" s="0" t="s">
        <v>1757</v>
      </c>
      <c r="D1706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true" hidden="false" ht="12.65" outlineLevel="0" r="1707">
      <c r="A1707" s="0" t="str">
        <f aca="false">HYPERLINK("http://dbpedia.org/property/ruProclubs")</f>
        <v>http://dbpedia.org/property/ruProclubs</v>
      </c>
      <c r="B1707" s="0" t="s">
        <v>1785</v>
      </c>
      <c r="D1707" s="0" t="str">
        <f aca="false">HYPERLINK("http://dbpedia.org/sparql?default-graph-uri=http%3A%2F%2Fdbpedia.org&amp;query=select+distinct+%3Fsubject+%3Fobject+where+{%3Fsubject+%3Chttp%3A%2F%2Fdbpedia.org%2Fproperty%2FruProclubs%3E+%3Fobject}+LIMIT+100&amp;format=text%2Fhtml&amp;timeout=30000&amp;debug=on", "View on DBPedia")</f>
        <v>View on DBPedia</v>
      </c>
    </row>
    <row collapsed="false" customFormat="false" customHeight="true" hidden="false" ht="12.65" outlineLevel="0" r="1708">
      <c r="A1708" s="0" t="str">
        <f aca="false">HYPERLINK("http://dbpedia.org/ontology/homeArena")</f>
        <v>http://dbpedia.org/ontology/homeArena</v>
      </c>
      <c r="B1708" s="0" t="s">
        <v>1786</v>
      </c>
      <c r="D1708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true" hidden="false" ht="12.1" outlineLevel="0" r="1709">
      <c r="A1709" s="0" t="str">
        <f aca="false">HYPERLINK("http://dbpedia.org/property/resides")</f>
        <v>http://dbpedia.org/property/resides</v>
      </c>
      <c r="B1709" s="0" t="s">
        <v>1787</v>
      </c>
      <c r="D1709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true" hidden="false" ht="12.1" outlineLevel="0" r="1710">
      <c r="A1710" s="0" t="str">
        <f aca="false">HYPERLINK("http://dbpedia.org/property/series")</f>
        <v>http://dbpedia.org/property/series</v>
      </c>
      <c r="B1710" s="0" t="s">
        <v>72</v>
      </c>
      <c r="D171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65" outlineLevel="0" r="1711">
      <c r="A1711" s="0" t="str">
        <f aca="false">HYPERLINK("http://dbpedia.org/ontology/regionServed")</f>
        <v>http://dbpedia.org/ontology/regionServed</v>
      </c>
      <c r="B1711" s="0" t="s">
        <v>1788</v>
      </c>
      <c r="D1711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true" hidden="false" ht="12.1" outlineLevel="0" r="1712">
      <c r="A1712" s="0" t="str">
        <f aca="false">HYPERLINK("http://dbpedia.org/property/list")</f>
        <v>http://dbpedia.org/property/list</v>
      </c>
      <c r="B1712" s="0" t="s">
        <v>60</v>
      </c>
      <c r="D1712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1" outlineLevel="0" r="1713">
      <c r="A1713" s="0" t="str">
        <f aca="false">HYPERLINK("http://dbpedia.org/property/publisher")</f>
        <v>http://dbpedia.org/property/publisher</v>
      </c>
      <c r="B1713" s="0" t="s">
        <v>1183</v>
      </c>
      <c r="D1713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65" outlineLevel="0" r="1714">
      <c r="A1714" s="0" t="str">
        <f aca="false">HYPERLINK("http://dbpedia.org/property/teamd")</f>
        <v>http://dbpedia.org/property/teamd</v>
      </c>
      <c r="B1714" s="0" t="s">
        <v>1789</v>
      </c>
      <c r="D1714" s="0" t="str">
        <f aca="false">HYPERLINK("http://dbpedia.org/sparql?default-graph-uri=http%3A%2F%2Fdbpedia.org&amp;query=select+distinct+%3Fsubject+%3Fobject+where+{%3Fsubject+%3Chttp%3A%2F%2Fdbpedia.org%2Fproperty%2Fteamd%3E+%3Fobject}+LIMIT+100&amp;format=text%2Fhtml&amp;timeout=30000&amp;debug=on", "View on DBPedia")</f>
        <v>View on DBPedia</v>
      </c>
    </row>
    <row collapsed="false" customFormat="false" customHeight="true" hidden="false" ht="12.1" outlineLevel="0" r="1715">
      <c r="A1715" s="0" t="str">
        <f aca="false">HYPERLINK("http://dbpedia.org/property/developer")</f>
        <v>http://dbpedia.org/property/developer</v>
      </c>
      <c r="B1715" s="0" t="s">
        <v>99</v>
      </c>
      <c r="D1715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true" hidden="false" ht="12.65" outlineLevel="0" r="1716">
      <c r="A1716" s="0" t="str">
        <f aca="false">HYPERLINK("http://dbpedia.org/property/imageCaption")</f>
        <v>http://dbpedia.org/property/imageCaption</v>
      </c>
      <c r="B1716" s="0" t="s">
        <v>559</v>
      </c>
      <c r="D1716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1717">
      <c r="A1717" s="0" t="str">
        <f aca="false">HYPERLINK("http://dbpedia.org/property/operator")</f>
        <v>http://dbpedia.org/property/operator</v>
      </c>
      <c r="B1717" s="0" t="s">
        <v>1608</v>
      </c>
      <c r="D1717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true" hidden="false" ht="12.65" outlineLevel="0" r="1718">
      <c r="A1718" s="0" t="str">
        <f aca="false">HYPERLINK("http://dbpedia.org/ontology/currentSeason")</f>
        <v>http://dbpedia.org/ontology/currentSeason</v>
      </c>
      <c r="B1718" s="0" t="s">
        <v>561</v>
      </c>
      <c r="D1718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true" hidden="false" ht="12.65" outlineLevel="0" r="1719">
      <c r="A1719" s="0" t="str">
        <f aca="false">HYPERLINK("http://dbpedia.org/property/siteStadium")</f>
        <v>http://dbpedia.org/property/siteStadium</v>
      </c>
      <c r="B1719" s="0" t="s">
        <v>1790</v>
      </c>
      <c r="D1719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true" hidden="false" ht="12.65" outlineLevel="0" r="1720">
      <c r="A1720" s="0" t="str">
        <f aca="false">HYPERLINK("http://dbpedia.org/ontology/almaMater")</f>
        <v>http://dbpedia.org/ontology/almaMater</v>
      </c>
      <c r="B1720" s="0" t="s">
        <v>338</v>
      </c>
      <c r="D1720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true" hidden="false" ht="12.1" outlineLevel="0" r="1722">
      <c r="A1722" s="0" t="n">
        <v>1300152499</v>
      </c>
      <c r="B1722" s="0" t="s">
        <v>115</v>
      </c>
      <c r="C1722" s="0" t="str">
        <f aca="false">HYPERLINK("http://en.wikipedia.org/wiki/50_Greatest_Players_in_NBA_History", "View context")</f>
        <v>View context</v>
      </c>
    </row>
    <row collapsed="false" customFormat="false" customHeight="true" hidden="false" ht="12.1" outlineLevel="0" r="1723">
      <c r="A1723" s="0" t="s">
        <v>1791</v>
      </c>
      <c r="B1723" s="0" t="s">
        <v>1792</v>
      </c>
      <c r="C1723" s="0" t="s">
        <v>1793</v>
      </c>
      <c r="D1723" s="0" t="s">
        <v>1794</v>
      </c>
      <c r="E1723" s="0" t="s">
        <v>1795</v>
      </c>
    </row>
    <row collapsed="false" customFormat="false" customHeight="true" hidden="false" ht="12.1" outlineLevel="0" r="1724">
      <c r="A1724" s="0" t="s">
        <v>1796</v>
      </c>
      <c r="B1724" s="0" t="s">
        <v>1797</v>
      </c>
    </row>
    <row collapsed="false" customFormat="false" customHeight="true" hidden="false" ht="12.65" outlineLevel="0" r="1725">
      <c r="A1725" s="0" t="str">
        <f aca="false">HYPERLINK("http://dbpedia.org/property/pos")</f>
        <v>http://dbpedia.org/property/pos</v>
      </c>
      <c r="B1725" s="0" t="s">
        <v>1798</v>
      </c>
      <c r="D1725" s="0" t="str">
        <f aca="false">HYPERLINK("http://dbpedia.org/sparql?default-graph-uri=http%3A%2F%2Fdbpedia.org&amp;query=select+distinct+%3Fsubject+%3Fobject+where+{%3Fsubject+%3Chttp%3A%2F%2Fdbpedia.org%2Fproperty%2Fpos%3E+%3Fobject}+LIMIT+100&amp;format=text%2Fhtml&amp;timeout=30000&amp;debug=on", "View on DBPedia")</f>
        <v>View on DBPedia</v>
      </c>
    </row>
    <row collapsed="false" customFormat="false" customHeight="true" hidden="false" ht="12.1" outlineLevel="0" r="1726">
      <c r="A1726" s="0" t="str">
        <f aca="false">HYPERLINK("http://dbpedia.org/property/no")</f>
        <v>http://dbpedia.org/property/no</v>
      </c>
      <c r="B1726" s="0" t="s">
        <v>1799</v>
      </c>
      <c r="D1726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true" hidden="false" ht="12.1" outlineLevel="0" r="1727">
      <c r="A1727" s="0" t="str">
        <f aca="false">HYPERLINK("http://dbpedia.org/ontology/position")</f>
        <v>http://dbpedia.org/ontology/position</v>
      </c>
      <c r="B1727" s="0" t="s">
        <v>518</v>
      </c>
      <c r="D1727" s="0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</row>
    <row collapsed="false" customFormat="false" customHeight="true" hidden="false" ht="12.65" outlineLevel="0" r="1728">
      <c r="A1728" s="0" t="str">
        <f aca="false">HYPERLINK("http://dbpedia.org/property/managerclubs")</f>
        <v>http://dbpedia.org/property/managerclubs</v>
      </c>
      <c r="B1728" s="0" t="s">
        <v>259</v>
      </c>
      <c r="D1728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true" hidden="false" ht="12.1" outlineLevel="0" r="1729">
      <c r="A1729" s="0" t="str">
        <f aca="false">HYPERLINK("http://dbpedia.org/property/position")</f>
        <v>http://dbpedia.org/property/position</v>
      </c>
      <c r="B1729" s="0" t="s">
        <v>518</v>
      </c>
      <c r="D1729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true" hidden="false" ht="12.1" outlineLevel="0" r="1730">
      <c r="A1730" s="0" t="str">
        <f aca="false">HYPERLINK("http://dbpedia.org/property/highlights")</f>
        <v>http://dbpedia.org/property/highlights</v>
      </c>
      <c r="B1730" s="0" t="s">
        <v>156</v>
      </c>
      <c r="D1730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1731">
      <c r="A1731" s="0" t="str">
        <f aca="false">HYPERLINK("http://dbpedia.org/ontology/team")</f>
        <v>http://dbpedia.org/ontology/team</v>
      </c>
      <c r="B1731" s="0" t="s">
        <v>187</v>
      </c>
      <c r="D1731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true" hidden="false" ht="12.1" outlineLevel="0" r="1732">
      <c r="A1732" s="0" t="str">
        <f aca="false">HYPERLINK("http://dbpedia.org/property/quote")</f>
        <v>http://dbpedia.org/property/quote</v>
      </c>
      <c r="B1732" s="0" t="s">
        <v>23</v>
      </c>
      <c r="D1732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733">
      <c r="A1733" s="0" t="str">
        <f aca="false">HYPERLINK("http://dbpedia.org/property/awards")</f>
        <v>http://dbpedia.org/property/awards</v>
      </c>
      <c r="B1733" s="0" t="s">
        <v>34</v>
      </c>
      <c r="D173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1734">
      <c r="A1734" s="0" t="str">
        <f aca="false">HYPERLINK("http://dbpedia.org/property/fullname")</f>
        <v>http://dbpedia.org/property/fullname</v>
      </c>
      <c r="B1734" s="0" t="s">
        <v>489</v>
      </c>
      <c r="D1734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true" hidden="false" ht="12.1" outlineLevel="0" r="1735">
      <c r="A1735" s="0" t="str">
        <f aca="false">HYPERLINK("http://dbpedia.org/property/caption")</f>
        <v>http://dbpedia.org/property/caption</v>
      </c>
      <c r="B1735" s="0" t="s">
        <v>28</v>
      </c>
      <c r="D173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1736">
      <c r="A1736" s="0" t="str">
        <f aca="false">HYPERLINK("http://dbpedia.org/property/playerPositions")</f>
        <v>http://dbpedia.org/property/playerPositions</v>
      </c>
      <c r="B1736" s="0" t="s">
        <v>1800</v>
      </c>
      <c r="D1736" s="0" t="str">
        <f aca="false">HYPERLINK("http://dbpedia.org/sparql?default-graph-uri=http%3A%2F%2Fdbpedia.org&amp;query=select+distinct+%3Fsubject+%3Fobject+where+{%3Fsubject+%3Chttp%3A%2F%2Fdbpedia.org%2Fproperty%2FplayerPositions%3E+%3Fobject}+LIMIT+100&amp;format=text%2Fhtml&amp;timeout=30000&amp;debug=on", "View on DBPedia")</f>
        <v>View on DBPedia</v>
      </c>
    </row>
    <row collapsed="false" customFormat="false" customHeight="true" hidden="false" ht="12.1" outlineLevel="0" r="1737">
      <c r="A1737" s="0" t="str">
        <f aca="false">HYPERLINK("http://dbpedia.org/property/alt")</f>
        <v>http://dbpedia.org/property/alt</v>
      </c>
      <c r="B1737" s="0" t="s">
        <v>31</v>
      </c>
      <c r="D173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1738">
      <c r="A1738" s="0" t="str">
        <f aca="false">HYPERLINK("http://dbpedia.org/property/title")</f>
        <v>http://dbpedia.org/property/title</v>
      </c>
      <c r="B1738" s="0" t="s">
        <v>27</v>
      </c>
      <c r="D173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1739">
      <c r="A1739" s="0" t="str">
        <f aca="false">HYPERLINK("http://dbpedia.org/property/youthclubs")</f>
        <v>http://dbpedia.org/property/youthclubs</v>
      </c>
      <c r="B1739" s="0" t="s">
        <v>301</v>
      </c>
      <c r="D1739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true" hidden="false" ht="12.65" outlineLevel="0" r="1740">
      <c r="A1740" s="0" t="str">
        <f aca="false">HYPERLINK("http://dbpedia.org/property/shortDescription")</f>
        <v>http://dbpedia.org/property/shortDescription</v>
      </c>
      <c r="B1740" s="0" t="s">
        <v>271</v>
      </c>
      <c r="D174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1741">
      <c r="A1741" s="0" t="str">
        <f aca="false">HYPERLINK("http://xmlns.com/foaf/0.1/name")</f>
        <v>http://xmlns.com/foaf/0.1/name</v>
      </c>
      <c r="B1741" s="0" t="s">
        <v>24</v>
      </c>
      <c r="D174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1742">
      <c r="A1742" s="0" t="str">
        <f aca="false">HYPERLINK("http://dbpedia.org/property/careerHighlights")</f>
        <v>http://dbpedia.org/property/careerHighlights</v>
      </c>
      <c r="B1742" s="0" t="s">
        <v>191</v>
      </c>
      <c r="D1742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1743">
      <c r="A1743" s="0" t="str">
        <f aca="false">HYPERLINK("http://dbpedia.org/property/occupation")</f>
        <v>http://dbpedia.org/property/occupation</v>
      </c>
      <c r="B1743" s="0" t="s">
        <v>75</v>
      </c>
      <c r="D174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1744">
      <c r="A1744" s="0" t="str">
        <f aca="false">HYPERLINK("http://dbpedia.org/property/name")</f>
        <v>http://dbpedia.org/property/name</v>
      </c>
      <c r="B1744" s="0" t="s">
        <v>24</v>
      </c>
      <c r="D174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745">
      <c r="A1745" s="0" t="str">
        <f aca="false">HYPERLINK("http://dbpedia.org/property/clubs")</f>
        <v>http://dbpedia.org/property/clubs</v>
      </c>
      <c r="B1745" s="0" t="s">
        <v>225</v>
      </c>
      <c r="D1745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true" hidden="false" ht="12.65" outlineLevel="0" r="1746">
      <c r="A1746" s="0" t="str">
        <f aca="false">HYPERLINK("http://dbpedia.org/property/currentpositionplain")</f>
        <v>http://dbpedia.org/property/currentpositionplain</v>
      </c>
      <c r="B1746" s="0" t="s">
        <v>1801</v>
      </c>
      <c r="D1746" s="0" t="str">
        <f aca="false">HYPERLINK("http://dbpedia.org/sparql?default-graph-uri=http%3A%2F%2Fdbpedia.org&amp;query=select+distinct+%3Fsubject+%3Fobject+where+{%3Fsubject+%3Chttp%3A%2F%2Fdbpedia.org%2Fproperty%2Fcurrentpositionplain%3E+%3Fobject}+LIMIT+100&amp;format=text%2Fhtml&amp;timeout=30000&amp;debug=on", "View on DBPedia")</f>
        <v>View on DBPedia</v>
      </c>
    </row>
    <row collapsed="false" customFormat="false" customHeight="true" hidden="false" ht="12.65" outlineLevel="0" r="1747">
      <c r="A1747" s="0" t="str">
        <f aca="false">HYPERLINK("http://dbpedia.org/property/birthPlace")</f>
        <v>http://dbpedia.org/property/birthPlace</v>
      </c>
      <c r="B1747" s="0" t="s">
        <v>359</v>
      </c>
      <c r="D174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748">
      <c r="A1748" s="0" t="str">
        <f aca="false">HYPERLINK("http://dbpedia.org/property/rank")</f>
        <v>http://dbpedia.org/property/rank</v>
      </c>
      <c r="B1748" s="0" t="s">
        <v>1802</v>
      </c>
      <c r="D1748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true" hidden="false" ht="12.65" outlineLevel="0" r="1749">
      <c r="A1749" s="0" t="str">
        <f aca="false">HYPERLINK("http://dbpedia.org/property/knownFor")</f>
        <v>http://dbpedia.org/property/knownFor</v>
      </c>
      <c r="B1749" s="0" t="s">
        <v>373</v>
      </c>
      <c r="D1749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1750">
      <c r="A1750" s="0" t="str">
        <f aca="false">HYPERLINK("http://dbpedia.org/property/footer")</f>
        <v>http://dbpedia.org/property/footer</v>
      </c>
      <c r="B1750" s="0" t="s">
        <v>80</v>
      </c>
      <c r="D1750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65" outlineLevel="0" r="1751">
      <c r="A1751" s="0" t="str">
        <f aca="false">HYPERLINK("http://dbpedia.org/property/ruPosition")</f>
        <v>http://dbpedia.org/property/ruPosition</v>
      </c>
      <c r="B1751" s="0" t="s">
        <v>1803</v>
      </c>
      <c r="D1751" s="0" t="str">
        <f aca="false">HYPERLINK("http://dbpedia.org/sparql?default-graph-uri=http%3A%2F%2Fdbpedia.org&amp;query=select+distinct+%3Fsubject+%3Fobject+where+{%3Fsubject+%3Chttp%3A%2F%2Fdbpedia.org%2Fproperty%2FruPosition%3E+%3Fobject}+LIMIT+100&amp;format=text%2Fhtml&amp;timeout=30000&amp;debug=on", "View on DBPedia")</f>
        <v>View on DBPedia</v>
      </c>
    </row>
    <row collapsed="false" customFormat="false" customHeight="true" hidden="false" ht="12.1" outlineLevel="0" r="1752">
      <c r="A1752" s="0" t="str">
        <f aca="false">HYPERLINK("http://dbpedia.org/property/tenants")</f>
        <v>http://dbpedia.org/property/tenants</v>
      </c>
      <c r="B1752" s="0" t="s">
        <v>241</v>
      </c>
      <c r="D1752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true" hidden="false" ht="12.65" outlineLevel="0" r="1753">
      <c r="A1753" s="0" t="str">
        <f aca="false">HYPERLINK("http://dbpedia.org/ontology/managerClub")</f>
        <v>http://dbpedia.org/ontology/managerClub</v>
      </c>
      <c r="B1753" s="0" t="s">
        <v>258</v>
      </c>
      <c r="D1753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true" hidden="false" ht="12.65" outlineLevel="0" r="1754">
      <c r="A1754" s="0" t="str">
        <f aca="false">HYPERLINK("http://dbpedia.org/property/placeOfBirth")</f>
        <v>http://dbpedia.org/property/placeOfBirth</v>
      </c>
      <c r="B1754" s="0" t="s">
        <v>363</v>
      </c>
      <c r="D1754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1755">
      <c r="A1755" s="0" t="str">
        <f aca="false">HYPERLINK("http://dbpedia.org/property/description")</f>
        <v>http://dbpedia.org/property/description</v>
      </c>
      <c r="B1755" s="0" t="s">
        <v>58</v>
      </c>
      <c r="D1755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1756">
      <c r="A1756" s="0" t="str">
        <f aca="false">HYPERLINK("http://dbpedia.org/property/placeOfDeath")</f>
        <v>http://dbpedia.org/property/placeOfDeath</v>
      </c>
      <c r="B1756" s="0" t="s">
        <v>418</v>
      </c>
      <c r="D1756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1" outlineLevel="0" r="1757">
      <c r="A1757" s="0" t="str">
        <f aca="false">HYPERLINK("http://dbpedia.org/property/arena")</f>
        <v>http://dbpedia.org/property/arena</v>
      </c>
      <c r="B1757" s="0" t="s">
        <v>495</v>
      </c>
      <c r="D1757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true" hidden="false" ht="12.1" outlineLevel="0" r="1758">
      <c r="A1758" s="0" t="str">
        <f aca="false">HYPERLINK("http://dbpedia.org/property/source")</f>
        <v>http://dbpedia.org/property/source</v>
      </c>
      <c r="B1758" s="0" t="s">
        <v>37</v>
      </c>
      <c r="D175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1759">
      <c r="A1759" s="0" t="str">
        <f aca="false">HYPERLINK("http://dbpedia.org/property/team")</f>
        <v>http://dbpedia.org/property/team</v>
      </c>
      <c r="B1759" s="0" t="s">
        <v>187</v>
      </c>
      <c r="D1759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true" hidden="false" ht="12.1" outlineLevel="0" r="1760">
      <c r="A1760" s="0" t="str">
        <f aca="false">HYPERLINK("http://dbpedia.org/ontology/award")</f>
        <v>http://dbpedia.org/ontology/award</v>
      </c>
      <c r="B1760" s="0" t="s">
        <v>91</v>
      </c>
      <c r="D176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65" outlineLevel="0" r="1761">
      <c r="A1761" s="0" t="str">
        <f aca="false">HYPERLINK("http://dbpedia.org/ontology/coachedTeam")</f>
        <v>http://dbpedia.org/ontology/coachedTeam</v>
      </c>
      <c r="B1761" s="0" t="s">
        <v>641</v>
      </c>
      <c r="D1761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true" hidden="false" ht="12.65" outlineLevel="0" r="1762">
      <c r="A1762" s="0" t="str">
        <f aca="false">HYPERLINK("http://dbpedia.org/property/icpositionh")</f>
        <v>http://dbpedia.org/property/icpositionh</v>
      </c>
      <c r="B1762" s="0" t="s">
        <v>1804</v>
      </c>
      <c r="D1762" s="0" t="str">
        <f aca="false">HYPERLINK("http://dbpedia.org/sparql?default-graph-uri=http%3A%2F%2Fdbpedia.org&amp;query=select+distinct+%3Fsubject+%3Fobject+where+{%3Fsubject+%3Chttp%3A%2F%2Fdbpedia.org%2Fproperty%2Ficpositionh%3E+%3Fobject}+LIMIT+100&amp;format=text%2Fhtml&amp;timeout=30000&amp;debug=on", "View on DBPedia")</f>
        <v>View on DBPedia</v>
      </c>
    </row>
    <row collapsed="false" customFormat="false" customHeight="true" hidden="false" ht="12.65" outlineLevel="0" r="1763">
      <c r="A1763" s="0" t="str">
        <f aca="false">HYPERLINK("http://dbpedia.org/property/icposition")</f>
        <v>http://dbpedia.org/property/icposition</v>
      </c>
      <c r="B1763" s="0" t="s">
        <v>1805</v>
      </c>
      <c r="D1763" s="0" t="str">
        <f aca="false">HYPERLINK("http://dbpedia.org/sparql?default-graph-uri=http%3A%2F%2Fdbpedia.org&amp;query=select+distinct+%3Fsubject+%3Fobject+where+{%3Fsubject+%3Chttp%3A%2F%2Fdbpedia.org%2Fproperty%2Ficposition%3E+%3Fobject}+LIMIT+100&amp;format=text%2Fhtml&amp;timeout=30000&amp;debug=on", "View on DBPedia")</f>
        <v>View on DBPedia</v>
      </c>
    </row>
    <row collapsed="false" customFormat="false" customHeight="true" hidden="false" ht="12.1" outlineLevel="0" r="1764">
      <c r="A1764" s="0" t="str">
        <f aca="false">HYPERLINK("http://dbpedia.org/property/owner")</f>
        <v>http://dbpedia.org/property/owner</v>
      </c>
      <c r="B1764" s="0" t="s">
        <v>549</v>
      </c>
      <c r="D1764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1765">
      <c r="A1765" s="0" t="str">
        <f aca="false">HYPERLINK("http://dbpedia.org/property/playerPosition")</f>
        <v>http://dbpedia.org/property/playerPosition</v>
      </c>
      <c r="B1765" s="0" t="s">
        <v>1806</v>
      </c>
      <c r="D1765" s="0" t="str">
        <f aca="false">HYPERLINK("http://dbpedia.org/sparql?default-graph-uri=http%3A%2F%2Fdbpedia.org&amp;query=select+distinct+%3Fsubject+%3Fobject+where+{%3Fsubject+%3Chttp%3A%2F%2Fdbpedia.org%2Fproperty%2FplayerPosition%3E+%3Fobject}+LIMIT+100&amp;format=text%2Fhtml&amp;timeout=30000&amp;debug=on", "View on DBPedia")</f>
        <v>View on DBPedia</v>
      </c>
    </row>
    <row collapsed="false" customFormat="false" customHeight="true" hidden="false" ht="12.1" outlineLevel="0" r="1766">
      <c r="A1766" s="0" t="str">
        <f aca="false">HYPERLINK("http://dbpedia.org/property/operator")</f>
        <v>http://dbpedia.org/property/operator</v>
      </c>
      <c r="B1766" s="0" t="s">
        <v>1608</v>
      </c>
      <c r="D1766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true" hidden="false" ht="12.1" outlineLevel="0" r="1767">
      <c r="A1767" s="0" t="str">
        <f aca="false">HYPERLINK("http://dbpedia.org/ontology/operator")</f>
        <v>http://dbpedia.org/ontology/operator</v>
      </c>
      <c r="B1767" s="0" t="s">
        <v>1608</v>
      </c>
      <c r="D1767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true" hidden="false" ht="12.65" outlineLevel="0" r="1768">
      <c r="A1768" s="0" t="str">
        <f aca="false">HYPERLINK("http://dbpedia.org/property/currentposition")</f>
        <v>http://dbpedia.org/property/currentposition</v>
      </c>
      <c r="B1768" s="0" t="s">
        <v>1807</v>
      </c>
      <c r="D1768" s="0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</row>
    <row collapsed="false" customFormat="false" customHeight="true" hidden="false" ht="12.1" outlineLevel="0" r="1769">
      <c r="A1769" s="0" t="str">
        <f aca="false">HYPERLINK("http://xmlns.com/foaf/0.1/nick")</f>
        <v>http://xmlns.com/foaf/0.1/nick</v>
      </c>
      <c r="B1769" s="0" t="s">
        <v>1808</v>
      </c>
      <c r="D1769" s="0" t="str">
        <f aca="false">HYPERLINK("http://dbpedia.org/sparql?default-graph-uri=http%3A%2F%2Fdbpedia.org&amp;query=select+distinct+%3Fsubject+%3Fobject+where+{%3Fsubject+%3Chttp%3A%2F%2Fxmlns.com%2Ffoaf%2F0.1%2Fnick%3E+%3Fobject}+LIMIT+100&amp;format=text%2Fhtml&amp;timeout=30000&amp;debug=on", "View on DBPedia")</f>
        <v>View on DBPedia</v>
      </c>
    </row>
    <row collapsed="false" customFormat="false" customHeight="true" hidden="false" ht="12.65" outlineLevel="0" r="1770">
      <c r="A1770" s="0" t="str">
        <f aca="false">HYPERLINK("http://dbpedia.org/property/clpositionf")</f>
        <v>http://dbpedia.org/property/clpositionf</v>
      </c>
      <c r="B1770" s="0" t="s">
        <v>1809</v>
      </c>
      <c r="D1770" s="0" t="str">
        <f aca="false">HYPERLINK("http://dbpedia.org/sparql?default-graph-uri=http%3A%2F%2Fdbpedia.org&amp;query=select+distinct+%3Fsubject+%3Fobject+where+{%3Fsubject+%3Chttp%3A%2F%2Fdbpedia.org%2Fproperty%2Fclpositionf%3E+%3Fobject}+LIMIT+100&amp;format=text%2Fhtml&amp;timeout=30000&amp;debug=on", "View on DBPedia")</f>
        <v>View on DBPedia</v>
      </c>
    </row>
    <row collapsed="false" customFormat="false" customHeight="true" hidden="false" ht="12.65" outlineLevel="0" r="1771">
      <c r="A1771" s="0" t="str">
        <f aca="false">HYPERLINK("http://dbpedia.org/property/clpositionh")</f>
        <v>http://dbpedia.org/property/clpositionh</v>
      </c>
      <c r="B1771" s="0" t="s">
        <v>1810</v>
      </c>
      <c r="D1771" s="0" t="str">
        <f aca="false">HYPERLINK("http://dbpedia.org/sparql?default-graph-uri=http%3A%2F%2Fdbpedia.org&amp;query=select+distinct+%3Fsubject+%3Fobject+where+{%3Fsubject+%3Chttp%3A%2F%2Fdbpedia.org%2Fproperty%2Fclpositionh%3E+%3Fobject}+LIMIT+100&amp;format=text%2Fhtml&amp;timeout=30000&amp;debug=on", "View on DBPedia")</f>
        <v>View on DBPedia</v>
      </c>
    </row>
    <row collapsed="false" customFormat="false" customHeight="true" hidden="false" ht="12.65" outlineLevel="0" r="1772">
      <c r="A1772" s="0" t="str">
        <f aca="false">HYPERLINK("http://dbpedia.org/property/currentclub")</f>
        <v>http://dbpedia.org/property/currentclub</v>
      </c>
      <c r="B1772" s="0" t="s">
        <v>346</v>
      </c>
      <c r="D1772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true" hidden="false" ht="12.65" outlineLevel="0" r="1773">
      <c r="A1773" s="0" t="str">
        <f aca="false">HYPERLINK("http://dbpedia.org/property/clposition")</f>
        <v>http://dbpedia.org/property/clposition</v>
      </c>
      <c r="B1773" s="0" t="s">
        <v>1811</v>
      </c>
      <c r="D1773" s="0" t="str">
        <f aca="false">HYPERLINK("http://dbpedia.org/sparql?default-graph-uri=http%3A%2F%2Fdbpedia.org&amp;query=select+distinct+%3Fsubject+%3Fobject+where+{%3Fsubject+%3Chttp%3A%2F%2Fdbpedia.org%2Fproperty%2Fclposition%3E+%3Fobject}+LIMIT+100&amp;format=text%2Fhtml&amp;timeout=30000&amp;debug=on", "View on DBPedia")</f>
        <v>View on DBPedia</v>
      </c>
    </row>
    <row collapsed="false" customFormat="false" customHeight="true" hidden="false" ht="12.65" outlineLevel="0" r="1774">
      <c r="A1774" s="0" t="str">
        <f aca="false">HYPERLINK("http://dbpedia.org/property/coachTeams")</f>
        <v>http://dbpedia.org/property/coachTeams</v>
      </c>
      <c r="B1774" s="0" t="s">
        <v>310</v>
      </c>
      <c r="D1774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true" hidden="false" ht="12.65" outlineLevel="0" r="1775">
      <c r="A1775" s="0" t="str">
        <f aca="false">HYPERLINK("http://dbpedia.org/property/laterwork")</f>
        <v>http://dbpedia.org/property/laterwork</v>
      </c>
      <c r="B1775" s="0" t="s">
        <v>1812</v>
      </c>
      <c r="D1775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true" hidden="false" ht="12.65" outlineLevel="0" r="1776">
      <c r="A1776" s="0" t="str">
        <f aca="false">HYPERLINK("http://dbpedia.org/property/careerhighlights")</f>
        <v>http://dbpedia.org/property/careerhighlights</v>
      </c>
      <c r="B1776" s="0" t="s">
        <v>171</v>
      </c>
      <c r="D1776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1777">
      <c r="A1777" s="0" t="str">
        <f aca="false">HYPERLINK("http://dbpedia.org/property/height")</f>
        <v>http://dbpedia.org/property/height</v>
      </c>
      <c r="B1777" s="0" t="s">
        <v>1813</v>
      </c>
      <c r="D1777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true" hidden="false" ht="12.65" outlineLevel="0" r="1778">
      <c r="A1778" s="0" t="str">
        <f aca="false">HYPERLINK("http://dbpedia.org/property/nota")</f>
        <v>http://dbpedia.org/property/nota</v>
      </c>
      <c r="B1778" s="0" t="s">
        <v>1814</v>
      </c>
      <c r="D1778" s="0" t="str">
        <f aca="false">HYPERLINK("http://dbpedia.org/sparql?default-graph-uri=http%3A%2F%2Fdbpedia.org&amp;query=select+distinct+%3Fsubject+%3Fobject+where+{%3Fsubject+%3Chttp%3A%2F%2Fdbpedia.org%2Fproperty%2Fnota%3E+%3Fobject}+LIMIT+100&amp;format=text%2Fhtml&amp;timeout=30000&amp;debug=on", "View on DBPedia")</f>
        <v>View on DBPedia</v>
      </c>
    </row>
    <row collapsed="false" customFormat="false" customHeight="true" hidden="false" ht="12.65" outlineLevel="0" r="1779">
      <c r="A1779" s="0" t="str">
        <f aca="false">HYPERLINK("http://dbpedia.org/property/birthName")</f>
        <v>http://dbpedia.org/property/birthName</v>
      </c>
      <c r="B1779" s="0" t="s">
        <v>1279</v>
      </c>
      <c r="D1779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65" outlineLevel="0" r="1780">
      <c r="A1780" s="0" t="str">
        <f aca="false">HYPERLINK("http://dbpedia.org/property/ruCurrentposition")</f>
        <v>http://dbpedia.org/property/ruCurrentposition</v>
      </c>
      <c r="B1780" s="0" t="s">
        <v>1815</v>
      </c>
      <c r="D1780" s="0" t="str">
        <f aca="false">HYPERLINK("http://dbpedia.org/sparql?default-graph-uri=http%3A%2F%2Fdbpedia.org&amp;query=select+distinct+%3Fsubject+%3Fobject+where+{%3Fsubject+%3Chttp%3A%2F%2Fdbpedia.org%2Fproperty%2FruCurrentposition%3E+%3Fobject}+LIMIT+100&amp;format=text%2Fhtml&amp;timeout=30000&amp;debug=on", "View on DBPedia")</f>
        <v>View on DBPedia</v>
      </c>
    </row>
    <row collapsed="false" customFormat="false" customHeight="true" hidden="false" ht="12.65" outlineLevel="0" r="1781">
      <c r="A1781" s="0" t="str">
        <f aca="false">HYPERLINK("http://dbpedia.org/property/cposition")</f>
        <v>http://dbpedia.org/property/cposition</v>
      </c>
      <c r="B1781" s="0" t="s">
        <v>1816</v>
      </c>
      <c r="D1781" s="0" t="str">
        <f aca="false">HYPERLINK("http://dbpedia.org/sparql?default-graph-uri=http%3A%2F%2Fdbpedia.org&amp;query=select+distinct+%3Fsubject+%3Fobject+where+{%3Fsubject+%3Chttp%3A%2F%2Fdbpedia.org%2Fproperty%2Fcposition%3E+%3Fobject}+LIMIT+100&amp;format=text%2Fhtml&amp;timeout=30000&amp;debug=on", "View on DBPedia")</f>
        <v>View on DBPedia</v>
      </c>
    </row>
    <row collapsed="false" customFormat="false" customHeight="true" hidden="false" ht="12.65" outlineLevel="0" r="1782">
      <c r="A1782" s="0" t="str">
        <f aca="false">HYPERLINK("http://dbpedia.org/property/clpostion")</f>
        <v>http://dbpedia.org/property/clpostion</v>
      </c>
      <c r="B1782" s="0" t="s">
        <v>1817</v>
      </c>
      <c r="D1782" s="0" t="str">
        <f aca="false">HYPERLINK("http://dbpedia.org/sparql?default-graph-uri=http%3A%2F%2Fdbpedia.org&amp;query=select+distinct+%3Fsubject+%3Fobject+where+{%3Fsubject+%3Chttp%3A%2F%2Fdbpedia.org%2Fproperty%2Fclpostion%3E+%3Fobject}+LIMIT+100&amp;format=text%2Fhtml&amp;timeout=30000&amp;debug=on", "View on DBPedia")</f>
        <v>View on DBPedia</v>
      </c>
    </row>
    <row collapsed="false" customFormat="false" customHeight="true" hidden="false" ht="12.1" outlineLevel="0" r="1783">
      <c r="A1783" s="0" t="str">
        <f aca="false">HYPERLINK("http://dbpedia.org/property/label")</f>
        <v>http://dbpedia.org/property/label</v>
      </c>
      <c r="B1783" s="0" t="s">
        <v>71</v>
      </c>
      <c r="D1783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65" outlineLevel="0" r="1784">
      <c r="A1784" s="0" t="str">
        <f aca="false">HYPERLINK("http://dbpedia.org/property/icpositionf")</f>
        <v>http://dbpedia.org/property/icpositionf</v>
      </c>
      <c r="B1784" s="0" t="s">
        <v>1818</v>
      </c>
      <c r="D1784" s="0" t="str">
        <f aca="false">HYPERLINK("http://dbpedia.org/sparql?default-graph-uri=http%3A%2F%2Fdbpedia.org&amp;query=select+distinct+%3Fsubject+%3Fobject+where+{%3Fsubject+%3Chttp%3A%2F%2Fdbpedia.org%2Fproperty%2Ficpositionf%3E+%3Fobject}+LIMIT+100&amp;format=text%2Fhtml&amp;timeout=30000&amp;debug=on", "View on DBPedia")</f>
        <v>View on DBPedia</v>
      </c>
    </row>
    <row collapsed="false" customFormat="false" customHeight="true" hidden="false" ht="12.65" outlineLevel="0" r="1785">
      <c r="A1785" s="0" t="str">
        <f aca="false">HYPERLINK("http://dbpedia.org/property/statlabel")</f>
        <v>http://dbpedia.org/property/statlabel</v>
      </c>
      <c r="B1785" s="0" t="s">
        <v>1819</v>
      </c>
      <c r="D1785" s="0" t="str">
        <f aca="false">HYPERLINK("http://dbpedia.org/sparql?default-graph-uri=http%3A%2F%2Fdbpedia.org&amp;query=select+distinct+%3Fsubject+%3Fobject+where+{%3Fsubject+%3Chttp%3A%2F%2Fdbpedia.org%2Fproperty%2Fstatlabel%3E+%3Fobject}+LIMIT+100&amp;format=text%2Fhtml&amp;timeout=30000&amp;debug=on", "View on DBPedia")</f>
        <v>View on DBPedia</v>
      </c>
    </row>
    <row collapsed="false" customFormat="false" customHeight="true" hidden="false" ht="12.65" outlineLevel="0" r="1786">
      <c r="A1786" s="0" t="str">
        <f aca="false">HYPERLINK("http://dbpedia.org/ontology/recordLabel")</f>
        <v>http://dbpedia.org/ontology/recordLabel</v>
      </c>
      <c r="B1786" s="0" t="s">
        <v>1120</v>
      </c>
      <c r="D1786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true" hidden="false" ht="12.65" outlineLevel="0" r="1787">
      <c r="A1787" s="0" t="str">
        <f aca="false">HYPERLINK("http://dbpedia.org/property/rlPosition")</f>
        <v>http://dbpedia.org/property/rlPosition</v>
      </c>
      <c r="B1787" s="0" t="s">
        <v>1820</v>
      </c>
      <c r="D1787" s="0" t="str">
        <f aca="false">HYPERLINK("http://dbpedia.org/sparql?default-graph-uri=http%3A%2F%2Fdbpedia.org&amp;query=select+distinct+%3Fsubject+%3Fobject+where+{%3Fsubject+%3Chttp%3A%2F%2Fdbpedia.org%2Fproperty%2FrlPosition%3E+%3Fobject}+LIMIT+100&amp;format=text%2Fhtml&amp;timeout=30000&amp;debug=on", "View on DBPedia")</f>
        <v>View on DBPedia</v>
      </c>
    </row>
    <row collapsed="false" customFormat="false" customHeight="true" hidden="false" ht="12.65" outlineLevel="0" r="1788">
      <c r="A1788" s="0" t="str">
        <f aca="false">HYPERLINK("http://dbpedia.org/property/clprovince")</f>
        <v>http://dbpedia.org/property/clprovince</v>
      </c>
      <c r="B1788" s="0" t="s">
        <v>1821</v>
      </c>
      <c r="D1788" s="0" t="str">
        <f aca="false">HYPERLINK("http://dbpedia.org/sparql?default-graph-uri=http%3A%2F%2Fdbpedia.org&amp;query=select+distinct+%3Fsubject+%3Fobject+where+{%3Fsubject+%3Chttp%3A%2F%2Fdbpedia.org%2Fproperty%2Fclprovince%3E+%3Fobject}+LIMIT+100&amp;format=text%2Fhtml&amp;timeout=30000&amp;debug=on", "View on DBPedia")</f>
        <v>View on DBPedia</v>
      </c>
    </row>
    <row collapsed="false" customFormat="false" customHeight="true" hidden="false" ht="12.65" outlineLevel="0" r="1789">
      <c r="A1789" s="0" t="str">
        <f aca="false">HYPERLINK("http://dbpedia.org/property/homeCourt")</f>
        <v>http://dbpedia.org/property/homeCourt</v>
      </c>
      <c r="B1789" s="0" t="s">
        <v>1822</v>
      </c>
      <c r="D1789" s="0" t="str">
        <f aca="false">HYPERLINK("http://dbpedia.org/sparql?default-graph-uri=http%3A%2F%2Fdbpedia.org&amp;query=select+distinct+%3Fsubject+%3Fobject+where+{%3Fsubject+%3Chttp%3A%2F%2Fdbpedia.org%2Fproperty%2FhomeCourt%3E+%3Fobject}+LIMIT+100&amp;format=text%2Fhtml&amp;timeout=30000&amp;debug=on", "View on DBPedia")</f>
        <v>View on DBPedia</v>
      </c>
    </row>
    <row collapsed="false" customFormat="false" customHeight="true" hidden="false" ht="12.65" outlineLevel="0" r="1790">
      <c r="A1790" s="0" t="str">
        <f aca="false">HYPERLINK("http://dbpedia.org/property/workInstitutions")</f>
        <v>http://dbpedia.org/property/workInstitutions</v>
      </c>
      <c r="B1790" s="0" t="s">
        <v>1823</v>
      </c>
      <c r="D1790" s="0" t="str">
        <f aca="false">HYPERLINK("http://dbpedia.org/sparql?default-graph-uri=http%3A%2F%2Fdbpedia.org&amp;query=select+distinct+%3Fsubject+%3Fobject+where+{%3Fsubject+%3Chttp%3A%2F%2Fdbpedia.org%2Fproperty%2FworkInstitutions%3E+%3Fobject}+LIMIT+100&amp;format=text%2Fhtml&amp;timeout=30000&amp;debug=on", "View on DBPedia")</f>
        <v>View on DBPedia</v>
      </c>
    </row>
    <row collapsed="false" customFormat="false" customHeight="true" hidden="false" ht="12.65" outlineLevel="0" r="1791">
      <c r="A1791" s="0" t="str">
        <f aca="false">HYPERLINK("http://dbpedia.org/property/currentStadium")</f>
        <v>http://dbpedia.org/property/currentStadium</v>
      </c>
      <c r="B1791" s="0" t="s">
        <v>1824</v>
      </c>
      <c r="D1791" s="0" t="str">
        <f aca="false">HYPERLINK("http://dbpedia.org/sparql?default-graph-uri=http%3A%2F%2Fdbpedia.org&amp;query=select+distinct+%3Fsubject+%3Fobject+where+{%3Fsubject+%3Chttp%3A%2F%2Fdbpedia.org%2Fproperty%2FcurrentStadium%3E+%3Fobject}+LIMIT+100&amp;format=text%2Fhtml&amp;timeout=30000&amp;debug=on", "View on DBPedia")</f>
        <v>View on DBPedia</v>
      </c>
    </row>
    <row collapsed="false" customFormat="false" customHeight="true" hidden="false" ht="12.65" outlineLevel="0" r="1792">
      <c r="A1792" s="0" t="str">
        <f aca="false">HYPERLINK("http://dbpedia.org/property/quarterarena")</f>
        <v>http://dbpedia.org/property/quarterarena</v>
      </c>
      <c r="B1792" s="0" t="s">
        <v>1825</v>
      </c>
      <c r="D1792" s="0" t="str">
        <f aca="false">HYPERLINK("http://dbpedia.org/sparql?default-graph-uri=http%3A%2F%2Fdbpedia.org&amp;query=select+distinct+%3Fsubject+%3Fobject+where+{%3Fsubject+%3Chttp%3A%2F%2Fdbpedia.org%2Fproperty%2Fquarterarena%3E+%3Fobject}+LIMIT+100&amp;format=text%2Fhtml&amp;timeout=30000&amp;debug=on", "View on DBPedia")</f>
        <v>View on DBPedia</v>
      </c>
    </row>
    <row collapsed="false" customFormat="false" customHeight="true" hidden="false" ht="12.1" outlineLevel="0" r="1793">
      <c r="A1793" s="0" t="str">
        <f aca="false">HYPERLINK("http://dbpedia.org/property/teams")</f>
        <v>http://dbpedia.org/property/teams</v>
      </c>
      <c r="B1793" s="0" t="s">
        <v>207</v>
      </c>
      <c r="D1793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true" hidden="false" ht="12.1" outlineLevel="0" r="1794">
      <c r="A1794" s="0" t="str">
        <f aca="false">HYPERLINK("http://dbpedia.org/ontology/occupation")</f>
        <v>http://dbpedia.org/ontology/occupation</v>
      </c>
      <c r="B1794" s="0" t="s">
        <v>75</v>
      </c>
      <c r="D1794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1795">
      <c r="A1795" s="0" t="str">
        <f aca="false">HYPERLINK("http://dbpedia.org/property/after")</f>
        <v>http://dbpedia.org/property/after</v>
      </c>
      <c r="B1795" s="0" t="s">
        <v>52</v>
      </c>
      <c r="D179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1796">
      <c r="A1796" s="0" t="str">
        <f aca="false">HYPERLINK("http://dbpedia.org/property/align")</f>
        <v>http://dbpedia.org/property/align</v>
      </c>
      <c r="B1796" s="0" t="s">
        <v>1826</v>
      </c>
      <c r="D1796" s="0" t="str">
        <f aca="false">HYPERLINK("http://dbpedia.org/sparql?default-graph-uri=http%3A%2F%2Fdbpedia.org&amp;query=select+distinct+%3Fsubject+%3Fobject+where+{%3Fsubject+%3Chttp%3A%2F%2Fdbpedia.org%2Fproperty%2Falign%3E+%3Fobject}+LIMIT+100&amp;format=text%2Fhtml&amp;timeout=30000&amp;debug=on", "View on DBPedia")</f>
        <v>View on DBPedia</v>
      </c>
    </row>
    <row collapsed="false" customFormat="false" customHeight="true" hidden="false" ht="12.65" outlineLevel="0" r="1797">
      <c r="A1797" s="0" t="str">
        <f aca="false">HYPERLINK("http://dbpedia.org/ontology/significantBuilding")</f>
        <v>http://dbpedia.org/ontology/significantBuilding</v>
      </c>
      <c r="B1797" s="0" t="s">
        <v>1827</v>
      </c>
      <c r="D1797" s="0" t="str">
        <f aca="false">HYPERLINK("http://dbpedia.org/sparql?default-graph-uri=http%3A%2F%2Fdbpedia.org&amp;query=select+distinct+%3Fsubject+%3Fobject+where+{%3Fsubject+%3Chttp%3A%2F%2Fdbpedia.org%2Fontology%2FsignificantBuilding%3E+%3Fobject}+LIMIT+100&amp;format=text%2Fhtml&amp;timeout=30000&amp;debug=on", "View on DBPedia")</f>
        <v>View on DBPedia</v>
      </c>
    </row>
    <row collapsed="false" customFormat="false" customHeight="true" hidden="false" ht="12.65" outlineLevel="0" r="1798">
      <c r="A1798" s="0" t="str">
        <f aca="false">HYPERLINK("http://dbpedia.org/ontology/militaryCommand")</f>
        <v>http://dbpedia.org/ontology/militaryCommand</v>
      </c>
      <c r="B1798" s="0" t="s">
        <v>1767</v>
      </c>
      <c r="D1798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true" hidden="false" ht="12.1" outlineLevel="0" r="1799">
      <c r="A1799" s="0" t="str">
        <f aca="false">HYPERLINK("http://dbpedia.org/ontology/type")</f>
        <v>http://dbpedia.org/ontology/type</v>
      </c>
      <c r="B1799" s="0" t="s">
        <v>59</v>
      </c>
      <c r="D1799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true" hidden="false" ht="12.1" outlineLevel="0" r="1800">
      <c r="A1800" s="0" t="str">
        <f aca="false">HYPERLINK("http://dbpedia.org/property/location")</f>
        <v>http://dbpedia.org/property/location</v>
      </c>
      <c r="B1800" s="0" t="s">
        <v>419</v>
      </c>
      <c r="D1800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801">
      <c r="A1801" s="0" t="str">
        <f aca="false">HYPERLINK("http://dbpedia.org/property/opponent")</f>
        <v>http://dbpedia.org/property/opponent</v>
      </c>
      <c r="B1801" s="0" t="s">
        <v>330</v>
      </c>
      <c r="D1801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true" hidden="false" ht="12.1" outlineLevel="0" r="1802">
      <c r="A1802" s="0" t="str">
        <f aca="false">HYPERLINK("http://dbpedia.org/property/before")</f>
        <v>http://dbpedia.org/property/before</v>
      </c>
      <c r="B1802" s="0" t="s">
        <v>46</v>
      </c>
      <c r="D180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1803">
      <c r="A1803" s="0" t="str">
        <f aca="false">HYPERLINK("http://dbpedia.org/property/branch")</f>
        <v>http://dbpedia.org/property/branch</v>
      </c>
      <c r="B1803" s="0" t="s">
        <v>1828</v>
      </c>
      <c r="D1803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true" hidden="false" ht="12.65" outlineLevel="0" r="1804">
      <c r="A1804" s="0" t="str">
        <f aca="false">HYPERLINK("http://dbpedia.org/ontology/knownFor")</f>
        <v>http://dbpedia.org/ontology/knownFor</v>
      </c>
      <c r="B1804" s="0" t="s">
        <v>373</v>
      </c>
      <c r="D1804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1805">
      <c r="A1805" s="0" t="str">
        <f aca="false">HYPERLINK("http://dbpedia.org/ontology/residence")</f>
        <v>http://dbpedia.org/ontology/residence</v>
      </c>
      <c r="B1805" s="0" t="s">
        <v>1727</v>
      </c>
      <c r="D1805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true" hidden="false" ht="12.65" outlineLevel="0" r="1806">
      <c r="A1806" s="0" t="str">
        <f aca="false">HYPERLINK("http://dbpedia.org/property/footerAlign")</f>
        <v>http://dbpedia.org/property/footerAlign</v>
      </c>
      <c r="B1806" s="0" t="s">
        <v>1829</v>
      </c>
      <c r="D1806" s="0" t="str">
        <f aca="false">HYPERLINK("http://dbpedia.org/sparql?default-graph-uri=http%3A%2F%2Fdbpedia.org&amp;query=select+distinct+%3Fsubject+%3Fobject+where+{%3Fsubject+%3Chttp%3A%2F%2Fdbpedia.org%2Fproperty%2FfooterAlign%3E+%3Fobject}+LIMIT+100&amp;format=text%2Fhtml&amp;timeout=30000&amp;debug=on", "View on DBPedia")</f>
        <v>View on DBPedia</v>
      </c>
    </row>
    <row collapsed="false" customFormat="false" customHeight="true" hidden="false" ht="12.65" outlineLevel="0" r="1807">
      <c r="A1807" s="0" t="str">
        <f aca="false">HYPERLINK("http://dbpedia.org/property/highschool")</f>
        <v>http://dbpedia.org/property/highschool</v>
      </c>
      <c r="B1807" s="0" t="s">
        <v>1749</v>
      </c>
      <c r="D1807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true" hidden="false" ht="12.65" outlineLevel="0" r="1808">
      <c r="A1808" s="0" t="str">
        <f aca="false">HYPERLINK("http://dbpedia.org/property/associatedActs")</f>
        <v>http://dbpedia.org/property/associatedActs</v>
      </c>
      <c r="B1808" s="0" t="s">
        <v>1108</v>
      </c>
      <c r="D1808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true" hidden="false" ht="12.1" outlineLevel="0" r="1809">
      <c r="A1809" s="0" t="str">
        <f aca="false">HYPERLINK("http://dbpedia.org/property/products")</f>
        <v>http://dbpedia.org/property/products</v>
      </c>
      <c r="B1809" s="0" t="s">
        <v>1168</v>
      </c>
      <c r="D1809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true" hidden="false" ht="12.65" outlineLevel="0" r="1810">
      <c r="A1810" s="0" t="str">
        <f aca="false">HYPERLINK("http://dbpedia.org/ontology/deathPlace")</f>
        <v>http://dbpedia.org/ontology/deathPlace</v>
      </c>
      <c r="B1810" s="0" t="s">
        <v>462</v>
      </c>
      <c r="D1810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1811">
      <c r="A1811" s="0" t="str">
        <f aca="false">HYPERLINK("http://dbpedia.org/property/unit")</f>
        <v>http://dbpedia.org/property/unit</v>
      </c>
      <c r="B1811" s="0" t="s">
        <v>1830</v>
      </c>
      <c r="D1811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true" hidden="false" ht="12.1" outlineLevel="0" r="1812">
      <c r="A1812" s="0" t="str">
        <f aca="false">HYPERLINK("http://dbpedia.org/property/city")</f>
        <v>http://dbpedia.org/property/city</v>
      </c>
      <c r="B1812" s="0" t="s">
        <v>1605</v>
      </c>
      <c r="D1812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true" hidden="false" ht="12.65" outlineLevel="0" r="1813">
      <c r="A1813" s="0" t="str">
        <f aca="false">HYPERLINK("http://dbpedia.org/ontology/homeArena")</f>
        <v>http://dbpedia.org/ontology/homeArena</v>
      </c>
      <c r="B1813" s="0" t="s">
        <v>1786</v>
      </c>
      <c r="D1813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true" hidden="false" ht="12.1" outlineLevel="0" r="1814">
      <c r="A1814" s="0" t="str">
        <f aca="false">HYPERLINK("http://dbpedia.org/property/college")</f>
        <v>http://dbpedia.org/property/college</v>
      </c>
      <c r="B1814" s="0" t="s">
        <v>494</v>
      </c>
      <c r="D1814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true" hidden="false" ht="12.1" outlineLevel="0" r="1815">
      <c r="A1815" s="0" t="str">
        <f aca="false">HYPERLINK("http://dbpedia.org/property/ribbon")</f>
        <v>http://dbpedia.org/property/ribbon</v>
      </c>
      <c r="B1815" s="0" t="s">
        <v>1784</v>
      </c>
      <c r="D1815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true" hidden="false" ht="12.1" outlineLevel="0" r="1816">
      <c r="A1816" s="0" t="str">
        <f aca="false">HYPERLINK("http://dbpedia.org/property/stadium")</f>
        <v>http://dbpedia.org/property/stadium</v>
      </c>
      <c r="B1816" s="0" t="s">
        <v>1761</v>
      </c>
      <c r="D1816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true" hidden="false" ht="12.1" outlineLevel="0" r="1817">
      <c r="A1817" s="0" t="str">
        <f aca="false">HYPERLINK("http://dbpedia.org/property/leagues")</f>
        <v>http://dbpedia.org/property/leagues</v>
      </c>
      <c r="B1817" s="0" t="s">
        <v>501</v>
      </c>
      <c r="D1817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true" hidden="false" ht="12.1" outlineLevel="0" r="1818">
      <c r="A1818" s="0" t="str">
        <f aca="false">HYPERLINK("http://dbpedia.org/ontology/education")</f>
        <v>http://dbpedia.org/ontology/education</v>
      </c>
      <c r="B1818" s="0" t="s">
        <v>395</v>
      </c>
      <c r="D181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true" hidden="false" ht="12.1" outlineLevel="0" r="1819">
      <c r="A1819" s="0" t="str">
        <f aca="false">HYPERLINK("http://dbpedia.org/property/ground")</f>
        <v>http://dbpedia.org/property/ground</v>
      </c>
      <c r="B1819" s="0" t="s">
        <v>1747</v>
      </c>
      <c r="D1819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true" hidden="false" ht="12.65" outlineLevel="0" r="1820">
      <c r="A1820" s="0" t="str">
        <f aca="false">HYPERLINK("http://dbpedia.org/ontology/militaryUnit")</f>
        <v>http://dbpedia.org/ontology/militaryUnit</v>
      </c>
      <c r="B1820" s="0" t="s">
        <v>1831</v>
      </c>
      <c r="D1820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true" hidden="false" ht="12.65" outlineLevel="0" r="1821">
      <c r="A1821" s="0" t="str">
        <f aca="false">HYPERLINK("http://dbpedia.org/property/convictionStatus")</f>
        <v>http://dbpedia.org/property/convictionStatus</v>
      </c>
      <c r="B1821" s="0" t="s">
        <v>1832</v>
      </c>
      <c r="D1821" s="0" t="str">
        <f aca="false">HYPERLINK("http://dbpedia.org/sparql?default-graph-uri=http%3A%2F%2Fdbpedia.org&amp;query=select+distinct+%3Fsubject+%3Fobject+where+{%3Fsubject+%3Chttp%3A%2F%2Fdbpedia.org%2Fproperty%2FconvictionStatus%3E+%3Fobject}+LIMIT+100&amp;format=text%2Fhtml&amp;timeout=30000&amp;debug=on", "View on DBPedia")</f>
        <v>View on DBPedia</v>
      </c>
    </row>
    <row collapsed="false" customFormat="false" customHeight="true" hidden="false" ht="12.1" outlineLevel="0" r="1822">
      <c r="A1822" s="0" t="str">
        <f aca="false">HYPERLINK("http://dbpedia.org/ontology/predecessor")</f>
        <v>http://dbpedia.org/ontology/predecessor</v>
      </c>
      <c r="B1822" s="0" t="s">
        <v>502</v>
      </c>
      <c r="D1822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true" hidden="false" ht="12.65" outlineLevel="0" r="1823">
      <c r="A1823" s="0" t="str">
        <f aca="false">HYPERLINK("http://dbpedia.org/property/gamename")</f>
        <v>http://dbpedia.org/property/gamename</v>
      </c>
      <c r="B1823" s="0" t="s">
        <v>433</v>
      </c>
      <c r="D1823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true" hidden="false" ht="12.65" outlineLevel="0" r="1824">
      <c r="A1824" s="0" t="str">
        <f aca="false">HYPERLINK("http://dbpedia.org/ontology/birthPlace")</f>
        <v>http://dbpedia.org/ontology/birthPlace</v>
      </c>
      <c r="B1824" s="0" t="s">
        <v>359</v>
      </c>
      <c r="D1824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825">
      <c r="A1825" s="0" t="str">
        <f aca="false">HYPERLINK("http://dbpedia.org/property/nickname")</f>
        <v>http://dbpedia.org/property/nickname</v>
      </c>
      <c r="B1825" s="0" t="s">
        <v>1185</v>
      </c>
      <c r="D1825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true" hidden="false" ht="12.1" outlineLevel="0" r="1826">
      <c r="A1826" s="0" t="str">
        <f aca="false">HYPERLINK("http://dbpedia.org/property/commands")</f>
        <v>http://dbpedia.org/property/commands</v>
      </c>
      <c r="B1826" s="0" t="s">
        <v>1762</v>
      </c>
      <c r="D1826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true" hidden="false" ht="12.65" outlineLevel="0" r="1827">
      <c r="A1827" s="0" t="str">
        <f aca="false">HYPERLINK("http://dbpedia.org/property/finalarena")</f>
        <v>http://dbpedia.org/property/finalarena</v>
      </c>
      <c r="B1827" s="0" t="s">
        <v>1833</v>
      </c>
      <c r="D1827" s="0" t="str">
        <f aca="false">HYPERLINK("http://dbpedia.org/sparql?default-graph-uri=http%3A%2F%2Fdbpedia.org&amp;query=select+distinct+%3Fsubject+%3Fobject+where+{%3Fsubject+%3Chttp%3A%2F%2Fdbpedia.org%2Fproperty%2Ffinalarena%3E+%3Fobject}+LIMIT+100&amp;format=text%2Fhtml&amp;timeout=30000&amp;debug=on", "View on DBPedia")</f>
        <v>View on DBPedia</v>
      </c>
    </row>
    <row collapsed="false" customFormat="false" customHeight="true" hidden="false" ht="12.1" outlineLevel="0" r="1828">
      <c r="A1828" s="0" t="str">
        <f aca="false">HYPERLINK("http://dbpedia.org/property/tournament")</f>
        <v>http://dbpedia.org/property/tournament</v>
      </c>
      <c r="B1828" s="0" t="s">
        <v>1737</v>
      </c>
      <c r="D1828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true" hidden="false" ht="12.1" outlineLevel="0" r="1829">
      <c r="A1829" s="0" t="str">
        <f aca="false">HYPERLINK("http://dbpedia.org/property/dimensions")</f>
        <v>http://dbpedia.org/property/dimensions</v>
      </c>
      <c r="B1829" s="0" t="s">
        <v>1834</v>
      </c>
      <c r="D1829" s="0" t="str">
        <f aca="false">HYPERLINK("http://dbpedia.org/sparql?default-graph-uri=http%3A%2F%2Fdbpedia.org&amp;query=select+distinct+%3Fsubject+%3Fobject+where+{%3Fsubject+%3Chttp%3A%2F%2Fdbpedia.org%2Fproperty%2Fdimensions%3E+%3Fobject}+LIMIT+100&amp;format=text%2Fhtml&amp;timeout=30000&amp;debug=on", "View on DBPedia")</f>
        <v>View on DBPedia</v>
      </c>
    </row>
    <row collapsed="false" customFormat="false" customHeight="true" hidden="false" ht="12.1" outlineLevel="0" r="1830">
      <c r="A1830" s="0" t="str">
        <f aca="false">HYPERLINK("http://dbpedia.org/property/data")</f>
        <v>http://dbpedia.org/property/data</v>
      </c>
      <c r="B1830" s="0" t="s">
        <v>476</v>
      </c>
      <c r="D1830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1831">
      <c r="A1831" s="0" t="str">
        <f aca="false">HYPERLINK("http://dbpedia.org/property/colspan")</f>
        <v>http://dbpedia.org/property/colspan</v>
      </c>
      <c r="B1831" s="0" t="s">
        <v>1835</v>
      </c>
      <c r="D1831" s="0" t="str">
        <f aca="false">HYPERLINK("http://dbpedia.org/sparql?default-graph-uri=http%3A%2F%2Fdbpedia.org&amp;query=select+distinct+%3Fsubject+%3Fobject+where+{%3Fsubject+%3Chttp%3A%2F%2Fdbpedia.org%2Fproperty%2Fcolspan%3E+%3Fobject}+LIMIT+100&amp;format=text%2Fhtml&amp;timeout=30000&amp;debug=on", "View on DBPedia")</f>
        <v>View on DBPedia</v>
      </c>
    </row>
    <row collapsed="false" customFormat="false" customHeight="true" hidden="false" ht="12.1" outlineLevel="0" r="1832">
      <c r="A1832" s="0" t="str">
        <f aca="false">HYPERLINK("http://dbpedia.org/property/club")</f>
        <v>http://dbpedia.org/property/club</v>
      </c>
      <c r="B1832" s="0" t="s">
        <v>557</v>
      </c>
      <c r="D1832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true" hidden="false" ht="12.65" outlineLevel="0" r="1833">
      <c r="A1833" s="0" t="str">
        <f aca="false">HYPERLINK("http://dbpedia.org/property/halign")</f>
        <v>http://dbpedia.org/property/halign</v>
      </c>
      <c r="B1833" s="0" t="s">
        <v>1836</v>
      </c>
      <c r="D1833" s="0" t="str">
        <f aca="false">HYPERLINK("http://dbpedia.org/sparql?default-graph-uri=http%3A%2F%2Fdbpedia.org&amp;query=select+distinct+%3Fsubject+%3Fobject+where+{%3Fsubject+%3Chttp%3A%2F%2Fdbpedia.org%2Fproperty%2Fhalign%3E+%3Fobject}+LIMIT+100&amp;format=text%2Fhtml&amp;timeout=30000&amp;debug=on", "View on DBPedia")</f>
        <v>View on DBPedia</v>
      </c>
    </row>
    <row collapsed="false" customFormat="false" customHeight="true" hidden="false" ht="12.65" outlineLevel="0" r="1834">
      <c r="A1834" s="0" t="str">
        <f aca="false">HYPERLINK("http://dbpedia.org/property/replacedBy")</f>
        <v>http://dbpedia.org/property/replacedBy</v>
      </c>
      <c r="B1834" s="0" t="s">
        <v>1837</v>
      </c>
      <c r="D1834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true" hidden="false" ht="12.1" outlineLevel="0" r="1835">
      <c r="A1835" s="0" t="str">
        <f aca="false">HYPERLINK("http://dbpedia.org/ontology/office")</f>
        <v>http://dbpedia.org/ontology/office</v>
      </c>
      <c r="B1835" s="0" t="s">
        <v>1740</v>
      </c>
      <c r="D1835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true" hidden="false" ht="12.1" outlineLevel="0" r="1836">
      <c r="A1836" s="0" t="str">
        <f aca="false">HYPERLINK("http://dbpedia.org/property/history")</f>
        <v>http://dbpedia.org/property/history</v>
      </c>
      <c r="B1836" s="0" t="s">
        <v>188</v>
      </c>
      <c r="D1836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65" outlineLevel="0" r="1837">
      <c r="A1837" s="0" t="str">
        <f aca="false">HYPERLINK("http://dbpedia.org/ontology/militaryBranch")</f>
        <v>http://dbpedia.org/ontology/militaryBranch</v>
      </c>
      <c r="B1837" s="0" t="s">
        <v>1838</v>
      </c>
      <c r="D1837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true" hidden="false" ht="12.65" outlineLevel="0" r="1838">
      <c r="A1838" s="0" t="str">
        <f aca="false">HYPERLINK("http://dbpedia.org/property/generalContractor")</f>
        <v>http://dbpedia.org/property/generalContractor</v>
      </c>
      <c r="B1838" s="0" t="s">
        <v>1839</v>
      </c>
      <c r="D1838" s="0" t="str">
        <f aca="false">HYPERLINK("http://dbpedia.org/sparql?default-graph-uri=http%3A%2F%2Fdbpedia.org&amp;query=select+distinct+%3Fsubject+%3Fobject+where+{%3Fsubject+%3Chttp%3A%2F%2Fdbpedia.org%2Fproperty%2FgeneralContractor%3E+%3Fobject}+LIMIT+100&amp;format=text%2Fhtml&amp;timeout=30000&amp;debug=on", "View on DBPedia")</f>
        <v>View on DBPedia</v>
      </c>
    </row>
    <row collapsed="false" customFormat="false" customHeight="true" hidden="false" ht="12.1" outlineLevel="0" r="1839">
      <c r="A1839" s="0" t="str">
        <f aca="false">HYPERLINK("http://dbpedia.org/ontology/college")</f>
        <v>http://dbpedia.org/ontology/college</v>
      </c>
      <c r="B1839" s="0" t="s">
        <v>494</v>
      </c>
      <c r="D1839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true" hidden="false" ht="12.65" outlineLevel="0" r="1840">
      <c r="A1840" s="0" t="str">
        <f aca="false">HYPERLINK("http://dbpedia.org/ontology/highschool")</f>
        <v>http://dbpedia.org/ontology/highschool</v>
      </c>
      <c r="B1840" s="0" t="s">
        <v>1749</v>
      </c>
      <c r="D1840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true" hidden="false" ht="12.1" outlineLevel="0" r="1841">
      <c r="A1841" s="0" t="str">
        <f aca="false">HYPERLINK("http://dbpedia.org/property/float")</f>
        <v>http://dbpedia.org/property/float</v>
      </c>
      <c r="B1841" s="0" t="s">
        <v>1840</v>
      </c>
      <c r="D1841" s="0" t="str">
        <f aca="false">HYPERLINK("http://dbpedia.org/sparql?default-graph-uri=http%3A%2F%2Fdbpedia.org&amp;query=select+distinct+%3Fsubject+%3Fobject+where+{%3Fsubject+%3Chttp%3A%2F%2Fdbpedia.org%2Fproperty%2Ffloat%3E+%3Fobject}+LIMIT+100&amp;format=text%2Fhtml&amp;timeout=30000&amp;debug=on", "View on DBPedia")</f>
        <v>View on DBPedia</v>
      </c>
    </row>
    <row collapsed="false" customFormat="false" customHeight="true" hidden="false" ht="12.1" outlineLevel="0" r="1842">
      <c r="A1842" s="0" t="str">
        <f aca="false">HYPERLINK("http://dbpedia.org/property/education")</f>
        <v>http://dbpedia.org/property/education</v>
      </c>
      <c r="B1842" s="0" t="s">
        <v>395</v>
      </c>
      <c r="D1842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1843">
      <c r="A1843" s="0" t="str">
        <f aca="false">HYPERLINK("http://dbpedia.org/property/salign")</f>
        <v>http://dbpedia.org/property/salign</v>
      </c>
      <c r="B1843" s="0" t="s">
        <v>1841</v>
      </c>
      <c r="D1843" s="0" t="str">
        <f aca="false">HYPERLINK("http://dbpedia.org/sparql?default-graph-uri=http%3A%2F%2Fdbpedia.org&amp;query=select+distinct+%3Fsubject+%3Fobject+where+{%3Fsubject+%3Chttp%3A%2F%2Fdbpedia.org%2Fproperty%2Fsalign%3E+%3Fobject}+LIMIT+100&amp;format=text%2Fhtml&amp;timeout=30000&amp;debug=on", "View on DBPedia")</f>
        <v>View on DBPedia</v>
      </c>
    </row>
    <row collapsed="false" customFormat="false" customHeight="true" hidden="false" ht="12.65" outlineLevel="0" r="1844">
      <c r="A1844" s="0" t="str">
        <f aca="false">HYPERLINK("http://dbpedia.org/ontology/formerName")</f>
        <v>http://dbpedia.org/ontology/formerName</v>
      </c>
      <c r="B1844" s="0" t="s">
        <v>206</v>
      </c>
      <c r="D184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1" outlineLevel="0" r="1845">
      <c r="A1845" s="0" t="str">
        <f aca="false">HYPERLINK("http://dbpedia.org/ontology/location")</f>
        <v>http://dbpedia.org/ontology/location</v>
      </c>
      <c r="B1845" s="0" t="s">
        <v>419</v>
      </c>
      <c r="D1845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846">
      <c r="A1846" s="0" t="str">
        <f aca="false">HYPERLINK("http://dbpedia.org/property/place")</f>
        <v>http://dbpedia.org/property/place</v>
      </c>
      <c r="B1846" s="0" t="s">
        <v>1281</v>
      </c>
      <c r="D1846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true" hidden="false" ht="12.1" outlineLevel="0" r="1847">
      <c r="A1847" s="0" t="str">
        <f aca="false">HYPERLINK("http://dbpedia.org/property/image")</f>
        <v>http://dbpedia.org/property/image</v>
      </c>
      <c r="B1847" s="0" t="s">
        <v>349</v>
      </c>
      <c r="D1847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1848">
      <c r="A1848" s="0" t="str">
        <f aca="false">HYPERLINK("http://dbpedia.org/property/website")</f>
        <v>http://dbpedia.org/property/website</v>
      </c>
      <c r="B1848" s="0" t="s">
        <v>460</v>
      </c>
      <c r="D1848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true" hidden="false" ht="12.1" outlineLevel="0" r="1849">
      <c r="A1849" s="0" t="str">
        <f aca="false">HYPERLINK("http://dbpedia.org/property/st")</f>
        <v>http://dbpedia.org/property/st</v>
      </c>
      <c r="B1849" s="0" t="s">
        <v>1778</v>
      </c>
      <c r="D1849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true" hidden="false" ht="12.65" outlineLevel="0" r="1850">
      <c r="A1850" s="0" t="str">
        <f aca="false">HYPERLINK("http://dbpedia.org/ontology/associatedBand")</f>
        <v>http://dbpedia.org/ontology/associatedBand</v>
      </c>
      <c r="B1850" s="0" t="s">
        <v>1110</v>
      </c>
      <c r="D1850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true" hidden="false" ht="12.1" outlineLevel="0" r="1851">
      <c r="A1851" s="0" t="str">
        <f aca="false">HYPERLINK("http://dbpedia.org/property/residence")</f>
        <v>http://dbpedia.org/property/residence</v>
      </c>
      <c r="B1851" s="0" t="s">
        <v>1727</v>
      </c>
      <c r="D1851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1852">
      <c r="A1852" s="0" t="str">
        <f aca="false">HYPERLINK("http://dbpedia.org/property/boards")</f>
        <v>http://dbpedia.org/property/boards</v>
      </c>
      <c r="B1852" s="0" t="s">
        <v>1842</v>
      </c>
      <c r="D1852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true" hidden="false" ht="12.1" outlineLevel="0" r="1853">
      <c r="A1853" s="0" t="str">
        <f aca="false">HYPERLINK("http://dbpedia.org/property/home")</f>
        <v>http://dbpedia.org/property/home</v>
      </c>
      <c r="B1853" s="0" t="s">
        <v>1729</v>
      </c>
      <c r="D1853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true" hidden="false" ht="12.65" outlineLevel="0" r="1854">
      <c r="A1854" s="0" t="str">
        <f aca="false">HYPERLINK("http://dbpedia.org/property/currentPosition")</f>
        <v>http://dbpedia.org/property/currentPosition</v>
      </c>
      <c r="B1854" s="0" t="s">
        <v>1843</v>
      </c>
      <c r="D1854" s="0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</row>
    <row collapsed="false" customFormat="false" customHeight="true" hidden="false" ht="12.65" outlineLevel="0" r="1855">
      <c r="A1855" s="0" t="str">
        <f aca="false">HYPERLINK("http://dbpedia.org/property/controlledby")</f>
        <v>http://dbpedia.org/property/controlledby</v>
      </c>
      <c r="B1855" s="0" t="s">
        <v>1844</v>
      </c>
      <c r="D1855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true" hidden="false" ht="12.65" outlineLevel="0" r="1856">
      <c r="A1856" s="0" t="str">
        <f aca="false">HYPERLINK("http://dbpedia.org/property/seatingCapacity")</f>
        <v>http://dbpedia.org/property/seatingCapacity</v>
      </c>
      <c r="B1856" s="0" t="s">
        <v>636</v>
      </c>
      <c r="D1856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true" hidden="false" ht="12.1" outlineLevel="0" r="1857">
      <c r="A1857" s="0" t="str">
        <f aca="false">HYPERLINK("http://dbpedia.org/property/service")</f>
        <v>http://dbpedia.org/property/service</v>
      </c>
      <c r="B1857" s="0" t="s">
        <v>1845</v>
      </c>
      <c r="D1857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true" hidden="false" ht="12.65" outlineLevel="0" r="1858">
      <c r="A1858" s="0" t="str">
        <f aca="false">HYPERLINK("http://dbpedia.org/property/imagealt")</f>
        <v>http://dbpedia.org/property/imagealt</v>
      </c>
      <c r="B1858" s="0" t="s">
        <v>1846</v>
      </c>
      <c r="D1858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true" hidden="false" ht="12.1" outlineLevel="0" r="1859">
      <c r="A1859" s="0" t="str">
        <f aca="false">HYPERLINK("http://dbpedia.org/property/rd")</f>
        <v>http://dbpedia.org/property/rd</v>
      </c>
      <c r="B1859" s="0" t="s">
        <v>216</v>
      </c>
      <c r="D1859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true" hidden="false" ht="12.65" outlineLevel="0" r="1860">
      <c r="A1860" s="0" t="str">
        <f aca="false">HYPERLINK("http://dbpedia.org/property/imageCaption")</f>
        <v>http://dbpedia.org/property/imageCaption</v>
      </c>
      <c r="B1860" s="0" t="s">
        <v>559</v>
      </c>
      <c r="D1860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1861">
      <c r="A1861" s="0" t="str">
        <f aca="false">HYPERLINK("http://dbpedia.org/property/type")</f>
        <v>http://dbpedia.org/property/type</v>
      </c>
      <c r="B1861" s="0" t="s">
        <v>59</v>
      </c>
      <c r="D1861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true" hidden="false" ht="12.65" outlineLevel="0" r="1862">
      <c r="A1862" s="0" t="str">
        <f aca="false">HYPERLINK("http://dbpedia.org/property/formerNames")</f>
        <v>http://dbpedia.org/property/formerNames</v>
      </c>
      <c r="B1862" s="0" t="s">
        <v>1181</v>
      </c>
      <c r="D1862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65" outlineLevel="0" r="1863">
      <c r="A1863" s="0" t="str">
        <f aca="false">HYPERLINK("http://dbpedia.org/property/chapterlist")</f>
        <v>http://dbpedia.org/property/chapterlist</v>
      </c>
      <c r="B1863" s="0" t="s">
        <v>1847</v>
      </c>
      <c r="D1863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true" hidden="false" ht="12.65" outlineLevel="0" r="1864">
      <c r="A1864" s="0" t="str">
        <f aca="false">HYPERLINK("http://dbpedia.org/property/allStadiums")</f>
        <v>http://dbpedia.org/property/allStadiums</v>
      </c>
      <c r="B1864" s="0" t="s">
        <v>612</v>
      </c>
      <c r="D1864" s="0" t="str">
        <f aca="false">HYPERLINK("http://dbpedia.org/sparql?default-graph-uri=http%3A%2F%2Fdbpedia.org&amp;query=select+distinct+%3Fsubject+%3Fobject+where+{%3Fsubject+%3Chttp%3A%2F%2Fdbpedia.org%2Fproperty%2FallStadiums%3E+%3Fobject}+LIMIT+100&amp;format=text%2Fhtml&amp;timeout=30000&amp;debug=on", "View on DBPedia")</f>
        <v>View on DBPedia</v>
      </c>
    </row>
    <row collapsed="false" customFormat="false" customHeight="true" hidden="false" ht="12.65" outlineLevel="0" r="1865">
      <c r="A1865" s="0" t="str">
        <f aca="false">HYPERLINK("http://dbpedia.org/property/pastcoaching")</f>
        <v>http://dbpedia.org/property/pastcoaching</v>
      </c>
      <c r="B1865" s="0" t="s">
        <v>232</v>
      </c>
      <c r="D1865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true" hidden="false" ht="12.65" outlineLevel="0" r="1866">
      <c r="A1866" s="0" t="str">
        <f aca="false">HYPERLINK("http://dbpedia.org/property/arenaName")</f>
        <v>http://dbpedia.org/property/arenaName</v>
      </c>
      <c r="B1866" s="0" t="s">
        <v>1848</v>
      </c>
      <c r="D1866" s="0" t="str">
        <f aca="false">HYPERLINK("http://dbpedia.org/sparql?default-graph-uri=http%3A%2F%2Fdbpedia.org&amp;query=select+distinct+%3Fsubject+%3Fobject+where+{%3Fsubject+%3Chttp%3A%2F%2Fdbpedia.org%2Fproperty%2FarenaName%3E+%3Fobject}+LIMIT+100&amp;format=text%2Fhtml&amp;timeout=30000&amp;debug=on", "View on DBPedia")</f>
        <v>View on DBPedia</v>
      </c>
    </row>
    <row collapsed="false" customFormat="false" customHeight="true" hidden="false" ht="12.65" outlineLevel="0" r="1867">
      <c r="A1867" s="0" t="str">
        <f aca="false">HYPERLINK("http://dbpedia.org/property/semiarena")</f>
        <v>http://dbpedia.org/property/semiarena</v>
      </c>
      <c r="B1867" s="0" t="s">
        <v>1849</v>
      </c>
      <c r="D1867" s="0" t="str">
        <f aca="false">HYPERLINK("http://dbpedia.org/sparql?default-graph-uri=http%3A%2F%2Fdbpedia.org&amp;query=select+distinct+%3Fsubject+%3Fobject+where+{%3Fsubject+%3Chttp%3A%2F%2Fdbpedia.org%2Fproperty%2Fsemiarena%3E+%3Fobject}+LIMIT+100&amp;format=text%2Fhtml&amp;timeout=30000&amp;debug=on", "View on DBPedia")</f>
        <v>View on DBPedia</v>
      </c>
    </row>
    <row collapsed="false" customFormat="false" customHeight="true" hidden="false" ht="12.1" outlineLevel="0" r="1868">
      <c r="A1868" s="0" t="str">
        <f aca="false">HYPERLINK("http://dbpedia.org/property/honors")</f>
        <v>http://dbpedia.org/property/honors</v>
      </c>
      <c r="B1868" s="0" t="s">
        <v>134</v>
      </c>
      <c r="D1868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true" hidden="false" ht="12.65" outlineLevel="0" r="1869">
      <c r="A1869" s="0" t="str">
        <f aca="false">HYPERLINK("http://dbpedia.org/property/coachingTeams")</f>
        <v>http://dbpedia.org/property/coachingTeams</v>
      </c>
      <c r="B1869" s="0" t="s">
        <v>1764</v>
      </c>
      <c r="D1869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true" hidden="false" ht="12.65" outlineLevel="0" r="1870">
      <c r="A1870" s="0" t="str">
        <f aca="false">HYPERLINK("http://dbpedia.org/property/champStad")</f>
        <v>http://dbpedia.org/property/champStad</v>
      </c>
      <c r="B1870" s="0" t="s">
        <v>1850</v>
      </c>
      <c r="D1870" s="0" t="str">
        <f aca="false">HYPERLINK("http://dbpedia.org/sparql?default-graph-uri=http%3A%2F%2Fdbpedia.org&amp;query=select+distinct+%3Fsubject+%3Fobject+where+{%3Fsubject+%3Chttp%3A%2F%2Fdbpedia.org%2Fproperty%2FchampStad%3E+%3Fobject}+LIMIT+100&amp;format=text%2Fhtml&amp;timeout=30000&amp;debug=on", "View on DBPedia")</f>
        <v>View on DBPedia</v>
      </c>
    </row>
    <row collapsed="false" customFormat="false" customHeight="true" hidden="false" ht="12.65" outlineLevel="0" r="1871">
      <c r="A1871" s="0" t="str">
        <f aca="false">HYPERLINK("http://dbpedia.org/property/studentsection")</f>
        <v>http://dbpedia.org/property/studentsection</v>
      </c>
      <c r="B1871" s="0" t="s">
        <v>1851</v>
      </c>
      <c r="D1871" s="0" t="str">
        <f aca="false">HYPERLINK("http://dbpedia.org/sparql?default-graph-uri=http%3A%2F%2Fdbpedia.org&amp;query=select+distinct+%3Fsubject+%3Fobject+where+{%3Fsubject+%3Chttp%3A%2F%2Fdbpedia.org%2Fproperty%2Fstudentsection%3E+%3Fobject}+LIMIT+100&amp;format=text%2Fhtml&amp;timeout=30000&amp;debug=on", "View on DBPedia")</f>
        <v>View on DBPedia</v>
      </c>
    </row>
    <row collapsed="false" customFormat="false" customHeight="true" hidden="false" ht="12.65" outlineLevel="0" r="1872">
      <c r="A1872" s="0" t="str">
        <f aca="false">HYPERLINK("http://dbpedia.org/property/stadiumName")</f>
        <v>http://dbpedia.org/property/stadiumName</v>
      </c>
      <c r="B1872" s="0" t="s">
        <v>1247</v>
      </c>
      <c r="D1872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true" hidden="false" ht="12.1" outlineLevel="0" r="1873">
      <c r="A1873" s="0" t="str">
        <f aca="false">HYPERLINK("http://dbpedia.org/ontology/address")</f>
        <v>http://dbpedia.org/ontology/address</v>
      </c>
      <c r="B1873" s="0" t="s">
        <v>1852</v>
      </c>
      <c r="D1873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true" hidden="false" ht="12.1" outlineLevel="0" r="1874">
      <c r="A1874" s="0" t="str">
        <f aca="false">HYPERLINK("http://dbpedia.org/property/headquarters")</f>
        <v>http://dbpedia.org/property/headquarters</v>
      </c>
      <c r="B1874" s="0" t="s">
        <v>1779</v>
      </c>
      <c r="D1874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65" outlineLevel="0" r="1875">
      <c r="A1875" s="0" t="str">
        <f aca="false">HYPERLINK("http://dbpedia.org/property/debutteam")</f>
        <v>http://dbpedia.org/property/debutteam</v>
      </c>
      <c r="B1875" s="0" t="s">
        <v>1853</v>
      </c>
      <c r="D1875" s="0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</row>
    <row collapsed="false" customFormat="false" customHeight="true" hidden="false" ht="12.1" outlineLevel="0" r="1876">
      <c r="A1876" s="0" t="str">
        <f aca="false">HYPERLINK("http://dbpedia.org/property/birthplace")</f>
        <v>http://dbpedia.org/property/birthplace</v>
      </c>
      <c r="B1876" s="0" t="s">
        <v>1743</v>
      </c>
      <c r="D1876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877">
      <c r="A1877" s="0" t="str">
        <f aca="false">HYPERLINK("http://dbpedia.org/property/capacity")</f>
        <v>http://dbpedia.org/property/capacity</v>
      </c>
      <c r="B1877" s="0" t="s">
        <v>1854</v>
      </c>
      <c r="D1877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true" hidden="false" ht="12.1" outlineLevel="0" r="1878">
      <c r="A1878" s="0" t="str">
        <f aca="false">HYPERLINK("http://dbpedia.org/ontology/ground")</f>
        <v>http://dbpedia.org/ontology/ground</v>
      </c>
      <c r="B1878" s="0" t="s">
        <v>1747</v>
      </c>
      <c r="D1878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true" hidden="false" ht="12.1" outlineLevel="0" r="1879">
      <c r="A1879" s="0" t="str">
        <f aca="false">HYPERLINK("http://dbpedia.org/property/architect")</f>
        <v>http://dbpedia.org/property/architect</v>
      </c>
      <c r="B1879" s="0" t="s">
        <v>1855</v>
      </c>
      <c r="D1879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true" hidden="false" ht="12.65" outlineLevel="0" r="1880">
      <c r="A1880" s="0" t="str">
        <f aca="false">HYPERLINK("http://dbpedia.org/property/deathPlace")</f>
        <v>http://dbpedia.org/property/deathPlace</v>
      </c>
      <c r="B1880" s="0" t="s">
        <v>462</v>
      </c>
      <c r="D1880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1881">
      <c r="A1881" s="0" t="str">
        <f aca="false">HYPERLINK("http://dbpedia.org/ontology/headquarter")</f>
        <v>http://dbpedia.org/ontology/headquarter</v>
      </c>
      <c r="B1881" s="0" t="s">
        <v>1776</v>
      </c>
      <c r="D1881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true" hidden="false" ht="12.65" outlineLevel="0" r="1882">
      <c r="A1882" s="0" t="str">
        <f aca="false">HYPERLINK("http://dbpedia.org/property/finalfourarena")</f>
        <v>http://dbpedia.org/property/finalfourarena</v>
      </c>
      <c r="B1882" s="0" t="s">
        <v>1856</v>
      </c>
      <c r="D1882" s="0" t="str">
        <f aca="false">HYPERLINK("http://dbpedia.org/sparql?default-graph-uri=http%3A%2F%2Fdbpedia.org&amp;query=select+distinct+%3Fsubject+%3Fobject+where+{%3Fsubject+%3Chttp%3A%2F%2Fdbpedia.org%2Fproperty%2Ffinalfourarena%3E+%3Fobject}+LIMIT+100&amp;format=text%2Fhtml&amp;timeout=30000&amp;debug=on", "View on DBPedia")</f>
        <v>View on DBPedia</v>
      </c>
    </row>
    <row collapsed="false" customFormat="false" customHeight="true" hidden="false" ht="12.65" outlineLevel="0" r="1883">
      <c r="A1883" s="0" t="str">
        <f aca="false">HYPERLINK("http://dbpedia.org/property/qalign")</f>
        <v>http://dbpedia.org/property/qalign</v>
      </c>
      <c r="B1883" s="0" t="s">
        <v>1857</v>
      </c>
      <c r="D1883" s="0" t="str">
        <f aca="false">HYPERLINK("http://dbpedia.org/sparql?default-graph-uri=http%3A%2F%2Fdbpedia.org&amp;query=select+distinct+%3Fsubject+%3Fobject+where+{%3Fsubject+%3Chttp%3A%2F%2Fdbpedia.org%2Fproperty%2Fqalign%3E+%3Fobject}+LIMIT+100&amp;format=text%2Fhtml&amp;timeout=30000&amp;debug=on", "View on DBPedia")</f>
        <v>View on DBPedia</v>
      </c>
    </row>
    <row collapsed="false" customFormat="false" customHeight="true" hidden="false" ht="12.65" outlineLevel="0" r="1884">
      <c r="A1884" s="0" t="str">
        <f aca="false">HYPERLINK("http://dbpedia.org/property/relatedComponents")</f>
        <v>http://dbpedia.org/property/relatedComponents</v>
      </c>
      <c r="B1884" s="0" t="s">
        <v>1858</v>
      </c>
      <c r="D1884" s="0" t="str">
        <f aca="false">HYPERLINK("http://dbpedia.org/sparql?default-graph-uri=http%3A%2F%2Fdbpedia.org&amp;query=select+distinct+%3Fsubject+%3Fobject+where+{%3Fsubject+%3Chttp%3A%2F%2Fdbpedia.org%2Fproperty%2FrelatedComponents%3E+%3Fobject}+LIMIT+100&amp;format=text%2Fhtml&amp;timeout=30000&amp;debug=on", "View on DBPedia")</f>
        <v>View on DBPedia</v>
      </c>
    </row>
    <row collapsed="false" customFormat="false" customHeight="true" hidden="false" ht="12.1" outlineLevel="0" r="1885">
      <c r="A1885" s="0" t="str">
        <f aca="false">HYPERLINK("http://dbpedia.org/ontology/stadium")</f>
        <v>http://dbpedia.org/ontology/stadium</v>
      </c>
      <c r="B1885" s="0" t="s">
        <v>1761</v>
      </c>
      <c r="D1885" s="0" t="str">
        <f aca="false">HYPERLINK("http://dbpedia.org/sparql?default-graph-uri=http%3A%2F%2Fdbpedia.org&amp;query=select+distinct+%3Fsubject+%3Fobject+where+{%3Fsubject+%3Chttp%3A%2F%2Fdbpedia.org%2Fontology%2Fstadium%3E+%3Fobject}+LIMIT+100&amp;format=text%2Fhtml&amp;timeout=30000&amp;debug=on", "View on DBPedia")</f>
        <v>View on DBPedia</v>
      </c>
    </row>
    <row collapsed="false" customFormat="false" customHeight="true" hidden="false" ht="12.65" outlineLevel="0" r="1886">
      <c r="A1886" s="0" t="str">
        <f aca="false">HYPERLINK("http://dbpedia.org/property/siteCityst")</f>
        <v>http://dbpedia.org/property/siteCityst</v>
      </c>
      <c r="B1886" s="0" t="s">
        <v>1746</v>
      </c>
      <c r="D1886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true" hidden="false" ht="12.1" outlineLevel="0" r="1887">
      <c r="A1887" s="0" t="str">
        <f aca="false">HYPERLINK("http://dbpedia.org/property/predecessor")</f>
        <v>http://dbpedia.org/property/predecessor</v>
      </c>
      <c r="B1887" s="0" t="s">
        <v>502</v>
      </c>
      <c r="D1887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65" outlineLevel="0" r="1888">
      <c r="A1888" s="0" t="str">
        <f aca="false">HYPERLINK("http://dbpedia.org/property/fullName")</f>
        <v>http://dbpedia.org/property/fullName</v>
      </c>
      <c r="B1888" s="0" t="s">
        <v>1859</v>
      </c>
      <c r="D1888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true" hidden="false" ht="12.65" outlineLevel="0" r="1889">
      <c r="A1889" s="0" t="str">
        <f aca="false">HYPERLINK("http://dbpedia.org/property/siteStadium")</f>
        <v>http://dbpedia.org/property/siteStadium</v>
      </c>
      <c r="B1889" s="0" t="s">
        <v>1790</v>
      </c>
      <c r="D1889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true" hidden="false" ht="12.65" outlineLevel="0" r="1890">
      <c r="A1890" s="0" t="str">
        <f aca="false">HYPERLINK("http://dbpedia.org/property/headerAlign")</f>
        <v>http://dbpedia.org/property/headerAlign</v>
      </c>
      <c r="B1890" s="0" t="s">
        <v>1860</v>
      </c>
      <c r="D1890" s="0" t="str">
        <f aca="false">HYPERLINK("http://dbpedia.org/sparql?default-graph-uri=http%3A%2F%2Fdbpedia.org&amp;query=select+distinct+%3Fsubject+%3Fobject+where+{%3Fsubject+%3Chttp%3A%2F%2Fdbpedia.org%2Fproperty%2FheaderAlign%3E+%3Fobject}+LIMIT+100&amp;format=text%2Fhtml&amp;timeout=30000&amp;debug=on", "View on DBPedia")</f>
        <v>View on DBPedia</v>
      </c>
    </row>
    <row collapsed="false" customFormat="false" customHeight="true" hidden="false" ht="12.65" outlineLevel="0" r="1891">
      <c r="A1891" s="0" t="str">
        <f aca="false">HYPERLINK("http://dbpedia.org/property/highSchool")</f>
        <v>http://dbpedia.org/property/highSchool</v>
      </c>
      <c r="B1891" s="0" t="s">
        <v>716</v>
      </c>
      <c r="D1891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true" hidden="false" ht="12.65" outlineLevel="0" r="1892">
      <c r="A1892" s="0" t="str">
        <f aca="false">HYPERLINK("http://dbpedia.org/property/stadiumarena")</f>
        <v>http://dbpedia.org/property/stadiumarena</v>
      </c>
      <c r="B1892" s="0" t="s">
        <v>1861</v>
      </c>
      <c r="D1892" s="0" t="str">
        <f aca="false">HYPERLINK("http://dbpedia.org/sparql?default-graph-uri=http%3A%2F%2Fdbpedia.org&amp;query=select+distinct+%3Fsubject+%3Fobject+where+{%3Fsubject+%3Chttp%3A%2F%2Fdbpedia.org%2Fproperty%2Fstadiumarena%3E+%3Fobject}+LIMIT+100&amp;format=text%2Fhtml&amp;timeout=30000&amp;debug=on", "View on DBPedia")</f>
        <v>View on DBPedia</v>
      </c>
    </row>
    <row collapsed="false" customFormat="false" customHeight="true" hidden="false" ht="12.1" outlineLevel="0" r="1893">
      <c r="A1893" s="0" t="str">
        <f aca="false">HYPERLINK("http://dbpedia.org/property/publisher")</f>
        <v>http://dbpedia.org/property/publisher</v>
      </c>
      <c r="B1893" s="0" t="s">
        <v>1183</v>
      </c>
      <c r="D1893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1" outlineLevel="0" r="1894">
      <c r="A1894" s="0" t="str">
        <f aca="false">HYPERLINK("http://dbpedia.org/property/office")</f>
        <v>http://dbpedia.org/property/office</v>
      </c>
      <c r="B1894" s="0" t="s">
        <v>1740</v>
      </c>
      <c r="D1894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1895">
      <c r="A1895" s="0" t="str">
        <f aca="false">HYPERLINK("http://dbpedia.org/ontology/associatedMusicalArtist")</f>
        <v>http://dbpedia.org/ontology/associatedMusicalArtist</v>
      </c>
      <c r="B1895" s="0" t="s">
        <v>1111</v>
      </c>
      <c r="D1895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true" hidden="false" ht="12.1" outlineLevel="0" r="1896">
      <c r="A1896" s="0" t="str">
        <f aca="false">HYPERLINK("http://dbpedia.org/property/venue")</f>
        <v>http://dbpedia.org/property/venue</v>
      </c>
      <c r="B1896" s="0" t="s">
        <v>1862</v>
      </c>
      <c r="D1896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true" hidden="false" ht="12.1" outlineLevel="0" r="1897">
      <c r="A1897" s="0" t="str">
        <f aca="false">HYPERLINK("http://dbpedia.org/ontology/institution")</f>
        <v>http://dbpedia.org/ontology/institution</v>
      </c>
      <c r="B1897" s="0" t="s">
        <v>1863</v>
      </c>
      <c r="D1897" s="0" t="str">
        <f aca="false">HYPERLINK("http://dbpedia.org/sparql?default-graph-uri=http%3A%2F%2Fdbpedia.org&amp;query=select+distinct+%3Fsubject+%3Fobject+where+{%3Fsubject+%3Chttp%3A%2F%2Fdbpedia.org%2Fontology%2Finstitution%3E+%3Fobject}+LIMIT+100&amp;format=text%2Fhtml&amp;timeout=30000&amp;debug=on", "View on DBPedia")</f>
        <v>View on DBPedia</v>
      </c>
    </row>
    <row collapsed="false" customFormat="false" customHeight="true" hidden="false" ht="12.65" outlineLevel="0" r="1898">
      <c r="A1898" s="0" t="str">
        <f aca="false">HYPERLINK("http://dbpedia.org/property/mpsub")</f>
        <v>http://dbpedia.org/property/mpsub</v>
      </c>
      <c r="B1898" s="0" t="s">
        <v>1864</v>
      </c>
      <c r="D1898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true" hidden="false" ht="12.1" outlineLevel="0" r="1899">
      <c r="A1899" s="0" t="str">
        <f aca="false">HYPERLINK("http://dbpedia.org/property/next")</f>
        <v>http://dbpedia.org/property/next</v>
      </c>
      <c r="B1899" s="0" t="s">
        <v>408</v>
      </c>
      <c r="D1899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65" outlineLevel="0" r="1900">
      <c r="A1900" s="0" t="str">
        <f aca="false">HYPERLINK("http://dbpedia.org/ontology/digitalSubChannel")</f>
        <v>http://dbpedia.org/ontology/digitalSubChannel</v>
      </c>
      <c r="B1900" s="0" t="s">
        <v>1865</v>
      </c>
      <c r="D1900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true" hidden="false" ht="12.65" outlineLevel="0" r="1901">
      <c r="A1901" s="0" t="str">
        <f aca="false">HYPERLINK("http://dbpedia.org/property/titlestyle")</f>
        <v>http://dbpedia.org/property/titlestyle</v>
      </c>
      <c r="B1901" s="0" t="s">
        <v>1866</v>
      </c>
      <c r="D1901" s="0" t="str">
        <f aca="false">HYPERLINK("http://dbpedia.org/sparql?default-graph-uri=http%3A%2F%2Fdbpedia.org&amp;query=select+distinct+%3Fsubject+%3Fobject+where+{%3Fsubject+%3Chttp%3A%2F%2Fdbpedia.org%2Fproperty%2Ftitlestyle%3E+%3Fobject}+LIMIT+100&amp;format=text%2Fhtml&amp;timeout=30000&amp;debug=on", "View on DBPedia")</f>
        <v>View on DBPedia</v>
      </c>
    </row>
    <row collapsed="false" customFormat="false" customHeight="true" hidden="false" ht="12.65" outlineLevel="0" r="1902">
      <c r="A1902" s="0" t="str">
        <f aca="false">HYPERLINK("http://dbpedia.org/property/almaMater")</f>
        <v>http://dbpedia.org/property/almaMater</v>
      </c>
      <c r="B1902" s="0" t="s">
        <v>338</v>
      </c>
      <c r="D1902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1903">
      <c r="A1903" s="0" t="str">
        <f aca="false">HYPERLINK("http://dbpedia.org/ontology/almaMater")</f>
        <v>http://dbpedia.org/ontology/almaMater</v>
      </c>
      <c r="B1903" s="0" t="s">
        <v>338</v>
      </c>
      <c r="D1903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1904">
      <c r="A1904" s="0" t="str">
        <f aca="false">HYPERLINK("http://dbpedia.org/property/pastteams")</f>
        <v>http://dbpedia.org/property/pastteams</v>
      </c>
      <c r="B1904" s="0" t="s">
        <v>294</v>
      </c>
      <c r="D1904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true" hidden="false" ht="12.1" outlineLevel="0" r="1905">
      <c r="A1905" s="0" t="str">
        <f aca="false">HYPERLINK("http://dbpedia.org/property/works")</f>
        <v>http://dbpedia.org/property/works</v>
      </c>
      <c r="B1905" s="0" t="s">
        <v>1299</v>
      </c>
      <c r="D1905" s="0" t="str">
        <f aca="false">HYPERLINK("http://dbpedia.org/sparql?default-graph-uri=http%3A%2F%2Fdbpedia.org&amp;query=select+distinct+%3Fsubject+%3Fobject+where+{%3Fsubject+%3Chttp%3A%2F%2Fdbpedia.org%2Fproperty%2Fworks%3E+%3Fobject}+LIMIT+100&amp;format=text%2Fhtml&amp;timeout=30000&amp;debug=on", "View on DBPedia")</f>
        <v>View on DBPedia</v>
      </c>
    </row>
    <row collapsed="false" customFormat="false" customHeight="true" hidden="false" ht="12.65" outlineLevel="0" r="1906">
      <c r="A1906" s="0" t="str">
        <f aca="false">HYPERLINK("http://dbpedia.org/property/currentTenants")</f>
        <v>http://dbpedia.org/property/currentTenants</v>
      </c>
      <c r="B1906" s="0" t="s">
        <v>1867</v>
      </c>
      <c r="D1906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true" hidden="false" ht="12.1" outlineLevel="0" r="1908">
      <c r="A1908" s="0" t="n">
        <v>748406375</v>
      </c>
      <c r="B1908" s="0" t="s">
        <v>115</v>
      </c>
      <c r="C1908" s="0" t="str">
        <f aca="false">HYPERLINK("http://en.wikipedia.org/wiki/50_Greatest_Players_in_NBA_History", "View context")</f>
        <v>View context</v>
      </c>
    </row>
    <row collapsed="false" customFormat="false" customHeight="true" hidden="false" ht="12.1" outlineLevel="0" r="1909">
      <c r="A1909" s="0" t="s">
        <v>1868</v>
      </c>
      <c r="B1909" s="0" t="s">
        <v>1869</v>
      </c>
      <c r="C1909" s="0" t="s">
        <v>1870</v>
      </c>
      <c r="D1909" s="0" t="s">
        <v>1871</v>
      </c>
      <c r="E1909" s="0" t="s">
        <v>1872</v>
      </c>
    </row>
    <row collapsed="false" customFormat="false" customHeight="true" hidden="false" ht="12.1" outlineLevel="0" r="1910">
      <c r="A1910" s="0" t="s">
        <v>1873</v>
      </c>
      <c r="B1910" s="0" t="s">
        <v>1874</v>
      </c>
      <c r="C1910" s="0" t="s">
        <v>1875</v>
      </c>
      <c r="D1910" s="0" t="s">
        <v>1876</v>
      </c>
      <c r="E1910" s="0" t="s">
        <v>1876</v>
      </c>
    </row>
    <row collapsed="false" customFormat="false" customHeight="true" hidden="false" ht="12.1" outlineLevel="0" r="1911">
      <c r="A1911" s="0" t="s">
        <v>1877</v>
      </c>
      <c r="B1911" s="0" t="s">
        <v>1878</v>
      </c>
      <c r="C1911" s="0" t="s">
        <v>1879</v>
      </c>
      <c r="D1911" s="0" t="s">
        <v>1880</v>
      </c>
      <c r="E1911" s="0" t="s">
        <v>1881</v>
      </c>
    </row>
    <row collapsed="false" customFormat="false" customHeight="true" hidden="false" ht="12.65" outlineLevel="0" r="1912">
      <c r="A1912" s="0" t="s">
        <v>1882</v>
      </c>
      <c r="B1912" s="0" t="s">
        <v>1883</v>
      </c>
      <c r="C1912" s="0" t="s">
        <v>1884</v>
      </c>
      <c r="D1912" s="0" t="s">
        <v>1885</v>
      </c>
      <c r="E1912" s="0" t="s">
        <v>1886</v>
      </c>
    </row>
    <row collapsed="false" customFormat="false" customHeight="true" hidden="false" ht="12.65" outlineLevel="0" r="1913">
      <c r="A1913" s="0" t="s">
        <v>1887</v>
      </c>
      <c r="B1913" s="0" t="s">
        <v>1888</v>
      </c>
      <c r="C1913" s="0" t="s">
        <v>1889</v>
      </c>
      <c r="D1913" s="0" t="s">
        <v>1890</v>
      </c>
      <c r="E1913" s="0" t="s">
        <v>1891</v>
      </c>
    </row>
    <row collapsed="false" customFormat="false" customHeight="true" hidden="false" ht="12.1" outlineLevel="0" r="1914">
      <c r="A1914" s="0" t="s">
        <v>1892</v>
      </c>
      <c r="B1914" s="0" t="s">
        <v>1893</v>
      </c>
      <c r="C1914" s="0" t="s">
        <v>1894</v>
      </c>
      <c r="D1914" s="0" t="s">
        <v>1895</v>
      </c>
      <c r="E1914" s="0" t="s">
        <v>1896</v>
      </c>
    </row>
    <row collapsed="false" customFormat="false" customHeight="true" hidden="false" ht="12.1" outlineLevel="0" r="1915">
      <c r="A1915" s="0" t="s">
        <v>1897</v>
      </c>
      <c r="B1915" s="0" t="s">
        <v>1898</v>
      </c>
      <c r="C1915" s="0" t="s">
        <v>1899</v>
      </c>
      <c r="D1915" s="0" t="s">
        <v>1900</v>
      </c>
      <c r="E1915" s="0" t="s">
        <v>1901</v>
      </c>
    </row>
    <row collapsed="false" customFormat="false" customHeight="true" hidden="false" ht="12.65" outlineLevel="0" r="1916">
      <c r="A1916" s="0" t="s">
        <v>1902</v>
      </c>
      <c r="B1916" s="0" t="s">
        <v>1903</v>
      </c>
      <c r="C1916" s="0" t="s">
        <v>1904</v>
      </c>
      <c r="D1916" s="0" t="s">
        <v>1905</v>
      </c>
      <c r="E1916" s="0" t="s">
        <v>1906</v>
      </c>
    </row>
    <row collapsed="false" customFormat="false" customHeight="true" hidden="false" ht="12.1" outlineLevel="0" r="1917">
      <c r="A1917" s="0" t="s">
        <v>1907</v>
      </c>
      <c r="B1917" s="0" t="s">
        <v>1908</v>
      </c>
      <c r="C1917" s="0" t="s">
        <v>1909</v>
      </c>
      <c r="D1917" s="0" t="s">
        <v>1910</v>
      </c>
    </row>
    <row collapsed="false" customFormat="false" customHeight="true" hidden="false" ht="12.1" outlineLevel="0" r="1918">
      <c r="A1918" s="0" t="str">
        <f aca="false">HYPERLINK("http://dbpedia.org/property/history")</f>
        <v>http://dbpedia.org/property/history</v>
      </c>
      <c r="B1918" s="0" t="s">
        <v>188</v>
      </c>
      <c r="D1918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1" outlineLevel="0" r="1919">
      <c r="A1919" s="0" t="str">
        <f aca="false">HYPERLINK("http://dbpedia.org/property/team")</f>
        <v>http://dbpedia.org/property/team</v>
      </c>
      <c r="B1919" s="0" t="s">
        <v>187</v>
      </c>
      <c r="D1919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true" hidden="false" ht="12.1" outlineLevel="0" r="1920">
      <c r="A1920" s="0" t="str">
        <f aca="false">HYPERLINK("http://dbpedia.org/property/teams")</f>
        <v>http://dbpedia.org/property/teams</v>
      </c>
      <c r="B1920" s="0" t="s">
        <v>207</v>
      </c>
      <c r="D1920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true" hidden="false" ht="12.1" outlineLevel="0" r="1921">
      <c r="A1921" s="0" t="str">
        <f aca="false">HYPERLINK("http://dbpedia.org/property/tenants")</f>
        <v>http://dbpedia.org/property/tenants</v>
      </c>
      <c r="B1921" s="0" t="s">
        <v>241</v>
      </c>
      <c r="D1921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true" hidden="false" ht="12.1" outlineLevel="0" r="1922">
      <c r="A1922" s="0" t="str">
        <f aca="false">HYPERLINK("http://dbpedia.org/property/title")</f>
        <v>http://dbpedia.org/property/title</v>
      </c>
      <c r="B1922" s="0" t="s">
        <v>27</v>
      </c>
      <c r="D192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1923">
      <c r="A1923" s="0" t="str">
        <f aca="false">HYPERLINK("http://dbpedia.org/property/cteam")</f>
        <v>http://dbpedia.org/property/cteam</v>
      </c>
      <c r="B1923" s="0" t="s">
        <v>1739</v>
      </c>
      <c r="D1923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true" hidden="false" ht="12.65" outlineLevel="0" r="1924">
      <c r="A1924" s="0" t="str">
        <f aca="false">HYPERLINK("http://dbpedia.org/property/draftTeam")</f>
        <v>http://dbpedia.org/property/draftTeam</v>
      </c>
      <c r="B1924" s="0" t="s">
        <v>520</v>
      </c>
      <c r="D1924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true" hidden="false" ht="12.65" outlineLevel="0" r="1925">
      <c r="A1925" s="0" t="str">
        <f aca="false">HYPERLINK("http://dbpedia.org/property/formerTeams")</f>
        <v>http://dbpedia.org/property/formerTeams</v>
      </c>
      <c r="B1925" s="0" t="s">
        <v>231</v>
      </c>
      <c r="D1925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true" hidden="false" ht="12.65" outlineLevel="0" r="1926">
      <c r="A1926" s="0" t="str">
        <f aca="false">HYPERLINK("http://dbpedia.org/ontology/draftTeam")</f>
        <v>http://dbpedia.org/ontology/draftTeam</v>
      </c>
      <c r="B1926" s="0" t="s">
        <v>520</v>
      </c>
      <c r="D1926" s="0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</row>
    <row collapsed="false" customFormat="false" customHeight="true" hidden="false" ht="12.1" outlineLevel="0" r="1927">
      <c r="A1927" s="0" t="str">
        <f aca="false">HYPERLINK("http://dbpedia.org/ontology/tenant")</f>
        <v>http://dbpedia.org/ontology/tenant</v>
      </c>
      <c r="B1927" s="0" t="s">
        <v>256</v>
      </c>
      <c r="D1927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65" outlineLevel="0" r="1928">
      <c r="A1928" s="0" t="str">
        <f aca="false">HYPERLINK("http://dbpedia.org/ontology/formerTeam")</f>
        <v>http://dbpedia.org/ontology/formerTeam</v>
      </c>
      <c r="B1928" s="0" t="s">
        <v>215</v>
      </c>
      <c r="D1928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true" hidden="false" ht="12.1" outlineLevel="0" r="1929">
      <c r="A1929" s="0" t="str">
        <f aca="false">HYPERLINK("http://dbpedia.org/property/name")</f>
        <v>http://dbpedia.org/property/name</v>
      </c>
      <c r="B1929" s="0" t="s">
        <v>24</v>
      </c>
      <c r="D192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930">
      <c r="A1930" s="0" t="str">
        <f aca="false">HYPERLINK("http://dbpedia.org/ontology/team")</f>
        <v>http://dbpedia.org/ontology/team</v>
      </c>
      <c r="B1930" s="0" t="s">
        <v>187</v>
      </c>
      <c r="D193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true" hidden="false" ht="12.65" outlineLevel="0" r="1931">
      <c r="A1931" s="0" t="str">
        <f aca="false">HYPERLINK("http://dbpedia.org/property/coachTeams")</f>
        <v>http://dbpedia.org/property/coachTeams</v>
      </c>
      <c r="B1931" s="0" t="s">
        <v>310</v>
      </c>
      <c r="D193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true" hidden="false" ht="12.65" outlineLevel="0" r="1932">
      <c r="A1932" s="0" t="str">
        <f aca="false">HYPERLINK("http://dbpedia.org/ontology/coachedTeam")</f>
        <v>http://dbpedia.org/ontology/coachedTeam</v>
      </c>
      <c r="B1932" s="0" t="s">
        <v>641</v>
      </c>
      <c r="D1932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true" hidden="false" ht="12.1" outlineLevel="0" r="1933">
      <c r="A1933" s="0" t="str">
        <f aca="false">HYPERLINK("http://dbpedia.org/property/highlights")</f>
        <v>http://dbpedia.org/property/highlights</v>
      </c>
      <c r="B1933" s="0" t="s">
        <v>156</v>
      </c>
      <c r="D1933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1934">
      <c r="A1934" s="0" t="str">
        <f aca="false">HYPERLINK("http://dbpedia.org/property/caption")</f>
        <v>http://dbpedia.org/property/caption</v>
      </c>
      <c r="B1934" s="0" t="s">
        <v>28</v>
      </c>
      <c r="D193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1935">
      <c r="A1935" s="0" t="str">
        <f aca="false">HYPERLINK("http://dbpedia.org/property/playerTeams")</f>
        <v>http://dbpedia.org/property/playerTeams</v>
      </c>
      <c r="B1935" s="0" t="s">
        <v>448</v>
      </c>
      <c r="D1935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true" hidden="false" ht="12.1" outlineLevel="0" r="1936">
      <c r="A1936" s="0" t="str">
        <f aca="false">HYPERLINK("http://dbpedia.org/property/rd1Team")</f>
        <v>http://dbpedia.org/property/rd1Team</v>
      </c>
      <c r="B1936" s="0" t="s">
        <v>411</v>
      </c>
      <c r="D1936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true" hidden="false" ht="12.1" outlineLevel="0" r="1937">
      <c r="A1937" s="0" t="str">
        <f aca="false">HYPERLINK("http://dbpedia.org/property/club")</f>
        <v>http://dbpedia.org/property/club</v>
      </c>
      <c r="B1937" s="0" t="s">
        <v>557</v>
      </c>
      <c r="D1937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true" hidden="false" ht="12.1" outlineLevel="0" r="1938">
      <c r="A1938" s="0" t="str">
        <f aca="false">HYPERLINK("http://dbpedia.org/property/coach")</f>
        <v>http://dbpedia.org/property/coach</v>
      </c>
      <c r="B1938" s="0" t="s">
        <v>254</v>
      </c>
      <c r="D1938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true" hidden="false" ht="12.1" outlineLevel="0" r="1939">
      <c r="A1939" s="0" t="str">
        <f aca="false">HYPERLINK("http://dbpedia.org/property/first")</f>
        <v>http://dbpedia.org/property/first</v>
      </c>
      <c r="B1939" s="0" t="s">
        <v>336</v>
      </c>
      <c r="D1939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true" hidden="false" ht="12.65" outlineLevel="0" r="1940">
      <c r="A1940" s="0" t="str">
        <f aca="false">HYPERLINK("http://dbpedia.org/property/teama")</f>
        <v>http://dbpedia.org/property/teama</v>
      </c>
      <c r="B1940" s="0" t="s">
        <v>700</v>
      </c>
      <c r="D1940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true" hidden="false" ht="12.65" outlineLevel="0" r="1941">
      <c r="A1941" s="0" t="str">
        <f aca="false">HYPERLINK("http://dbpedia.org/property/finalsRunnerUp")</f>
        <v>http://dbpedia.org/property/finalsRunnerUp</v>
      </c>
      <c r="B1941" s="0" t="s">
        <v>646</v>
      </c>
      <c r="D1941" s="0" t="str">
        <f aca="false">HYPERLINK("http://dbpedia.org/sparql?default-graph-uri=http%3A%2F%2Fdbpedia.org&amp;query=select+distinct+%3Fsubject+%3Fobject+where+{%3Fsubject+%3Chttp%3A%2F%2Fdbpedia.org%2Fproperty%2FfinalsRunnerUp%3E+%3Fobject}+LIMIT+100&amp;format=text%2Fhtml&amp;timeout=30000&amp;debug=on", "View on DBPedia")</f>
        <v>View on DBPedia</v>
      </c>
    </row>
    <row collapsed="false" customFormat="false" customHeight="true" hidden="false" ht="12.65" outlineLevel="0" r="1942">
      <c r="A1942" s="0" t="str">
        <f aca="false">HYPERLINK("http://dbpedia.org/property/draftteam")</f>
        <v>http://dbpedia.org/property/draftteam</v>
      </c>
      <c r="B1942" s="0" t="s">
        <v>1911</v>
      </c>
      <c r="D1942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true" hidden="false" ht="12.65" outlineLevel="0" r="1943">
      <c r="A1943" s="0" t="str">
        <f aca="false">HYPERLINK("http://dbpedia.org/property/finalsChamp")</f>
        <v>http://dbpedia.org/property/finalsChamp</v>
      </c>
      <c r="B1943" s="0" t="s">
        <v>588</v>
      </c>
      <c r="D1943" s="0" t="str">
        <f aca="false">HYPERLINK("http://dbpedia.org/sparql?default-graph-uri=http%3A%2F%2Fdbpedia.org&amp;query=select+distinct+%3Fsubject+%3Fobject+where+{%3Fsubject+%3Chttp%3A%2F%2Fdbpedia.org%2Fproperty%2FfinalsChamp%3E+%3Fobject}+LIMIT+100&amp;format=text%2Fhtml&amp;timeout=30000&amp;debug=on", "View on DBPedia")</f>
        <v>View on DBPedia</v>
      </c>
    </row>
    <row collapsed="false" customFormat="false" customHeight="true" hidden="false" ht="12.65" outlineLevel="0" r="1944">
      <c r="A1944" s="0" t="str">
        <f aca="false">HYPERLINK("http://dbpedia.org/property/runnerup")</f>
        <v>http://dbpedia.org/property/runnerup</v>
      </c>
      <c r="B1944" s="0" t="s">
        <v>487</v>
      </c>
      <c r="D1944" s="0" t="str">
        <f aca="false">HYPERLINK("http://dbpedia.org/sparql?default-graph-uri=http%3A%2F%2Fdbpedia.org&amp;query=select+distinct+%3Fsubject+%3Fobject+where+{%3Fsubject+%3Chttp%3A%2F%2Fdbpedia.org%2Fproperty%2Frunnerup%3E+%3Fobject}+LIMIT+100&amp;format=text%2Fhtml&amp;timeout=30000&amp;debug=on", "View on DBPedia")</f>
        <v>View on DBPedia</v>
      </c>
    </row>
    <row collapsed="false" customFormat="false" customHeight="true" hidden="false" ht="12.1" outlineLevel="0" r="1945">
      <c r="A1945" s="0" t="str">
        <f aca="false">HYPERLINK("http://dbpedia.org/property/champion")</f>
        <v>http://dbpedia.org/property/champion</v>
      </c>
      <c r="B1945" s="0" t="s">
        <v>459</v>
      </c>
      <c r="D1945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true" hidden="false" ht="12.1" outlineLevel="0" r="1946">
      <c r="A1946" s="0" t="str">
        <f aca="false">HYPERLINK("http://dbpedia.org/property/rd2Team")</f>
        <v>http://dbpedia.org/property/rd2Team</v>
      </c>
      <c r="B1946" s="0" t="s">
        <v>403</v>
      </c>
      <c r="D1946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true" hidden="false" ht="12.65" outlineLevel="0" r="1947">
      <c r="A1947" s="0" t="str">
        <f aca="false">HYPERLINK("http://dbpedia.org/property/pickedBy")</f>
        <v>http://dbpedia.org/property/pickedBy</v>
      </c>
      <c r="B1947" s="0" t="s">
        <v>1912</v>
      </c>
      <c r="D1947" s="0" t="str">
        <f aca="false">HYPERLINK("http://dbpedia.org/sparql?default-graph-uri=http%3A%2F%2Fdbpedia.org&amp;query=select+distinct+%3Fsubject+%3Fobject+where+{%3Fsubject+%3Chttp%3A%2F%2Fdbpedia.org%2Fproperty%2FpickedBy%3E+%3Fobject}+LIMIT+100&amp;format=text%2Fhtml&amp;timeout=30000&amp;debug=on", "View on DBPedia")</f>
        <v>View on DBPedia</v>
      </c>
    </row>
    <row collapsed="false" customFormat="false" customHeight="true" hidden="false" ht="12.1" outlineLevel="0" r="1948">
      <c r="A1948" s="0" t="str">
        <f aca="false">HYPERLINK("http://dbpedia.org/property/conf2RunnerUp")</f>
        <v>http://dbpedia.org/property/conf2RunnerUp</v>
      </c>
      <c r="B1948" s="0" t="s">
        <v>1913</v>
      </c>
      <c r="D1948" s="0" t="str">
        <f aca="false">HYPERLINK("http://dbpedia.org/sparql?default-graph-uri=http%3A%2F%2Fdbpedia.org&amp;query=select+distinct+%3Fsubject+%3Fobject+where+{%3Fsubject+%3Chttp%3A%2F%2Fdbpedia.org%2Fproperty%2Fconf2RunnerUp%3E+%3Fobject}+LIMIT+100&amp;format=text%2Fhtml&amp;timeout=30000&amp;debug=on", "View on DBPedia")</f>
        <v>View on DBPedia</v>
      </c>
    </row>
    <row collapsed="false" customFormat="false" customHeight="true" hidden="false" ht="12.1" outlineLevel="0" r="1949">
      <c r="A1949" s="0" t="str">
        <f aca="false">HYPERLINK("http://dbpedia.org/property/conf2Champ")</f>
        <v>http://dbpedia.org/property/conf2Champ</v>
      </c>
      <c r="B1949" s="0" t="s">
        <v>1914</v>
      </c>
      <c r="D1949" s="0" t="str">
        <f aca="false">HYPERLINK("http://dbpedia.org/sparql?default-graph-uri=http%3A%2F%2Fdbpedia.org&amp;query=select+distinct+%3Fsubject+%3Fobject+where+{%3Fsubject+%3Chttp%3A%2F%2Fdbpedia.org%2Fproperty%2Fconf2Champ%3E+%3Fobject}+LIMIT+100&amp;format=text%2Fhtml&amp;timeout=30000&amp;debug=on", "View on DBPedia")</f>
        <v>View on DBPedia</v>
      </c>
    </row>
    <row collapsed="false" customFormat="false" customHeight="true" hidden="false" ht="12.1" outlineLevel="0" r="1950">
      <c r="A1950" s="0" t="str">
        <f aca="false">HYPERLINK("http://dbpedia.org/property/before")</f>
        <v>http://dbpedia.org/property/before</v>
      </c>
      <c r="B1950" s="0" t="s">
        <v>46</v>
      </c>
      <c r="D195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65" outlineLevel="0" r="1951">
      <c r="A1951" s="0" t="str">
        <f aca="false">HYPERLINK("http://dbpedia.org/property/knownFor")</f>
        <v>http://dbpedia.org/property/knownFor</v>
      </c>
      <c r="B1951" s="0" t="s">
        <v>373</v>
      </c>
      <c r="D1951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1952">
      <c r="A1952" s="0" t="str">
        <f aca="false">HYPERLINK("http://dbpedia.org/property/conf1RunnerUp")</f>
        <v>http://dbpedia.org/property/conf1RunnerUp</v>
      </c>
      <c r="B1952" s="0" t="s">
        <v>1915</v>
      </c>
      <c r="D1952" s="0" t="str">
        <f aca="false">HYPERLINK("http://dbpedia.org/sparql?default-graph-uri=http%3A%2F%2Fdbpedia.org&amp;query=select+distinct+%3Fsubject+%3Fobject+where+{%3Fsubject+%3Chttp%3A%2F%2Fdbpedia.org%2Fproperty%2Fconf1RunnerUp%3E+%3Fobject}+LIMIT+100&amp;format=text%2Fhtml&amp;timeout=30000&amp;debug=on", "View on DBPedia")</f>
        <v>View on DBPedia</v>
      </c>
    </row>
    <row collapsed="false" customFormat="false" customHeight="true" hidden="false" ht="12.65" outlineLevel="0" r="1953">
      <c r="A1953" s="0" t="str">
        <f aca="false">HYPERLINK("http://dbpedia.org/property/seasonChamp")</f>
        <v>http://dbpedia.org/property/seasonChamp</v>
      </c>
      <c r="B1953" s="0" t="s">
        <v>1916</v>
      </c>
      <c r="D1953" s="0" t="str">
        <f aca="false">HYPERLINK("http://dbpedia.org/sparql?default-graph-uri=http%3A%2F%2Fdbpedia.org&amp;query=select+distinct+%3Fsubject+%3Fobject+where+{%3Fsubject+%3Chttp%3A%2F%2Fdbpedia.org%2Fproperty%2FseasonChamp%3E+%3Fobject}+LIMIT+100&amp;format=text%2Fhtml&amp;timeout=30000&amp;debug=on", "View on DBPedia")</f>
        <v>View on DBPedia</v>
      </c>
    </row>
    <row collapsed="false" customFormat="false" customHeight="true" hidden="false" ht="12.1" outlineLevel="0" r="1954">
      <c r="A1954" s="0" t="str">
        <f aca="false">HYPERLINK("http://dbpedia.org/property/logo")</f>
        <v>http://dbpedia.org/property/logo</v>
      </c>
      <c r="B1954" s="0" t="s">
        <v>416</v>
      </c>
      <c r="D1954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true" hidden="false" ht="12.65" outlineLevel="0" r="1955">
      <c r="A1955" s="0" t="str">
        <f aca="false">HYPERLINK("http://dbpedia.org/property/expTeams")</f>
        <v>http://dbpedia.org/property/expTeams</v>
      </c>
      <c r="B1955" s="0" t="s">
        <v>1917</v>
      </c>
      <c r="D1955" s="0" t="str">
        <f aca="false">HYPERLINK("http://dbpedia.org/sparql?default-graph-uri=http%3A%2F%2Fdbpedia.org&amp;query=select+distinct+%3Fsubject+%3Fobject+where+{%3Fsubject+%3Chttp%3A%2F%2Fdbpedia.org%2Fproperty%2FexpTeams%3E+%3Fobject}+LIMIT+100&amp;format=text%2Fhtml&amp;timeout=30000&amp;debug=on", "View on DBPedia")</f>
        <v>View on DBPedia</v>
      </c>
    </row>
    <row collapsed="false" customFormat="false" customHeight="true" hidden="false" ht="12.1" outlineLevel="0" r="1956">
      <c r="A1956" s="0" t="str">
        <f aca="false">HYPERLINK("http://dbpedia.org/property/conf1Champ")</f>
        <v>http://dbpedia.org/property/conf1Champ</v>
      </c>
      <c r="B1956" s="0" t="s">
        <v>1918</v>
      </c>
      <c r="D1956" s="0" t="str">
        <f aca="false">HYPERLINK("http://dbpedia.org/sparql?default-graph-uri=http%3A%2F%2Fdbpedia.org&amp;query=select+distinct+%3Fsubject+%3Fobject+where+{%3Fsubject+%3Chttp%3A%2F%2Fdbpedia.org%2Fproperty%2Fconf1Champ%3E+%3Fobject}+LIMIT+100&amp;format=text%2Fhtml&amp;timeout=30000&amp;debug=on", "View on DBPedia")</f>
        <v>View on DBPedia</v>
      </c>
    </row>
    <row collapsed="false" customFormat="false" customHeight="true" hidden="false" ht="12.1" outlineLevel="0" r="1957">
      <c r="A1957" s="0" t="str">
        <f aca="false">HYPERLINK("http://dbpedia.org/property/rd3Team")</f>
        <v>http://dbpedia.org/property/rd3Team</v>
      </c>
      <c r="B1957" s="0" t="s">
        <v>550</v>
      </c>
      <c r="D1957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true" hidden="false" ht="12.65" outlineLevel="0" r="1958">
      <c r="A1958" s="0" t="str">
        <f aca="false">HYPERLINK("http://dbpedia.org/property/teamb")</f>
        <v>http://dbpedia.org/property/teamb</v>
      </c>
      <c r="B1958" s="0" t="s">
        <v>699</v>
      </c>
      <c r="D1958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true" hidden="false" ht="12.1" outlineLevel="0" r="1959">
      <c r="A1959" s="0" t="str">
        <f aca="false">HYPERLINK("http://dbpedia.org/property/college")</f>
        <v>http://dbpedia.org/property/college</v>
      </c>
      <c r="B1959" s="0" t="s">
        <v>494</v>
      </c>
      <c r="D1959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true" hidden="false" ht="12.65" outlineLevel="0" r="1960">
      <c r="A1960" s="0" t="str">
        <f aca="false">HYPERLINK("http://dbpedia.org/ontology/knownFor")</f>
        <v>http://dbpedia.org/ontology/knownFor</v>
      </c>
      <c r="B1960" s="0" t="s">
        <v>373</v>
      </c>
      <c r="D196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1961">
      <c r="A1961" s="0" t="str">
        <f aca="false">HYPERLINK("http://dbpedia.org/property/topSeed")</f>
        <v>http://dbpedia.org/property/topSeed</v>
      </c>
      <c r="B1961" s="0" t="s">
        <v>1919</v>
      </c>
      <c r="D1961" s="0" t="str">
        <f aca="false">HYPERLINK("http://dbpedia.org/sparql?default-graph-uri=http%3A%2F%2Fdbpedia.org&amp;query=select+distinct+%3Fsubject+%3Fobject+where+{%3Fsubject+%3Chttp%3A%2F%2Fdbpedia.org%2Fproperty%2FtopSeed%3E+%3Fobject}+LIMIT+100&amp;format=text%2Fhtml&amp;timeout=30000&amp;debug=on", "View on DBPedia")</f>
        <v>View on DBPedia</v>
      </c>
    </row>
    <row collapsed="false" customFormat="false" customHeight="true" hidden="false" ht="12.65" outlineLevel="0" r="1962">
      <c r="A1962" s="0" t="str">
        <f aca="false">HYPERLINK("http://dbpedia.org/property/coachingTeams")</f>
        <v>http://dbpedia.org/property/coachingTeams</v>
      </c>
      <c r="B1962" s="0" t="s">
        <v>1764</v>
      </c>
      <c r="D1962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true" hidden="false" ht="12.1" outlineLevel="0" r="1963">
      <c r="A1963" s="0" t="str">
        <f aca="false">HYPERLINK("http://dbpedia.org/property/after")</f>
        <v>http://dbpedia.org/property/after</v>
      </c>
      <c r="B1963" s="0" t="s">
        <v>52</v>
      </c>
      <c r="D196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1964">
      <c r="A1964" s="0" t="str">
        <f aca="false">HYPERLINK("http://dbpedia.org/property/clublink")</f>
        <v>http://dbpedia.org/property/clublink</v>
      </c>
      <c r="B1964" s="0" t="s">
        <v>1920</v>
      </c>
      <c r="D1964" s="0" t="str">
        <f aca="false">HYPERLINK("http://dbpedia.org/sparql?default-graph-uri=http%3A%2F%2Fdbpedia.org&amp;query=select+distinct+%3Fsubject+%3Fobject+where+{%3Fsubject+%3Chttp%3A%2F%2Fdbpedia.org%2Fproperty%2Fclublink%3E+%3Fobject}+LIMIT+100&amp;format=text%2Fhtml&amp;timeout=30000&amp;debug=on", "View on DBPedia")</f>
        <v>View on DBPedia</v>
      </c>
    </row>
    <row collapsed="false" customFormat="false" customHeight="true" hidden="false" ht="12.1" outlineLevel="0" r="1965">
      <c r="A1965" s="0" t="str">
        <f aca="false">HYPERLINK("http://dbpedia.org/property/home")</f>
        <v>http://dbpedia.org/property/home</v>
      </c>
      <c r="B1965" s="0" t="s">
        <v>1729</v>
      </c>
      <c r="D1965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true" hidden="false" ht="12.1" outlineLevel="0" r="1966">
      <c r="A1966" s="0" t="str">
        <f aca="false">HYPERLINK("http://dbpedia.org/property/awards")</f>
        <v>http://dbpedia.org/property/awards</v>
      </c>
      <c r="B1966" s="0" t="s">
        <v>34</v>
      </c>
      <c r="D1966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1967">
      <c r="A1967" s="0" t="str">
        <f aca="false">HYPERLINK("http://dbpedia.org/ontology/birthPlace")</f>
        <v>http://dbpedia.org/ontology/birthPlace</v>
      </c>
      <c r="B1967" s="0" t="s">
        <v>359</v>
      </c>
      <c r="D1967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968">
      <c r="A1968" s="0" t="str">
        <f aca="false">HYPERLINK("http://dbpedia.org/property/occupation")</f>
        <v>http://dbpedia.org/property/occupation</v>
      </c>
      <c r="B1968" s="0" t="s">
        <v>75</v>
      </c>
      <c r="D1968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1969">
      <c r="A1969" s="0" t="str">
        <f aca="false">HYPERLINK("http://dbpedia.org/property/playingTeams")</f>
        <v>http://dbpedia.org/property/playingTeams</v>
      </c>
      <c r="B1969" s="0" t="s">
        <v>1921</v>
      </c>
      <c r="D1969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true" hidden="false" ht="12.65" outlineLevel="0" r="1970">
      <c r="A1970" s="0" t="str">
        <f aca="false">HYPERLINK("http://dbpedia.org/property/pastteams")</f>
        <v>http://dbpedia.org/property/pastteams</v>
      </c>
      <c r="B1970" s="0" t="s">
        <v>294</v>
      </c>
      <c r="D1970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true" hidden="false" ht="12.65" outlineLevel="0" r="1971">
      <c r="A1971" s="0" t="str">
        <f aca="false">HYPERLINK("http://dbpedia.org/property/currentTeam")</f>
        <v>http://dbpedia.org/property/currentTeam</v>
      </c>
      <c r="B1971" s="0" t="s">
        <v>686</v>
      </c>
      <c r="D1971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true" hidden="false" ht="12.65" outlineLevel="0" r="1972">
      <c r="A1972" s="0" t="str">
        <f aca="false">HYPERLINK("http://dbpedia.org/property/shortDescription")</f>
        <v>http://dbpedia.org/property/shortDescription</v>
      </c>
      <c r="B1972" s="0" t="s">
        <v>271</v>
      </c>
      <c r="D1972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1973">
      <c r="A1973" s="0" t="str">
        <f aca="false">HYPERLINK("http://dbpedia.org/property/debutteam")</f>
        <v>http://dbpedia.org/property/debutteam</v>
      </c>
      <c r="B1973" s="0" t="s">
        <v>1853</v>
      </c>
      <c r="D1973" s="0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</row>
    <row collapsed="false" customFormat="false" customHeight="true" hidden="false" ht="12.65" outlineLevel="0" r="1974">
      <c r="A1974" s="0" t="str">
        <f aca="false">HYPERLINK("http://dbpedia.org/property/birthPlace")</f>
        <v>http://dbpedia.org/property/birthPlace</v>
      </c>
      <c r="B1974" s="0" t="s">
        <v>359</v>
      </c>
      <c r="D197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975">
      <c r="A1975" s="0" t="str">
        <f aca="false">HYPERLINK("http://dbpedia.org/property/location")</f>
        <v>http://dbpedia.org/property/location</v>
      </c>
      <c r="B1975" s="0" t="s">
        <v>419</v>
      </c>
      <c r="D197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65" outlineLevel="0" r="1976">
      <c r="A1976" s="0" t="str">
        <f aca="false">HYPERLINK("http://dbpedia.org/property/playedFor")</f>
        <v>http://dbpedia.org/property/playedFor</v>
      </c>
      <c r="B1976" s="0" t="s">
        <v>307</v>
      </c>
      <c r="D197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true" hidden="false" ht="12.65" outlineLevel="0" r="1977">
      <c r="A1977" s="0" t="str">
        <f aca="false">HYPERLINK("http://dbpedia.org/property/placeOfBirth")</f>
        <v>http://dbpedia.org/property/placeOfBirth</v>
      </c>
      <c r="B1977" s="0" t="s">
        <v>363</v>
      </c>
      <c r="D197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65" outlineLevel="0" r="1978">
      <c r="A1978" s="0" t="str">
        <f aca="false">HYPERLINK("http://dbpedia.org/property/finalteam")</f>
        <v>http://dbpedia.org/property/finalteam</v>
      </c>
      <c r="B1978" s="0" t="s">
        <v>486</v>
      </c>
      <c r="D1978" s="0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</row>
    <row collapsed="false" customFormat="false" customHeight="true" hidden="false" ht="12.1" outlineLevel="0" r="1979">
      <c r="A1979" s="0" t="str">
        <f aca="false">HYPERLINK("http://dbpedia.org/property/residence")</f>
        <v>http://dbpedia.org/property/residence</v>
      </c>
      <c r="B1979" s="0" t="s">
        <v>1727</v>
      </c>
      <c r="D1979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1980">
      <c r="A1980" s="0" t="str">
        <f aca="false">HYPERLINK("http://dbpedia.org/ontology/award")</f>
        <v>http://dbpedia.org/ontology/award</v>
      </c>
      <c r="B1980" s="0" t="s">
        <v>91</v>
      </c>
      <c r="D198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1" outlineLevel="0" r="1981">
      <c r="A1981" s="0" t="str">
        <f aca="false">HYPERLINK("http://dbpedia.org/property/owner")</f>
        <v>http://dbpedia.org/property/owner</v>
      </c>
      <c r="B1981" s="0" t="s">
        <v>549</v>
      </c>
      <c r="D1981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1982">
      <c r="A1982" s="0" t="str">
        <f aca="false">HYPERLINK("http://dbpedia.org/property/deathPlace")</f>
        <v>http://dbpedia.org/property/deathPlace</v>
      </c>
      <c r="B1982" s="0" t="s">
        <v>462</v>
      </c>
      <c r="D1982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1983">
      <c r="A1983" s="0" t="str">
        <f aca="false">HYPERLINK("http://dbpedia.org/property/highSchool")</f>
        <v>http://dbpedia.org/property/highSchool</v>
      </c>
      <c r="B1983" s="0" t="s">
        <v>716</v>
      </c>
      <c r="D198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true" hidden="false" ht="12.1" outlineLevel="0" r="1984">
      <c r="A1984" s="0" t="str">
        <f aca="false">HYPERLINK("http://dbpedia.org/property/clubs")</f>
        <v>http://dbpedia.org/property/clubs</v>
      </c>
      <c r="B1984" s="0" t="s">
        <v>225</v>
      </c>
      <c r="D1984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true" hidden="false" ht="12.65" outlineLevel="0" r="1985">
      <c r="A1985" s="0" t="str">
        <f aca="false">HYPERLINK("http://dbpedia.org/property/highschool")</f>
        <v>http://dbpedia.org/property/highschool</v>
      </c>
      <c r="B1985" s="0" t="s">
        <v>1749</v>
      </c>
      <c r="D1985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true" hidden="false" ht="12.65" outlineLevel="0" r="1986">
      <c r="A1986" s="0" t="str">
        <f aca="false">HYPERLINK("http://dbpedia.org/ontology/deathPlace")</f>
        <v>http://dbpedia.org/ontology/deathPlace</v>
      </c>
      <c r="B1986" s="0" t="s">
        <v>462</v>
      </c>
      <c r="D198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1987">
      <c r="A1987" s="0" t="str">
        <f aca="false">HYPERLINK("http://dbpedia.org/ontology/location")</f>
        <v>http://dbpedia.org/ontology/location</v>
      </c>
      <c r="B1987" s="0" t="s">
        <v>419</v>
      </c>
      <c r="D1987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988">
      <c r="A1988" s="0" t="str">
        <f aca="false">HYPERLINK("http://dbpedia.org/property/place")</f>
        <v>http://dbpedia.org/property/place</v>
      </c>
      <c r="B1988" s="0" t="s">
        <v>1281</v>
      </c>
      <c r="D1988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true" hidden="false" ht="12.65" outlineLevel="0" r="1989">
      <c r="A1989" s="0" t="str">
        <f aca="false">HYPERLINK("http://dbpedia.org/property/placeOfDeath")</f>
        <v>http://dbpedia.org/property/placeOfDeath</v>
      </c>
      <c r="B1989" s="0" t="s">
        <v>418</v>
      </c>
      <c r="D1989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65" outlineLevel="0" r="1990">
      <c r="A1990" s="0" t="str">
        <f aca="false">HYPERLINK("http://dbpedia.org/property/pastcoaching")</f>
        <v>http://dbpedia.org/property/pastcoaching</v>
      </c>
      <c r="B1990" s="0" t="s">
        <v>232</v>
      </c>
      <c r="D1990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true" hidden="false" ht="12.65" outlineLevel="0" r="1991">
      <c r="A1991" s="0" t="str">
        <f aca="false">HYPERLINK("http://dbpedia.org/property/formerteams")</f>
        <v>http://dbpedia.org/property/formerteams</v>
      </c>
      <c r="B1991" s="0" t="s">
        <v>1922</v>
      </c>
      <c r="D1991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true" hidden="false" ht="12.1" outlineLevel="0" r="1992">
      <c r="A1992" s="0" t="str">
        <f aca="false">HYPERLINK("http://dbpedia.org/property/hometown")</f>
        <v>http://dbpedia.org/property/hometown</v>
      </c>
      <c r="B1992" s="0" t="s">
        <v>1176</v>
      </c>
      <c r="D1992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true" hidden="false" ht="12.65" outlineLevel="0" r="1993">
      <c r="A1993" s="0" t="str">
        <f aca="false">HYPERLINK("http://dbpedia.org/ontology/managerClub")</f>
        <v>http://dbpedia.org/ontology/managerClub</v>
      </c>
      <c r="B1993" s="0" t="s">
        <v>258</v>
      </c>
      <c r="D1993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true" hidden="false" ht="12.65" outlineLevel="0" r="1994">
      <c r="A1994" s="0" t="str">
        <f aca="false">HYPERLINK("http://dbpedia.org/ontology/highschool")</f>
        <v>http://dbpedia.org/ontology/highschool</v>
      </c>
      <c r="B1994" s="0" t="s">
        <v>1749</v>
      </c>
      <c r="D1994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true" hidden="false" ht="12.65" outlineLevel="0" r="1995">
      <c r="A1995" s="0" t="str">
        <f aca="false">HYPERLINK("http://dbpedia.org/ontology/debutTeam")</f>
        <v>http://dbpedia.org/ontology/debutTeam</v>
      </c>
      <c r="B1995" s="0" t="s">
        <v>534</v>
      </c>
      <c r="D1995" s="0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</row>
    <row collapsed="false" customFormat="false" customHeight="true" hidden="false" ht="12.65" outlineLevel="0" r="1996">
      <c r="A1996" s="0" t="str">
        <f aca="false">HYPERLINK("http://dbpedia.org/property/youthclubs")</f>
        <v>http://dbpedia.org/property/youthclubs</v>
      </c>
      <c r="B1996" s="0" t="s">
        <v>301</v>
      </c>
      <c r="D1996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true" hidden="false" ht="12.65" outlineLevel="0" r="1997">
      <c r="A1997" s="0" t="str">
        <f aca="false">HYPERLINK("http://dbpedia.org/property/managerclubs")</f>
        <v>http://dbpedia.org/property/managerclubs</v>
      </c>
      <c r="B1997" s="0" t="s">
        <v>259</v>
      </c>
      <c r="D1997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true" hidden="false" ht="12.1" outlineLevel="0" r="1998">
      <c r="A1998" s="0" t="str">
        <f aca="false">HYPERLINK("http://dbpedia.org/ontology/residence")</f>
        <v>http://dbpedia.org/ontology/residence</v>
      </c>
      <c r="B1998" s="0" t="s">
        <v>1727</v>
      </c>
      <c r="D1998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1999">
      <c r="A1999" s="0" t="str">
        <f aca="false">HYPERLINK("http://dbpedia.org/ontology/owner")</f>
        <v>http://dbpedia.org/ontology/owner</v>
      </c>
      <c r="B1999" s="0" t="s">
        <v>549</v>
      </c>
      <c r="D1999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1" outlineLevel="0" r="2000">
      <c r="A2000" s="0" t="str">
        <f aca="false">HYPERLINK("http://dbpedia.org/property/city")</f>
        <v>http://dbpedia.org/property/city</v>
      </c>
      <c r="B2000" s="0" t="s">
        <v>1605</v>
      </c>
      <c r="D2000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true" hidden="false" ht="12.1" outlineLevel="0" r="2001">
      <c r="A2001" s="0" t="str">
        <f aca="false">HYPERLINK("http://dbpedia.org/property/l")</f>
        <v>http://dbpedia.org/property/l</v>
      </c>
      <c r="B2001" s="0" t="s">
        <v>82</v>
      </c>
      <c r="D2001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1" outlineLevel="0" r="2002">
      <c r="A2002" s="0" t="str">
        <f aca="false">HYPERLINK("http://dbpedia.org/property/operator")</f>
        <v>http://dbpedia.org/property/operator</v>
      </c>
      <c r="B2002" s="0" t="s">
        <v>1608</v>
      </c>
      <c r="D2002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true" hidden="false" ht="12.65" outlineLevel="0" r="2003">
      <c r="A2003" s="0" t="str">
        <f aca="false">HYPERLINK("http://dbpedia.org/property/siteCityst")</f>
        <v>http://dbpedia.org/property/siteCityst</v>
      </c>
      <c r="B2003" s="0" t="s">
        <v>1746</v>
      </c>
      <c r="D2003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true" hidden="false" ht="12.65" outlineLevel="0" r="2004">
      <c r="A2004" s="0" t="str">
        <f aca="false">HYPERLINK("http://dbpedia.org/property/currentclub")</f>
        <v>http://dbpedia.org/property/currentclub</v>
      </c>
      <c r="B2004" s="0" t="s">
        <v>346</v>
      </c>
      <c r="D2004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true" hidden="false" ht="12.1" outlineLevel="0" r="2005">
      <c r="A2005" s="0" t="str">
        <f aca="false">HYPERLINK("http://dbpedia.org/property/opponent")</f>
        <v>http://dbpedia.org/property/opponent</v>
      </c>
      <c r="B2005" s="0" t="s">
        <v>330</v>
      </c>
      <c r="D2005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true" hidden="false" ht="12.65" outlineLevel="0" r="2006">
      <c r="A2006" s="0" t="str">
        <f aca="false">HYPERLINK("http://dbpedia.org/property/currentteam")</f>
        <v>http://dbpedia.org/property/currentteam</v>
      </c>
      <c r="B2006" s="0" t="s">
        <v>1923</v>
      </c>
      <c r="D2006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true" hidden="false" ht="12.1" outlineLevel="0" r="2007">
      <c r="A2007" s="0" t="str">
        <f aca="false">HYPERLINK("http://dbpedia.org/ontology/city")</f>
        <v>http://dbpedia.org/ontology/city</v>
      </c>
      <c r="B2007" s="0" t="s">
        <v>1605</v>
      </c>
      <c r="D2007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true" hidden="false" ht="12.1" outlineLevel="0" r="2008">
      <c r="A2008" s="0" t="str">
        <f aca="false">HYPERLINK("http://dbpedia.org/property/university")</f>
        <v>http://dbpedia.org/property/university</v>
      </c>
      <c r="B2008" s="0" t="s">
        <v>708</v>
      </c>
      <c r="D2008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true" hidden="false" ht="12.65" outlineLevel="0" r="2009">
      <c r="A2009" s="0" t="str">
        <f aca="false">HYPERLINK("http://dbpedia.org/property/mostChamps")</f>
        <v>http://dbpedia.org/property/mostChamps</v>
      </c>
      <c r="B2009" s="0" t="s">
        <v>1924</v>
      </c>
      <c r="D2009" s="0" t="str">
        <f aca="false">HYPERLINK("http://dbpedia.org/sparql?default-graph-uri=http%3A%2F%2Fdbpedia.org&amp;query=select+distinct+%3Fsubject+%3Fobject+where+{%3Fsubject+%3Chttp%3A%2F%2Fdbpedia.org%2Fproperty%2FmostChamps%3E+%3Fobject}+LIMIT+100&amp;format=text%2Fhtml&amp;timeout=30000&amp;debug=on", "View on DBPedia")</f>
        <v>View on DBPedia</v>
      </c>
    </row>
    <row collapsed="false" customFormat="false" customHeight="true" hidden="false" ht="12.1" outlineLevel="0" r="2010">
      <c r="A2010" s="0" t="str">
        <f aca="false">HYPERLINK("http://dbpedia.org/property/source")</f>
        <v>http://dbpedia.org/property/source</v>
      </c>
      <c r="B2010" s="0" t="s">
        <v>37</v>
      </c>
      <c r="D201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2011">
      <c r="A2011" s="0" t="str">
        <f aca="false">HYPERLINK("http://xmlns.com/foaf/0.1/name")</f>
        <v>http://xmlns.com/foaf/0.1/name</v>
      </c>
      <c r="B2011" s="0" t="s">
        <v>24</v>
      </c>
      <c r="D201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2012">
      <c r="A2012" s="0" t="str">
        <f aca="false">HYPERLINK("http://dbpedia.org/property/careerHighlights")</f>
        <v>http://dbpedia.org/property/careerHighlights</v>
      </c>
      <c r="B2012" s="0" t="s">
        <v>191</v>
      </c>
      <c r="D2012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65" outlineLevel="0" r="2013">
      <c r="A2013" s="0" t="str">
        <f aca="false">HYPERLINK("http://dbpedia.org/property/previousClubs")</f>
        <v>http://dbpedia.org/property/previousClubs</v>
      </c>
      <c r="B2013" s="0" t="s">
        <v>296</v>
      </c>
      <c r="D2013" s="0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</row>
    <row collapsed="false" customFormat="false" customHeight="true" hidden="false" ht="12.1" outlineLevel="0" r="2014">
      <c r="A2014" s="0" t="str">
        <f aca="false">HYPERLINK("http://dbpedia.org/ontology/hometown")</f>
        <v>http://dbpedia.org/ontology/hometown</v>
      </c>
      <c r="B2014" s="0" t="s">
        <v>1176</v>
      </c>
      <c r="D2014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2015">
      <c r="A2015" s="0" t="str">
        <f aca="false">HYPERLINK("http://dbpedia.org/property/affiliations")</f>
        <v>http://dbpedia.org/property/affiliations</v>
      </c>
      <c r="B2015" s="0" t="s">
        <v>1214</v>
      </c>
      <c r="D201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65" outlineLevel="0" r="2016">
      <c r="A2016" s="0" t="str">
        <f aca="false">HYPERLINK("http://dbpedia.org/property/birthDate")</f>
        <v>http://dbpedia.org/property/birthDate</v>
      </c>
      <c r="B2016" s="0" t="s">
        <v>205</v>
      </c>
      <c r="D2016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1" outlineLevel="0" r="2017">
      <c r="A2017" s="0" t="str">
        <f aca="false">HYPERLINK("http://dbpedia.org/property/territorial")</f>
        <v>http://dbpedia.org/property/territorial</v>
      </c>
      <c r="B2017" s="0" t="s">
        <v>1925</v>
      </c>
      <c r="D2017" s="0" t="str">
        <f aca="false">HYPERLINK("http://dbpedia.org/sparql?default-graph-uri=http%3A%2F%2Fdbpedia.org&amp;query=select+distinct+%3Fsubject+%3Fobject+where+{%3Fsubject+%3Chttp%3A%2F%2Fdbpedia.org%2Fproperty%2Fterritorial%3E+%3Fobject}+LIMIT+100&amp;format=text%2Fhtml&amp;timeout=30000&amp;debug=on", "View on DBPedia")</f>
        <v>View on DBPedia</v>
      </c>
    </row>
    <row collapsed="false" customFormat="false" customHeight="true" hidden="false" ht="12.65" outlineLevel="0" r="2018">
      <c r="A2018" s="0" t="str">
        <f aca="false">HYPERLINK("http://dbpedia.org/property/coachdebutteam")</f>
        <v>http://dbpedia.org/property/coachdebutteam</v>
      </c>
      <c r="B2018" s="0" t="s">
        <v>1926</v>
      </c>
      <c r="D2018" s="0" t="str">
        <f aca="false">HYPERLINK("http://dbpedia.org/sparql?default-graph-uri=http%3A%2F%2Fdbpedia.org&amp;query=select+distinct+%3Fsubject+%3Fobject+where+{%3Fsubject+%3Chttp%3A%2F%2Fdbpedia.org%2Fproperty%2Fcoachdebutteam%3E+%3Fobject}+LIMIT+100&amp;format=text%2Fhtml&amp;timeout=30000&amp;debug=on", "View on DBPedia")</f>
        <v>View on DBPedia</v>
      </c>
    </row>
    <row collapsed="false" customFormat="false" customHeight="true" hidden="false" ht="12.65" outlineLevel="0" r="2019">
      <c r="A2019" s="0" t="str">
        <f aca="false">HYPERLINK("http://dbpedia.org/property/nfldraftedteam")</f>
        <v>http://dbpedia.org/property/nfldraftedteam</v>
      </c>
      <c r="B2019" s="0" t="s">
        <v>1927</v>
      </c>
      <c r="D2019" s="0" t="str">
        <f aca="false">HYPERLINK("http://dbpedia.org/sparql?default-graph-uri=http%3A%2F%2Fdbpedia.org&amp;query=select+distinct+%3Fsubject+%3Fobject+where+{%3Fsubject+%3Chttp%3A%2F%2Fdbpedia.org%2Fproperty%2Fnfldraftedteam%3E+%3Fobject}+LIMIT+100&amp;format=text%2Fhtml&amp;timeout=30000&amp;debug=on", "View on DBPedia")</f>
        <v>View on DBPedia</v>
      </c>
    </row>
    <row collapsed="false" customFormat="false" customHeight="true" hidden="false" ht="12.65" outlineLevel="0" r="2020">
      <c r="A2020" s="0" t="str">
        <f aca="false">HYPERLINK("http://dbpedia.org/property/almaMater")</f>
        <v>http://dbpedia.org/property/almaMater</v>
      </c>
      <c r="B2020" s="0" t="s">
        <v>338</v>
      </c>
      <c r="D2020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1" outlineLevel="0" r="2021">
      <c r="A2021" s="0" t="str">
        <f aca="false">HYPERLINK("http://dbpedia.org/ontology/occupation")</f>
        <v>http://dbpedia.org/ontology/occupation</v>
      </c>
      <c r="B2021" s="0" t="s">
        <v>75</v>
      </c>
      <c r="D2021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2022">
      <c r="A2022" s="0" t="str">
        <f aca="false">HYPERLINK("http://dbpedia.org/property/other")</f>
        <v>http://dbpedia.org/property/other</v>
      </c>
      <c r="B2022" s="0" t="s">
        <v>1275</v>
      </c>
      <c r="D2022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true" hidden="false" ht="12.1" outlineLevel="0" r="2023">
      <c r="A2023" s="0" t="str">
        <f aca="false">HYPERLINK("http://dbpedia.org/property/arena")</f>
        <v>http://dbpedia.org/property/arena</v>
      </c>
      <c r="B2023" s="0" t="s">
        <v>495</v>
      </c>
      <c r="D2023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true" hidden="false" ht="12.65" outlineLevel="0" r="2024">
      <c r="A2024" s="0" t="str">
        <f aca="false">HYPERLINK("http://dbpedia.org/property/bordercolor")</f>
        <v>http://dbpedia.org/property/bordercolor</v>
      </c>
      <c r="B2024" s="0" t="s">
        <v>1928</v>
      </c>
      <c r="D2024" s="0" t="str">
        <f aca="false">HYPERLINK("http://dbpedia.org/sparql?default-graph-uri=http%3A%2F%2Fdbpedia.org&amp;query=select+distinct+%3Fsubject+%3Fobject+where+{%3Fsubject+%3Chttp%3A%2F%2Fdbpedia.org%2Fproperty%2Fbordercolor%3E+%3Fobject}+LIMIT+100&amp;format=text%2Fhtml&amp;timeout=30000&amp;debug=on", "View on DBPedia")</f>
        <v>View on DBPedia</v>
      </c>
    </row>
    <row collapsed="false" customFormat="false" customHeight="true" hidden="false" ht="12.65" outlineLevel="0" r="2025">
      <c r="A2025" s="0" t="str">
        <f aca="false">HYPERLINK("http://dbpedia.org/property/backgroundcolor")</f>
        <v>http://dbpedia.org/property/backgroundcolor</v>
      </c>
      <c r="B2025" s="0" t="s">
        <v>1929</v>
      </c>
      <c r="D2025" s="0" t="str">
        <f aca="false">HYPERLINK("http://dbpedia.org/sparql?default-graph-uri=http%3A%2F%2Fdbpedia.org&amp;query=select+distinct+%3Fsubject+%3Fobject+where+{%3Fsubject+%3Chttp%3A%2F%2Fdbpedia.org%2Fproperty%2Fbackgroundcolor%3E+%3Fobject}+LIMIT+100&amp;format=text%2Fhtml&amp;timeout=30000&amp;debug=on", "View on DBPedia")</f>
        <v>View on DBPedia</v>
      </c>
    </row>
    <row collapsed="false" customFormat="false" customHeight="true" hidden="false" ht="12.65" outlineLevel="0" r="2026">
      <c r="A2026" s="0" t="str">
        <f aca="false">HYPERLINK("http://dbpedia.org/property/coachingteams")</f>
        <v>http://dbpedia.org/property/coachingteams</v>
      </c>
      <c r="B2026" s="0" t="s">
        <v>342</v>
      </c>
      <c r="D2026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true" hidden="false" ht="12.1" outlineLevel="0" r="2027">
      <c r="A2027" s="0" t="str">
        <f aca="false">HYPERLINK("http://dbpedia.org/property/subgroup")</f>
        <v>http://dbpedia.org/property/subgroup</v>
      </c>
      <c r="B2027" s="0" t="s">
        <v>1930</v>
      </c>
      <c r="D2027" s="0" t="str">
        <f aca="false">HYPERLINK("http://dbpedia.org/sparql?default-graph-uri=http%3A%2F%2Fdbpedia.org&amp;query=select+distinct+%3Fsubject+%3Fobject+where+{%3Fsubject+%3Chttp%3A%2F%2Fdbpedia.org%2Fproperty%2Fsubgroup%3E+%3Fobject}+LIMIT+100&amp;format=text%2Fhtml&amp;timeout=30000&amp;debug=on", "View on DBPedia")</f>
        <v>View on DBPedia</v>
      </c>
    </row>
    <row collapsed="false" customFormat="false" customHeight="true" hidden="false" ht="12.65" outlineLevel="0" r="2028">
      <c r="A2028" s="0" t="str">
        <f aca="false">HYPERLINK("http://dbpedia.org/ontology/draftPick")</f>
        <v>http://dbpedia.org/ontology/draftPick</v>
      </c>
      <c r="B2028" s="0" t="s">
        <v>473</v>
      </c>
      <c r="D2028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true" hidden="false" ht="12.1" outlineLevel="0" r="2029">
      <c r="A2029" s="0" t="str">
        <f aca="false">HYPERLINK("http://dbpedia.org/ontology/operator")</f>
        <v>http://dbpedia.org/ontology/operator</v>
      </c>
      <c r="B2029" s="0" t="s">
        <v>1608</v>
      </c>
      <c r="D2029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true" hidden="false" ht="12.65" outlineLevel="0" r="2030">
      <c r="A2030" s="0" t="str">
        <f aca="false">HYPERLINK("http://dbpedia.org/ontology/almaMater")</f>
        <v>http://dbpedia.org/ontology/almaMater</v>
      </c>
      <c r="B2030" s="0" t="s">
        <v>338</v>
      </c>
      <c r="D2030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2031">
      <c r="A2031" s="0" t="str">
        <f aca="false">HYPERLINK("http://dbpedia.org/property/adminTeams")</f>
        <v>http://dbpedia.org/property/adminTeams</v>
      </c>
      <c r="B2031" s="0" t="s">
        <v>1931</v>
      </c>
      <c r="D2031" s="0" t="str">
        <f aca="false">HYPERLINK("http://dbpedia.org/sparql?default-graph-uri=http%3A%2F%2Fdbpedia.org&amp;query=select+distinct+%3Fsubject+%3Fobject+where+{%3Fsubject+%3Chttp%3A%2F%2Fdbpedia.org%2Fproperty%2FadminTeams%3E+%3Fobject}+LIMIT+100&amp;format=text%2Fhtml&amp;timeout=30000&amp;debug=on", "View on DBPedia")</f>
        <v>View on DBPedia</v>
      </c>
    </row>
    <row collapsed="false" customFormat="false" customHeight="true" hidden="false" ht="12.65" outlineLevel="0" r="2032">
      <c r="A2032" s="0" t="str">
        <f aca="false">HYPERLINK("http://dbpedia.org/property/gamename")</f>
        <v>http://dbpedia.org/property/gamename</v>
      </c>
      <c r="B2032" s="0" t="s">
        <v>433</v>
      </c>
      <c r="D2032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true" hidden="false" ht="12.65" outlineLevel="0" r="2033">
      <c r="A2033" s="0" t="str">
        <f aca="false">HYPERLINK("http://dbpedia.org/ontology/formerName")</f>
        <v>http://dbpedia.org/ontology/formerName</v>
      </c>
      <c r="B2033" s="0" t="s">
        <v>206</v>
      </c>
      <c r="D203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1" outlineLevel="0" r="2034">
      <c r="A2034" s="0" t="str">
        <f aca="false">HYPERLINK("http://dbpedia.org/property/school")</f>
        <v>http://dbpedia.org/property/school</v>
      </c>
      <c r="B2034" s="0" t="s">
        <v>765</v>
      </c>
      <c r="D2034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true" hidden="false" ht="12.65" outlineLevel="0" r="2035">
      <c r="A2035" s="0" t="str">
        <f aca="false">HYPERLINK("http://dbpedia.org/property/formerNames")</f>
        <v>http://dbpedia.org/property/formerNames</v>
      </c>
      <c r="B2035" s="0" t="s">
        <v>1181</v>
      </c>
      <c r="D2035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65" outlineLevel="0" r="2036">
      <c r="A2036" s="0" t="str">
        <f aca="false">HYPERLINK("http://dbpedia.org/property/finalfourcity")</f>
        <v>http://dbpedia.org/property/finalfourcity</v>
      </c>
      <c r="B2036" s="0" t="s">
        <v>1932</v>
      </c>
      <c r="D2036" s="0" t="str">
        <f aca="false">HYPERLINK("http://dbpedia.org/sparql?default-graph-uri=http%3A%2F%2Fdbpedia.org&amp;query=select+distinct+%3Fsubject+%3Fobject+where+{%3Fsubject+%3Chttp%3A%2F%2Fdbpedia.org%2Fproperty%2Ffinalfourcity%3E+%3Fobject}+LIMIT+100&amp;format=text%2Fhtml&amp;timeout=30000&amp;debug=on", "View on DBPedia")</f>
        <v>View on DBPedia</v>
      </c>
    </row>
    <row collapsed="false" customFormat="false" customHeight="true" hidden="false" ht="12.65" outlineLevel="0" r="2037">
      <c r="A2037" s="0" t="str">
        <f aca="false">HYPERLINK("http://dbpedia.org/property/tv")</f>
        <v>http://dbpedia.org/property/tv</v>
      </c>
      <c r="B2037" s="0" t="s">
        <v>1742</v>
      </c>
      <c r="D2037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true" hidden="false" ht="12.1" outlineLevel="0" r="2038">
      <c r="A2038" s="0" t="str">
        <f aca="false">HYPERLINK("http://dbpedia.org/ontology/college")</f>
        <v>http://dbpedia.org/ontology/college</v>
      </c>
      <c r="B2038" s="0" t="s">
        <v>494</v>
      </c>
      <c r="D2038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true" hidden="false" ht="12.1" outlineLevel="0" r="2039">
      <c r="A2039" s="0" t="str">
        <f aca="false">HYPERLINK("http://dbpedia.org/property/rd4Team")</f>
        <v>http://dbpedia.org/property/rd4Team</v>
      </c>
      <c r="B2039" s="0" t="s">
        <v>701</v>
      </c>
      <c r="D2039" s="0" t="str">
        <f aca="false">HYPERLINK("http://dbpedia.org/sparql?default-graph-uri=http%3A%2F%2Fdbpedia.org&amp;query=select+distinct+%3Fsubject+%3Fobject+where+{%3Fsubject+%3Chttp%3A%2F%2Fdbpedia.org%2Fproperty%2Frd4Team%3E+%3Fobject}+LIMIT+100&amp;format=text%2Fhtml&amp;timeout=30000&amp;debug=on", "View on DBPedia")</f>
        <v>View on DBPedia</v>
      </c>
    </row>
    <row collapsed="false" customFormat="false" customHeight="true" hidden="false" ht="12.1" outlineLevel="0" r="2040">
      <c r="A2040" s="0" t="str">
        <f aca="false">HYPERLINK("http://dbpedia.org/property/honors")</f>
        <v>http://dbpedia.org/property/honors</v>
      </c>
      <c r="B2040" s="0" t="s">
        <v>134</v>
      </c>
      <c r="D2040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true" hidden="false" ht="12.1" outlineLevel="0" r="2041">
      <c r="A2041" s="0" t="str">
        <f aca="false">HYPERLINK("http://dbpedia.org/property/birthplace")</f>
        <v>http://dbpedia.org/property/birthplace</v>
      </c>
      <c r="B2041" s="0" t="s">
        <v>1743</v>
      </c>
      <c r="D2041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2042">
      <c r="A2042" s="0" t="str">
        <f aca="false">HYPERLINK("http://dbpedia.org/property/champions")</f>
        <v>http://dbpedia.org/property/champions</v>
      </c>
      <c r="B2042" s="0" t="s">
        <v>348</v>
      </c>
      <c r="D2042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true" hidden="false" ht="12.1" outlineLevel="0" r="2043">
      <c r="A2043" s="0" t="str">
        <f aca="false">HYPERLINK("http://dbpedia.org/property/education")</f>
        <v>http://dbpedia.org/property/education</v>
      </c>
      <c r="B2043" s="0" t="s">
        <v>395</v>
      </c>
      <c r="D204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1" outlineLevel="0" r="2044">
      <c r="A2044" s="0" t="str">
        <f aca="false">HYPERLINK("http://dbpedia.org/property/alt")</f>
        <v>http://dbpedia.org/property/alt</v>
      </c>
      <c r="B2044" s="0" t="s">
        <v>31</v>
      </c>
      <c r="D204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2045">
      <c r="A2045" s="0" t="str">
        <f aca="false">HYPERLINK("http://dbpedia.org/property/employer")</f>
        <v>http://dbpedia.org/property/employer</v>
      </c>
      <c r="B2045" s="0" t="s">
        <v>1933</v>
      </c>
      <c r="D2045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true" hidden="false" ht="12.65" outlineLevel="0" r="2046">
      <c r="A2046" s="0" t="str">
        <f aca="false">HYPERLINK("http://dbpedia.org/property/stadiumName")</f>
        <v>http://dbpedia.org/property/stadiumName</v>
      </c>
      <c r="B2046" s="0" t="s">
        <v>1247</v>
      </c>
      <c r="D2046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true" hidden="false" ht="12.65" outlineLevel="0" r="2047">
      <c r="A2047" s="0" t="str">
        <f aca="false">HYPERLINK("http://dbpedia.org/property/homeTown")</f>
        <v>http://dbpedia.org/property/homeTown</v>
      </c>
      <c r="B2047" s="0" t="s">
        <v>1765</v>
      </c>
      <c r="D2047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2048">
      <c r="A2048" s="0" t="str">
        <f aca="false">HYPERLINK("http://dbpedia.org/property/debut2team")</f>
        <v>http://dbpedia.org/property/debut2team</v>
      </c>
      <c r="B2048" s="0" t="s">
        <v>1934</v>
      </c>
      <c r="D2048" s="0" t="str">
        <f aca="false">HYPERLINK("http://dbpedia.org/sparql?default-graph-uri=http%3A%2F%2Fdbpedia.org&amp;query=select+distinct+%3Fsubject+%3Fobject+where+{%3Fsubject+%3Chttp%3A%2F%2Fdbpedia.org%2Fproperty%2Fdebut2team%3E+%3Fobject}+LIMIT+100&amp;format=text%2Fhtml&amp;timeout=30000&amp;debug=on", "View on DBPedia")</f>
        <v>View on DBPedia</v>
      </c>
    </row>
    <row collapsed="false" customFormat="false" customHeight="true" hidden="false" ht="12.1" outlineLevel="0" r="2049">
      <c r="A2049" s="0" t="str">
        <f aca="false">HYPERLINK("http://dbpedia.org/ontology/employer")</f>
        <v>http://dbpedia.org/ontology/employer</v>
      </c>
      <c r="B2049" s="0" t="s">
        <v>1933</v>
      </c>
      <c r="D2049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true" hidden="false" ht="12.65" outlineLevel="0" r="2050">
      <c r="A2050" s="0" t="str">
        <f aca="false">HYPERLINK("http://dbpedia.org/property/coachfinalteam")</f>
        <v>http://dbpedia.org/property/coachfinalteam</v>
      </c>
      <c r="B2050" s="0" t="s">
        <v>1935</v>
      </c>
      <c r="D2050" s="0" t="str">
        <f aca="false">HYPERLINK("http://dbpedia.org/sparql?default-graph-uri=http%3A%2F%2Fdbpedia.org&amp;query=select+distinct+%3Fsubject+%3Fobject+where+{%3Fsubject+%3Chttp%3A%2F%2Fdbpedia.org%2Fproperty%2Fcoachfinalteam%3E+%3Fobject}+LIMIT+100&amp;format=text%2Fhtml&amp;timeout=30000&amp;debug=on", "View on DBPedia")</f>
        <v>View on DBPedia</v>
      </c>
    </row>
    <row collapsed="false" customFormat="false" customHeight="true" hidden="false" ht="12.65" outlineLevel="0" r="2051">
      <c r="A2051" s="0" t="str">
        <f aca="false">HYPERLINK("http://dbpedia.org/property/champCity")</f>
        <v>http://dbpedia.org/property/champCity</v>
      </c>
      <c r="B2051" s="0" t="s">
        <v>1936</v>
      </c>
      <c r="D2051" s="0" t="str">
        <f aca="false">HYPERLINK("http://dbpedia.org/sparql?default-graph-uri=http%3A%2F%2Fdbpedia.org&amp;query=select+distinct+%3Fsubject+%3Fobject+where+{%3Fsubject+%3Chttp%3A%2F%2Fdbpedia.org%2Fproperty%2FchampCity%3E+%3Fobject}+LIMIT+100&amp;format=text%2Fhtml&amp;timeout=30000&amp;debug=on", "View on DBPedia")</f>
        <v>View on DBPedia</v>
      </c>
    </row>
    <row collapsed="false" customFormat="false" customHeight="true" hidden="false" ht="12.65" outlineLevel="0" r="2052">
      <c r="A2052" s="0" t="str">
        <f aca="false">HYPERLINK("http://dbpedia.org/property/deathDate")</f>
        <v>http://dbpedia.org/property/deathDate</v>
      </c>
      <c r="B2052" s="0" t="s">
        <v>131</v>
      </c>
      <c r="D2052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2053">
      <c r="A2053" s="0" t="str">
        <f aca="false">HYPERLINK("http://dbpedia.org/property/siteStadium")</f>
        <v>http://dbpedia.org/property/siteStadium</v>
      </c>
      <c r="B2053" s="0" t="s">
        <v>1790</v>
      </c>
      <c r="D2053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true" hidden="false" ht="12.65" outlineLevel="0" r="2054">
      <c r="A2054" s="0" t="str">
        <f aca="false">HYPERLINK("http://dbpedia.org/property/administratingTeams")</f>
        <v>http://dbpedia.org/property/administratingTeams</v>
      </c>
      <c r="B2054" s="0" t="s">
        <v>1937</v>
      </c>
      <c r="D2054" s="0" t="str">
        <f aca="false">HYPERLINK("http://dbpedia.org/sparql?default-graph-uri=http%3A%2F%2Fdbpedia.org&amp;query=select+distinct+%3Fsubject+%3Fobject+where+{%3Fsubject+%3Chttp%3A%2F%2Fdbpedia.org%2Fproperty%2FadministratingTeams%3E+%3Fobject}+LIMIT+100&amp;format=text%2Fhtml&amp;timeout=30000&amp;debug=on", "View on DBPedia")</f>
        <v>View on DBPedia</v>
      </c>
    </row>
    <row collapsed="false" customFormat="false" customHeight="true" hidden="false" ht="12.1" outlineLevel="0" r="2055">
      <c r="A2055" s="0" t="str">
        <f aca="false">HYPERLINK("http://dbpedia.org/property/semifinal")</f>
        <v>http://dbpedia.org/property/semifinal</v>
      </c>
      <c r="B2055" s="0" t="s">
        <v>545</v>
      </c>
      <c r="D2055" s="0" t="str">
        <f aca="false">HYPERLINK("http://dbpedia.org/sparql?default-graph-uri=http%3A%2F%2Fdbpedia.org&amp;query=select+distinct+%3Fsubject+%3Fobject+where+{%3Fsubject+%3Chttp%3A%2F%2Fdbpedia.org%2Fproperty%2Fsemifinal%3E+%3Fobject}+LIMIT+100&amp;format=text%2Fhtml&amp;timeout=30000&amp;debug=on", "View on DBPedia")</f>
        <v>View on DBPedia</v>
      </c>
    </row>
    <row collapsed="false" customFormat="false" customHeight="true" hidden="false" ht="12.65" outlineLevel="0" r="2056">
      <c r="A2056" s="0" t="str">
        <f aca="false">HYPERLINK("http://dbpedia.org/property/nota")</f>
        <v>http://dbpedia.org/property/nota</v>
      </c>
      <c r="B2056" s="0" t="s">
        <v>1814</v>
      </c>
      <c r="D2056" s="0" t="str">
        <f aca="false">HYPERLINK("http://dbpedia.org/sparql?default-graph-uri=http%3A%2F%2Fdbpedia.org&amp;query=select+distinct+%3Fsubject+%3Fobject+where+{%3Fsubject+%3Chttp%3A%2F%2Fdbpedia.org%2Fproperty%2Fnota%3E+%3Fobject}+LIMIT+100&amp;format=text%2Fhtml&amp;timeout=30000&amp;debug=on", "View on DBPedia")</f>
        <v>View on DBPedia</v>
      </c>
    </row>
    <row collapsed="false" customFormat="false" customHeight="true" hidden="false" ht="12.1" outlineLevel="0" r="2057">
      <c r="A2057" s="0" t="str">
        <f aca="false">HYPERLINK("http://dbpedia.org/property/billed")</f>
        <v>http://dbpedia.org/property/billed</v>
      </c>
      <c r="B2057" s="0" t="s">
        <v>1775</v>
      </c>
      <c r="D2057" s="0" t="str">
        <f aca="false">HYPERLINK("http://dbpedia.org/sparql?default-graph-uri=http%3A%2F%2Fdbpedia.org&amp;query=select+distinct+%3Fsubject+%3Fobject+where+{%3Fsubject+%3Chttp%3A%2F%2Fdbpedia.org%2Fproperty%2Fbilled%3E+%3Fobject}+LIMIT+100&amp;format=text%2Fhtml&amp;timeout=30000&amp;debug=on", "View on DBPedia")</f>
        <v>View on DBPedia</v>
      </c>
    </row>
    <row collapsed="false" customFormat="false" customHeight="true" hidden="false" ht="12.1" outlineLevel="0" r="2058">
      <c r="A2058" s="0" t="str">
        <f aca="false">HYPERLINK("http://dbpedia.org/property/nickname")</f>
        <v>http://dbpedia.org/property/nickname</v>
      </c>
      <c r="B2058" s="0" t="s">
        <v>1185</v>
      </c>
      <c r="D2058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true" hidden="false" ht="12.1" outlineLevel="0" r="2059">
      <c r="A2059" s="0" t="str">
        <f aca="false">HYPERLINK("http://dbpedia.org/property/area")</f>
        <v>http://dbpedia.org/property/area</v>
      </c>
      <c r="B2059" s="0" t="s">
        <v>1938</v>
      </c>
      <c r="D2059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true" hidden="false" ht="12.1" outlineLevel="0" r="2060">
      <c r="A2060" s="0" t="str">
        <f aca="false">HYPERLINK("http://dbpedia.org/property/origin")</f>
        <v>http://dbpedia.org/property/origin</v>
      </c>
      <c r="B2060" s="0" t="s">
        <v>805</v>
      </c>
      <c r="D2060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true" hidden="false" ht="12.1" outlineLevel="0" r="2061">
      <c r="A2061" s="0" t="str">
        <f aca="false">HYPERLINK("http://dbpedia.org/property/holder")</f>
        <v>http://dbpedia.org/property/holder</v>
      </c>
      <c r="B2061" s="0" t="s">
        <v>1939</v>
      </c>
      <c r="D2061" s="0" t="str">
        <f aca="false">HYPERLINK("http://dbpedia.org/sparql?default-graph-uri=http%3A%2F%2Fdbpedia.org&amp;query=select+distinct+%3Fsubject+%3Fobject+where+{%3Fsubject+%3Chttp%3A%2F%2Fdbpedia.org%2Fproperty%2Fholder%3E+%3Fobject}+LIMIT+100&amp;format=text%2Fhtml&amp;timeout=30000&amp;debug=on", "View on DBPedia")</f>
        <v>View on DBPedia</v>
      </c>
    </row>
    <row collapsed="false" customFormat="false" customHeight="true" hidden="false" ht="12.65" outlineLevel="0" r="2062">
      <c r="A2062" s="0" t="str">
        <f aca="false">HYPERLINK("http://dbpedia.org/property/finalfourarena")</f>
        <v>http://dbpedia.org/property/finalfourarena</v>
      </c>
      <c r="B2062" s="0" t="s">
        <v>1856</v>
      </c>
      <c r="D2062" s="0" t="str">
        <f aca="false">HYPERLINK("http://dbpedia.org/sparql?default-graph-uri=http%3A%2F%2Fdbpedia.org&amp;query=select+distinct+%3Fsubject+%3Fobject+where+{%3Fsubject+%3Chttp%3A%2F%2Fdbpedia.org%2Fproperty%2Ffinalfourarena%3E+%3Fobject}+LIMIT+100&amp;format=text%2Fhtml&amp;timeout=30000&amp;debug=on", "View on DBPedia")</f>
        <v>View on DBPedia</v>
      </c>
    </row>
    <row collapsed="false" customFormat="false" customHeight="true" hidden="false" ht="12.65" outlineLevel="0" r="2063">
      <c r="A2063" s="0" t="str">
        <f aca="false">HYPERLINK("http://dbpedia.org/property/pastexecutive")</f>
        <v>http://dbpedia.org/property/pastexecutive</v>
      </c>
      <c r="B2063" s="0" t="s">
        <v>1940</v>
      </c>
      <c r="D2063" s="0" t="str">
        <f aca="false">HYPERLINK("http://dbpedia.org/sparql?default-graph-uri=http%3A%2F%2Fdbpedia.org&amp;query=select+distinct+%3Fsubject+%3Fobject+where+{%3Fsubject+%3Chttp%3A%2F%2Fdbpedia.org%2Fproperty%2Fpastexecutive%3E+%3Fobject}+LIMIT+100&amp;format=text%2Fhtml&amp;timeout=30000&amp;debug=on", "View on DBPedia")</f>
        <v>View on DBPedia</v>
      </c>
    </row>
    <row collapsed="false" customFormat="false" customHeight="true" hidden="false" ht="12.1" outlineLevel="0" r="2064">
      <c r="A2064" s="0" t="str">
        <f aca="false">HYPERLINK("http://dbpedia.org/property/office")</f>
        <v>http://dbpedia.org/property/office</v>
      </c>
      <c r="B2064" s="0" t="s">
        <v>1740</v>
      </c>
      <c r="D2064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2065">
      <c r="A2065" s="0" t="str">
        <f aca="false">HYPERLINK("http://dbpedia.org/property/mllTeam")</f>
        <v>http://dbpedia.org/property/mllTeam</v>
      </c>
      <c r="B2065" s="0" t="s">
        <v>1941</v>
      </c>
      <c r="D2065" s="0" t="str">
        <f aca="false">HYPERLINK("http://dbpedia.org/sparql?default-graph-uri=http%3A%2F%2Fdbpedia.org&amp;query=select+distinct+%3Fsubject+%3Fobject+where+{%3Fsubject+%3Chttp%3A%2F%2Fdbpedia.org%2Fproperty%2FmllTeam%3E+%3Fobject}+LIMIT+100&amp;format=text%2Fhtml&amp;timeout=30000&amp;debug=on", "View on DBPedia")</f>
        <v>View on DBPedia</v>
      </c>
    </row>
    <row collapsed="false" customFormat="false" customHeight="true" hidden="false" ht="12.65" outlineLevel="0" r="2066">
      <c r="A2066" s="0" t="str">
        <f aca="false">HYPERLINK("http://dbpedia.org/property/rivalsRefTitle")</f>
        <v>http://dbpedia.org/property/rivalsRefTitle</v>
      </c>
      <c r="B2066" s="0" t="s">
        <v>503</v>
      </c>
      <c r="D2066" s="0" t="str">
        <f aca="false">HYPERLINK("http://dbpedia.org/sparql?default-graph-uri=http%3A%2F%2Fdbpedia.org&amp;query=select+distinct+%3Fsubject+%3Fobject+where+{%3Fsubject+%3Chttp%3A%2F%2Fdbpedia.org%2Fproperty%2FrivalsRefTitle%3E+%3Fobject}+LIMIT+100&amp;format=text%2Fhtml&amp;timeout=30000&amp;debug=on", "View on DBPedia")</f>
        <v>View on DBPedia</v>
      </c>
    </row>
    <row collapsed="false" customFormat="false" customHeight="true" hidden="false" ht="12.65" outlineLevel="0" r="2067">
      <c r="A2067" s="0" t="str">
        <f aca="false">HYPERLINK("http://dbpedia.org/property/bowlname")</f>
        <v>http://dbpedia.org/property/bowlname</v>
      </c>
      <c r="B2067" s="0" t="s">
        <v>144</v>
      </c>
      <c r="D2067" s="0" t="str">
        <f aca="false">HYPERLINK("http://dbpedia.org/sparql?default-graph-uri=http%3A%2F%2Fdbpedia.org&amp;query=select+distinct+%3Fsubject+%3Fobject+where+{%3Fsubject+%3Chttp%3A%2F%2Fdbpedia.org%2Fproperty%2Fbowlname%3E+%3Fobject}+LIMIT+100&amp;format=text%2Fhtml&amp;timeout=30000&amp;debug=on", "View on DBPedia")</f>
        <v>View on DBPedia</v>
      </c>
    </row>
    <row collapsed="false" customFormat="false" customHeight="true" hidden="false" ht="12.1" outlineLevel="0" r="2068">
      <c r="A2068" s="0" t="str">
        <f aca="false">HYPERLINK("http://dbpedia.org/ontology/office")</f>
        <v>http://dbpedia.org/ontology/office</v>
      </c>
      <c r="B2068" s="0" t="s">
        <v>1740</v>
      </c>
      <c r="D2068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2069">
      <c r="A2069" s="0" t="str">
        <f aca="false">HYPERLINK("http://dbpedia.org/property/formerMllTeams")</f>
        <v>http://dbpedia.org/property/formerMllTeams</v>
      </c>
      <c r="B2069" s="0" t="s">
        <v>1942</v>
      </c>
      <c r="D2069" s="0" t="str">
        <f aca="false">HYPERLINK("http://dbpedia.org/sparql?default-graph-uri=http%3A%2F%2Fdbpedia.org&amp;query=select+distinct+%3Fsubject+%3Fobject+where+{%3Fsubject+%3Chttp%3A%2F%2Fdbpedia.org%2Fproperty%2FformerMllTeams%3E+%3Fobject}+LIMIT+100&amp;format=text%2Fhtml&amp;timeout=30000&amp;debug=on", "View on DBPedia")</f>
        <v>View on DBPedia</v>
      </c>
    </row>
    <row collapsed="false" customFormat="false" customHeight="true" hidden="false" ht="12.65" outlineLevel="0" r="2070">
      <c r="A2070" s="0" t="str">
        <f aca="false">HYPERLINK("http://dbpedia.org/ontology/broadcastArea")</f>
        <v>http://dbpedia.org/ontology/broadcastArea</v>
      </c>
      <c r="B2070" s="0" t="s">
        <v>1943</v>
      </c>
      <c r="D2070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true" hidden="false" ht="12.1" outlineLevel="0" r="2072">
      <c r="A2072" s="0" t="n">
        <v>1058967988</v>
      </c>
      <c r="B2072" s="0" t="s">
        <v>115</v>
      </c>
      <c r="C2072" s="0" t="str">
        <f aca="false">HYPERLINK("http://en.wikipedia.org/wiki/List_of_foreign_NBA_players", "View context")</f>
        <v>View context</v>
      </c>
    </row>
    <row collapsed="false" customFormat="false" customHeight="true" hidden="false" ht="12.1" outlineLevel="0" r="2073">
      <c r="A2073" s="0" t="s">
        <v>784</v>
      </c>
      <c r="B2073" s="0" t="s">
        <v>1671</v>
      </c>
      <c r="C2073" s="0" t="s">
        <v>1680</v>
      </c>
      <c r="D2073" s="0" t="s">
        <v>1944</v>
      </c>
      <c r="E2073" s="0" t="s">
        <v>779</v>
      </c>
    </row>
    <row collapsed="false" customFormat="false" customHeight="true" hidden="false" ht="12.1" outlineLevel="0" r="2074">
      <c r="A2074" s="0" t="s">
        <v>1686</v>
      </c>
      <c r="B2074" s="0" t="s">
        <v>1689</v>
      </c>
      <c r="C2074" s="0" t="s">
        <v>780</v>
      </c>
      <c r="D2074" s="0" t="s">
        <v>1693</v>
      </c>
      <c r="E2074" s="0" t="s">
        <v>798</v>
      </c>
    </row>
    <row collapsed="false" customFormat="false" customHeight="true" hidden="false" ht="12.65" outlineLevel="0" r="2075">
      <c r="A2075" s="0" t="s">
        <v>1945</v>
      </c>
      <c r="B2075" s="0" t="s">
        <v>1946</v>
      </c>
      <c r="C2075" s="0" t="s">
        <v>801</v>
      </c>
      <c r="D2075" s="0" t="s">
        <v>1700</v>
      </c>
      <c r="E2075" s="0" t="s">
        <v>787</v>
      </c>
    </row>
    <row collapsed="false" customFormat="false" customHeight="true" hidden="false" ht="12.1" outlineLevel="0" r="2076">
      <c r="A2076" s="0" t="s">
        <v>1701</v>
      </c>
      <c r="B2076" s="0" t="s">
        <v>1703</v>
      </c>
      <c r="C2076" s="0" t="s">
        <v>1947</v>
      </c>
      <c r="D2076" s="0" t="s">
        <v>1948</v>
      </c>
      <c r="E2076" s="0" t="s">
        <v>1707</v>
      </c>
    </row>
    <row collapsed="false" customFormat="false" customHeight="true" hidden="false" ht="12.1" outlineLevel="0" r="2077">
      <c r="A2077" s="0" t="s">
        <v>1949</v>
      </c>
      <c r="B2077" s="0" t="s">
        <v>788</v>
      </c>
      <c r="C2077" s="0" t="s">
        <v>1950</v>
      </c>
      <c r="D2077" s="0" t="s">
        <v>782</v>
      </c>
      <c r="E2077" s="0" t="s">
        <v>1951</v>
      </c>
    </row>
    <row collapsed="false" customFormat="false" customHeight="true" hidden="false" ht="12.1" outlineLevel="0" r="2078">
      <c r="A2078" s="0" t="s">
        <v>1715</v>
      </c>
      <c r="B2078" s="0" t="s">
        <v>797</v>
      </c>
      <c r="C2078" s="0" t="s">
        <v>1717</v>
      </c>
      <c r="D2078" s="0" t="s">
        <v>1720</v>
      </c>
      <c r="E2078" s="0" t="s">
        <v>1721</v>
      </c>
    </row>
    <row collapsed="false" customFormat="false" customHeight="true" hidden="false" ht="12.65" outlineLevel="0" r="2079">
      <c r="A2079" s="0" t="s">
        <v>1952</v>
      </c>
      <c r="B2079" s="0" t="s">
        <v>1953</v>
      </c>
    </row>
    <row collapsed="false" customFormat="false" customHeight="true" hidden="false" ht="12.65" outlineLevel="0" r="2080">
      <c r="A2080" s="0" t="str">
        <f aca="false">HYPERLINK("http://dbpedia.org/property/birthPlace")</f>
        <v>http://dbpedia.org/property/birthPlace</v>
      </c>
      <c r="B2080" s="0" t="s">
        <v>359</v>
      </c>
      <c r="D208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2081">
      <c r="A2081" s="0" t="str">
        <f aca="false">HYPERLINK("http://dbpedia.org/ontology/birthPlace")</f>
        <v>http://dbpedia.org/ontology/birthPlace</v>
      </c>
      <c r="B2081" s="0" t="s">
        <v>359</v>
      </c>
      <c r="D2081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2082">
      <c r="A2082" s="0" t="str">
        <f aca="false">HYPERLINK("http://dbpedia.org/property/placeOfBirth")</f>
        <v>http://dbpedia.org/property/placeOfBirth</v>
      </c>
      <c r="B2082" s="0" t="s">
        <v>363</v>
      </c>
      <c r="D2082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2083">
      <c r="A2083" s="0" t="str">
        <f aca="false">HYPERLINK("http://dbpedia.org/property/country")</f>
        <v>http://dbpedia.org/property/country</v>
      </c>
      <c r="B2083" s="0" t="s">
        <v>49</v>
      </c>
      <c r="D208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2084">
      <c r="A2084" s="0" t="str">
        <f aca="false">HYPERLINK("http://dbpedia.org/property/placeOfDeath")</f>
        <v>http://dbpedia.org/property/placeOfDeath</v>
      </c>
      <c r="B2084" s="0" t="s">
        <v>418</v>
      </c>
      <c r="D2084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65" outlineLevel="0" r="2085">
      <c r="A2085" s="0" t="str">
        <f aca="false">HYPERLINK("http://dbpedia.org/property/nationalteam")</f>
        <v>http://dbpedia.org/property/nationalteam</v>
      </c>
      <c r="B2085" s="0" t="s">
        <v>392</v>
      </c>
      <c r="D2085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true" hidden="false" ht="12.65" outlineLevel="0" r="2086">
      <c r="A2086" s="0" t="str">
        <f aca="false">HYPERLINK("http://dbpedia.org/property/deathPlace")</f>
        <v>http://dbpedia.org/property/deathPlace</v>
      </c>
      <c r="B2086" s="0" t="s">
        <v>462</v>
      </c>
      <c r="D208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2087">
      <c r="A2087" s="0" t="str">
        <f aca="false">HYPERLINK("http://dbpedia.org/ontology/team")</f>
        <v>http://dbpedia.org/ontology/team</v>
      </c>
      <c r="B2087" s="0" t="s">
        <v>187</v>
      </c>
      <c r="D2087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true" hidden="false" ht="12.1" outlineLevel="0" r="2088">
      <c r="A2088" s="0" t="str">
        <f aca="false">HYPERLINK("http://dbpedia.org/ontology/nationality")</f>
        <v>http://dbpedia.org/ontology/nationality</v>
      </c>
      <c r="B2088" s="0" t="s">
        <v>1723</v>
      </c>
      <c r="D2088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true" hidden="false" ht="12.65" outlineLevel="0" r="2089">
      <c r="A2089" s="0" t="str">
        <f aca="false">HYPERLINK("http://dbpedia.org/ontology/deathPlace")</f>
        <v>http://dbpedia.org/ontology/deathPlace</v>
      </c>
      <c r="B2089" s="0" t="s">
        <v>462</v>
      </c>
      <c r="D208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2090">
      <c r="A2090" s="0" t="str">
        <f aca="false">HYPERLINK("http://dbpedia.org/property/o")</f>
        <v>http://dbpedia.org/property/o</v>
      </c>
      <c r="B2090" s="0" t="s">
        <v>1725</v>
      </c>
      <c r="D2090" s="0" t="str">
        <f aca="false">HYPERLINK("http://dbpedia.org/sparql?default-graph-uri=http%3A%2F%2Fdbpedia.org&amp;query=select+distinct+%3Fsubject+%3Fobject+where+{%3Fsubject+%3Chttp%3A%2F%2Fdbpedia.org%2Fproperty%2Fo%3E+%3Fobject}+LIMIT+100&amp;format=text%2Fhtml&amp;timeout=30000&amp;debug=on", "View on DBPedia")</f>
        <v>View on DBPedia</v>
      </c>
    </row>
    <row collapsed="false" customFormat="false" customHeight="true" hidden="false" ht="12.65" outlineLevel="0" r="2091">
      <c r="A2091" s="0" t="str">
        <f aca="false">HYPERLINK("http://dbpedia.org/ontology/managerClub")</f>
        <v>http://dbpedia.org/ontology/managerClub</v>
      </c>
      <c r="B2091" s="0" t="s">
        <v>258</v>
      </c>
      <c r="D2091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true" hidden="false" ht="12.65" outlineLevel="0" r="2092">
      <c r="A2092" s="0" t="str">
        <f aca="false">HYPERLINK("http://dbpedia.org/property/managerclubs")</f>
        <v>http://dbpedia.org/property/managerclubs</v>
      </c>
      <c r="B2092" s="0" t="s">
        <v>259</v>
      </c>
      <c r="D2092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true" hidden="false" ht="12.65" outlineLevel="0" r="2093">
      <c r="A2093" s="0" t="str">
        <f aca="false">HYPERLINK("http://dbpedia.org/property/shortDescription")</f>
        <v>http://dbpedia.org/property/shortDescription</v>
      </c>
      <c r="B2093" s="0" t="s">
        <v>271</v>
      </c>
      <c r="D209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2094">
      <c r="A2094" s="0" t="str">
        <f aca="false">HYPERLINK("http://dbpedia.org/ontology/country")</f>
        <v>http://dbpedia.org/ontology/country</v>
      </c>
      <c r="B2094" s="0" t="s">
        <v>49</v>
      </c>
      <c r="D209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2095">
      <c r="A2095" s="0" t="str">
        <f aca="false">HYPERLINK("http://dbpedia.org/property/title")</f>
        <v>http://dbpedia.org/property/title</v>
      </c>
      <c r="B2095" s="0" t="s">
        <v>27</v>
      </c>
      <c r="D209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096">
      <c r="A2096" s="0" t="str">
        <f aca="false">HYPERLINK("http://dbpedia.org/property/nat")</f>
        <v>http://dbpedia.org/property/nat</v>
      </c>
      <c r="B2096" s="0" t="s">
        <v>1724</v>
      </c>
      <c r="D2096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true" hidden="false" ht="12.1" outlineLevel="0" r="2097">
      <c r="A2097" s="0" t="str">
        <f aca="false">HYPERLINK("http://dbpedia.org/property/nationality")</f>
        <v>http://dbpedia.org/property/nationality</v>
      </c>
      <c r="B2097" s="0" t="s">
        <v>1723</v>
      </c>
      <c r="D2097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2098">
      <c r="A2098" s="0" t="str">
        <f aca="false">HYPERLINK("http://dbpedia.org/property/team")</f>
        <v>http://dbpedia.org/property/team</v>
      </c>
      <c r="B2098" s="0" t="s">
        <v>187</v>
      </c>
      <c r="D2098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true" hidden="false" ht="12.1" outlineLevel="0" r="2099">
      <c r="A2099" s="0" t="str">
        <f aca="false">HYPERLINK("http://dbpedia.org/property/co")</f>
        <v>http://dbpedia.org/property/co</v>
      </c>
      <c r="B2099" s="0" t="s">
        <v>1726</v>
      </c>
      <c r="D2099" s="0" t="str">
        <f aca="false">HYPERLINK("http://dbpedia.org/sparql?default-graph-uri=http%3A%2F%2Fdbpedia.org&amp;query=select+distinct+%3Fsubject+%3Fobject+where+{%3Fsubject+%3Chttp%3A%2F%2Fdbpedia.org%2Fproperty%2Fco%3E+%3Fobject}+LIMIT+100&amp;format=text%2Fhtml&amp;timeout=30000&amp;debug=on", "View on DBPedia")</f>
        <v>View on DBPedia</v>
      </c>
    </row>
    <row collapsed="false" customFormat="false" customHeight="true" hidden="false" ht="12.65" outlineLevel="0" r="2100">
      <c r="A2100" s="0" t="str">
        <f aca="false">HYPERLINK("http://dbpedia.org/property/currentclub")</f>
        <v>http://dbpedia.org/property/currentclub</v>
      </c>
      <c r="B2100" s="0" t="s">
        <v>346</v>
      </c>
      <c r="D2100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true" hidden="false" ht="12.1" outlineLevel="0" r="2101">
      <c r="A2101" s="0" t="str">
        <f aca="false">HYPERLINK("http://dbpedia.org/property/clubs")</f>
        <v>http://dbpedia.org/property/clubs</v>
      </c>
      <c r="B2101" s="0" t="s">
        <v>225</v>
      </c>
      <c r="D2101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true" hidden="false" ht="12.1" outlineLevel="0" r="2102">
      <c r="A2102" s="0" t="str">
        <f aca="false">HYPERLINK("http://dbpedia.org/property/residence")</f>
        <v>http://dbpedia.org/property/residence</v>
      </c>
      <c r="B2102" s="0" t="s">
        <v>1727</v>
      </c>
      <c r="D2102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2103">
      <c r="A2103" s="0" t="str">
        <f aca="false">HYPERLINK("http://dbpedia.org/ontology/residence")</f>
        <v>http://dbpedia.org/ontology/residence</v>
      </c>
      <c r="B2103" s="0" t="s">
        <v>1727</v>
      </c>
      <c r="D2103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2104">
      <c r="A2104" s="0" t="str">
        <f aca="false">HYPERLINK("http://dbpedia.org/property/caption")</f>
        <v>http://dbpedia.org/property/caption</v>
      </c>
      <c r="B2104" s="0" t="s">
        <v>28</v>
      </c>
      <c r="D210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2105">
      <c r="A2105" s="0" t="str">
        <f aca="false">HYPERLINK("http://dbpedia.org/property/host")</f>
        <v>http://dbpedia.org/property/host</v>
      </c>
      <c r="B2105" s="0" t="s">
        <v>1728</v>
      </c>
      <c r="D2105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true" hidden="false" ht="12.1" outlineLevel="0" r="2106">
      <c r="A2106" s="0" t="str">
        <f aca="false">HYPERLINK("http://dbpedia.org/ontology/hometown")</f>
        <v>http://dbpedia.org/ontology/hometown</v>
      </c>
      <c r="B2106" s="0" t="s">
        <v>1176</v>
      </c>
      <c r="D2106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2107">
      <c r="A2107" s="0" t="str">
        <f aca="false">HYPERLINK("http://dbpedia.org/property/hometown")</f>
        <v>http://dbpedia.org/property/hometown</v>
      </c>
      <c r="B2107" s="0" t="s">
        <v>1176</v>
      </c>
      <c r="D2107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2108">
      <c r="A2108" s="0" t="str">
        <f aca="false">HYPERLINK("http://dbpedia.org/ontology/location")</f>
        <v>http://dbpedia.org/ontology/location</v>
      </c>
      <c r="B2108" s="0" t="s">
        <v>419</v>
      </c>
      <c r="D210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2109">
      <c r="A2109" s="0" t="str">
        <f aca="false">HYPERLINK("http://dbpedia.org/property/location")</f>
        <v>http://dbpedia.org/property/location</v>
      </c>
      <c r="B2109" s="0" t="s">
        <v>419</v>
      </c>
      <c r="D2109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65" outlineLevel="0" r="2110">
      <c r="A2110" s="0" t="str">
        <f aca="false">HYPERLINK("http://dbpedia.org/property/teama")</f>
        <v>http://dbpedia.org/property/teama</v>
      </c>
      <c r="B2110" s="0" t="s">
        <v>700</v>
      </c>
      <c r="D2110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true" hidden="false" ht="12.1" outlineLevel="0" r="2111">
      <c r="A2111" s="0" t="str">
        <f aca="false">HYPERLINK("http://dbpedia.org/property/home")</f>
        <v>http://dbpedia.org/property/home</v>
      </c>
      <c r="B2111" s="0" t="s">
        <v>1729</v>
      </c>
      <c r="D2111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true" hidden="false" ht="12.1" outlineLevel="0" r="2112">
      <c r="A2112" s="0" t="str">
        <f aca="false">HYPERLINK("http://dbpedia.org/property/availability")</f>
        <v>http://dbpedia.org/property/availability</v>
      </c>
      <c r="B2112" s="0" t="s">
        <v>1735</v>
      </c>
      <c r="D2112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true" hidden="false" ht="12.65" outlineLevel="0" r="2113">
      <c r="A2113" s="0" t="str">
        <f aca="false">HYPERLINK("http://dbpedia.org/ontology/stateOfOrigin")</f>
        <v>http://dbpedia.org/ontology/stateOfOrigin</v>
      </c>
      <c r="B2113" s="0" t="s">
        <v>1731</v>
      </c>
      <c r="D2113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true" hidden="false" ht="12.1" outlineLevel="0" r="2114">
      <c r="A2114" s="0" t="str">
        <f aca="false">HYPERLINK("http://dbpedia.org/property/origin")</f>
        <v>http://dbpedia.org/property/origin</v>
      </c>
      <c r="B2114" s="0" t="s">
        <v>805</v>
      </c>
      <c r="D2114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true" hidden="false" ht="12.1" outlineLevel="0" r="2115">
      <c r="A2115" s="0" t="str">
        <f aca="false">HYPERLINK("http://dbpedia.org/property/league")</f>
        <v>http://dbpedia.org/property/league</v>
      </c>
      <c r="B2115" s="0" t="s">
        <v>280</v>
      </c>
      <c r="D2115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true" hidden="false" ht="12.65" outlineLevel="0" r="2116">
      <c r="A2116" s="0" t="str">
        <f aca="false">HYPERLINK("http://dbpedia.org/property/youthclubs")</f>
        <v>http://dbpedia.org/property/youthclubs</v>
      </c>
      <c r="B2116" s="0" t="s">
        <v>301</v>
      </c>
      <c r="D2116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true" hidden="false" ht="12.65" outlineLevel="0" r="2117">
      <c r="A2117" s="0" t="str">
        <f aca="false">HYPERLINK("http://dbpedia.org/property/ntlTeam")</f>
        <v>http://dbpedia.org/property/ntlTeam</v>
      </c>
      <c r="B2117" s="0" t="s">
        <v>1732</v>
      </c>
      <c r="D2117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true" hidden="false" ht="12.1" outlineLevel="0" r="2118">
      <c r="A2118" s="0" t="str">
        <f aca="false">HYPERLINK("http://dbpedia.org/property/champions")</f>
        <v>http://dbpedia.org/property/champions</v>
      </c>
      <c r="B2118" s="0" t="s">
        <v>348</v>
      </c>
      <c r="D2118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true" hidden="false" ht="12.65" outlineLevel="0" r="2119">
      <c r="A2119" s="0" t="str">
        <f aca="false">HYPERLINK("http://dbpedia.org/property/homecountry")</f>
        <v>http://dbpedia.org/property/homecountry</v>
      </c>
      <c r="B2119" s="0" t="s">
        <v>1733</v>
      </c>
      <c r="D2119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true" hidden="false" ht="12.1" outlineLevel="0" r="2120">
      <c r="A2120" s="0" t="str">
        <f aca="false">HYPERLINK("http://dbpedia.org/property/tournament")</f>
        <v>http://dbpedia.org/property/tournament</v>
      </c>
      <c r="B2120" s="0" t="s">
        <v>1737</v>
      </c>
      <c r="D2120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true" hidden="false" ht="12.65" outlineLevel="0" r="2121">
      <c r="A2121" s="0" t="str">
        <f aca="false">HYPERLINK("http://dbpedia.org/property/ruNationalteam")</f>
        <v>http://dbpedia.org/property/ruNationalteam</v>
      </c>
      <c r="B2121" s="0" t="s">
        <v>1736</v>
      </c>
      <c r="D2121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true" hidden="false" ht="12.1" outlineLevel="0" r="2122">
      <c r="A2122" s="0" t="str">
        <f aca="false">HYPERLINK("http://dbpedia.org/property/highlights")</f>
        <v>http://dbpedia.org/property/highlights</v>
      </c>
      <c r="B2122" s="0" t="s">
        <v>156</v>
      </c>
      <c r="D2122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2123">
      <c r="A2123" s="0" t="str">
        <f aca="false">HYPERLINK("http://dbpedia.org/property/place")</f>
        <v>http://dbpedia.org/property/place</v>
      </c>
      <c r="B2123" s="0" t="s">
        <v>1281</v>
      </c>
      <c r="D2123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true" hidden="false" ht="12.65" outlineLevel="0" r="2124">
      <c r="A2124" s="0" t="str">
        <f aca="false">HYPERLINK("http://dbpedia.org/property/birthDate")</f>
        <v>http://dbpedia.org/property/birthDate</v>
      </c>
      <c r="B2124" s="0" t="s">
        <v>205</v>
      </c>
      <c r="D212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1" outlineLevel="0" r="2125">
      <c r="A2125" s="0" t="str">
        <f aca="false">HYPERLINK("http://dbpedia.org/property/after")</f>
        <v>http://dbpedia.org/property/after</v>
      </c>
      <c r="B2125" s="0" t="s">
        <v>52</v>
      </c>
      <c r="D212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2126">
      <c r="A2126" s="0" t="str">
        <f aca="false">HYPERLINK("http://dbpedia.org/property/teamb")</f>
        <v>http://dbpedia.org/property/teamb</v>
      </c>
      <c r="B2126" s="0" t="s">
        <v>699</v>
      </c>
      <c r="D2126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true" hidden="false" ht="12.65" outlineLevel="0" r="2127">
      <c r="A2127" s="0" t="str">
        <f aca="false">HYPERLINK("http://dbpedia.org/property/formerTeams")</f>
        <v>http://dbpedia.org/property/formerTeams</v>
      </c>
      <c r="B2127" s="0" t="s">
        <v>231</v>
      </c>
      <c r="D2127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true" hidden="false" ht="12.65" outlineLevel="0" r="2128">
      <c r="A2128" s="0" t="str">
        <f aca="false">HYPERLINK("http://dbpedia.org/property/ruCoachclubs")</f>
        <v>http://dbpedia.org/property/ruCoachclubs</v>
      </c>
      <c r="B2128" s="0" t="s">
        <v>1741</v>
      </c>
      <c r="D2128" s="0" t="str">
        <f aca="false">HYPERLINK("http://dbpedia.org/sparql?default-graph-uri=http%3A%2F%2Fdbpedia.org&amp;query=select+distinct+%3Fsubject+%3Fobject+where+{%3Fsubject+%3Chttp%3A%2F%2Fdbpedia.org%2Fproperty%2FruCoachclubs%3E+%3Fobject}+LIMIT+100&amp;format=text%2Fhtml&amp;timeout=30000&amp;debug=on", "View on DBPedia")</f>
        <v>View on DBPedia</v>
      </c>
    </row>
    <row collapsed="false" customFormat="false" customHeight="true" hidden="false" ht="12.1" outlineLevel="0" r="2129">
      <c r="A2129" s="0" t="str">
        <f aca="false">HYPERLINK("http://dbpedia.org/property/source")</f>
        <v>http://dbpedia.org/property/source</v>
      </c>
      <c r="B2129" s="0" t="s">
        <v>37</v>
      </c>
      <c r="D212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2130">
      <c r="A2130" s="0" t="str">
        <f aca="false">HYPERLINK("http://dbpedia.org/property/from")</f>
        <v>http://dbpedia.org/property/from</v>
      </c>
      <c r="B2130" s="0" t="s">
        <v>1734</v>
      </c>
      <c r="D2130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true" hidden="false" ht="12.65" outlineLevel="0" r="2131">
      <c r="A2131" s="0" t="str">
        <f aca="false">HYPERLINK("http://dbpedia.org/property/clubnat")</f>
        <v>http://dbpedia.org/property/clubnat</v>
      </c>
      <c r="B2131" s="0" t="s">
        <v>1745</v>
      </c>
      <c r="D2131" s="0" t="str">
        <f aca="false">HYPERLINK("http://dbpedia.org/sparql?default-graph-uri=http%3A%2F%2Fdbpedia.org&amp;query=select+distinct+%3Fsubject+%3Fobject+where+{%3Fsubject+%3Chttp%3A%2F%2Fdbpedia.org%2Fproperty%2Fclubnat%3E+%3Fobject}+LIMIT+100&amp;format=text%2Fhtml&amp;timeout=30000&amp;debug=on", "View on DBPedia")</f>
        <v>View on DBPedia</v>
      </c>
    </row>
    <row collapsed="false" customFormat="false" customHeight="true" hidden="false" ht="12.1" outlineLevel="0" r="2132">
      <c r="A2132" s="0" t="str">
        <f aca="false">HYPERLINK("http://dbpedia.org/property/club")</f>
        <v>http://dbpedia.org/property/club</v>
      </c>
      <c r="B2132" s="0" t="s">
        <v>557</v>
      </c>
      <c r="D2132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true" hidden="false" ht="12.65" outlineLevel="0" r="2133">
      <c r="A2133" s="0" t="str">
        <f aca="false">HYPERLINK("http://dbpedia.org/ontology/nationalTeam")</f>
        <v>http://dbpedia.org/ontology/nationalTeam</v>
      </c>
      <c r="B2133" s="0" t="s">
        <v>1730</v>
      </c>
      <c r="D2133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true" hidden="false" ht="12.1" outlineLevel="0" r="2134">
      <c r="A2134" s="0" t="str">
        <f aca="false">HYPERLINK("http://dbpedia.org/ontology/league")</f>
        <v>http://dbpedia.org/ontology/league</v>
      </c>
      <c r="B2134" s="0" t="s">
        <v>280</v>
      </c>
      <c r="D2134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true" hidden="false" ht="12.1" outlineLevel="0" r="2135">
      <c r="A2135" s="0" t="str">
        <f aca="false">HYPERLINK("http://dbpedia.org/property/city")</f>
        <v>http://dbpedia.org/property/city</v>
      </c>
      <c r="B2135" s="0" t="s">
        <v>1605</v>
      </c>
      <c r="D2135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true" hidden="false" ht="12.65" outlineLevel="0" r="2136">
      <c r="A2136" s="0" t="str">
        <f aca="false">HYPERLINK("http://dbpedia.org/property/deathDate")</f>
        <v>http://dbpedia.org/property/deathDate</v>
      </c>
      <c r="B2136" s="0" t="s">
        <v>131</v>
      </c>
      <c r="D2136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1" outlineLevel="0" r="2137">
      <c r="A2137" s="0" t="str">
        <f aca="false">HYPERLINK("http://dbpedia.org/property/region")</f>
        <v>http://dbpedia.org/property/region</v>
      </c>
      <c r="B2137" s="0" t="s">
        <v>1756</v>
      </c>
      <c r="D2137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true" hidden="false" ht="12.1" outlineLevel="0" r="2138">
      <c r="A2138" s="0" t="str">
        <f aca="false">HYPERLINK("http://dbpedia.org/property/teams")</f>
        <v>http://dbpedia.org/property/teams</v>
      </c>
      <c r="B2138" s="0" t="s">
        <v>207</v>
      </c>
      <c r="D2138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true" hidden="false" ht="12.1" outlineLevel="0" r="2139">
      <c r="A2139" s="0" t="str">
        <f aca="false">HYPERLINK("http://dbpedia.org/property/name")</f>
        <v>http://dbpedia.org/property/name</v>
      </c>
      <c r="B2139" s="0" t="s">
        <v>24</v>
      </c>
      <c r="D213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2140">
      <c r="A2140" s="0" t="str">
        <f aca="false">HYPERLINK("http://dbpedia.org/property/awards")</f>
        <v>http://dbpedia.org/property/awards</v>
      </c>
      <c r="B2140" s="0" t="s">
        <v>34</v>
      </c>
      <c r="D214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2141">
      <c r="A2141" s="0" t="str">
        <f aca="false">HYPERLINK("http://dbpedia.org/property/coachteama")</f>
        <v>http://dbpedia.org/property/coachteama</v>
      </c>
      <c r="B2141" s="0" t="s">
        <v>1753</v>
      </c>
      <c r="D2141" s="0" t="str">
        <f aca="false">HYPERLINK("http://dbpedia.org/sparql?default-graph-uri=http%3A%2F%2Fdbpedia.org&amp;query=select+distinct+%3Fsubject+%3Fobject+where+{%3Fsubject+%3Chttp%3A%2F%2Fdbpedia.org%2Fproperty%2Fcoachteama%3E+%3Fobject}+LIMIT+100&amp;format=text%2Fhtml&amp;timeout=30000&amp;debug=on", "View on DBPedia")</f>
        <v>View on DBPedia</v>
      </c>
    </row>
    <row collapsed="false" customFormat="false" customHeight="true" hidden="false" ht="12.65" outlineLevel="0" r="2142">
      <c r="A2142" s="0" t="str">
        <f aca="false">HYPERLINK("http://dbpedia.org/property/coachteams")</f>
        <v>http://dbpedia.org/property/coachteams</v>
      </c>
      <c r="B2142" s="0" t="s">
        <v>1754</v>
      </c>
      <c r="D2142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true" hidden="false" ht="12.65" outlineLevel="0" r="2143">
      <c r="A2143" s="0" t="str">
        <f aca="false">HYPERLINK("http://dbpedia.org/property/highSchool")</f>
        <v>http://dbpedia.org/property/highSchool</v>
      </c>
      <c r="B2143" s="0" t="s">
        <v>716</v>
      </c>
      <c r="D214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true" hidden="false" ht="12.1" outlineLevel="0" r="2144">
      <c r="A2144" s="0" t="str">
        <f aca="false">HYPERLINK("http://dbpedia.org/property/college")</f>
        <v>http://dbpedia.org/property/college</v>
      </c>
      <c r="B2144" s="0" t="s">
        <v>494</v>
      </c>
      <c r="D2144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true" hidden="false" ht="12.65" outlineLevel="0" r="2145">
      <c r="A2145" s="0" t="str">
        <f aca="false">HYPERLINK("http://dbpedia.org/ontology/coachedTeam")</f>
        <v>http://dbpedia.org/ontology/coachedTeam</v>
      </c>
      <c r="B2145" s="0" t="s">
        <v>641</v>
      </c>
      <c r="D2145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true" hidden="false" ht="12.65" outlineLevel="0" r="2146">
      <c r="A2146" s="0" t="str">
        <f aca="false">HYPERLINK("http://dbpedia.org/property/ruTeama")</f>
        <v>http://dbpedia.org/property/ruTeama</v>
      </c>
      <c r="B2146" s="0" t="s">
        <v>1755</v>
      </c>
      <c r="D2146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true" hidden="false" ht="12.1" outlineLevel="0" r="2147">
      <c r="A2147" s="0" t="str">
        <f aca="false">HYPERLINK("http://dbpedia.org/property/quote")</f>
        <v>http://dbpedia.org/property/quote</v>
      </c>
      <c r="B2147" s="0" t="s">
        <v>23</v>
      </c>
      <c r="D214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2148">
      <c r="A2148" s="0" t="str">
        <f aca="false">HYPERLINK("http://dbpedia.org/ontology/award")</f>
        <v>http://dbpedia.org/ontology/award</v>
      </c>
      <c r="B2148" s="0" t="s">
        <v>91</v>
      </c>
      <c r="D2148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65" outlineLevel="0" r="2149">
      <c r="A2149" s="0" t="str">
        <f aca="false">HYPERLINK("http://dbpedia.org/property/ruSevensnationalteam")</f>
        <v>http://dbpedia.org/property/ruSevensnationalteam</v>
      </c>
      <c r="B2149" s="0" t="s">
        <v>1748</v>
      </c>
      <c r="D2149" s="0" t="str">
        <f aca="false">HYPERLINK("http://dbpedia.org/sparql?default-graph-uri=http%3A%2F%2Fdbpedia.org&amp;query=select+distinct+%3Fsubject+%3Fobject+where+{%3Fsubject+%3Chttp%3A%2F%2Fdbpedia.org%2Fproperty%2FruSevensnationalteam%3E+%3Fobject}+LIMIT+100&amp;format=text%2Fhtml&amp;timeout=30000&amp;debug=on", "View on DBPedia")</f>
        <v>View on DBPedia</v>
      </c>
    </row>
    <row collapsed="false" customFormat="false" customHeight="true" hidden="false" ht="12.1" outlineLevel="0" r="2150">
      <c r="A2150" s="0" t="str">
        <f aca="false">HYPERLINK("http://dbpedia.org/property/office")</f>
        <v>http://dbpedia.org/property/office</v>
      </c>
      <c r="B2150" s="0" t="s">
        <v>1740</v>
      </c>
      <c r="D2150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2151">
      <c r="A2151" s="0" t="str">
        <f aca="false">HYPERLINK("http://dbpedia.org/property/coachTeams")</f>
        <v>http://dbpedia.org/property/coachTeams</v>
      </c>
      <c r="B2151" s="0" t="s">
        <v>310</v>
      </c>
      <c r="D215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true" hidden="false" ht="12.65" outlineLevel="0" r="2152">
      <c r="A2152" s="0" t="str">
        <f aca="false">HYPERLINK("http://dbpedia.org/property/nationalFed")</f>
        <v>http://dbpedia.org/property/nationalFed</v>
      </c>
      <c r="B2152" s="0" t="s">
        <v>1738</v>
      </c>
      <c r="D2152" s="0" t="str">
        <f aca="false">HYPERLINK("http://dbpedia.org/sparql?default-graph-uri=http%3A%2F%2Fdbpedia.org&amp;query=select+distinct+%3Fsubject+%3Fobject+where+{%3Fsubject+%3Chttp%3A%2F%2Fdbpedia.org%2Fproperty%2FnationalFed%3E+%3Fobject}+LIMIT+100&amp;format=text%2Fhtml&amp;timeout=30000&amp;debug=on", "View on DBPedia")</f>
        <v>View on DBPedia</v>
      </c>
    </row>
    <row collapsed="false" customFormat="false" customHeight="true" hidden="false" ht="12.65" outlineLevel="0" r="2153">
      <c r="A2153" s="0" t="str">
        <f aca="false">HYPERLINK("http://dbpedia.org/property/highschool")</f>
        <v>http://dbpedia.org/property/highschool</v>
      </c>
      <c r="B2153" s="0" t="s">
        <v>1749</v>
      </c>
      <c r="D215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true" hidden="false" ht="12.65" outlineLevel="0" r="2154">
      <c r="A2154" s="0" t="str">
        <f aca="false">HYPERLINK("http://dbpedia.org/ontology/sportCountry")</f>
        <v>http://dbpedia.org/ontology/sportCountry</v>
      </c>
      <c r="B2154" s="0" t="s">
        <v>1744</v>
      </c>
      <c r="D2154" s="0" t="str">
        <f aca="false">HYPERLINK("http://dbpedia.org/sparql?default-graph-uri=http%3A%2F%2Fdbpedia.org&amp;query=select+distinct+%3Fsubject+%3Fobject+where+{%3Fsubject+%3Chttp%3A%2F%2Fdbpedia.org%2Fontology%2FsportCountry%3E+%3Fobject}+LIMIT+100&amp;format=text%2Fhtml&amp;timeout=30000&amp;debug=on", "View on DBPedia")</f>
        <v>View on DBPedia</v>
      </c>
    </row>
    <row collapsed="false" customFormat="false" customHeight="true" hidden="false" ht="12.65" outlineLevel="0" r="2155">
      <c r="A2155" s="0" t="str">
        <f aca="false">HYPERLINK("http://dbpedia.org/property/siteCityst")</f>
        <v>http://dbpedia.org/property/siteCityst</v>
      </c>
      <c r="B2155" s="0" t="s">
        <v>1746</v>
      </c>
      <c r="D2155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true" hidden="false" ht="12.65" outlineLevel="0" r="2156">
      <c r="A2156" s="0" t="str">
        <f aca="false">HYPERLINK("http://dbpedia.org/property/cteam")</f>
        <v>http://dbpedia.org/property/cteam</v>
      </c>
      <c r="B2156" s="0" t="s">
        <v>1739</v>
      </c>
      <c r="D2156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true" hidden="false" ht="12.1" outlineLevel="0" r="2157">
      <c r="A2157" s="0" t="str">
        <f aca="false">HYPERLINK("http://dbpedia.org/ontology/city")</f>
        <v>http://dbpedia.org/ontology/city</v>
      </c>
      <c r="B2157" s="0" t="s">
        <v>1605</v>
      </c>
      <c r="D2157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true" hidden="false" ht="12.65" outlineLevel="0" r="2158">
      <c r="A2158" s="0" t="str">
        <f aca="false">HYPERLINK("http://dbpedia.org/property/debutagainst")</f>
        <v>http://dbpedia.org/property/debutagainst</v>
      </c>
      <c r="B2158" s="0" t="s">
        <v>1783</v>
      </c>
      <c r="D2158" s="0" t="str">
        <f aca="false">HYPERLINK("http://dbpedia.org/sparql?default-graph-uri=http%3A%2F%2Fdbpedia.org&amp;query=select+distinct+%3Fsubject+%3Fobject+where+{%3Fsubject+%3Chttp%3A%2F%2Fdbpedia.org%2Fproperty%2Fdebutagainst%3E+%3Fobject}+LIMIT+100&amp;format=text%2Fhtml&amp;timeout=30000&amp;debug=on", "View on DBPedia")</f>
        <v>View on DBPedia</v>
      </c>
    </row>
    <row collapsed="false" customFormat="false" customHeight="true" hidden="false" ht="12.1" outlineLevel="0" r="2159">
      <c r="A2159" s="0" t="str">
        <f aca="false">HYPERLINK("http://dbpedia.org/property/battles")</f>
        <v>http://dbpedia.org/property/battles</v>
      </c>
      <c r="B2159" s="0" t="s">
        <v>752</v>
      </c>
      <c r="D2159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true" hidden="false" ht="12.1" outlineLevel="0" r="2160">
      <c r="A2160" s="0" t="str">
        <f aca="false">HYPERLINK("http://dbpedia.org/property/before")</f>
        <v>http://dbpedia.org/property/before</v>
      </c>
      <c r="B2160" s="0" t="s">
        <v>46</v>
      </c>
      <c r="D216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65" outlineLevel="0" r="2161">
      <c r="A2161" s="0" t="str">
        <f aca="false">HYPERLINK("http://dbpedia.org/property/tv")</f>
        <v>http://dbpedia.org/property/tv</v>
      </c>
      <c r="B2161" s="0" t="s">
        <v>1742</v>
      </c>
      <c r="D2161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true" hidden="false" ht="12.65" outlineLevel="0" r="2162">
      <c r="A2162" s="0" t="str">
        <f aca="false">HYPERLINK("http://dbpedia.org/ontology/orderInOffice")</f>
        <v>http://dbpedia.org/ontology/orderInOffice</v>
      </c>
      <c r="B2162" s="0" t="s">
        <v>1750</v>
      </c>
      <c r="D2162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true" hidden="false" ht="12.65" outlineLevel="0" r="2163">
      <c r="A2163" s="0" t="str">
        <f aca="false">HYPERLINK("http://dbpedia.org/property/playerTeams")</f>
        <v>http://dbpedia.org/property/playerTeams</v>
      </c>
      <c r="B2163" s="0" t="s">
        <v>448</v>
      </c>
      <c r="D2163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true" hidden="false" ht="12.65" outlineLevel="0" r="2164">
      <c r="A2164" s="0" t="str">
        <f aca="false">HYPERLINK("http://dbpedia.org/property/manSilver")</f>
        <v>http://dbpedia.org/property/manSilver</v>
      </c>
      <c r="B2164" s="0" t="s">
        <v>1769</v>
      </c>
      <c r="D2164" s="0" t="str">
        <f aca="false">HYPERLINK("http://dbpedia.org/sparql?default-graph-uri=http%3A%2F%2Fdbpedia.org&amp;query=select+distinct+%3Fsubject+%3Fobject+where+{%3Fsubject+%3Chttp%3A%2F%2Fdbpedia.org%2Fproperty%2FmanSilver%3E+%3Fobject}+LIMIT+100&amp;format=text%2Fhtml&amp;timeout=30000&amp;debug=on", "View on DBPedia")</f>
        <v>View on DBPedia</v>
      </c>
    </row>
    <row collapsed="false" customFormat="false" customHeight="true" hidden="false" ht="12.65" outlineLevel="0" r="2165">
      <c r="A2165" s="0" t="str">
        <f aca="false">HYPERLINK("http://dbpedia.org/property/countryRepresented")</f>
        <v>http://dbpedia.org/property/countryRepresented</v>
      </c>
      <c r="B2165" s="0" t="s">
        <v>1760</v>
      </c>
      <c r="D2165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true" hidden="false" ht="12.65" outlineLevel="0" r="2166">
      <c r="A2166" s="0" t="str">
        <f aca="false">HYPERLINK("http://dbpedia.org/property/playedFor")</f>
        <v>http://dbpedia.org/property/playedFor</v>
      </c>
      <c r="B2166" s="0" t="s">
        <v>307</v>
      </c>
      <c r="D216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true" hidden="false" ht="12.65" outlineLevel="0" r="2167">
      <c r="A2167" s="0" t="str">
        <f aca="false">HYPERLINK("http://dbpedia.org/property/dateOfBirth")</f>
        <v>http://dbpedia.org/property/dateOfBirth</v>
      </c>
      <c r="B2167" s="0" t="s">
        <v>212</v>
      </c>
      <c r="D2167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2168">
      <c r="A2168" s="0" t="str">
        <f aca="false">HYPERLINK("http://dbpedia.org/ontology/highschool")</f>
        <v>http://dbpedia.org/ontology/highschool</v>
      </c>
      <c r="B2168" s="0" t="s">
        <v>1749</v>
      </c>
      <c r="D2168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true" hidden="false" ht="12.1" outlineLevel="0" r="2169">
      <c r="A2169" s="0" t="str">
        <f aca="false">HYPERLINK("http://dbpedia.org/property/school")</f>
        <v>http://dbpedia.org/property/school</v>
      </c>
      <c r="B2169" s="0" t="s">
        <v>765</v>
      </c>
      <c r="D2169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true" hidden="false" ht="12.65" outlineLevel="0" r="2170">
      <c r="A2170" s="0" t="str">
        <f aca="false">HYPERLINK("http://dbpedia.org/ontology/formerTeam")</f>
        <v>http://dbpedia.org/ontology/formerTeam</v>
      </c>
      <c r="B2170" s="0" t="s">
        <v>215</v>
      </c>
      <c r="D2170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true" hidden="false" ht="12.65" outlineLevel="0" r="2171">
      <c r="A2171" s="0" t="str">
        <f aca="false">HYPERLINK("http://dbpedia.org/property/careerHighlights")</f>
        <v>http://dbpedia.org/property/careerHighlights</v>
      </c>
      <c r="B2171" s="0" t="s">
        <v>191</v>
      </c>
      <c r="D2171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65" outlineLevel="0" r="2172">
      <c r="A2172" s="0" t="str">
        <f aca="false">HYPERLINK("http://dbpedia.org/property/rlNationalteam")</f>
        <v>http://dbpedia.org/property/rlNationalteam</v>
      </c>
      <c r="B2172" s="0" t="s">
        <v>1770</v>
      </c>
      <c r="D2172" s="0" t="str">
        <f aca="false">HYPERLINK("http://dbpedia.org/sparql?default-graph-uri=http%3A%2F%2Fdbpedia.org&amp;query=select+distinct+%3Fsubject+%3Fobject+where+{%3Fsubject+%3Chttp%3A%2F%2Fdbpedia.org%2Fproperty%2FrlNationalteam%3E+%3Fobject}+LIMIT+100&amp;format=text%2Fhtml&amp;timeout=30000&amp;debug=on", "View on DBPedia")</f>
        <v>View on DBPedia</v>
      </c>
    </row>
    <row collapsed="false" customFormat="false" customHeight="true" hidden="false" ht="12.1" outlineLevel="0" r="2173">
      <c r="A2173" s="0" t="str">
        <f aca="false">HYPERLINK("http://dbpedia.org/ontology/occupation")</f>
        <v>http://dbpedia.org/ontology/occupation</v>
      </c>
      <c r="B2173" s="0" t="s">
        <v>75</v>
      </c>
      <c r="D2173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2174">
      <c r="A2174" s="0" t="str">
        <f aca="false">HYPERLINK("http://dbpedia.org/property/rd1Team")</f>
        <v>http://dbpedia.org/property/rd1Team</v>
      </c>
      <c r="B2174" s="0" t="s">
        <v>411</v>
      </c>
      <c r="D2174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true" hidden="false" ht="12.1" outlineLevel="0" r="2175">
      <c r="A2175" s="0" t="str">
        <f aca="false">HYPERLINK("http://dbpedia.org/ontology/college")</f>
        <v>http://dbpedia.org/ontology/college</v>
      </c>
      <c r="B2175" s="0" t="s">
        <v>494</v>
      </c>
      <c r="D2175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true" hidden="false" ht="12.65" outlineLevel="0" r="2176">
      <c r="A2176" s="0" t="str">
        <f aca="false">HYPERLINK("http://dbpedia.org/property/nationalteams")</f>
        <v>http://dbpedia.org/property/nationalteams</v>
      </c>
      <c r="B2176" s="0" t="s">
        <v>772</v>
      </c>
      <c r="D2176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true" hidden="false" ht="12.65" outlineLevel="0" r="2177">
      <c r="A2177" s="0" t="str">
        <f aca="false">HYPERLINK("http://dbpedia.org/property/repteam")</f>
        <v>http://dbpedia.org/property/repteam</v>
      </c>
      <c r="B2177" s="0" t="s">
        <v>1752</v>
      </c>
      <c r="D2177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true" hidden="false" ht="12.1" outlineLevel="0" r="2178">
      <c r="A2178" s="0" t="str">
        <f aca="false">HYPERLINK("http://dbpedia.org/property/opponent")</f>
        <v>http://dbpedia.org/property/opponent</v>
      </c>
      <c r="B2178" s="0" t="s">
        <v>330</v>
      </c>
      <c r="D2178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true" hidden="false" ht="12.65" outlineLevel="0" r="2179">
      <c r="A2179" s="0" t="str">
        <f aca="false">HYPERLINK("http://dbpedia.org/property/countryflag")</f>
        <v>http://dbpedia.org/property/countryflag</v>
      </c>
      <c r="B2179" s="0" t="s">
        <v>1782</v>
      </c>
      <c r="D2179" s="0" t="str">
        <f aca="false">HYPERLINK("http://dbpedia.org/sparql?default-graph-uri=http%3A%2F%2Fdbpedia.org&amp;query=select+distinct+%3Fsubject+%3Fobject+where+{%3Fsubject+%3Chttp%3A%2F%2Fdbpedia.org%2Fproperty%2Fcountryflag%3E+%3Fobject}+LIMIT+100&amp;format=text%2Fhtml&amp;timeout=30000&amp;debug=on", "View on DBPedia")</f>
        <v>View on DBPedia</v>
      </c>
    </row>
    <row collapsed="false" customFormat="false" customHeight="true" hidden="false" ht="12.1" outlineLevel="0" r="2180">
      <c r="A2180" s="0" t="str">
        <f aca="false">HYPERLINK("http://dbpedia.org/property/university")</f>
        <v>http://dbpedia.org/property/university</v>
      </c>
      <c r="B2180" s="0" t="s">
        <v>708</v>
      </c>
      <c r="D2180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true" hidden="false" ht="12.1" outlineLevel="0" r="2181">
      <c r="A2181" s="0" t="str">
        <f aca="false">HYPERLINK("http://dbpedia.org/property/allegiance")</f>
        <v>http://dbpedia.org/property/allegiance</v>
      </c>
      <c r="B2181" s="0" t="s">
        <v>1757</v>
      </c>
      <c r="D2181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true" hidden="false" ht="12.65" outlineLevel="0" r="2182">
      <c r="A2182" s="0" t="str">
        <f aca="false">HYPERLINK("http://dbpedia.org/property/dateOfDeath")</f>
        <v>http://dbpedia.org/property/dateOfDeath</v>
      </c>
      <c r="B2182" s="0" t="s">
        <v>121</v>
      </c>
      <c r="D2182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1" outlineLevel="0" r="2183">
      <c r="A2183" s="0" t="str">
        <f aca="false">HYPERLINK("http://dbpedia.org/property/logo")</f>
        <v>http://dbpedia.org/property/logo</v>
      </c>
      <c r="B2183" s="0" t="s">
        <v>416</v>
      </c>
      <c r="D2183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true" hidden="false" ht="12.1" outlineLevel="0" r="2184">
      <c r="A2184" s="0" t="str">
        <f aca="false">HYPERLINK("http://dbpedia.org/ontology/religion")</f>
        <v>http://dbpedia.org/ontology/religion</v>
      </c>
      <c r="B2184" s="0" t="s">
        <v>1766</v>
      </c>
      <c r="D2184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true" hidden="false" ht="12.1" outlineLevel="0" r="2185">
      <c r="A2185" s="0" t="str">
        <f aca="false">HYPERLINK("http://dbpedia.org/ontology/battle")</f>
        <v>http://dbpedia.org/ontology/battle</v>
      </c>
      <c r="B2185" s="0" t="s">
        <v>718</v>
      </c>
      <c r="D2185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true" hidden="false" ht="12.1" outlineLevel="0" r="2186">
      <c r="A2186" s="0" t="str">
        <f aca="false">HYPERLINK("http://dbpedia.org/ontology/office")</f>
        <v>http://dbpedia.org/ontology/office</v>
      </c>
      <c r="B2186" s="0" t="s">
        <v>1740</v>
      </c>
      <c r="D2186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true" hidden="false" ht="12.1" outlineLevel="0" r="2187">
      <c r="A2187" s="0" t="str">
        <f aca="false">HYPERLINK("http://dbpedia.org/property/st")</f>
        <v>http://dbpedia.org/property/st</v>
      </c>
      <c r="B2187" s="0" t="s">
        <v>1778</v>
      </c>
      <c r="D2187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true" hidden="false" ht="12.1" outlineLevel="0" r="2188">
      <c r="A2188" s="0" t="str">
        <f aca="false">HYPERLINK("http://dbpedia.org/property/birthplace")</f>
        <v>http://dbpedia.org/property/birthplace</v>
      </c>
      <c r="B2188" s="0" t="s">
        <v>1743</v>
      </c>
      <c r="D218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2189">
      <c r="A2189" s="0" t="str">
        <f aca="false">HYPERLINK("http://dbpedia.org/ontology/allegiance")</f>
        <v>http://dbpedia.org/ontology/allegiance</v>
      </c>
      <c r="B2189" s="0" t="s">
        <v>1757</v>
      </c>
      <c r="D2189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true" hidden="false" ht="12.1" outlineLevel="0" r="2190">
      <c r="A2190" s="0" t="str">
        <f aca="false">HYPERLINK("http://dbpedia.org/ontology/party")</f>
        <v>http://dbpedia.org/ontology/party</v>
      </c>
      <c r="B2190" s="0" t="s">
        <v>1751</v>
      </c>
      <c r="D219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true" hidden="false" ht="12.1" outlineLevel="0" r="2191">
      <c r="A2191" s="0" t="str">
        <f aca="false">HYPERLINK("http://dbpedia.org/property/religion")</f>
        <v>http://dbpedia.org/property/religion</v>
      </c>
      <c r="B2191" s="0" t="s">
        <v>1766</v>
      </c>
      <c r="D2191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true" hidden="false" ht="12.65" outlineLevel="0" r="2192">
      <c r="A2192" s="0" t="str">
        <f aca="false">HYPERLINK("http://dbpedia.org/property/nationalyears")</f>
        <v>http://dbpedia.org/property/nationalyears</v>
      </c>
      <c r="B2192" s="0" t="s">
        <v>140</v>
      </c>
      <c r="D2192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true" hidden="false" ht="12.1" outlineLevel="0" r="2193">
      <c r="A2193" s="0" t="str">
        <f aca="false">HYPERLINK("http://dbpedia.org/property/party")</f>
        <v>http://dbpedia.org/property/party</v>
      </c>
      <c r="B2193" s="0" t="s">
        <v>1751</v>
      </c>
      <c r="D2193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true" hidden="false" ht="12.65" outlineLevel="0" r="2194">
      <c r="A2194" s="0" t="str">
        <f aca="false">HYPERLINK("http://dbpedia.org/property/teamc")</f>
        <v>http://dbpedia.org/property/teamc</v>
      </c>
      <c r="B2194" s="0" t="s">
        <v>1771</v>
      </c>
      <c r="D2194" s="0" t="str">
        <f aca="false">HYPERLINK("http://dbpedia.org/sparql?default-graph-uri=http%3A%2F%2Fdbpedia.org&amp;query=select+distinct+%3Fsubject+%3Fobject+where+{%3Fsubject+%3Chttp%3A%2F%2Fdbpedia.org%2Fproperty%2Fteamc%3E+%3Fobject}+LIMIT+100&amp;format=text%2Fhtml&amp;timeout=30000&amp;debug=on", "View on DBPedia")</f>
        <v>View on DBPedia</v>
      </c>
    </row>
    <row collapsed="false" customFormat="false" customHeight="true" hidden="false" ht="12.65" outlineLevel="0" r="2195">
      <c r="A2195" s="0" t="str">
        <f aca="false">HYPERLINK("http://dbpedia.org/property/countryofbirth")</f>
        <v>http://dbpedia.org/property/countryofbirth</v>
      </c>
      <c r="B2195" s="0" t="s">
        <v>1774</v>
      </c>
      <c r="D2195" s="0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</row>
    <row collapsed="false" customFormat="false" customHeight="true" hidden="false" ht="12.65" outlineLevel="0" r="2196">
      <c r="A2196" s="0" t="str">
        <f aca="false">HYPERLINK("http://dbpedia.org/property/knownFor")</f>
        <v>http://dbpedia.org/property/knownFor</v>
      </c>
      <c r="B2196" s="0" t="s">
        <v>373</v>
      </c>
      <c r="D219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2197">
      <c r="A2197" s="0" t="str">
        <f aca="false">HYPERLINK("http://dbpedia.org/property/lastodiagainst")</f>
        <v>http://dbpedia.org/property/lastodiagainst</v>
      </c>
      <c r="B2197" s="0" t="s">
        <v>1954</v>
      </c>
      <c r="D2197" s="0" t="str">
        <f aca="false">HYPERLINK("http://dbpedia.org/sparql?default-graph-uri=http%3A%2F%2Fdbpedia.org&amp;query=select+distinct+%3Fsubject+%3Fobject+where+{%3Fsubject+%3Chttp%3A%2F%2Fdbpedia.org%2Fproperty%2Flastodiagainst%3E+%3Fobject}+LIMIT+100&amp;format=text%2Fhtml&amp;timeout=30000&amp;debug=on", "View on DBPedia")</f>
        <v>View on DBPedia</v>
      </c>
    </row>
    <row collapsed="false" customFormat="false" customHeight="true" hidden="false" ht="12.1" outlineLevel="0" r="2198">
      <c r="A2198" s="0" t="str">
        <f aca="false">HYPERLINK("http://dbpedia.org/property/stadium")</f>
        <v>http://dbpedia.org/property/stadium</v>
      </c>
      <c r="B2198" s="0" t="s">
        <v>1761</v>
      </c>
      <c r="D2198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true" hidden="false" ht="12.1" outlineLevel="0" r="2199">
      <c r="A2199" s="0" t="str">
        <f aca="false">HYPERLINK("http://dbpedia.org/property/order")</f>
        <v>http://dbpedia.org/property/order</v>
      </c>
      <c r="B2199" s="0" t="s">
        <v>1658</v>
      </c>
      <c r="D2199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true" hidden="false" ht="12.65" outlineLevel="0" r="2200">
      <c r="A2200" s="0" t="str">
        <f aca="false">HYPERLINK("http://dbpedia.org/property/lasttestagainst")</f>
        <v>http://dbpedia.org/property/lasttestagainst</v>
      </c>
      <c r="B2200" s="0" t="s">
        <v>1955</v>
      </c>
      <c r="D2200" s="0" t="str">
        <f aca="false">HYPERLINK("http://dbpedia.org/sparql?default-graph-uri=http%3A%2F%2Fdbpedia.org&amp;query=select+distinct+%3Fsubject+%3Fobject+where+{%3Fsubject+%3Chttp%3A%2F%2Fdbpedia.org%2Fproperty%2Flasttestagainst%3E+%3Fobject}+LIMIT+100&amp;format=text%2Fhtml&amp;timeout=30000&amp;debug=on", "View on DBPedia")</f>
        <v>View on DBPedia</v>
      </c>
    </row>
    <row collapsed="false" customFormat="false" customHeight="true" hidden="false" ht="12.1" outlineLevel="0" r="2201">
      <c r="A2201" s="0" t="str">
        <f aca="false">HYPERLINK("http://dbpedia.org/property/nickname")</f>
        <v>http://dbpedia.org/property/nickname</v>
      </c>
      <c r="B2201" s="0" t="s">
        <v>1185</v>
      </c>
      <c r="D2201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true" hidden="false" ht="12.1" outlineLevel="0" r="2202">
      <c r="A2202" s="0" t="str">
        <f aca="false">HYPERLINK("http://dbpedia.org/property/commands")</f>
        <v>http://dbpedia.org/property/commands</v>
      </c>
      <c r="B2202" s="0" t="s">
        <v>1762</v>
      </c>
      <c r="D2202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true" hidden="false" ht="12.1" outlineLevel="0" r="2203">
      <c r="A2203" s="0" t="str">
        <f aca="false">HYPERLINK("http://dbpedia.org/property/history")</f>
        <v>http://dbpedia.org/property/history</v>
      </c>
      <c r="B2203" s="0" t="s">
        <v>188</v>
      </c>
      <c r="D2203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1" outlineLevel="0" r="2204">
      <c r="A2204" s="0" t="str">
        <f aca="false">HYPERLINK("http://dbpedia.org/property/education")</f>
        <v>http://dbpedia.org/property/education</v>
      </c>
      <c r="B2204" s="0" t="s">
        <v>395</v>
      </c>
      <c r="D220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2205">
      <c r="A2205" s="0" t="str">
        <f aca="false">HYPERLINK("http://dbpedia.org/property/alternativeNames")</f>
        <v>http://dbpedia.org/property/alternativeNames</v>
      </c>
      <c r="B2205" s="0" t="s">
        <v>1144</v>
      </c>
      <c r="D2205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true" hidden="false" ht="12.65" outlineLevel="0" r="2206">
      <c r="A2206" s="0" t="str">
        <f aca="false">HYPERLINK("http://dbpedia.org/property/ci")</f>
        <v>http://dbpedia.org/property/ci</v>
      </c>
      <c r="B2206" s="0" t="s">
        <v>1763</v>
      </c>
      <c r="D2206" s="0" t="str">
        <f aca="false">HYPERLINK("http://dbpedia.org/sparql?default-graph-uri=http%3A%2F%2Fdbpedia.org&amp;query=select+distinct+%3Fsubject+%3Fobject+where+{%3Fsubject+%3Chttp%3A%2F%2Fdbpedia.org%2Fproperty%2Fci%3E+%3Fobject}+LIMIT+100&amp;format=text%2Fhtml&amp;timeout=30000&amp;debug=on", "View on DBPedia")</f>
        <v>View on DBPedia</v>
      </c>
    </row>
    <row collapsed="false" customFormat="false" customHeight="true" hidden="false" ht="12.65" outlineLevel="0" r="2207">
      <c r="A2207" s="0" t="str">
        <f aca="false">HYPERLINK("http://dbpedia.org/property/coachteamb")</f>
        <v>http://dbpedia.org/property/coachteamb</v>
      </c>
      <c r="B2207" s="0" t="s">
        <v>1956</v>
      </c>
      <c r="D2207" s="0" t="str">
        <f aca="false">HYPERLINK("http://dbpedia.org/sparql?default-graph-uri=http%3A%2F%2Fdbpedia.org&amp;query=select+distinct+%3Fsubject+%3Fobject+where+{%3Fsubject+%3Chttp%3A%2F%2Fdbpedia.org%2Fproperty%2Fcoachteamb%3E+%3Fobject}+LIMIT+100&amp;format=text%2Fhtml&amp;timeout=30000&amp;debug=on", "View on DBPedia")</f>
        <v>View on DBPedia</v>
      </c>
    </row>
    <row collapsed="false" customFormat="false" customHeight="true" hidden="false" ht="12.1" outlineLevel="0" r="2208">
      <c r="A2208" s="0" t="str">
        <f aca="false">HYPERLINK("http://dbpedia.org/property/employer")</f>
        <v>http://dbpedia.org/property/employer</v>
      </c>
      <c r="B2208" s="0" t="s">
        <v>1933</v>
      </c>
      <c r="D2208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true" hidden="false" ht="12.65" outlineLevel="0" r="2209">
      <c r="A2209" s="0" t="str">
        <f aca="false">HYPERLINK("http://dbpedia.org/property/coachingTeams")</f>
        <v>http://dbpedia.org/property/coachingTeams</v>
      </c>
      <c r="B2209" s="0" t="s">
        <v>1764</v>
      </c>
      <c r="D2209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true" hidden="false" ht="12.1" outlineLevel="0" r="2210">
      <c r="A2210" s="0" t="str">
        <f aca="false">HYPERLINK("http://dbpedia.org/property/owner")</f>
        <v>http://dbpedia.org/property/owner</v>
      </c>
      <c r="B2210" s="0" t="s">
        <v>549</v>
      </c>
      <c r="D2210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2211">
      <c r="A2211" s="0" t="str">
        <f aca="false">HYPERLINK("http://dbpedia.org/property/homeTown")</f>
        <v>http://dbpedia.org/property/homeTown</v>
      </c>
      <c r="B2211" s="0" t="s">
        <v>1765</v>
      </c>
      <c r="D2211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2212">
      <c r="A2212" s="0" t="str">
        <f aca="false">HYPERLINK("http://dbpedia.org/property/championships")</f>
        <v>http://dbpedia.org/property/championships</v>
      </c>
      <c r="B2212" s="0" t="s">
        <v>127</v>
      </c>
      <c r="D2212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true" hidden="false" ht="12.65" outlineLevel="0" r="2213">
      <c r="A2213" s="0" t="str">
        <f aca="false">HYPERLINK("http://dbpedia.org/property/odidebutagainst")</f>
        <v>http://dbpedia.org/property/odidebutagainst</v>
      </c>
      <c r="B2213" s="0" t="s">
        <v>1777</v>
      </c>
      <c r="D2213" s="0" t="str">
        <f aca="false">HYPERLINK("http://dbpedia.org/sparql?default-graph-uri=http%3A%2F%2Fdbpedia.org&amp;query=select+distinct+%3Fsubject+%3Fobject+where+{%3Fsubject+%3Chttp%3A%2F%2Fdbpedia.org%2Fproperty%2Fodidebutagainst%3E+%3Fobject}+LIMIT+100&amp;format=text%2Fhtml&amp;timeout=30000&amp;debug=on", "View on DBPedia")</f>
        <v>View on DBPedia</v>
      </c>
    </row>
    <row collapsed="false" customFormat="false" customHeight="true" hidden="false" ht="12.65" outlineLevel="0" r="2214">
      <c r="A2214" s="0" t="str">
        <f aca="false">HYPERLINK("http://dbpedia.org/ontology/militaryCommand")</f>
        <v>http://dbpedia.org/ontology/militaryCommand</v>
      </c>
      <c r="B2214" s="0" t="s">
        <v>1767</v>
      </c>
      <c r="D2214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true" hidden="false" ht="12.1" outlineLevel="0" r="2215">
      <c r="A2215" s="0" t="str">
        <f aca="false">HYPERLINK("http://dbpedia.org/ontology/spouse")</f>
        <v>http://dbpedia.org/ontology/spouse</v>
      </c>
      <c r="B2215" s="0" t="s">
        <v>438</v>
      </c>
      <c r="D2215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true" hidden="false" ht="12.65" outlineLevel="0" r="2216">
      <c r="A2216" s="0" t="str">
        <f aca="false">HYPERLINK("http://dbpedia.org/property/youthrepteam")</f>
        <v>http://dbpedia.org/property/youthrepteam</v>
      </c>
      <c r="B2216" s="0" t="s">
        <v>1957</v>
      </c>
      <c r="D2216" s="0" t="str">
        <f aca="false">HYPERLINK("http://dbpedia.org/sparql?default-graph-uri=http%3A%2F%2Fdbpedia.org&amp;query=select+distinct+%3Fsubject+%3Fobject+where+{%3Fsubject+%3Chttp%3A%2F%2Fdbpedia.org%2Fproperty%2Fyouthrepteam%3E+%3Fobject}+LIMIT+100&amp;format=text%2Fhtml&amp;timeout=30000&amp;debug=on", "View on DBPedia")</f>
        <v>View on DBPedia</v>
      </c>
    </row>
    <row collapsed="false" customFormat="false" customHeight="true" hidden="false" ht="12.1" outlineLevel="0" r="2217">
      <c r="A2217" s="0" t="str">
        <f aca="false">HYPERLINK("http://dbpedia.org/property/leagues")</f>
        <v>http://dbpedia.org/property/leagues</v>
      </c>
      <c r="B2217" s="0" t="s">
        <v>501</v>
      </c>
      <c r="D2217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true" hidden="false" ht="12.1" outlineLevel="0" r="2218">
      <c r="A2218" s="0" t="str">
        <f aca="false">HYPERLINK("http://dbpedia.org/ontology/education")</f>
        <v>http://dbpedia.org/ontology/education</v>
      </c>
      <c r="B2218" s="0" t="s">
        <v>395</v>
      </c>
      <c r="D221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true" hidden="false" ht="12.1" outlineLevel="0" r="2219">
      <c r="A2219" s="0" t="str">
        <f aca="false">HYPERLINK("http://dbpedia.org/property/ground")</f>
        <v>http://dbpedia.org/property/ground</v>
      </c>
      <c r="B2219" s="0" t="s">
        <v>1747</v>
      </c>
      <c r="D2219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true" hidden="false" ht="12.65" outlineLevel="0" r="2220">
      <c r="A2220" s="0" t="str">
        <f aca="false">HYPERLINK("http://dbpedia.org/ontology/restingPlace")</f>
        <v>http://dbpedia.org/ontology/restingPlace</v>
      </c>
      <c r="B2220" s="0" t="s">
        <v>1759</v>
      </c>
      <c r="D2220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true" hidden="false" ht="12.65" outlineLevel="0" r="2221">
      <c r="A2221" s="0" t="str">
        <f aca="false">HYPERLINK("http://dbpedia.org/property/testdebutagainst")</f>
        <v>http://dbpedia.org/property/testdebutagainst</v>
      </c>
      <c r="B2221" s="0" t="s">
        <v>1958</v>
      </c>
      <c r="D2221" s="0" t="str">
        <f aca="false">HYPERLINK("http://dbpedia.org/sparql?default-graph-uri=http%3A%2F%2Fdbpedia.org&amp;query=select+distinct+%3Fsubject+%3Fobject+where+{%3Fsubject+%3Chttp%3A%2F%2Fdbpedia.org%2Fproperty%2Ftestdebutagainst%3E+%3Fobject}+LIMIT+100&amp;format=text%2Fhtml&amp;timeout=30000&amp;debug=on", "View on DBPedia")</f>
        <v>View on DBPedia</v>
      </c>
    </row>
    <row collapsed="false" customFormat="false" customHeight="true" hidden="false" ht="12.65" outlineLevel="0" r="2222">
      <c r="A2222" s="0" t="str">
        <f aca="false">HYPERLINK("http://dbpedia.org/property/womenBronze")</f>
        <v>http://dbpedia.org/property/womenBronze</v>
      </c>
      <c r="B2222" s="0" t="s">
        <v>1768</v>
      </c>
      <c r="D2222" s="0" t="str">
        <f aca="false">HYPERLINK("http://dbpedia.org/sparql?default-graph-uri=http%3A%2F%2Fdbpedia.org&amp;query=select+distinct+%3Fsubject+%3Fobject+where+{%3Fsubject+%3Chttp%3A%2F%2Fdbpedia.org%2Fproperty%2FwomenBronze%3E+%3Fobject}+LIMIT+100&amp;format=text%2Fhtml&amp;timeout=30000&amp;debug=on", "View on DBPedia")</f>
        <v>View on DBPedia</v>
      </c>
    </row>
    <row collapsed="false" customFormat="false" customHeight="true" hidden="false" ht="12.1" outlineLevel="0" r="2223">
      <c r="A2223" s="0" t="str">
        <f aca="false">HYPERLINK("http://dbpedia.org/property/predecessor")</f>
        <v>http://dbpedia.org/property/predecessor</v>
      </c>
      <c r="B2223" s="0" t="s">
        <v>502</v>
      </c>
      <c r="D2223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65" outlineLevel="0" r="2224">
      <c r="A2224" s="0" t="str">
        <f aca="false">HYPERLINK("http://dbpedia.org/property/repcoachteams")</f>
        <v>http://dbpedia.org/property/repcoachteams</v>
      </c>
      <c r="B2224" s="0" t="s">
        <v>1959</v>
      </c>
      <c r="D2224" s="0" t="str">
        <f aca="false">HYPERLINK("http://dbpedia.org/sparql?default-graph-uri=http%3A%2F%2Fdbpedia.org&amp;query=select+distinct+%3Fsubject+%3Fobject+where+{%3Fsubject+%3Chttp%3A%2F%2Fdbpedia.org%2Fproperty%2Frepcoachteams%3E+%3Fobject}+LIMIT+100&amp;format=text%2Fhtml&amp;timeout=30000&amp;debug=on", "View on DBPedia")</f>
        <v>View on DBPedia</v>
      </c>
    </row>
    <row collapsed="false" customFormat="false" customHeight="true" hidden="false" ht="12.65" outlineLevel="0" r="2225">
      <c r="A2225" s="0" t="str">
        <f aca="false">HYPERLINK("http://dbpedia.org/ontology/otherParty")</f>
        <v>http://dbpedia.org/ontology/otherParty</v>
      </c>
      <c r="B2225" s="0" t="s">
        <v>1780</v>
      </c>
      <c r="D2225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true" hidden="false" ht="12.1" outlineLevel="0" r="2226">
      <c r="A2226" s="0" t="str">
        <f aca="false">HYPERLINK("http://dbpedia.org/property/resides")</f>
        <v>http://dbpedia.org/property/resides</v>
      </c>
      <c r="B2226" s="0" t="s">
        <v>1787</v>
      </c>
      <c r="D2226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true" hidden="false" ht="12.1" outlineLevel="0" r="2227">
      <c r="A2227" s="0" t="str">
        <f aca="false">HYPERLINK("http://dbpedia.org/property/series")</f>
        <v>http://dbpedia.org/property/series</v>
      </c>
      <c r="B2227" s="0" t="s">
        <v>72</v>
      </c>
      <c r="D2227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1" outlineLevel="0" r="2228">
      <c r="A2228" s="0" t="str">
        <f aca="false">HYPERLINK("http://xmlns.com/foaf/0.1/name")</f>
        <v>http://xmlns.com/foaf/0.1/name</v>
      </c>
      <c r="B2228" s="0" t="s">
        <v>24</v>
      </c>
      <c r="D222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2229">
      <c r="A2229" s="0" t="str">
        <f aca="false">HYPERLINK("http://dbpedia.org/property/award")</f>
        <v>http://dbpedia.org/property/award</v>
      </c>
      <c r="B2229" s="0" t="s">
        <v>91</v>
      </c>
      <c r="D2229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true" hidden="false" ht="12.1" outlineLevel="0" r="2230">
      <c r="A2230" s="0" t="str">
        <f aca="false">HYPERLINK("http://dbpedia.org/property/occupation")</f>
        <v>http://dbpedia.org/property/occupation</v>
      </c>
      <c r="B2230" s="0" t="s">
        <v>75</v>
      </c>
      <c r="D2230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2231">
      <c r="A2231" s="0" t="str">
        <f aca="false">HYPERLINK("http://dbpedia.org/property/publisher")</f>
        <v>http://dbpedia.org/property/publisher</v>
      </c>
      <c r="B2231" s="0" t="s">
        <v>1183</v>
      </c>
      <c r="D2231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1" outlineLevel="0" r="2232">
      <c r="A2232" s="0" t="str">
        <f aca="false">HYPERLINK("http://dbpedia.org/property/rd2Team")</f>
        <v>http://dbpedia.org/property/rd2Team</v>
      </c>
      <c r="B2232" s="0" t="s">
        <v>403</v>
      </c>
      <c r="D2232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true" hidden="false" ht="12.65" outlineLevel="0" r="2233">
      <c r="A2233" s="0" t="str">
        <f aca="false">HYPERLINK("http://dbpedia.org/property/teamd")</f>
        <v>http://dbpedia.org/property/teamd</v>
      </c>
      <c r="B2233" s="0" t="s">
        <v>1789</v>
      </c>
      <c r="D2233" s="0" t="str">
        <f aca="false">HYPERLINK("http://dbpedia.org/sparql?default-graph-uri=http%3A%2F%2Fdbpedia.org&amp;query=select+distinct+%3Fsubject+%3Fobject+where+{%3Fsubject+%3Chttp%3A%2F%2Fdbpedia.org%2Fproperty%2Fteamd%3E+%3Fobject}+LIMIT+100&amp;format=text%2Fhtml&amp;timeout=30000&amp;debug=on", "View on DBPedia")</f>
        <v>View on DBPedia</v>
      </c>
    </row>
    <row collapsed="false" customFormat="false" customHeight="true" hidden="false" ht="12.1" outlineLevel="0" r="2234">
      <c r="A2234" s="0" t="str">
        <f aca="false">HYPERLINK("http://dbpedia.org/ontology/owner")</f>
        <v>http://dbpedia.org/ontology/owner</v>
      </c>
      <c r="B2234" s="0" t="s">
        <v>549</v>
      </c>
      <c r="D2234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1" outlineLevel="0" r="2235">
      <c r="A2235" s="0" t="str">
        <f aca="false">HYPERLINK("http://dbpedia.org/ontology/university")</f>
        <v>http://dbpedia.org/ontology/university</v>
      </c>
      <c r="B2235" s="0" t="s">
        <v>708</v>
      </c>
      <c r="D2235" s="0" t="str">
        <f aca="false">HYPERLINK("http://dbpedia.org/sparql?default-graph-uri=http%3A%2F%2Fdbpedia.org&amp;query=select+distinct+%3Fsubject+%3Fobject+where+{%3Fsubject+%3Chttp%3A%2F%2Fdbpedia.org%2Fontology%2Funiversity%3E+%3Fobject}+LIMIT+100&amp;format=text%2Fhtml&amp;timeout=30000&amp;debug=on", "View on DBPedia")</f>
        <v>View on DBPedia</v>
      </c>
    </row>
    <row collapsed="false" customFormat="false" customHeight="true" hidden="false" ht="12.1" outlineLevel="0" r="2236">
      <c r="A2236" s="0" t="str">
        <f aca="false">HYPERLINK("http://dbpedia.org/property/citizenship")</f>
        <v>http://dbpedia.org/property/citizenship</v>
      </c>
      <c r="B2236" s="0" t="s">
        <v>1772</v>
      </c>
      <c r="D2236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true" hidden="false" ht="12.65" outlineLevel="0" r="2237">
      <c r="A2237" s="0" t="str">
        <f aca="false">HYPERLINK("http://dbpedia.org/property/womenSilver")</f>
        <v>http://dbpedia.org/property/womenSilver</v>
      </c>
      <c r="B2237" s="0" t="s">
        <v>1773</v>
      </c>
      <c r="D2237" s="0" t="str">
        <f aca="false">HYPERLINK("http://dbpedia.org/sparql?default-graph-uri=http%3A%2F%2Fdbpedia.org&amp;query=select+distinct+%3Fsubject+%3Fobject+where+{%3Fsubject+%3Chttp%3A%2F%2Fdbpedia.org%2Fproperty%2FwomenSilver%3E+%3Fobject}+LIMIT+100&amp;format=text%2Fhtml&amp;timeout=30000&amp;debug=on", "View on DBPedia")</f>
        <v>View on DBPedia</v>
      </c>
    </row>
    <row collapsed="false" customFormat="false" customHeight="true" hidden="false" ht="12.1" outlineLevel="0" r="2238">
      <c r="A2238" s="0" t="str">
        <f aca="false">HYPERLINK("http://dbpedia.org/property/l")</f>
        <v>http://dbpedia.org/property/l</v>
      </c>
      <c r="B2238" s="0" t="s">
        <v>82</v>
      </c>
      <c r="D2238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1" outlineLevel="0" r="2239">
      <c r="A2239" s="0" t="str">
        <f aca="false">HYPERLINK("http://dbpedia.org/property/spouse")</f>
        <v>http://dbpedia.org/property/spouse</v>
      </c>
      <c r="B2239" s="0" t="s">
        <v>438</v>
      </c>
      <c r="D2239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true" hidden="false" ht="12.65" outlineLevel="0" r="2240">
      <c r="A2240" s="0" t="str">
        <f aca="false">HYPERLINK("http://dbpedia.org/property/coachteam")</f>
        <v>http://dbpedia.org/property/coachteam</v>
      </c>
      <c r="B2240" s="0" t="s">
        <v>1960</v>
      </c>
      <c r="D2240" s="0" t="str">
        <f aca="false">HYPERLINK("http://dbpedia.org/sparql?default-graph-uri=http%3A%2F%2Fdbpedia.org&amp;query=select+distinct+%3Fsubject+%3Fobject+where+{%3Fsubject+%3Chttp%3A%2F%2Fdbpedia.org%2Fproperty%2Fcoachteam%3E+%3Fobject}+LIMIT+100&amp;format=text%2Fhtml&amp;timeout=30000&amp;debug=on", "View on DBPedia")</f>
        <v>View on DBPedia</v>
      </c>
    </row>
    <row collapsed="false" customFormat="false" customHeight="true" hidden="false" ht="12.1" outlineLevel="0" r="2241">
      <c r="A2241" s="0" t="str">
        <f aca="false">HYPERLINK("http://dbpedia.org/property/successor")</f>
        <v>http://dbpedia.org/property/successor</v>
      </c>
      <c r="B2241" s="0" t="s">
        <v>453</v>
      </c>
      <c r="D2241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2242">
      <c r="A2242" s="0" t="str">
        <f aca="false">HYPERLINK("http://dbpedia.org/ontology/citizenship")</f>
        <v>http://dbpedia.org/ontology/citizenship</v>
      </c>
      <c r="B2242" s="0" t="s">
        <v>1772</v>
      </c>
      <c r="D2242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2243">
      <c r="A2243" s="0" t="str">
        <f aca="false">HYPERLINK("http://dbpedia.org/property/television")</f>
        <v>http://dbpedia.org/property/television</v>
      </c>
      <c r="B2243" s="0" t="s">
        <v>1961</v>
      </c>
      <c r="D2243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true" hidden="false" ht="12.1" outlineLevel="0" r="2244">
      <c r="A2244" s="0" t="str">
        <f aca="false">HYPERLINK("http://dbpedia.org/property/born")</f>
        <v>http://dbpedia.org/property/born</v>
      </c>
      <c r="B2244" s="0" t="s">
        <v>595</v>
      </c>
      <c r="D2244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true" hidden="false" ht="12.1" outlineLevel="0" r="2245">
      <c r="A2245" s="0" t="str">
        <f aca="false">HYPERLINK("http://dbpedia.org/ontology/board")</f>
        <v>http://dbpedia.org/ontology/board</v>
      </c>
      <c r="B2245" s="0" t="s">
        <v>1962</v>
      </c>
      <c r="D2245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true" hidden="false" ht="12.65" outlineLevel="0" r="2246">
      <c r="A2246" s="0" t="str">
        <f aca="false">HYPERLINK("http://dbpedia.org/property/cluba")</f>
        <v>http://dbpedia.org/property/cluba</v>
      </c>
      <c r="B2246" s="0" t="s">
        <v>1963</v>
      </c>
      <c r="D2246" s="0" t="str">
        <f aca="false">HYPERLINK("http://dbpedia.org/sparql?default-graph-uri=http%3A%2F%2Fdbpedia.org&amp;query=select+distinct+%3Fsubject+%3Fobject+where+{%3Fsubject+%3Chttp%3A%2F%2Fdbpedia.org%2Fproperty%2Fcluba%3E+%3Fobject}+LIMIT+100&amp;format=text%2Fhtml&amp;timeout=30000&amp;debug=on", "View on DBPedia")</f>
        <v>View on DBPedia</v>
      </c>
    </row>
    <row collapsed="false" customFormat="false" customHeight="true" hidden="false" ht="12.65" outlineLevel="0" r="2247">
      <c r="A2247" s="0" t="str">
        <f aca="false">HYPERLINK("http://dbpedia.org/property/coachteamc")</f>
        <v>http://dbpedia.org/property/coachteamc</v>
      </c>
      <c r="B2247" s="0" t="s">
        <v>1964</v>
      </c>
      <c r="D2247" s="0" t="str">
        <f aca="false">HYPERLINK("http://dbpedia.org/sparql?default-graph-uri=http%3A%2F%2Fdbpedia.org&amp;query=select+distinct+%3Fsubject+%3Fobject+where+{%3Fsubject+%3Chttp%3A%2F%2Fdbpedia.org%2Fproperty%2Fcoachteamc%3E+%3Fobject}+LIMIT+100&amp;format=text%2Fhtml&amp;timeout=30000&amp;debug=on", "View on DBPedia")</f>
        <v>View on DBPedia</v>
      </c>
    </row>
    <row collapsed="false" customFormat="false" customHeight="true" hidden="false" ht="12.1" outlineLevel="0" r="2248">
      <c r="A2248" s="0" t="str">
        <f aca="false">HYPERLINK("http://dbpedia.org/property/jurisdiction")</f>
        <v>http://dbpedia.org/property/jurisdiction</v>
      </c>
      <c r="B2248" s="0" t="s">
        <v>1965</v>
      </c>
      <c r="D2248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true" hidden="false" ht="12.65" outlineLevel="0" r="2249">
      <c r="A2249" s="0" t="str">
        <f aca="false">HYPERLINK("http://dbpedia.org/property/manBronze")</f>
        <v>http://dbpedia.org/property/manBronze</v>
      </c>
      <c r="B2249" s="0" t="s">
        <v>1758</v>
      </c>
      <c r="D2249" s="0" t="str">
        <f aca="false">HYPERLINK("http://dbpedia.org/sparql?default-graph-uri=http%3A%2F%2Fdbpedia.org&amp;query=select+distinct+%3Fsubject+%3Fobject+where+{%3Fsubject+%3Chttp%3A%2F%2Fdbpedia.org%2Fproperty%2FmanBronze%3E+%3Fobject}+LIMIT+100&amp;format=text%2Fhtml&amp;timeout=30000&amp;debug=on", "View on DBPedia")</f>
        <v>View on DBPedia</v>
      </c>
    </row>
    <row collapsed="false" customFormat="false" customHeight="true" hidden="false" ht="12.1" outlineLevel="0" r="2250">
      <c r="A2250" s="0" t="str">
        <f aca="false">HYPERLINK("http://dbpedia.org/property/father")</f>
        <v>http://dbpedia.org/property/father</v>
      </c>
      <c r="B2250" s="0" t="s">
        <v>1966</v>
      </c>
      <c r="D2250" s="0" t="str">
        <f aca="false">HYPERLINK("http://dbpedia.org/sparql?default-graph-uri=http%3A%2F%2Fdbpedia.org&amp;query=select+distinct+%3Fsubject+%3Fobject+where+{%3Fsubject+%3Chttp%3A%2F%2Fdbpedia.org%2Fproperty%2Ffather%3E+%3Fobject}+LIMIT+100&amp;format=text%2Fhtml&amp;timeout=30000&amp;debug=on", "View on DBPedia")</f>
        <v>View on DBPedia</v>
      </c>
    </row>
    <row collapsed="false" customFormat="false" customHeight="true" hidden="false" ht="12.65" outlineLevel="0" r="2251">
      <c r="A2251" s="0" t="str">
        <f aca="false">HYPERLINK("http://dbpedia.org/property/areaServed")</f>
        <v>http://dbpedia.org/property/areaServed</v>
      </c>
      <c r="B2251" s="0" t="s">
        <v>831</v>
      </c>
      <c r="D2251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true" hidden="false" ht="12.1" outlineLevel="0" r="2252">
      <c r="A2252" s="0" t="str">
        <f aca="false">HYPERLINK("http://dbpedia.org/ontology/ground")</f>
        <v>http://dbpedia.org/ontology/ground</v>
      </c>
      <c r="B2252" s="0" t="s">
        <v>1747</v>
      </c>
      <c r="D2252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true" hidden="false" ht="12.1" outlineLevel="0" r="2253">
      <c r="A2253" s="0" t="str">
        <f aca="false">HYPERLINK("http://dbpedia.org/ontology/headquarter")</f>
        <v>http://dbpedia.org/ontology/headquarter</v>
      </c>
      <c r="B2253" s="0" t="s">
        <v>1776</v>
      </c>
      <c r="D2253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true" hidden="false" ht="12.65" outlineLevel="0" r="2254">
      <c r="A2254" s="0" t="str">
        <f aca="false">HYPERLINK("http://dbpedia.org/property/locationCountry")</f>
        <v>http://dbpedia.org/property/locationCountry</v>
      </c>
      <c r="B2254" s="0" t="s">
        <v>810</v>
      </c>
      <c r="D2254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true" hidden="false" ht="12.1" outlineLevel="0" r="2255">
      <c r="A2255" s="0" t="str">
        <f aca="false">HYPERLINK("http://dbpedia.org/property/rd3Team")</f>
        <v>http://dbpedia.org/property/rd3Team</v>
      </c>
      <c r="B2255" s="0" t="s">
        <v>550</v>
      </c>
      <c r="D2255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true" hidden="false" ht="12.65" outlineLevel="0" r="2256">
      <c r="A2256" s="0" t="str">
        <f aca="false">HYPERLINK("http://dbpedia.org/property/nationaliity")</f>
        <v>http://dbpedia.org/property/nationaliity</v>
      </c>
      <c r="B2256" s="0" t="s">
        <v>1967</v>
      </c>
      <c r="D2256" s="0" t="str">
        <f aca="false">HYPERLINK("http://dbpedia.org/sparql?default-graph-uri=http%3A%2F%2Fdbpedia.org&amp;query=select+distinct+%3Fsubject+%3Fobject+where+{%3Fsubject+%3Chttp%3A%2F%2Fdbpedia.org%2Fproperty%2Fnationaliity%3E+%3Fobject}+LIMIT+100&amp;format=text%2Fhtml&amp;timeout=30000&amp;debug=on", "View on DBPedia")</f>
        <v>View on DBPedia</v>
      </c>
    </row>
    <row collapsed="false" customFormat="false" customHeight="true" hidden="false" ht="12.1" outlineLevel="0" r="2257">
      <c r="A2257" s="0" t="str">
        <f aca="false">HYPERLINK("http://dbpedia.org/property/other")</f>
        <v>http://dbpedia.org/property/other</v>
      </c>
      <c r="B2257" s="0" t="s">
        <v>1275</v>
      </c>
      <c r="D2257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true" hidden="false" ht="12.65" outlineLevel="0" r="2258">
      <c r="A2258" s="0" t="str">
        <f aca="false">HYPERLINK("http://dbpedia.org/ontology/militaryUnit")</f>
        <v>http://dbpedia.org/ontology/militaryUnit</v>
      </c>
      <c r="B2258" s="0" t="s">
        <v>1831</v>
      </c>
      <c r="D2258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true" hidden="false" ht="12.65" outlineLevel="0" r="2259">
      <c r="A2259" s="0" t="str">
        <f aca="false">HYPERLINK("http://dbpedia.org/property/birthName")</f>
        <v>http://dbpedia.org/property/birthName</v>
      </c>
      <c r="B2259" s="0" t="s">
        <v>1279</v>
      </c>
      <c r="D2259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1" outlineLevel="0" r="2260">
      <c r="A2260" s="0" t="str">
        <f aca="false">HYPERLINK("http://dbpedia.org/ontology/predecessor")</f>
        <v>http://dbpedia.org/ontology/predecessor</v>
      </c>
      <c r="B2260" s="0" t="s">
        <v>502</v>
      </c>
      <c r="D2260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true" hidden="false" ht="12.65" outlineLevel="0" r="2261">
      <c r="A2261" s="0" t="str">
        <f aca="false">HYPERLINK("http://dbpedia.org/property/placeofburial")</f>
        <v>http://dbpedia.org/property/placeofburial</v>
      </c>
      <c r="B2261" s="0" t="s">
        <v>1968</v>
      </c>
      <c r="D2261" s="0" t="str">
        <f aca="false">HYPERLINK("http://dbpedia.org/sparql?default-graph-uri=http%3A%2F%2Fdbpedia.org&amp;query=select+distinct+%3Fsubject+%3Fobject+where+{%3Fsubject+%3Chttp%3A%2F%2Fdbpedia.org%2Fproperty%2Fplaceofburial%3E+%3Fobject}+LIMIT+100&amp;format=text%2Fhtml&amp;timeout=30000&amp;debug=on", "View on DBPedia")</f>
        <v>View on DBPedia</v>
      </c>
    </row>
    <row collapsed="false" customFormat="false" customHeight="true" hidden="false" ht="12.1" outlineLevel="0" r="2262">
      <c r="A2262" s="0" t="str">
        <f aca="false">HYPERLINK("http://dbpedia.org/property/data")</f>
        <v>http://dbpedia.org/property/data</v>
      </c>
      <c r="B2262" s="0" t="s">
        <v>476</v>
      </c>
      <c r="D2262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2263">
      <c r="A2263" s="0" t="str">
        <f aca="false">HYPERLINK("http://dbpedia.org/ontology/militaryBranch")</f>
        <v>http://dbpedia.org/ontology/militaryBranch</v>
      </c>
      <c r="B2263" s="0" t="s">
        <v>1838</v>
      </c>
      <c r="D2263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true" hidden="false" ht="12.1" outlineLevel="0" r="2264">
      <c r="A2264" s="0" t="str">
        <f aca="false">HYPERLINK("http://dbpedia.org/property/champion")</f>
        <v>http://dbpedia.org/property/champion</v>
      </c>
      <c r="B2264" s="0" t="s">
        <v>459</v>
      </c>
      <c r="D2264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true" hidden="false" ht="12.1" outlineLevel="0" r="2265">
      <c r="A2265" s="0" t="str">
        <f aca="false">HYPERLINK("http://dbpedia.org/property/genre")</f>
        <v>http://dbpedia.org/property/genre</v>
      </c>
      <c r="B2265" s="0" t="s">
        <v>25</v>
      </c>
      <c r="D2265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2266">
      <c r="A2266" s="0" t="str">
        <f aca="false">HYPERLINK("http://dbpedia.org/property/currentTeam")</f>
        <v>http://dbpedia.org/property/currentTeam</v>
      </c>
      <c r="B2266" s="0" t="s">
        <v>686</v>
      </c>
      <c r="D2266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true" hidden="false" ht="12.1" outlineLevel="0" r="2267">
      <c r="A2267" s="0" t="str">
        <f aca="false">HYPERLINK("http://dbpedia.org/property/boards")</f>
        <v>http://dbpedia.org/property/boards</v>
      </c>
      <c r="B2267" s="0" t="s">
        <v>1842</v>
      </c>
      <c r="D2267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true" hidden="false" ht="12.1" outlineLevel="0" r="2268">
      <c r="A2268" s="0" t="str">
        <f aca="false">HYPERLINK("http://dbpedia.org/property/arena")</f>
        <v>http://dbpedia.org/property/arena</v>
      </c>
      <c r="B2268" s="0" t="s">
        <v>495</v>
      </c>
      <c r="D2268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true" hidden="false" ht="12.65" outlineLevel="0" r="2269">
      <c r="A2269" s="0" t="str">
        <f aca="false">HYPERLINK("http://dbpedia.org/property/placeofbirth")</f>
        <v>http://dbpedia.org/property/placeofbirth</v>
      </c>
      <c r="B2269" s="0" t="s">
        <v>1969</v>
      </c>
      <c r="D2269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2270">
      <c r="A2270" s="0" t="str">
        <f aca="false">HYPERLINK("http://dbpedia.org/ontology/ethnicity")</f>
        <v>http://dbpedia.org/ontology/ethnicity</v>
      </c>
      <c r="B2270" s="0" t="s">
        <v>1970</v>
      </c>
      <c r="D2270" s="0" t="str">
        <f aca="false">HYPERLINK("http://dbpedia.org/sparql?default-graph-uri=http%3A%2F%2Fdbpedia.org&amp;query=select+distinct+%3Fsubject+%3Fobject+where+{%3Fsubject+%3Chttp%3A%2F%2Fdbpedia.org%2Fontology%2Fethnicity%3E+%3Fobject}+LIMIT+100&amp;format=text%2Fhtml&amp;timeout=30000&amp;debug=on", "View on DBPedia")</f>
        <v>View on DBPedia</v>
      </c>
    </row>
    <row collapsed="false" customFormat="false" customHeight="true" hidden="false" ht="12.1" outlineLevel="0" r="2271">
      <c r="A2271" s="0" t="str">
        <f aca="false">HYPERLINK("http://dbpedia.org/ontology/successor")</f>
        <v>http://dbpedia.org/ontology/successor</v>
      </c>
      <c r="B2271" s="0" t="s">
        <v>453</v>
      </c>
      <c r="D227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2272">
      <c r="A2272" s="0" t="str">
        <f aca="false">HYPERLINK("http://dbpedia.org/property/headquarters")</f>
        <v>http://dbpedia.org/property/headquarters</v>
      </c>
      <c r="B2272" s="0" t="s">
        <v>1779</v>
      </c>
      <c r="D227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65" outlineLevel="0" r="2273">
      <c r="A2273" s="0" t="str">
        <f aca="false">HYPERLINK("http://dbpedia.org/property/lastagainst")</f>
        <v>http://dbpedia.org/property/lastagainst</v>
      </c>
      <c r="B2273" s="0" t="s">
        <v>1971</v>
      </c>
      <c r="D2273" s="0" t="str">
        <f aca="false">HYPERLINK("http://dbpedia.org/sparql?default-graph-uri=http%3A%2F%2Fdbpedia.org&amp;query=select+distinct+%3Fsubject+%3Fobject+where+{%3Fsubject+%3Chttp%3A%2F%2Fdbpedia.org%2Fproperty%2Flastagainst%3E+%3Fobject}+LIMIT+100&amp;format=text%2Fhtml&amp;timeout=30000&amp;debug=on", "View on DBPedia")</f>
        <v>View on DBPedia</v>
      </c>
    </row>
    <row collapsed="false" customFormat="false" customHeight="true" hidden="false" ht="12.1" outlineLevel="0" r="2274">
      <c r="A2274" s="0" t="str">
        <f aca="false">HYPERLINK("http://dbpedia.org/ontology/operator")</f>
        <v>http://dbpedia.org/ontology/operator</v>
      </c>
      <c r="B2274" s="0" t="s">
        <v>1608</v>
      </c>
      <c r="D2274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true" hidden="false" ht="12.1" outlineLevel="0" r="2275">
      <c r="A2275" s="0" t="str">
        <f aca="false">HYPERLINK("http://dbpedia.org/ontology/parent")</f>
        <v>http://dbpedia.org/ontology/parent</v>
      </c>
      <c r="B2275" s="0" t="s">
        <v>1152</v>
      </c>
      <c r="D2275" s="0" t="str">
        <f aca="false">HYPERLINK("http://dbpedia.org/sparql?default-graph-uri=http%3A%2F%2Fdbpedia.org&amp;query=select+distinct+%3Fsubject+%3Fobject+where+{%3Fsubject+%3Chttp%3A%2F%2Fdbpedia.org%2Fontology%2Fparent%3E+%3Fobject}+LIMIT+100&amp;format=text%2Fhtml&amp;timeout=30000&amp;debug=on", "View on DBPedia")</f>
        <v>View on DBPedia</v>
      </c>
    </row>
    <row collapsed="false" customFormat="false" customHeight="true" hidden="false" ht="12.65" outlineLevel="0" r="2276">
      <c r="A2276" s="0" t="str">
        <f aca="false">HYPERLINK("http://dbpedia.org/property/ruCurrentteam")</f>
        <v>http://dbpedia.org/property/ruCurrentteam</v>
      </c>
      <c r="B2276" s="0" t="s">
        <v>1972</v>
      </c>
      <c r="D2276" s="0" t="str">
        <f aca="false">HYPERLINK("http://dbpedia.org/sparql?default-graph-uri=http%3A%2F%2Fdbpedia.org&amp;query=select+distinct+%3Fsubject+%3Fobject+where+{%3Fsubject+%3Chttp%3A%2F%2Fdbpedia.org%2Fproperty%2FruCurrentteam%3E+%3Fobject}+LIMIT+100&amp;format=text%2Fhtml&amp;timeout=30000&amp;debug=on", "View on DBPedia")</f>
        <v>View on DBPedia</v>
      </c>
    </row>
    <row collapsed="false" customFormat="false" customHeight="true" hidden="false" ht="12.1" outlineLevel="0" r="2277">
      <c r="A2277" s="0" t="str">
        <f aca="false">HYPERLINK("http://dbpedia.org/property/rank")</f>
        <v>http://dbpedia.org/property/rank</v>
      </c>
      <c r="B2277" s="0" t="s">
        <v>1802</v>
      </c>
      <c r="D2277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true" hidden="false" ht="12.65" outlineLevel="0" r="2278">
      <c r="A2278" s="0" t="str">
        <f aca="false">HYPERLINK("http://dbpedia.org/ontology/knownFor")</f>
        <v>http://dbpedia.org/ontology/knownFor</v>
      </c>
      <c r="B2278" s="0" t="s">
        <v>373</v>
      </c>
      <c r="D2278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2279">
      <c r="A2279" s="0" t="str">
        <f aca="false">HYPERLINK("http://dbpedia.org/property/issue")</f>
        <v>http://dbpedia.org/property/issue</v>
      </c>
      <c r="B2279" s="0" t="s">
        <v>620</v>
      </c>
      <c r="D2279" s="0" t="str">
        <f aca="false">HYPERLINK("http://dbpedia.org/sparql?default-graph-uri=http%3A%2F%2Fdbpedia.org&amp;query=select+distinct+%3Fsubject+%3Fobject+where+{%3Fsubject+%3Chttp%3A%2F%2Fdbpedia.org%2Fproperty%2Fissue%3E+%3Fobject}+LIMIT+100&amp;format=text%2Fhtml&amp;timeout=30000&amp;debug=on", "View on DBPedia")</f>
        <v>View on DBPedia</v>
      </c>
    </row>
    <row collapsed="false" customFormat="false" customHeight="true" hidden="false" ht="12.65" outlineLevel="0" r="2280">
      <c r="A2280" s="0" t="str">
        <f aca="false">HYPERLINK("http://dbpedia.org/property/ruProclubs")</f>
        <v>http://dbpedia.org/property/ruProclubs</v>
      </c>
      <c r="B2280" s="0" t="s">
        <v>1785</v>
      </c>
      <c r="D2280" s="0" t="str">
        <f aca="false">HYPERLINK("http://dbpedia.org/sparql?default-graph-uri=http%3A%2F%2Fdbpedia.org&amp;query=select+distinct+%3Fsubject+%3Fobject+where+{%3Fsubject+%3Chttp%3A%2F%2Fdbpedia.org%2Fproperty%2FruProclubs%3E+%3Fobject}+LIMIT+100&amp;format=text%2Fhtml&amp;timeout=30000&amp;debug=on", "View on DBPedia")</f>
        <v>View on DBPedia</v>
      </c>
    </row>
    <row collapsed="false" customFormat="false" customHeight="true" hidden="false" ht="12.65" outlineLevel="0" r="2281">
      <c r="A2281" s="0" t="str">
        <f aca="false">HYPERLINK("http://dbpedia.org/ontology/homeArena")</f>
        <v>http://dbpedia.org/ontology/homeArena</v>
      </c>
      <c r="B2281" s="0" t="s">
        <v>1786</v>
      </c>
      <c r="D2281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true" hidden="false" ht="12.65" outlineLevel="0" r="2282">
      <c r="A2282" s="0" t="str">
        <f aca="false">HYPERLINK("http://dbpedia.org/property/ruTeamb")</f>
        <v>http://dbpedia.org/property/ruTeamb</v>
      </c>
      <c r="B2282" s="0" t="s">
        <v>1973</v>
      </c>
      <c r="D2282" s="0" t="str">
        <f aca="false">HYPERLINK("http://dbpedia.org/sparql?default-graph-uri=http%3A%2F%2Fdbpedia.org&amp;query=select+distinct+%3Fsubject+%3Fobject+where+{%3Fsubject+%3Chttp%3A%2F%2Fdbpedia.org%2Fproperty%2FruTeamb%3E+%3Fobject}+LIMIT+100&amp;format=text%2Fhtml&amp;timeout=30000&amp;debug=on", "View on DBPedia")</f>
        <v>View on DBPedia</v>
      </c>
    </row>
    <row collapsed="false" customFormat="false" customHeight="true" hidden="false" ht="12.65" outlineLevel="0" r="2283">
      <c r="A2283" s="0" t="str">
        <f aca="false">HYPERLINK("http://dbpedia.org/property/ruTeame")</f>
        <v>http://dbpedia.org/property/ruTeame</v>
      </c>
      <c r="B2283" s="0" t="s">
        <v>1974</v>
      </c>
      <c r="D2283" s="0" t="str">
        <f aca="false">HYPERLINK("http://dbpedia.org/sparql?default-graph-uri=http%3A%2F%2Fdbpedia.org&amp;query=select+distinct+%3Fsubject+%3Fobject+where+{%3Fsubject+%3Chttp%3A%2F%2Fdbpedia.org%2Fproperty%2FruTeame%3E+%3Fobject}+LIMIT+100&amp;format=text%2Fhtml&amp;timeout=30000&amp;debug=on", "View on DBPedia")</f>
        <v>View on DBPedia</v>
      </c>
    </row>
    <row collapsed="false" customFormat="false" customHeight="true" hidden="false" ht="12.65" outlineLevel="0" r="2284">
      <c r="A2284" s="0" t="str">
        <f aca="false">HYPERLINK("http://dbpedia.org/property/apgT")</f>
        <v>http://dbpedia.org/property/apgT</v>
      </c>
      <c r="B2284" s="0" t="s">
        <v>1975</v>
      </c>
      <c r="D2284" s="0" t="str">
        <f aca="false">HYPERLINK("http://dbpedia.org/sparql?default-graph-uri=http%3A%2F%2Fdbpedia.org&amp;query=select+distinct+%3Fsubject+%3Fobject+where+{%3Fsubject+%3Chttp%3A%2F%2Fdbpedia.org%2Fproperty%2FapgT%3E+%3Fobject}+LIMIT+100&amp;format=text%2Fhtml&amp;timeout=30000&amp;debug=on", "View on DBPedia")</f>
        <v>View on DBPedia</v>
      </c>
    </row>
    <row collapsed="false" customFormat="false" customHeight="true" hidden="false" ht="12.1" outlineLevel="0" r="2285">
      <c r="A2285" s="0" t="str">
        <f aca="false">HYPERLINK("http://dbpedia.org/ontology/school")</f>
        <v>http://dbpedia.org/ontology/school</v>
      </c>
      <c r="B2285" s="0" t="s">
        <v>765</v>
      </c>
      <c r="D2285" s="0" t="str">
        <f aca="false">HYPERLINK("http://dbpedia.org/sparql?default-graph-uri=http%3A%2F%2Fdbpedia.org&amp;query=select+distinct+%3Fsubject+%3Fobject+where+{%3Fsubject+%3Chttp%3A%2F%2Fdbpedia.org%2Fontology%2Fschool%3E+%3Fobject}+LIMIT+100&amp;format=text%2Fhtml&amp;timeout=30000&amp;debug=on", "View on DBPedia")</f>
        <v>View on DBPedia</v>
      </c>
    </row>
    <row collapsed="false" customFormat="false" customHeight="true" hidden="false" ht="12.65" outlineLevel="0" r="2286">
      <c r="A2286" s="0" t="str">
        <f aca="false">HYPERLINK("http://dbpedia.org/ontology/locationCountry")</f>
        <v>http://dbpedia.org/ontology/locationCountry</v>
      </c>
      <c r="B2286" s="0" t="s">
        <v>810</v>
      </c>
      <c r="D2286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true" hidden="false" ht="12.1" outlineLevel="0" r="2287">
      <c r="A2287" s="0" t="str">
        <f aca="false">HYPERLINK("http://dbpedia.org/property/last")</f>
        <v>http://dbpedia.org/property/last</v>
      </c>
      <c r="B2287" s="0" t="s">
        <v>435</v>
      </c>
      <c r="D2287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true" hidden="false" ht="12.1" outlineLevel="0" r="2288">
      <c r="A2288" s="0" t="str">
        <f aca="false">HYPERLINK("http://dbpedia.org/ontology/title")</f>
        <v>http://dbpedia.org/ontology/title</v>
      </c>
      <c r="B2288" s="0" t="s">
        <v>27</v>
      </c>
      <c r="D2288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289">
      <c r="A2289" s="0" t="str">
        <f aca="false">HYPERLINK("http://dbpedia.org/property/rlProclubs")</f>
        <v>http://dbpedia.org/property/rlProclubs</v>
      </c>
      <c r="B2289" s="0" t="s">
        <v>1976</v>
      </c>
      <c r="D2289" s="0" t="str">
        <f aca="false">HYPERLINK("http://dbpedia.org/sparql?default-graph-uri=http%3A%2F%2Fdbpedia.org&amp;query=select+distinct+%3Fsubject+%3Fobject+where+{%3Fsubject+%3Chttp%3A%2F%2Fdbpedia.org%2Fproperty%2FrlProclubs%3E+%3Fobject}+LIMIT+100&amp;format=text%2Fhtml&amp;timeout=30000&amp;debug=on", "View on DBPedia")</f>
        <v>View on DBPedia</v>
      </c>
    </row>
    <row collapsed="false" customFormat="false" customHeight="true" hidden="false" ht="12.65" outlineLevel="0" r="2290">
      <c r="A2290" s="0" t="str">
        <f aca="false">HYPERLINK("http://dbpedia.org/ontology/regionServed")</f>
        <v>http://dbpedia.org/ontology/regionServed</v>
      </c>
      <c r="B2290" s="0" t="s">
        <v>1788</v>
      </c>
      <c r="D2290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true" hidden="false" ht="12.1" outlineLevel="0" r="2291">
      <c r="A2291" s="0" t="str">
        <f aca="false">HYPERLINK("http://dbpedia.org/property/list")</f>
        <v>http://dbpedia.org/property/list</v>
      </c>
      <c r="B2291" s="0" t="s">
        <v>60</v>
      </c>
      <c r="D229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65" outlineLevel="0" r="2292">
      <c r="A2292" s="0" t="str">
        <f aca="false">HYPERLINK("http://dbpedia.org/property/restingPlace")</f>
        <v>http://dbpedia.org/property/restingPlace</v>
      </c>
      <c r="B2292" s="0" t="s">
        <v>1759</v>
      </c>
      <c r="D2292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true" hidden="false" ht="12.1" outlineLevel="0" r="2293">
      <c r="A2293" s="0" t="str">
        <f aca="false">HYPERLINK("http://dbpedia.org/property/t20idebutagainst")</f>
        <v>http://dbpedia.org/property/t20idebutagainst</v>
      </c>
      <c r="B2293" s="0" t="s">
        <v>1977</v>
      </c>
      <c r="D2293" s="0" t="str">
        <f aca="false">HYPERLINK("http://dbpedia.org/sparql?default-graph-uri=http%3A%2F%2Fdbpedia.org&amp;query=select+distinct+%3Fsubject+%3Fobject+where+{%3Fsubject+%3Chttp%3A%2F%2Fdbpedia.org%2Fproperty%2Ft20idebutagainst%3E+%3Fobject}+LIMIT+100&amp;format=text%2Fhtml&amp;timeout=30000&amp;debug=on", "View on DBPedia")</f>
        <v>View on DBPedia</v>
      </c>
    </row>
    <row collapsed="false" customFormat="false" customHeight="true" hidden="false" ht="12.65" outlineLevel="0" r="2294">
      <c r="A2294" s="0" t="str">
        <f aca="false">HYPERLINK("http://dbpedia.org/property/almaMater")</f>
        <v>http://dbpedia.org/property/almaMater</v>
      </c>
      <c r="B2294" s="0" t="s">
        <v>338</v>
      </c>
      <c r="D2294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2295">
      <c r="A2295" s="0" t="str">
        <f aca="false">HYPERLINK("http://dbpedia.org/property/teamLink")</f>
        <v>http://dbpedia.org/property/teamLink</v>
      </c>
      <c r="B2295" s="0" t="s">
        <v>1978</v>
      </c>
      <c r="D2295" s="0" t="str">
        <f aca="false">HYPERLINK("http://dbpedia.org/sparql?default-graph-uri=http%3A%2F%2Fdbpedia.org&amp;query=select+distinct+%3Fsubject+%3Fobject+where+{%3Fsubject+%3Chttp%3A%2F%2Fdbpedia.org%2Fproperty%2FteamLink%3E+%3Fobject}+LIMIT+100&amp;format=text%2Fhtml&amp;timeout=30000&amp;debug=on", "View on DBPedia")</f>
        <v>View on DBPedia</v>
      </c>
    </row>
    <row collapsed="false" customFormat="false" customHeight="true" hidden="false" ht="12.65" outlineLevel="0" r="2296">
      <c r="A2296" s="0" t="str">
        <f aca="false">HYPERLINK("http://dbpedia.org/property/teame")</f>
        <v>http://dbpedia.org/property/teame</v>
      </c>
      <c r="B2296" s="0" t="s">
        <v>1979</v>
      </c>
      <c r="D2296" s="0" t="str">
        <f aca="false">HYPERLINK("http://dbpedia.org/sparql?default-graph-uri=http%3A%2F%2Fdbpedia.org&amp;query=select+distinct+%3Fsubject+%3Fobject+where+{%3Fsubject+%3Chttp%3A%2F%2Fdbpedia.org%2Fproperty%2Fteame%3E+%3Fobject}+LIMIT+100&amp;format=text%2Fhtml&amp;timeout=30000&amp;debug=on", "View on DBPedia")</f>
        <v>View on DBPedia</v>
      </c>
    </row>
    <row collapsed="false" customFormat="false" customHeight="true" hidden="false" ht="12.65" outlineLevel="0" r="2297">
      <c r="A2297" s="0" t="str">
        <f aca="false">HYPERLINK("http://dbpedia.org/property/teamf")</f>
        <v>http://dbpedia.org/property/teamf</v>
      </c>
      <c r="B2297" s="0" t="s">
        <v>1980</v>
      </c>
      <c r="D2297" s="0" t="str">
        <f aca="false">HYPERLINK("http://dbpedia.org/sparql?default-graph-uri=http%3A%2F%2Fdbpedia.org&amp;query=select+distinct+%3Fsubject+%3Fobject+where+{%3Fsubject+%3Chttp%3A%2F%2Fdbpedia.org%2Fproperty%2Fteamf%3E+%3Fobject}+LIMIT+100&amp;format=text%2Fhtml&amp;timeout=30000&amp;debug=on", "View on DBPedia")</f>
        <v>View on DBPedia</v>
      </c>
    </row>
    <row collapsed="false" customFormat="false" customHeight="true" hidden="false" ht="12.1" outlineLevel="0" r="2298">
      <c r="A2298" s="0" t="str">
        <f aca="false">HYPERLINK("http://dbpedia.org/ontology/employer")</f>
        <v>http://dbpedia.org/ontology/employer</v>
      </c>
      <c r="B2298" s="0" t="s">
        <v>1933</v>
      </c>
      <c r="D2298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true" hidden="false" ht="12.65" outlineLevel="0" r="2299">
      <c r="A2299" s="0" t="str">
        <f aca="false">HYPERLINK("http://dbpedia.org/property/careerhighlights")</f>
        <v>http://dbpedia.org/property/careerhighlights</v>
      </c>
      <c r="B2299" s="0" t="s">
        <v>171</v>
      </c>
      <c r="D2299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2300">
      <c r="A2300" s="0" t="str">
        <f aca="false">HYPERLINK("http://dbpedia.org/property/branch")</f>
        <v>http://dbpedia.org/property/branch</v>
      </c>
      <c r="B2300" s="0" t="s">
        <v>1828</v>
      </c>
      <c r="D2300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true" hidden="false" ht="12.65" outlineLevel="0" r="2301">
      <c r="A2301" s="0" t="str">
        <f aca="false">HYPERLINK("http://dbpedia.org/property/womenGold")</f>
        <v>http://dbpedia.org/property/womenGold</v>
      </c>
      <c r="B2301" s="0" t="s">
        <v>1981</v>
      </c>
      <c r="D2301" s="0" t="str">
        <f aca="false">HYPERLINK("http://dbpedia.org/sparql?default-graph-uri=http%3A%2F%2Fdbpedia.org&amp;query=select+distinct+%3Fsubject+%3Fobject+where+{%3Fsubject+%3Chttp%3A%2F%2Fdbpedia.org%2Fproperty%2FwomenGold%3E+%3Fobject}+LIMIT+100&amp;format=text%2Fhtml&amp;timeout=30000&amp;debug=on", "View on DBPedia")</f>
        <v>View on DBPedia</v>
      </c>
    </row>
    <row collapsed="false" customFormat="false" customHeight="true" hidden="false" ht="12.65" outlineLevel="0" r="2302">
      <c r="A2302" s="0" t="str">
        <f aca="false">HYPERLINK("http://dbpedia.org/property/manGold")</f>
        <v>http://dbpedia.org/property/manGold</v>
      </c>
      <c r="B2302" s="0" t="s">
        <v>1982</v>
      </c>
      <c r="D2302" s="0" t="str">
        <f aca="false">HYPERLINK("http://dbpedia.org/sparql?default-graph-uri=http%3A%2F%2Fdbpedia.org&amp;query=select+distinct+%3Fsubject+%3Fobject+where+{%3Fsubject+%3Chttp%3A%2F%2Fdbpedia.org%2Fproperty%2FmanGold%3E+%3Fobject}+LIMIT+100&amp;format=text%2Fhtml&amp;timeout=30000&amp;debug=on", "View on DBPedia")</f>
        <v>View on DBPedia</v>
      </c>
    </row>
    <row collapsed="false" customFormat="false" customHeight="true" hidden="false" ht="12.65" outlineLevel="0" r="2303">
      <c r="A2303" s="0" t="str">
        <f aca="false">HYPERLINK("http://dbpedia.org/property/coachingteams")</f>
        <v>http://dbpedia.org/property/coachingteams</v>
      </c>
      <c r="B2303" s="0" t="s">
        <v>342</v>
      </c>
      <c r="D2303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true" hidden="false" ht="12.65" outlineLevel="0" r="2304">
      <c r="A2304" s="0" t="str">
        <f aca="false">HYPERLINK("http://dbpedia.org/property/governingBody")</f>
        <v>http://dbpedia.org/property/governingBody</v>
      </c>
      <c r="B2304" s="0" t="s">
        <v>1983</v>
      </c>
      <c r="D2304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true" hidden="false" ht="12.65" outlineLevel="0" r="2305">
      <c r="A2305" s="0" t="str">
        <f aca="false">HYPERLINK("http://dbpedia.org/property/otherparty")</f>
        <v>http://dbpedia.org/property/otherparty</v>
      </c>
      <c r="B2305" s="0" t="s">
        <v>1984</v>
      </c>
      <c r="D2305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true" hidden="false" ht="12.1" outlineLevel="0" r="2306">
      <c r="A2306" s="0" t="str">
        <f aca="false">HYPERLINK("http://dbpedia.org/ontology/tenant")</f>
        <v>http://dbpedia.org/ontology/tenant</v>
      </c>
      <c r="B2306" s="0" t="s">
        <v>256</v>
      </c>
      <c r="D2306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1" outlineLevel="0" r="2307">
      <c r="A2307" s="0" t="str">
        <f aca="false">HYPERLINK("http://dbpedia.org/property/operator")</f>
        <v>http://dbpedia.org/property/operator</v>
      </c>
      <c r="B2307" s="0" t="s">
        <v>1608</v>
      </c>
      <c r="D2307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true" hidden="false" ht="12.1" outlineLevel="0" r="2308">
      <c r="A2308" s="0" t="str">
        <f aca="false">HYPERLINK("http://dbpedia.org/ontology/genre")</f>
        <v>http://dbpedia.org/ontology/genre</v>
      </c>
      <c r="B2308" s="0" t="s">
        <v>25</v>
      </c>
      <c r="D2308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2309">
      <c r="A2309" s="0" t="str">
        <f aca="false">HYPERLINK("http://dbpedia.org/ontology/almaMater")</f>
        <v>http://dbpedia.org/ontology/almaMater</v>
      </c>
      <c r="B2309" s="0" t="s">
        <v>338</v>
      </c>
      <c r="D2309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2310">
      <c r="A2310" s="0" t="str">
        <f aca="false">HYPERLINK("http://dbpedia.org/property/placebirth")</f>
        <v>http://dbpedia.org/property/placebirth</v>
      </c>
      <c r="B2310" s="0" t="s">
        <v>1985</v>
      </c>
      <c r="D2310" s="0" t="str">
        <f aca="false">HYPERLINK("http://dbpedia.org/sparql?default-graph-uri=http%3A%2F%2Fdbpedia.org&amp;query=select+distinct+%3Fsubject+%3Fobject+where+{%3Fsubject+%3Chttp%3A%2F%2Fdbpedia.org%2Fproperty%2Fplacebirth%3E+%3Fobject}+LIMIT+100&amp;format=text%2Fhtml&amp;timeout=30000&amp;debug=on", "View on DBPedia")</f>
        <v>View on DBPedia</v>
      </c>
    </row>
    <row collapsed="false" customFormat="false" customHeight="true" hidden="false" ht="12.1" outlineLevel="0" r="2312">
      <c r="A2312" s="0" t="n">
        <v>704436051</v>
      </c>
      <c r="B2312" s="0" t="s">
        <v>1986</v>
      </c>
      <c r="C2312" s="0" t="str">
        <f aca="false">HYPERLINK("http://en.wikipedia.org/wiki/List_of_books_written_by_CEOs", "View context")</f>
        <v>View context</v>
      </c>
    </row>
    <row collapsed="false" customFormat="false" customHeight="true" hidden="false" ht="12.65" outlineLevel="0" r="2313">
      <c r="A2313" s="0" t="s">
        <v>1987</v>
      </c>
      <c r="B2313" s="0" t="s">
        <v>1988</v>
      </c>
      <c r="C2313" s="0" t="s">
        <v>1989</v>
      </c>
      <c r="D2313" s="0" t="s">
        <v>1990</v>
      </c>
      <c r="E2313" s="0" t="s">
        <v>1991</v>
      </c>
    </row>
    <row collapsed="false" customFormat="false" customHeight="true" hidden="false" ht="12.65" outlineLevel="0" r="2314">
      <c r="A2314" s="0" t="s">
        <v>1992</v>
      </c>
      <c r="B2314" s="0" t="s">
        <v>1993</v>
      </c>
      <c r="C2314" s="0" t="s">
        <v>1994</v>
      </c>
      <c r="D2314" s="0" t="s">
        <v>1995</v>
      </c>
      <c r="E2314" s="0" t="s">
        <v>1996</v>
      </c>
    </row>
    <row collapsed="false" customFormat="false" customHeight="true" hidden="false" ht="12.1" outlineLevel="0" r="2315">
      <c r="A2315" s="0" t="s">
        <v>1997</v>
      </c>
      <c r="B2315" s="0" t="s">
        <v>1998</v>
      </c>
      <c r="C2315" s="0" t="s">
        <v>1999</v>
      </c>
      <c r="D2315" s="0" t="s">
        <v>2000</v>
      </c>
      <c r="E2315" s="0" t="s">
        <v>2001</v>
      </c>
    </row>
    <row collapsed="false" customFormat="false" customHeight="true" hidden="false" ht="12.65" outlineLevel="0" r="2316">
      <c r="A2316" s="0" t="s">
        <v>2002</v>
      </c>
      <c r="B2316" s="0" t="s">
        <v>2003</v>
      </c>
      <c r="C2316" s="0" t="s">
        <v>2004</v>
      </c>
      <c r="D2316" s="0" t="s">
        <v>2005</v>
      </c>
    </row>
    <row collapsed="false" customFormat="false" customHeight="true" hidden="false" ht="12.1" outlineLevel="0" r="2317">
      <c r="A2317" s="0" t="str">
        <f aca="false">HYPERLINK("http://dbpedia.org/ontology/author")</f>
        <v>http://dbpedia.org/ontology/author</v>
      </c>
      <c r="B2317" s="0" t="s">
        <v>2006</v>
      </c>
      <c r="D2317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true" hidden="false" ht="12.1" outlineLevel="0" r="2318">
      <c r="A2318" s="0" t="str">
        <f aca="false">HYPERLINK("http://dbpedia.org/property/author")</f>
        <v>http://dbpedia.org/property/author</v>
      </c>
      <c r="B2318" s="0" t="s">
        <v>2006</v>
      </c>
      <c r="D2318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true" hidden="false" ht="12.1" outlineLevel="0" r="2319">
      <c r="A2319" s="0" t="str">
        <f aca="false">HYPERLINK("http://dbpedia.org/property/name")</f>
        <v>http://dbpedia.org/property/name</v>
      </c>
      <c r="B2319" s="0" t="s">
        <v>24</v>
      </c>
      <c r="D231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2320">
      <c r="A2320" s="0" t="str">
        <f aca="false">HYPERLINK("http://dbpedia.org/property/followedBy")</f>
        <v>http://dbpedia.org/property/followedBy</v>
      </c>
      <c r="B2320" s="0" t="s">
        <v>42</v>
      </c>
      <c r="D2320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1" outlineLevel="0" r="2321">
      <c r="A2321" s="0" t="str">
        <f aca="false">HYPERLINK("http://dbpedia.org/property/starring")</f>
        <v>http://dbpedia.org/property/starring</v>
      </c>
      <c r="B2321" s="0" t="s">
        <v>43</v>
      </c>
      <c r="D232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2322">
      <c r="A2322" s="0" t="str">
        <f aca="false">HYPERLINK("http://xmlns.com/foaf/0.1/name")</f>
        <v>http://xmlns.com/foaf/0.1/name</v>
      </c>
      <c r="B2322" s="0" t="s">
        <v>24</v>
      </c>
      <c r="D232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2323">
      <c r="A2323" s="0" t="str">
        <f aca="false">HYPERLINK("http://dbpedia.org/ontology/starring")</f>
        <v>http://dbpedia.org/ontology/starring</v>
      </c>
      <c r="B2323" s="0" t="s">
        <v>43</v>
      </c>
      <c r="D2323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2325">
      <c r="A2325" s="0" t="n">
        <v>244307158</v>
      </c>
      <c r="B2325" s="0" t="s">
        <v>1986</v>
      </c>
      <c r="C2325" s="0" t="str">
        <f aca="false">HYPERLINK("http://en.wikipedia.org/wiki/List_of_best-selling_books", "View context")</f>
        <v>View context</v>
      </c>
    </row>
    <row collapsed="false" customFormat="false" customHeight="true" hidden="false" ht="12.1" outlineLevel="0" r="2326">
      <c r="A2326" s="0" t="n">
        <v>1754</v>
      </c>
      <c r="B2326" s="0" t="n">
        <v>1859</v>
      </c>
      <c r="C2326" s="0" t="n">
        <v>1869</v>
      </c>
      <c r="D2326" s="0" t="n">
        <v>1877</v>
      </c>
      <c r="E2326" s="0" t="n">
        <v>1880</v>
      </c>
    </row>
    <row collapsed="false" customFormat="false" customHeight="true" hidden="false" ht="12.1" outlineLevel="0" r="2327">
      <c r="A2327" s="0" t="n">
        <v>1881</v>
      </c>
      <c r="B2327" s="0" t="n">
        <v>1887</v>
      </c>
      <c r="C2327" s="0" t="n">
        <v>1892</v>
      </c>
      <c r="D2327" s="0" t="n">
        <v>1896</v>
      </c>
      <c r="E2327" s="0" t="n">
        <v>1899</v>
      </c>
    </row>
    <row collapsed="false" customFormat="false" customHeight="true" hidden="false" ht="12.1" outlineLevel="0" r="2328">
      <c r="A2328" s="0" t="n">
        <v>1902</v>
      </c>
      <c r="B2328" s="0" t="n">
        <v>1908</v>
      </c>
      <c r="C2328" s="0" t="n">
        <v>1932</v>
      </c>
      <c r="D2328" s="0" t="n">
        <v>1936</v>
      </c>
      <c r="E2328" s="0" t="n">
        <v>1937</v>
      </c>
    </row>
    <row collapsed="false" customFormat="false" customHeight="true" hidden="false" ht="12.1" outlineLevel="0" r="2329">
      <c r="A2329" s="0" t="n">
        <v>1939</v>
      </c>
      <c r="B2329" s="0" t="n">
        <v>1943</v>
      </c>
      <c r="C2329" s="0" t="n">
        <v>1946</v>
      </c>
      <c r="D2329" s="0" t="n">
        <v>1947</v>
      </c>
      <c r="E2329" s="0" t="n">
        <v>1950</v>
      </c>
    </row>
    <row collapsed="false" customFormat="false" customHeight="true" hidden="false" ht="12.1" outlineLevel="0" r="2330">
      <c r="A2330" s="0" t="n">
        <v>1951</v>
      </c>
      <c r="B2330" s="0" t="n">
        <v>1952</v>
      </c>
      <c r="C2330" s="0" t="n">
        <v>1954</v>
      </c>
      <c r="D2330" s="0" t="n">
        <v>1955</v>
      </c>
      <c r="E2330" s="0" t="n">
        <v>1960</v>
      </c>
    </row>
    <row collapsed="false" customFormat="false" customHeight="true" hidden="false" ht="12.1" outlineLevel="0" r="2331">
      <c r="A2331" s="0" t="n">
        <v>1966</v>
      </c>
      <c r="B2331" s="0" t="n">
        <v>1967</v>
      </c>
      <c r="C2331" s="0" t="n">
        <v>1969</v>
      </c>
      <c r="D2331" s="0" t="n">
        <v>1970</v>
      </c>
      <c r="E2331" s="0" t="n">
        <v>1972</v>
      </c>
    </row>
    <row collapsed="false" customFormat="false" customHeight="true" hidden="false" ht="12.1" outlineLevel="0" r="2332">
      <c r="A2332" s="0" t="n">
        <v>1975</v>
      </c>
      <c r="B2332" s="0" t="n">
        <v>1976</v>
      </c>
      <c r="C2332" s="0" t="n">
        <v>1977</v>
      </c>
      <c r="D2332" s="0" t="n">
        <v>1979</v>
      </c>
      <c r="E2332" s="0" t="n">
        <v>1980</v>
      </c>
    </row>
    <row collapsed="false" customFormat="false" customHeight="true" hidden="false" ht="12.1" outlineLevel="0" r="2333">
      <c r="A2333" s="0" t="n">
        <v>1984</v>
      </c>
      <c r="B2333" s="0" t="n">
        <v>1988</v>
      </c>
      <c r="C2333" s="0" t="n">
        <v>1991</v>
      </c>
      <c r="D2333" s="0" t="n">
        <v>1992</v>
      </c>
      <c r="E2333" s="0" t="n">
        <v>1997</v>
      </c>
    </row>
    <row collapsed="false" customFormat="false" customHeight="true" hidden="false" ht="12.1" outlineLevel="0" r="2334">
      <c r="A2334" s="0" t="n">
        <v>1998</v>
      </c>
      <c r="B2334" s="0" t="n">
        <v>2000</v>
      </c>
      <c r="C2334" s="0" t="n">
        <v>2002</v>
      </c>
      <c r="D2334" s="0" t="n">
        <v>2003</v>
      </c>
      <c r="E2334" s="0" t="n">
        <v>2005</v>
      </c>
    </row>
    <row collapsed="false" customFormat="false" customHeight="true" hidden="false" ht="12.1" outlineLevel="0" r="2335">
      <c r="A2335" s="0" t="n">
        <v>2007</v>
      </c>
    </row>
    <row collapsed="false" customFormat="false" customHeight="true" hidden="false" ht="12.65" outlineLevel="0" r="2336">
      <c r="A2336" s="0" t="str">
        <f aca="false">HYPERLINK("http://dbpedia.org/property/releaseDate")</f>
        <v>http://dbpedia.org/property/releaseDate</v>
      </c>
      <c r="B2336" s="0" t="s">
        <v>247</v>
      </c>
      <c r="D233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2337">
      <c r="A2337" s="0" t="str">
        <f aca="false">HYPERLINK("http://dbpedia.org/property/pubDate")</f>
        <v>http://dbpedia.org/property/pubDate</v>
      </c>
      <c r="B2337" s="0" t="s">
        <v>2007</v>
      </c>
      <c r="D2337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true" hidden="false" ht="12.65" outlineLevel="0" r="2338">
      <c r="A2338" s="0" t="str">
        <f aca="false">HYPERLINK("http://dbpedia.org/property/dateOfDeath")</f>
        <v>http://dbpedia.org/property/dateOfDeath</v>
      </c>
      <c r="B2338" s="0" t="s">
        <v>121</v>
      </c>
      <c r="D2338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1" outlineLevel="0" r="2339">
      <c r="A2339" s="0" t="str">
        <f aca="false">HYPERLINK("http://dbpedia.org/property/caption")</f>
        <v>http://dbpedia.org/property/caption</v>
      </c>
      <c r="B2339" s="0" t="s">
        <v>28</v>
      </c>
      <c r="D2339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2340">
      <c r="A2340" s="0" t="str">
        <f aca="false">HYPERLINK("http://dbpedia.org/property/englishPubDate")</f>
        <v>http://dbpedia.org/property/englishPubDate</v>
      </c>
      <c r="B2340" s="0" t="s">
        <v>2008</v>
      </c>
      <c r="D2340" s="0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</row>
    <row collapsed="false" customFormat="false" customHeight="true" hidden="false" ht="12.1" outlineLevel="0" r="2341">
      <c r="A2341" s="0" t="str">
        <f aca="false">HYPERLINK("http://dbpedia.org/property/founded")</f>
        <v>http://dbpedia.org/property/founded</v>
      </c>
      <c r="B2341" s="0" t="s">
        <v>122</v>
      </c>
      <c r="D2341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true" hidden="false" ht="12.65" outlineLevel="0" r="2342">
      <c r="A2342" s="0" t="str">
        <f aca="false">HYPERLINK("http://dbpedia.org/ontology/foundingYear")</f>
        <v>http://dbpedia.org/ontology/foundingYear</v>
      </c>
      <c r="B2342" s="0" t="s">
        <v>141</v>
      </c>
      <c r="D2342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true" hidden="false" ht="12.1" outlineLevel="0" r="2343">
      <c r="A2343" s="0" t="str">
        <f aca="false">HYPERLINK("http://dbpedia.org/property/years")</f>
        <v>http://dbpedia.org/property/years</v>
      </c>
      <c r="B2343" s="0" t="s">
        <v>68</v>
      </c>
      <c r="D2343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65" outlineLevel="0" r="2344">
      <c r="A2344" s="0" t="str">
        <f aca="false">HYPERLINK("http://dbpedia.org/property/englishReleaseDate")</f>
        <v>http://dbpedia.org/property/englishReleaseDate</v>
      </c>
      <c r="B2344" s="0" t="s">
        <v>2009</v>
      </c>
      <c r="D2344" s="0" t="str">
        <f aca="false">HYPERLINK("http://dbpedia.org/sparql?default-graph-uri=http%3A%2F%2Fdbpedia.org&amp;query=select+distinct+%3Fsubject+%3Fobject+where+{%3Fsubject+%3Chttp%3A%2F%2Fdbpedia.org%2Fproperty%2Fenglish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2345">
      <c r="A2345" s="0" t="str">
        <f aca="false">HYPERLINK("http://dbpedia.org/property/birthDate")</f>
        <v>http://dbpedia.org/property/birthDate</v>
      </c>
      <c r="B2345" s="0" t="s">
        <v>205</v>
      </c>
      <c r="D234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2346">
      <c r="A2346" s="0" t="str">
        <f aca="false">HYPERLINK("http://dbpedia.org/property/deathDate")</f>
        <v>http://dbpedia.org/property/deathDate</v>
      </c>
      <c r="B2346" s="0" t="s">
        <v>131</v>
      </c>
      <c r="D2346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2347">
      <c r="A2347" s="0" t="str">
        <f aca="false">HYPERLINK("http://dbpedia.org/property/dateOfBirth")</f>
        <v>http://dbpedia.org/property/dateOfBirth</v>
      </c>
      <c r="B2347" s="0" t="s">
        <v>212</v>
      </c>
      <c r="D2347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2348">
      <c r="A2348" s="0" t="str">
        <f aca="false">HYPERLINK("http://dbpedia.org/ontology/publicationDate")</f>
        <v>http://dbpedia.org/ontology/publicationDate</v>
      </c>
      <c r="B2348" s="0" t="s">
        <v>2010</v>
      </c>
      <c r="D2348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2349">
      <c r="A2349" s="0" t="str">
        <f aca="false">HYPERLINK("http://dbpedia.org/ontology/birthDate")</f>
        <v>http://dbpedia.org/ontology/birthDate</v>
      </c>
      <c r="B2349" s="0" t="s">
        <v>205</v>
      </c>
      <c r="D2349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2350">
      <c r="A2350" s="0" t="str">
        <f aca="false">HYPERLINK("http://dbpedia.org/ontology/activeYearsStartYear")</f>
        <v>http://dbpedia.org/ontology/activeYearsStartYear</v>
      </c>
      <c r="B2350" s="0" t="s">
        <v>151</v>
      </c>
      <c r="D2350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true" hidden="false" ht="12.65" outlineLevel="0" r="2351">
      <c r="A2351" s="0" t="str">
        <f aca="false">HYPERLINK("http://dbpedia.org/ontology/deathDate")</f>
        <v>http://dbpedia.org/ontology/deathDate</v>
      </c>
      <c r="B2351" s="0" t="s">
        <v>131</v>
      </c>
      <c r="D2351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2352">
      <c r="A2352" s="0" t="str">
        <f aca="false">HYPERLINK("http://dbpedia.org/ontology/isbn")</f>
        <v>http://dbpedia.org/ontology/isbn</v>
      </c>
      <c r="B2352" s="0" t="s">
        <v>2011</v>
      </c>
      <c r="D2352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true" hidden="false" ht="12.1" outlineLevel="0" r="2353">
      <c r="A2353" s="0" t="str">
        <f aca="false">HYPERLINK("http://xmlns.com/foaf/0.1/name")</f>
        <v>http://xmlns.com/foaf/0.1/name</v>
      </c>
      <c r="B2353" s="0" t="s">
        <v>24</v>
      </c>
      <c r="D235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2354">
      <c r="A2354" s="0" t="str">
        <f aca="false">HYPERLINK("http://dbpedia.org/property/date")</f>
        <v>http://dbpedia.org/property/date</v>
      </c>
      <c r="B2354" s="0" t="s">
        <v>158</v>
      </c>
      <c r="D2354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true" hidden="false" ht="12.65" outlineLevel="0" r="2355">
      <c r="A2355" s="0" t="str">
        <f aca="false">HYPERLINK("http://dbpedia.org/ontology/lcc")</f>
        <v>http://dbpedia.org/ontology/lcc</v>
      </c>
      <c r="B2355" s="0" t="s">
        <v>844</v>
      </c>
      <c r="D2355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true" hidden="false" ht="12.1" outlineLevel="0" r="2356">
      <c r="A2356" s="0" t="str">
        <f aca="false">HYPERLINK("http://dbpedia.org/property/congress")</f>
        <v>http://dbpedia.org/property/congress</v>
      </c>
      <c r="B2356" s="0" t="s">
        <v>846</v>
      </c>
      <c r="D2356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true" hidden="false" ht="12.65" outlineLevel="0" r="2357">
      <c r="A2357" s="0" t="str">
        <f aca="false">HYPERLINK("http://dbpedia.org/ontology/birthYear")</f>
        <v>http://dbpedia.org/ontology/birthYear</v>
      </c>
      <c r="B2357" s="0" t="s">
        <v>234</v>
      </c>
      <c r="D2357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true" hidden="false" ht="12.1" outlineLevel="0" r="2358">
      <c r="A2358" s="0" t="str">
        <f aca="false">HYPERLINK("http://dbpedia.org/property/foundation")</f>
        <v>http://dbpedia.org/property/foundation</v>
      </c>
      <c r="B2358" s="0" t="s">
        <v>354</v>
      </c>
      <c r="D2358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1" outlineLevel="0" r="2359">
      <c r="A2359" s="0" t="str">
        <f aca="false">HYPERLINK("http://dbpedia.org/property/name")</f>
        <v>http://dbpedia.org/property/name</v>
      </c>
      <c r="B2359" s="0" t="s">
        <v>24</v>
      </c>
      <c r="D235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2360">
      <c r="A2360" s="0" t="str">
        <f aca="false">HYPERLINK("http://dbpedia.org/property/period")</f>
        <v>http://dbpedia.org/property/period</v>
      </c>
      <c r="B2360" s="0" t="s">
        <v>564</v>
      </c>
      <c r="D2360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true" hidden="false" ht="12.65" outlineLevel="0" r="2361">
      <c r="A2361" s="0" t="str">
        <f aca="false">HYPERLINK("http://dbpedia.org/ontology/deathYear")</f>
        <v>http://dbpedia.org/ontology/deathYear</v>
      </c>
      <c r="B2361" s="0" t="s">
        <v>169</v>
      </c>
      <c r="D2361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true" hidden="false" ht="12.65" outlineLevel="0" r="2362">
      <c r="A2362" s="0" t="str">
        <f aca="false">HYPERLINK("http://dbpedia.org/property/followedBy")</f>
        <v>http://dbpedia.org/property/followedBy</v>
      </c>
      <c r="B2362" s="0" t="s">
        <v>42</v>
      </c>
      <c r="D2362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65" outlineLevel="0" r="2363">
      <c r="A2363" s="0" t="str">
        <f aca="false">HYPERLINK("http://dbpedia.org/property/precededBy")</f>
        <v>http://dbpedia.org/property/precededBy</v>
      </c>
      <c r="B2363" s="0" t="s">
        <v>45</v>
      </c>
      <c r="D2363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true" hidden="false" ht="12.1" outlineLevel="0" r="2364">
      <c r="A2364" s="0" t="str">
        <f aca="false">HYPERLINK("http://dbpedia.org/property/released")</f>
        <v>http://dbpedia.org/property/released</v>
      </c>
      <c r="B2364" s="0" t="s">
        <v>252</v>
      </c>
      <c r="D2364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65" outlineLevel="0" r="2365">
      <c r="A2365" s="0" t="str">
        <f aca="false">HYPERLINK("http://dbpedia.org/ontology/releaseDate")</f>
        <v>http://dbpedia.org/ontology/releaseDate</v>
      </c>
      <c r="B2365" s="0" t="s">
        <v>247</v>
      </c>
      <c r="D2365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2366">
      <c r="A2366" s="0" t="str">
        <f aca="false">HYPERLINK("http://dbpedia.org/property/origdate")</f>
        <v>http://dbpedia.org/property/origdate</v>
      </c>
      <c r="B2366" s="0" t="s">
        <v>2012</v>
      </c>
      <c r="D2366" s="0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</row>
    <row collapsed="false" customFormat="false" customHeight="true" hidden="false" ht="12.1" outlineLevel="0" r="2367">
      <c r="A2367" s="0" t="str">
        <f aca="false">HYPERLINK("http://dbpedia.org/property/year")</f>
        <v>http://dbpedia.org/property/year</v>
      </c>
      <c r="B2367" s="0" t="s">
        <v>117</v>
      </c>
      <c r="D236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true" hidden="false" ht="12.65" outlineLevel="0" r="2368">
      <c r="A2368" s="0" t="str">
        <f aca="false">HYPERLINK("http://dbpedia.org/property/yearsActive")</f>
        <v>http://dbpedia.org/property/yearsActive</v>
      </c>
      <c r="B2368" s="0" t="s">
        <v>185</v>
      </c>
      <c r="D236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1" outlineLevel="0" r="2369">
      <c r="A2369" s="0" t="str">
        <f aca="false">HYPERLINK("http://dbpedia.org/property/awards")</f>
        <v>http://dbpedia.org/property/awards</v>
      </c>
      <c r="B2369" s="0" t="s">
        <v>34</v>
      </c>
      <c r="D2369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2370">
      <c r="A2370" s="0" t="str">
        <f aca="false">HYPERLINK("http://dbpedia.org/ontology/subsequentWork")</f>
        <v>http://dbpedia.org/ontology/subsequentWork</v>
      </c>
      <c r="B2370" s="0" t="s">
        <v>853</v>
      </c>
      <c r="D2370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1" outlineLevel="0" r="2371">
      <c r="A2371" s="0" t="str">
        <f aca="false">HYPERLINK("http://dbpedia.org/property/source")</f>
        <v>http://dbpedia.org/property/source</v>
      </c>
      <c r="B2371" s="0" t="s">
        <v>37</v>
      </c>
      <c r="D2371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2372">
      <c r="A2372" s="0" t="str">
        <f aca="false">HYPERLINK("http://dbpedia.org/property/first")</f>
        <v>http://dbpedia.org/property/first</v>
      </c>
      <c r="B2372" s="0" t="s">
        <v>336</v>
      </c>
      <c r="D2372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true" hidden="false" ht="12.65" outlineLevel="0" r="2373">
      <c r="A2373" s="0" t="str">
        <f aca="false">HYPERLINK("http://dbpedia.org/ontology/previousWork")</f>
        <v>http://dbpedia.org/ontology/previousWork</v>
      </c>
      <c r="B2373" s="0" t="s">
        <v>109</v>
      </c>
      <c r="D2373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1" outlineLevel="0" r="2374">
      <c r="A2374" s="0" t="str">
        <f aca="false">HYPERLINK("http://dbpedia.org/property/publisher")</f>
        <v>http://dbpedia.org/property/publisher</v>
      </c>
      <c r="B2374" s="0" t="s">
        <v>1183</v>
      </c>
      <c r="D2374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65" outlineLevel="0" r="2375">
      <c r="A2375" s="0" t="str">
        <f aca="false">HYPERLINK("http://dbpedia.org/ontology/activeYearsEndYear")</f>
        <v>http://dbpedia.org/ontology/activeYearsEndYear</v>
      </c>
      <c r="B2375" s="0" t="s">
        <v>170</v>
      </c>
      <c r="D2375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true" hidden="false" ht="12.1" outlineLevel="0" r="2376">
      <c r="A2376" s="0" t="str">
        <f aca="false">HYPERLINK("http://dbpedia.org/property/copyright")</f>
        <v>http://dbpedia.org/property/copyright</v>
      </c>
      <c r="B2376" s="0" t="s">
        <v>2013</v>
      </c>
      <c r="D2376" s="0" t="str">
        <f aca="false">HYPERLINK("http://dbpedia.org/sparql?default-graph-uri=http%3A%2F%2Fdbpedia.org&amp;query=select+distinct+%3Fsubject+%3Fobject+where+{%3Fsubject+%3Chttp%3A%2F%2Fdbpedia.org%2Fproperty%2Fcopyright%3E+%3Fobject}+LIMIT+100&amp;format=text%2Fhtml&amp;timeout=30000&amp;debug=on", "View on DBPedia")</f>
        <v>View on DBPedia</v>
      </c>
    </row>
    <row collapsed="false" customFormat="false" customHeight="true" hidden="false" ht="12.1" outlineLevel="0" r="2377">
      <c r="A2377" s="0" t="str">
        <f aca="false">HYPERLINK("http://dbpedia.org/property/title")</f>
        <v>http://dbpedia.org/property/title</v>
      </c>
      <c r="B2377" s="0" t="s">
        <v>27</v>
      </c>
      <c r="D237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378">
      <c r="A2378" s="0" t="str">
        <f aca="false">HYPERLINK("http://dbpedia.org/property/firstAired")</f>
        <v>http://dbpedia.org/property/firstAired</v>
      </c>
      <c r="B2378" s="0" t="s">
        <v>319</v>
      </c>
      <c r="D2378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true" hidden="false" ht="12.65" outlineLevel="0" r="2379">
      <c r="A2379" s="0" t="str">
        <f aca="false">HYPERLINK("http://dbpedia.org/ontology/completionDate")</f>
        <v>http://dbpedia.org/ontology/completionDate</v>
      </c>
      <c r="B2379" s="0" t="s">
        <v>374</v>
      </c>
      <c r="D2379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true" hidden="false" ht="12.65" outlineLevel="0" r="2380">
      <c r="A2380" s="0" t="str">
        <f aca="false">HYPERLINK("http://dbpedia.org/property/lastAired")</f>
        <v>http://dbpedia.org/property/lastAired</v>
      </c>
      <c r="B2380" s="0" t="s">
        <v>415</v>
      </c>
      <c r="D2380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true" hidden="false" ht="12.65" outlineLevel="0" r="2381">
      <c r="A2381" s="0" t="str">
        <f aca="false">HYPERLINK("http://dbpedia.org/ontology/foundationPlace")</f>
        <v>http://dbpedia.org/ontology/foundationPlace</v>
      </c>
      <c r="B2381" s="0" t="s">
        <v>851</v>
      </c>
      <c r="D2381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true" hidden="false" ht="12.65" outlineLevel="0" r="2382">
      <c r="A2382" s="0" t="str">
        <f aca="false">HYPERLINK("http://dbpedia.org/property/publishDate")</f>
        <v>http://dbpedia.org/property/publishDate</v>
      </c>
      <c r="B2382" s="0" t="s">
        <v>2014</v>
      </c>
      <c r="D2382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true" hidden="false" ht="12.65" outlineLevel="0" r="2383">
      <c r="A2383" s="0" t="str">
        <f aca="false">HYPERLINK("http://dbpedia.org/property/imageCaption")</f>
        <v>http://dbpedia.org/property/imageCaption</v>
      </c>
      <c r="B2383" s="0" t="s">
        <v>559</v>
      </c>
      <c r="D2383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2384">
      <c r="A2384" s="0" t="str">
        <f aca="false">HYPERLINK("http://dbpedia.org/property/last")</f>
        <v>http://dbpedia.org/property/last</v>
      </c>
      <c r="B2384" s="0" t="s">
        <v>435</v>
      </c>
      <c r="D2384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true" hidden="false" ht="12.1" outlineLevel="0" r="2385">
      <c r="A2385" s="0" t="str">
        <f aca="false">HYPERLINK("http://dbpedia.org/property/reference")</f>
        <v>http://dbpedia.org/property/reference</v>
      </c>
      <c r="B2385" s="0" t="s">
        <v>2015</v>
      </c>
      <c r="D2385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true" hidden="false" ht="12.1" outlineLevel="0" r="2386">
      <c r="A2386" s="0" t="str">
        <f aca="false">HYPERLINK("http://dbpedia.org/property/2y")</f>
        <v>http://dbpedia.org/property/2y</v>
      </c>
      <c r="B2386" s="0" t="s">
        <v>2016</v>
      </c>
      <c r="D2386" s="0" t="str">
        <f aca="false">HYPERLINK("http://dbpedia.org/sparql?default-graph-uri=http%3A%2F%2Fdbpedia.org&amp;query=select+distinct+%3Fsubject+%3Fobject+where+{%3Fsubject+%3Chttp%3A%2F%2Fdbpedia.org%2Fproperty%2F2y%3E+%3Fobject}+LIMIT+100&amp;format=text%2Fhtml&amp;timeout=30000&amp;debug=on", "View on DBPedia")</f>
        <v>View on DBPedia</v>
      </c>
    </row>
    <row collapsed="false" customFormat="false" customHeight="true" hidden="false" ht="12.1" outlineLevel="0" r="2387">
      <c r="A2387" s="0" t="str">
        <f aca="false">HYPERLINK("http://dbpedia.org/property/1y")</f>
        <v>http://dbpedia.org/property/1y</v>
      </c>
      <c r="B2387" s="0" t="s">
        <v>2017</v>
      </c>
      <c r="D2387" s="0" t="str">
        <f aca="false">HYPERLINK("http://dbpedia.org/sparql?default-graph-uri=http%3A%2F%2Fdbpedia.org&amp;query=select+distinct+%3Fsubject+%3Fobject+where+{%3Fsubject+%3Chttp%3A%2F%2Fdbpedia.org%2Fproperty%2F1y%3E+%3Fobject}+LIMIT+100&amp;format=text%2Fhtml&amp;timeout=30000&amp;debug=on", "View on DBPedia")</f>
        <v>View on DBPedia</v>
      </c>
    </row>
    <row collapsed="false" customFormat="false" customHeight="true" hidden="false" ht="12.65" outlineLevel="0" r="2388">
      <c r="A2388" s="0" t="str">
        <f aca="false">HYPERLINK("http://dbpedia.org/property/firstdate")</f>
        <v>http://dbpedia.org/property/firstdate</v>
      </c>
      <c r="B2388" s="0" t="s">
        <v>837</v>
      </c>
      <c r="D2388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true" hidden="false" ht="12.65" outlineLevel="0" r="2389">
      <c r="A2389" s="0" t="str">
        <f aca="false">HYPERLINK("http://dbpedia.org/property/completeBiblePublished")</f>
        <v>http://dbpedia.org/property/completeBiblePublished</v>
      </c>
      <c r="B2389" s="0" t="s">
        <v>2018</v>
      </c>
      <c r="D2389" s="0" t="str">
        <f aca="false">HYPERLINK("http://dbpedia.org/sparql?default-graph-uri=http%3A%2F%2Fdbpedia.org&amp;query=select+distinct+%3Fsubject+%3Fobject+where+{%3Fsubject+%3Chttp%3A%2F%2Fdbpedia.org%2Fproperty%2FcompleteBiblePublished%3E+%3Fobject}+LIMIT+100&amp;format=text%2Fhtml&amp;timeout=30000&amp;debug=on", "View on DBPedia")</f>
        <v>View on DBPedia</v>
      </c>
    </row>
    <row collapsed="false" customFormat="false" customHeight="true" hidden="false" ht="12.65" outlineLevel="0" r="2390">
      <c r="A2390" s="0" t="str">
        <f aca="false">HYPERLINK("http://dbpedia.org/ontology/extinctionYear")</f>
        <v>http://dbpedia.org/ontology/extinctionYear</v>
      </c>
      <c r="B2390" s="0" t="s">
        <v>2019</v>
      </c>
      <c r="D2390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true" hidden="false" ht="12.65" outlineLevel="0" r="2391">
      <c r="A2391" s="0" t="str">
        <f aca="false">HYPERLINK("http://dbpedia.org/ontology/activeYearsEndDate")</f>
        <v>http://dbpedia.org/ontology/activeYearsEndDate</v>
      </c>
      <c r="B2391" s="0" t="s">
        <v>125</v>
      </c>
      <c r="D2391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true" hidden="false" ht="12.1" outlineLevel="0" r="2392">
      <c r="A2392" s="0" t="str">
        <f aca="false">HYPERLINK("http://dbpedia.org/property/subject")</f>
        <v>http://dbpedia.org/property/subject</v>
      </c>
      <c r="B2392" s="0" t="s">
        <v>98</v>
      </c>
      <c r="D2392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true" hidden="false" ht="12.65" outlineLevel="0" r="2393">
      <c r="A2393" s="0" t="str">
        <f aca="false">HYPERLINK("http://dbpedia.org/property/nextissue")</f>
        <v>http://dbpedia.org/property/nextissue</v>
      </c>
      <c r="B2393" s="0" t="s">
        <v>2020</v>
      </c>
      <c r="D2393" s="0" t="str">
        <f aca="false">HYPERLINK("http://dbpedia.org/sparql?default-graph-uri=http%3A%2F%2Fdbpedia.org&amp;query=select+distinct+%3Fsubject+%3Fobject+where+{%3Fsubject+%3Chttp%3A%2F%2Fdbpedia.org%2Fproperty%2Fnextissue%3E+%3Fobject}+LIMIT+100&amp;format=text%2Fhtml&amp;timeout=30000&amp;debug=on", "View on DBPedia")</f>
        <v>View on DBPedia</v>
      </c>
    </row>
    <row collapsed="false" customFormat="false" customHeight="true" hidden="false" ht="12.1" outlineLevel="0" r="2394">
      <c r="A2394" s="0" t="str">
        <f aca="false">HYPERLINK("http://dbpedia.org/property/defunct")</f>
        <v>http://dbpedia.org/property/defunct</v>
      </c>
      <c r="B2394" s="0" t="s">
        <v>704</v>
      </c>
      <c r="D2394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true" hidden="false" ht="12.65" outlineLevel="0" r="2395">
      <c r="A2395" s="0" t="str">
        <f aca="false">HYPERLINK("http://dbpedia.org/ontology/premiereYear")</f>
        <v>http://dbpedia.org/ontology/premiereYear</v>
      </c>
      <c r="B2395" s="0" t="s">
        <v>2021</v>
      </c>
      <c r="D2395" s="0" t="str">
        <f aca="false">HYPERLINK("http://dbpedia.org/sparql?default-graph-uri=http%3A%2F%2Fdbpedia.org&amp;query=select+distinct+%3Fsubject+%3Fobject+where+{%3Fsubject+%3Chttp%3A%2F%2Fdbpedia.org%2Fontology%2FpremiereYear%3E+%3Fobject}+LIMIT+100&amp;format=text%2Fhtml&amp;timeout=30000&amp;debug=on", "View on DBPedia")</f>
        <v>View on DBPedia</v>
      </c>
    </row>
    <row collapsed="false" customFormat="false" customHeight="true" hidden="false" ht="12.65" outlineLevel="0" r="2396">
      <c r="A2396" s="0" t="str">
        <f aca="false">HYPERLINK("http://dbpedia.org/property/yearsactive")</f>
        <v>http://dbpedia.org/property/yearsactive</v>
      </c>
      <c r="B2396" s="0" t="s">
        <v>226</v>
      </c>
      <c r="D2396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65" outlineLevel="0" r="2397">
      <c r="A2397" s="0" t="str">
        <f aca="false">HYPERLINK("http://dbpedia.org/property/moduleFirstPublished")</f>
        <v>http://dbpedia.org/property/moduleFirstPublished</v>
      </c>
      <c r="B2397" s="0" t="s">
        <v>2022</v>
      </c>
      <c r="D2397" s="0" t="str">
        <f aca="false">HYPERLINK("http://dbpedia.org/sparql?default-graph-uri=http%3A%2F%2Fdbpedia.org&amp;query=select+distinct+%3Fsubject+%3Fobject+where+{%3Fsubject+%3Chttp%3A%2F%2Fdbpedia.org%2Fproperty%2FmoduleFirstPublished%3E+%3Fobject}+LIMIT+100&amp;format=text%2Fhtml&amp;timeout=30000&amp;debug=on", "View on DBPedia")</f>
        <v>View on DBPedia</v>
      </c>
    </row>
    <row collapsed="false" customFormat="false" customHeight="true" hidden="false" ht="12.65" outlineLevel="0" r="2398">
      <c r="A2398" s="0" t="str">
        <f aca="false">HYPERLINK("http://dbpedia.org/property/originalairdate")</f>
        <v>http://dbpedia.org/property/originalairdate</v>
      </c>
      <c r="B2398" s="0" t="s">
        <v>849</v>
      </c>
      <c r="D2398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true" hidden="false" ht="12.1" outlineLevel="0" r="2399">
      <c r="A2399" s="0" t="str">
        <f aca="false">HYPERLINK("http://dbpedia.org/property/recorded")</f>
        <v>http://dbpedia.org/property/recorded</v>
      </c>
      <c r="B2399" s="0" t="s">
        <v>102</v>
      </c>
      <c r="D2399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65" outlineLevel="0" r="2400">
      <c r="A2400" s="0" t="str">
        <f aca="false">HYPERLINK("http://dbpedia.org/property/termEnd")</f>
        <v>http://dbpedia.org/property/termEnd</v>
      </c>
      <c r="B2400" s="0" t="s">
        <v>172</v>
      </c>
      <c r="D2400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true" hidden="false" ht="12.65" outlineLevel="0" r="2401">
      <c r="A2401" s="0" t="str">
        <f aca="false">HYPERLINK("http://dbpedia.org/ontology/activeYearsStartDate")</f>
        <v>http://dbpedia.org/ontology/activeYearsStartDate</v>
      </c>
      <c r="B2401" s="0" t="s">
        <v>153</v>
      </c>
      <c r="D2401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2402">
      <c r="A2402" s="0" t="str">
        <f aca="false">HYPERLINK("http://dbpedia.org/property/previssue")</f>
        <v>http://dbpedia.org/property/previssue</v>
      </c>
      <c r="B2402" s="0" t="s">
        <v>2023</v>
      </c>
      <c r="D2402" s="0" t="str">
        <f aca="false">HYPERLINK("http://dbpedia.org/sparql?default-graph-uri=http%3A%2F%2Fdbpedia.org&amp;query=select+distinct+%3Fsubject+%3Fobject+where+{%3Fsubject+%3Chttp%3A%2F%2Fdbpedia.org%2Fproperty%2Fprevissue%3E+%3Fobject}+LIMIT+100&amp;format=text%2Fhtml&amp;timeout=30000&amp;debug=on", "View on DBPedia")</f>
        <v>View on DBPedia</v>
      </c>
    </row>
    <row collapsed="false" customFormat="false" customHeight="true" hidden="false" ht="12.65" outlineLevel="0" r="2403">
      <c r="A2403" s="0" t="str">
        <f aca="false">HYPERLINK("http://dbpedia.org/property/transdate")</f>
        <v>http://dbpedia.org/property/transdate</v>
      </c>
      <c r="B2403" s="0" t="s">
        <v>2024</v>
      </c>
      <c r="D2403" s="0" t="str">
        <f aca="false">HYPERLINK("http://dbpedia.org/sparql?default-graph-uri=http%3A%2F%2Fdbpedia.org&amp;query=select+distinct+%3Fsubject+%3Fobject+where+{%3Fsubject+%3Chttp%3A%2F%2Fdbpedia.org%2Fproperty%2Ftransdate%3E+%3Fobject}+LIMIT+100&amp;format=text%2Fhtml&amp;timeout=30000&amp;debug=on", "View on DBPedia")</f>
        <v>View on DBPedia</v>
      </c>
    </row>
    <row collapsed="false" customFormat="false" customHeight="true" hidden="false" ht="12.65" outlineLevel="0" r="2404">
      <c r="A2404" s="0" t="str">
        <f aca="false">HYPERLINK("http://dbpedia.org/property/ntPublished")</f>
        <v>http://dbpedia.org/property/ntPublished</v>
      </c>
      <c r="B2404" s="0" t="s">
        <v>2025</v>
      </c>
      <c r="D2404" s="0" t="str">
        <f aca="false">HYPERLINK("http://dbpedia.org/sparql?default-graph-uri=http%3A%2F%2Fdbpedia.org&amp;query=select+distinct+%3Fsubject+%3Fobject+where+{%3Fsubject+%3Chttp%3A%2F%2Fdbpedia.org%2Fproperty%2FntPublished%3E+%3Fobject}+LIMIT+100&amp;format=text%2Fhtml&amp;timeout=30000&amp;debug=on", "View on DBPedia")</f>
        <v>View on DBPedia</v>
      </c>
    </row>
    <row collapsed="false" customFormat="false" customHeight="true" hidden="false" ht="12.65" outlineLevel="0" r="2405">
      <c r="A2405" s="0" t="str">
        <f aca="false">HYPERLINK("http://dbpedia.org/ontology/nonFictionSubject")</f>
        <v>http://dbpedia.org/ontology/nonFictionSubject</v>
      </c>
      <c r="B2405" s="0" t="s">
        <v>1147</v>
      </c>
      <c r="D2405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true" hidden="false" ht="12.65" outlineLevel="0" r="2406">
      <c r="A2406" s="0" t="str">
        <f aca="false">HYPERLINK("http://dbpedia.org/property/isbn")</f>
        <v>http://dbpedia.org/property/isbn</v>
      </c>
      <c r="B2406" s="0" t="s">
        <v>2011</v>
      </c>
      <c r="D2406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true" hidden="false" ht="12.65" outlineLevel="0" r="2407">
      <c r="A2407" s="0" t="str">
        <f aca="false">HYPERLINK("http://dbpedia.org/property/termStart")</f>
        <v>http://dbpedia.org/property/termStart</v>
      </c>
      <c r="B2407" s="0" t="s">
        <v>143</v>
      </c>
      <c r="D240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true" hidden="false" ht="12.1" outlineLevel="0" r="2408">
      <c r="A2408" s="0" t="str">
        <f aca="false">HYPERLINK("http://dbpedia.org/ontology/publisher")</f>
        <v>http://dbpedia.org/ontology/publisher</v>
      </c>
      <c r="B2408" s="0" t="s">
        <v>1183</v>
      </c>
      <c r="D2408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true" hidden="false" ht="12.1" outlineLevel="0" r="2409">
      <c r="A2409" s="0" t="str">
        <f aca="false">HYPERLINK("http://dbpedia.org/property/id")</f>
        <v>http://dbpedia.org/property/id</v>
      </c>
      <c r="B2409" s="0" t="s">
        <v>39</v>
      </c>
      <c r="D240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1" outlineLevel="0" r="2410">
      <c r="A2410" s="0" t="str">
        <f aca="false">HYPERLINK("http://dbpedia.org/property/status")</f>
        <v>http://dbpedia.org/property/status</v>
      </c>
      <c r="B2410" s="0" t="s">
        <v>631</v>
      </c>
      <c r="D2410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2411">
      <c r="A2411" s="0" t="str">
        <f aca="false">HYPERLINK("http://dbpedia.org/ontology/foundingDate")</f>
        <v>http://dbpedia.org/ontology/foundingDate</v>
      </c>
      <c r="B2411" s="0" t="s">
        <v>546</v>
      </c>
      <c r="D2411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true" hidden="false" ht="12.65" outlineLevel="0" r="2412">
      <c r="A2412" s="0" t="str">
        <f aca="false">HYPERLINK("http://dbpedia.org/property/launchDate")</f>
        <v>http://dbpedia.org/property/launchDate</v>
      </c>
      <c r="B2412" s="0" t="s">
        <v>690</v>
      </c>
      <c r="D2412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true" hidden="false" ht="12.65" outlineLevel="0" r="2413">
      <c r="A2413" s="0" t="str">
        <f aca="false">HYPERLINK("http://dbpedia.org/ontology/premiereDate")</f>
        <v>http://dbpedia.org/ontology/premiereDate</v>
      </c>
      <c r="B2413" s="0" t="s">
        <v>2026</v>
      </c>
      <c r="D2413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true" hidden="false" ht="12.65" outlineLevel="0" r="2414">
      <c r="A2414" s="0" t="str">
        <f aca="false">HYPERLINK("http://dbpedia.org/property/previousDate")</f>
        <v>http://dbpedia.org/property/previousDate</v>
      </c>
      <c r="B2414" s="0" t="s">
        <v>2027</v>
      </c>
      <c r="D2414" s="0" t="str">
        <f aca="false">HYPERLINK("http://dbpedia.org/sparql?default-graph-uri=http%3A%2F%2Fdbpedia.org&amp;query=select+distinct+%3Fsubject+%3Fobject+where+{%3Fsubject+%3Chttp%3A%2F%2Fdbpedia.org%2Fproperty%2FpreviousDate%3E+%3Fobject}+LIMIT+100&amp;format=text%2Fhtml&amp;timeout=30000&amp;debug=on", "View on DBPedia")</f>
        <v>View on DBPedia</v>
      </c>
    </row>
    <row collapsed="false" customFormat="false" customHeight="true" hidden="false" ht="12.1" outlineLevel="0" r="2415">
      <c r="A2415" s="0" t="str">
        <f aca="false">HYPERLINK("http://dbpedia.org/property/premiere")</f>
        <v>http://dbpedia.org/property/premiere</v>
      </c>
      <c r="B2415" s="0" t="s">
        <v>2028</v>
      </c>
      <c r="D2415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true" hidden="false" ht="12.1" outlineLevel="0" r="2416">
      <c r="A2416" s="0" t="str">
        <f aca="false">HYPERLINK("http://dbpedia.org/property/formation")</f>
        <v>http://dbpedia.org/property/formation</v>
      </c>
      <c r="B2416" s="0" t="s">
        <v>541</v>
      </c>
      <c r="D2416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true" hidden="false" ht="12.1" outlineLevel="0" r="2417">
      <c r="A2417" s="0" t="str">
        <f aca="false">HYPERLINK("http://dbpedia.org/property/3y")</f>
        <v>http://dbpedia.org/property/3y</v>
      </c>
      <c r="B2417" s="0" t="s">
        <v>2029</v>
      </c>
      <c r="D2417" s="0" t="str">
        <f aca="false">HYPERLINK("http://dbpedia.org/sparql?default-graph-uri=http%3A%2F%2Fdbpedia.org&amp;query=select+distinct+%3Fsubject+%3Fobject+where+{%3Fsubject+%3Chttp%3A%2F%2Fdbpedia.org%2Fproperty%2F3y%3E+%3Fobject}+LIMIT+100&amp;format=text%2Fhtml&amp;timeout=30000&amp;debug=on", "View on DBPedia")</f>
        <v>View on DBPedia</v>
      </c>
    </row>
    <row collapsed="false" customFormat="false" customHeight="true" hidden="false" ht="12.65" outlineLevel="0" r="2418">
      <c r="A2418" s="0" t="str">
        <f aca="false">HYPERLINK("http://dbpedia.org/ontology/formationYear")</f>
        <v>http://dbpedia.org/ontology/formationYear</v>
      </c>
      <c r="B2418" s="0" t="s">
        <v>547</v>
      </c>
      <c r="D2418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true" hidden="false" ht="12.1" outlineLevel="0" r="2419">
      <c r="A2419" s="0" t="str">
        <f aca="false">HYPERLINK("http://dbpedia.org/property/history")</f>
        <v>http://dbpedia.org/property/history</v>
      </c>
      <c r="B2419" s="0" t="s">
        <v>188</v>
      </c>
      <c r="D2419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65" outlineLevel="0" r="2420">
      <c r="A2420" s="0" t="str">
        <f aca="false">HYPERLINK("http://dbpedia.org/ontology/firstPublicationDate")</f>
        <v>http://dbpedia.org/ontology/firstPublicationDate</v>
      </c>
      <c r="B2420" s="0" t="s">
        <v>2030</v>
      </c>
      <c r="D2420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2421">
      <c r="A2421" s="0" t="str">
        <f aca="false">HYPERLINK("http://dbpedia.org/ontology/firstPublicationYear")</f>
        <v>http://dbpedia.org/ontology/firstPublicationYear</v>
      </c>
      <c r="B2421" s="0" t="s">
        <v>2031</v>
      </c>
      <c r="D2421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true" hidden="false" ht="12.65" outlineLevel="0" r="2422">
      <c r="A2422" s="0" t="str">
        <f aca="false">HYPERLINK("http://dbpedia.org/property/firstRun")</f>
        <v>http://dbpedia.org/property/firstRun</v>
      </c>
      <c r="B2422" s="0" t="s">
        <v>2032</v>
      </c>
      <c r="D2422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true" hidden="false" ht="12.1" outlineLevel="0" r="2423">
      <c r="A2423" s="0" t="str">
        <f aca="false">HYPERLINK("http://dbpedia.org/property/productions")</f>
        <v>http://dbpedia.org/property/productions</v>
      </c>
      <c r="B2423" s="0" t="s">
        <v>1228</v>
      </c>
      <c r="D2423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true" hidden="false" ht="12.1" outlineLevel="0" r="2424">
      <c r="A2424" s="0" t="str">
        <f aca="false">HYPERLINK("http://dbpedia.org/property/translator")</f>
        <v>http://dbpedia.org/property/translator</v>
      </c>
      <c r="B2424" s="0" t="s">
        <v>2033</v>
      </c>
      <c r="D2424" s="0" t="str">
        <f aca="false">HYPERLINK("http://dbpedia.org/sparql?default-graph-uri=http%3A%2F%2Fdbpedia.org&amp;query=select+distinct+%3Fsubject+%3Fobject+where+{%3Fsubject+%3Chttp%3A%2F%2Fdbpedia.org%2Fproperty%2Ftranslator%3E+%3Fobject}+LIMIT+100&amp;format=text%2Fhtml&amp;timeout=30000&amp;debug=on", "View on DBPedia")</f>
        <v>View on DBPedia</v>
      </c>
    </row>
    <row collapsed="false" customFormat="false" customHeight="true" hidden="false" ht="12.65" outlineLevel="0" r="2425">
      <c r="A2425" s="0" t="str">
        <f aca="false">HYPERLINK("http://dbpedia.org/property/startyr")</f>
        <v>http://dbpedia.org/property/startyr</v>
      </c>
      <c r="B2425" s="0" t="s">
        <v>2034</v>
      </c>
      <c r="D2425" s="0" t="str">
        <f aca="false">HYPERLINK("http://dbpedia.org/sparql?default-graph-uri=http%3A%2F%2Fdbpedia.org&amp;query=select+distinct+%3Fsubject+%3Fobject+where+{%3Fsubject+%3Chttp%3A%2F%2Fdbpedia.org%2Fproperty%2Fstartyr%3E+%3Fobject}+LIMIT+100&amp;format=text%2Fhtml&amp;timeout=30000&amp;debug=on", "View on DBPedia")</f>
        <v>View on DBPedia</v>
      </c>
    </row>
    <row collapsed="false" customFormat="false" customHeight="true" hidden="false" ht="12.65" outlineLevel="0" r="2426">
      <c r="A2426" s="0" t="str">
        <f aca="false">HYPERLINK("http://dbpedia.org/property/nextDate")</f>
        <v>http://dbpedia.org/property/nextDate</v>
      </c>
      <c r="B2426" s="0" t="s">
        <v>2035</v>
      </c>
      <c r="D2426" s="0" t="str">
        <f aca="false">HYPERLINK("http://dbpedia.org/sparql?default-graph-uri=http%3A%2F%2Fdbpedia.org&amp;query=select+distinct+%3Fsubject+%3Fobject+where+{%3Fsubject+%3Chttp%3A%2F%2Fdbpedia.org%2Fproperty%2FnextDate%3E+%3Fobject}+LIMIT+100&amp;format=text%2Fhtml&amp;timeout=30000&amp;debug=on", "View on DBPedia")</f>
        <v>View on DBPedia</v>
      </c>
    </row>
    <row collapsed="false" customFormat="false" customHeight="true" hidden="false" ht="12.1" outlineLevel="0" r="2427">
      <c r="A2427" s="0" t="str">
        <f aca="false">HYPERLINK("http://dbpedia.org/property/alt")</f>
        <v>http://dbpedia.org/property/alt</v>
      </c>
      <c r="B2427" s="0" t="s">
        <v>31</v>
      </c>
      <c r="D242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2428">
      <c r="A2428" s="0" t="str">
        <f aca="false">HYPERLINK("http://dbpedia.org/property/description")</f>
        <v>http://dbpedia.org/property/description</v>
      </c>
      <c r="B2428" s="0" t="s">
        <v>58</v>
      </c>
      <c r="D242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2429">
      <c r="A2429" s="0" t="str">
        <f aca="false">HYPERLINK("http://dbpedia.org/property/lccn")</f>
        <v>http://dbpedia.org/property/lccn</v>
      </c>
      <c r="B2429" s="0" t="s">
        <v>458</v>
      </c>
      <c r="D2429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true" hidden="false" ht="12.1" outlineLevel="0" r="2430">
      <c r="A2430" s="0" t="str">
        <f aca="false">HYPERLINK("http://dbpedia.org/property/series")</f>
        <v>http://dbpedia.org/property/series</v>
      </c>
      <c r="B2430" s="0" t="s">
        <v>72</v>
      </c>
      <c r="D243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65" outlineLevel="0" r="2431">
      <c r="A2431" s="0" t="str">
        <f aca="false">HYPERLINK("http://dbpedia.org/property/originalreldate")</f>
        <v>http://dbpedia.org/property/originalreldate</v>
      </c>
      <c r="B2431" s="0" t="s">
        <v>2036</v>
      </c>
      <c r="D2431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true" hidden="false" ht="12.1" outlineLevel="0" r="2432">
      <c r="A2432" s="0" t="str">
        <f aca="false">HYPERLINK("http://dbpedia.org/property/no")</f>
        <v>http://dbpedia.org/property/no</v>
      </c>
      <c r="B2432" s="0" t="s">
        <v>1799</v>
      </c>
      <c r="D2432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true" hidden="false" ht="12.1" outlineLevel="0" r="2433">
      <c r="A2433" s="0" t="str">
        <f aca="false">HYPERLINK("http://dbpedia.org/property/data")</f>
        <v>http://dbpedia.org/property/data</v>
      </c>
      <c r="B2433" s="0" t="s">
        <v>476</v>
      </c>
      <c r="D2433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2434">
      <c r="A2434" s="0" t="str">
        <f aca="false">HYPERLINK("http://dbpedia.org/property/otPublished")</f>
        <v>http://dbpedia.org/property/otPublished</v>
      </c>
      <c r="B2434" s="0" t="s">
        <v>2037</v>
      </c>
      <c r="D2434" s="0" t="str">
        <f aca="false">HYPERLINK("http://dbpedia.org/sparql?default-graph-uri=http%3A%2F%2Fdbpedia.org&amp;query=select+distinct+%3Fsubject+%3Fobject+where+{%3Fsubject+%3Chttp%3A%2F%2Fdbpedia.org%2Fproperty%2FotPublished%3E+%3Fobject}+LIMIT+100&amp;format=text%2Fhtml&amp;timeout=30000&amp;debug=on", "View on DBPedia")</f>
        <v>View on DBPedia</v>
      </c>
    </row>
    <row collapsed="false" customFormat="false" customHeight="true" hidden="false" ht="12.1" outlineLevel="0" r="2435">
      <c r="A2435" s="0" t="str">
        <f aca="false">HYPERLINK("http://dbpedia.org/property/spouse")</f>
        <v>http://dbpedia.org/property/spouse</v>
      </c>
      <c r="B2435" s="0" t="s">
        <v>438</v>
      </c>
      <c r="D2435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true" hidden="false" ht="12.1" outlineLevel="0" r="2436">
      <c r="A2436" s="0" t="str">
        <f aca="false">HYPERLINK("http://dbpedia.org/property/children")</f>
        <v>http://dbpedia.org/property/children</v>
      </c>
      <c r="B2436" s="0" t="s">
        <v>563</v>
      </c>
      <c r="D2436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true" hidden="false" ht="12.1" outlineLevel="0" r="2437">
      <c r="A2437" s="0" t="str">
        <f aca="false">HYPERLINK("http://dbpedia.org/property/author")</f>
        <v>http://dbpedia.org/property/author</v>
      </c>
      <c r="B2437" s="0" t="s">
        <v>2006</v>
      </c>
      <c r="D2437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true" hidden="false" ht="12.65" outlineLevel="0" r="2438">
      <c r="A2438" s="0" t="str">
        <f aca="false">HYPERLINK("http://dbpedia.org/property/endishyr")</f>
        <v>http://dbpedia.org/property/endishyr</v>
      </c>
      <c r="B2438" s="0" t="s">
        <v>2038</v>
      </c>
      <c r="D2438" s="0" t="str">
        <f aca="false">HYPERLINK("http://dbpedia.org/sparql?default-graph-uri=http%3A%2F%2Fdbpedia.org&amp;query=select+distinct+%3Fsubject+%3Fobject+where+{%3Fsubject+%3Chttp%3A%2F%2Fdbpedia.org%2Fproperty%2Fendishyr%3E+%3Fobject}+LIMIT+100&amp;format=text%2Fhtml&amp;timeout=30000&amp;debug=on", "View on DBPedia")</f>
        <v>View on DBPedia</v>
      </c>
    </row>
    <row collapsed="false" customFormat="false" customHeight="true" hidden="false" ht="12.65" outlineLevel="0" r="2439">
      <c r="A2439" s="0" t="str">
        <f aca="false">HYPERLINK("http://dbpedia.org/property/titleOrig")</f>
        <v>http://dbpedia.org/property/titleOrig</v>
      </c>
      <c r="B2439" s="0" t="s">
        <v>1224</v>
      </c>
      <c r="D2439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true" hidden="false" ht="12.1" outlineLevel="0" r="2440">
      <c r="A2440" s="0" t="str">
        <f aca="false">HYPERLINK("http://dbpedia.org/property/published")</f>
        <v>http://dbpedia.org/property/published</v>
      </c>
      <c r="B2440" s="0" t="s">
        <v>2039</v>
      </c>
      <c r="D2440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true" hidden="false" ht="12.1" outlineLevel="0" r="2441">
      <c r="A2441" s="0" t="str">
        <f aca="false">HYPERLINK("http://dbpedia.org/ontology/title")</f>
        <v>http://dbpedia.org/ontology/title</v>
      </c>
      <c r="B2441" s="0" t="s">
        <v>27</v>
      </c>
      <c r="D2441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442">
      <c r="A2442" s="0" t="str">
        <f aca="false">HYPERLINK("http://dbpedia.org/property/coverArtist")</f>
        <v>http://dbpedia.org/property/coverArtist</v>
      </c>
      <c r="B2442" s="0" t="s">
        <v>2040</v>
      </c>
      <c r="D2442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true" hidden="false" ht="12.65" outlineLevel="0" r="2443">
      <c r="A2443" s="0" t="str">
        <f aca="false">HYPERLINK("http://dbpedia.org/property/publDate")</f>
        <v>http://dbpedia.org/property/publDate</v>
      </c>
      <c r="B2443" s="0" t="s">
        <v>2041</v>
      </c>
      <c r="D2443" s="0" t="str">
        <f aca="false">HYPERLINK("http://dbpedia.org/sparql?default-graph-uri=http%3A%2F%2Fdbpedia.org&amp;query=select+distinct+%3Fsubject+%3Fobject+where+{%3Fsubject+%3Chttp%3A%2F%2Fdbpedia.org%2Fproperty%2FpublDate%3E+%3Fobject}+LIMIT+100&amp;format=text%2Fhtml&amp;timeout=30000&amp;debug=on", "View on DBPedia")</f>
        <v>View on DBPedia</v>
      </c>
    </row>
    <row collapsed="false" customFormat="false" customHeight="true" hidden="false" ht="12.65" outlineLevel="0" r="2444">
      <c r="A2444" s="0" t="str">
        <f aca="false">HYPERLINK("http://dbpedia.org/property/shortsummary")</f>
        <v>http://dbpedia.org/property/shortsummary</v>
      </c>
      <c r="B2444" s="0" t="s">
        <v>30</v>
      </c>
      <c r="D2444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2445">
      <c r="A2445" s="0" t="str">
        <f aca="false">HYPERLINK("http://dbpedia.org/property/mediaType")</f>
        <v>http://dbpedia.org/property/mediaType</v>
      </c>
      <c r="B2445" s="0" t="s">
        <v>2042</v>
      </c>
      <c r="D2445" s="0" t="str">
        <f aca="false">HYPERLINK("http://dbpedia.org/sparql?default-graph-uri=http%3A%2F%2Fdbpedia.org&amp;query=select+distinct+%3Fsubject+%3Fobject+where+{%3Fsubject+%3Chttp%3A%2F%2Fdbpedia.org%2Fproperty%2FmediaType%3E+%3Fobject}+LIMIT+100&amp;format=text%2Fhtml&amp;timeout=30000&amp;debug=on", "View on DBPedia")</f>
        <v>View on DBPedia</v>
      </c>
    </row>
    <row collapsed="false" customFormat="false" customHeight="true" hidden="false" ht="12.1" outlineLevel="0" r="2446">
      <c r="A2446" s="0" t="str">
        <f aca="false">HYPERLINK("http://dbpedia.org/property/1stishyr")</f>
        <v>http://dbpedia.org/property/1stishyr</v>
      </c>
      <c r="B2446" s="0" t="s">
        <v>2043</v>
      </c>
      <c r="D2446" s="0" t="str">
        <f aca="false">HYPERLINK("http://dbpedia.org/sparql?default-graph-uri=http%3A%2F%2Fdbpedia.org&amp;query=select+distinct+%3Fsubject+%3Fobject+where+{%3Fsubject+%3Chttp%3A%2F%2Fdbpedia.org%2Fproperty%2F1stishyr%3E+%3Fobject}+LIMIT+100&amp;format=text%2Fhtml&amp;timeout=30000&amp;debug=on", "View on DBPedia")</f>
        <v>View on DBPedia</v>
      </c>
    </row>
    <row collapsed="false" customFormat="false" customHeight="true" hidden="false" ht="12.1" outlineLevel="0" r="2447">
      <c r="A2447" s="0" t="str">
        <f aca="false">HYPERLINK("http://dbpedia.org/property/debut")</f>
        <v>http://dbpedia.org/property/debut</v>
      </c>
      <c r="B2447" s="0" t="s">
        <v>246</v>
      </c>
      <c r="D2447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true" hidden="false" ht="12.65" outlineLevel="0" r="2448">
      <c r="A2448" s="0" t="str">
        <f aca="false">HYPERLINK("http://dbpedia.org/ontology/oclc")</f>
        <v>http://dbpedia.org/ontology/oclc</v>
      </c>
      <c r="B2448" s="0" t="s">
        <v>2044</v>
      </c>
      <c r="D2448" s="0" t="str">
        <f aca="false">HYPERLINK("http://dbpedia.org/sparql?default-graph-uri=http%3A%2F%2Fdbpedia.org&amp;query=select+distinct+%3Fsubject+%3Fobject+where+{%3Fsubject+%3Chttp%3A%2F%2Fdbpedia.org%2Fontology%2Foclc%3E+%3Fobject}+LIMIT+100&amp;format=text%2Fhtml&amp;timeout=30000&amp;debug=on", "View on DBPedia")</f>
        <v>View on DBPedia</v>
      </c>
    </row>
    <row collapsed="false" customFormat="false" customHeight="true" hidden="false" ht="12.65" outlineLevel="0" r="2449">
      <c r="A2449" s="0" t="str">
        <f aca="false">HYPERLINK("http://dbpedia.org/property/shortDescription")</f>
        <v>http://dbpedia.org/property/shortDescription</v>
      </c>
      <c r="B2449" s="0" t="s">
        <v>271</v>
      </c>
      <c r="D244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2450">
      <c r="A2450" s="0" t="str">
        <f aca="false">HYPERLINK("http://dbpedia.org/property/publicationDate")</f>
        <v>http://dbpedia.org/property/publicationDate</v>
      </c>
      <c r="B2450" s="0" t="s">
        <v>2010</v>
      </c>
      <c r="D2450" s="0" t="str">
        <f aca="false">HYPERLINK("http://dbpedia.org/sparql?default-graph-uri=http%3A%2F%2Fdbpedia.org&amp;query=select+distinct+%3Fsubject+%3Fobject+where+{%3Fsubject+%3Chttp%3A%2F%2Fdbpedia.org%2Fproperty%2Fpublic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2451">
      <c r="A2451" s="0" t="str">
        <f aca="false">HYPERLINK("http://dbpedia.org/ontology/depictionDescription")</f>
        <v>http://dbpedia.org/ontology/depictionDescription</v>
      </c>
      <c r="B2451" s="0" t="s">
        <v>1207</v>
      </c>
      <c r="D2451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2452">
      <c r="A2452" s="0" t="str">
        <f aca="false">HYPERLINK("http://dbpedia.org/property/established")</f>
        <v>http://dbpedia.org/property/established</v>
      </c>
      <c r="B2452" s="0" t="s">
        <v>297</v>
      </c>
      <c r="D2452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true" hidden="false" ht="12.1" outlineLevel="0" r="2453">
      <c r="A2453" s="0" t="str">
        <f aca="false">HYPERLINK("http://dbpedia.org/property/col")</f>
        <v>http://dbpedia.org/property/col</v>
      </c>
      <c r="B2453" s="0" t="s">
        <v>1139</v>
      </c>
      <c r="D2453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65" outlineLevel="0" r="2454">
      <c r="A2454" s="0" t="str">
        <f aca="false">HYPERLINK("http://dbpedia.org/property/foundedDate")</f>
        <v>http://dbpedia.org/property/foundedDate</v>
      </c>
      <c r="B2454" s="0" t="s">
        <v>2045</v>
      </c>
      <c r="D2454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true" hidden="false" ht="12.1" outlineLevel="0" r="2456">
      <c r="A2456" s="0" t="n">
        <v>2021450258</v>
      </c>
      <c r="B2456" s="0" t="s">
        <v>1986</v>
      </c>
      <c r="C2456" s="0" t="str">
        <f aca="false">HYPERLINK("http://en.wikipedia.org/wiki/List_of_best-selling_books", "View context")</f>
        <v>View context</v>
      </c>
    </row>
    <row collapsed="false" customFormat="false" customHeight="true" hidden="false" ht="12.1" outlineLevel="0" r="2457">
      <c r="A2457" s="0" t="s">
        <v>2046</v>
      </c>
      <c r="B2457" s="0" t="s">
        <v>2047</v>
      </c>
      <c r="C2457" s="0" t="s">
        <v>2048</v>
      </c>
      <c r="D2457" s="0" t="s">
        <v>2049</v>
      </c>
      <c r="E2457" s="0" t="s">
        <v>2050</v>
      </c>
    </row>
    <row collapsed="false" customFormat="false" customHeight="true" hidden="false" ht="12.1" outlineLevel="0" r="2458">
      <c r="A2458" s="0" t="s">
        <v>2051</v>
      </c>
      <c r="B2458" s="0" t="s">
        <v>2052</v>
      </c>
      <c r="C2458" s="0" t="s">
        <v>2053</v>
      </c>
      <c r="D2458" s="0" t="s">
        <v>2054</v>
      </c>
      <c r="E2458" s="0" t="s">
        <v>2055</v>
      </c>
    </row>
    <row collapsed="false" customFormat="false" customHeight="true" hidden="false" ht="12.1" outlineLevel="0" r="2459">
      <c r="A2459" s="0" t="s">
        <v>2056</v>
      </c>
    </row>
    <row collapsed="false" customFormat="false" customHeight="true" hidden="false" ht="12.1" outlineLevel="0" r="2460">
      <c r="A2460" s="0" t="str">
        <f aca="false">HYPERLINK("http://dbpedia.org/property/language")</f>
        <v>http://dbpedia.org/property/language</v>
      </c>
      <c r="B2460" s="0" t="s">
        <v>62</v>
      </c>
      <c r="D2460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true" hidden="false" ht="12.1" outlineLevel="0" r="2461">
      <c r="A2461" s="0" t="str">
        <f aca="false">HYPERLINK("http://dbpedia.org/ontology/language")</f>
        <v>http://dbpedia.org/ontology/language</v>
      </c>
      <c r="B2461" s="0" t="s">
        <v>62</v>
      </c>
      <c r="D2461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true" hidden="false" ht="12.1" outlineLevel="0" r="2462">
      <c r="A2462" s="0" t="str">
        <f aca="false">HYPERLINK("http://xmlns.com/foaf/0.1/name")</f>
        <v>http://xmlns.com/foaf/0.1/name</v>
      </c>
      <c r="B2462" s="0" t="s">
        <v>24</v>
      </c>
      <c r="D246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2463">
      <c r="A2463" s="0" t="str">
        <f aca="false">HYPERLINK("http://dbpedia.org/property/name")</f>
        <v>http://dbpedia.org/property/name</v>
      </c>
      <c r="B2463" s="0" t="s">
        <v>24</v>
      </c>
      <c r="D246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2464">
      <c r="A2464" s="0" t="str">
        <f aca="false">HYPERLINK("http://dbpedia.org/property/caption")</f>
        <v>http://dbpedia.org/property/caption</v>
      </c>
      <c r="B2464" s="0" t="s">
        <v>28</v>
      </c>
      <c r="D246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2465">
      <c r="A2465" s="0" t="str">
        <f aca="false">HYPERLINK("http://dbpedia.org/property/subject")</f>
        <v>http://dbpedia.org/property/subject</v>
      </c>
      <c r="B2465" s="0" t="s">
        <v>98</v>
      </c>
      <c r="D2465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true" hidden="false" ht="12.65" outlineLevel="0" r="2466">
      <c r="A2466" s="0" t="str">
        <f aca="false">HYPERLINK("http://dbpedia.org/property/shortDescription")</f>
        <v>http://dbpedia.org/property/shortDescription</v>
      </c>
      <c r="B2466" s="0" t="s">
        <v>271</v>
      </c>
      <c r="D2466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2467">
      <c r="A2467" s="0" t="str">
        <f aca="false">HYPERLINK("http://dbpedia.org/ontology/isbn")</f>
        <v>http://dbpedia.org/ontology/isbn</v>
      </c>
      <c r="B2467" s="0" t="s">
        <v>2011</v>
      </c>
      <c r="D2467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true" hidden="false" ht="12.65" outlineLevel="0" r="2468">
      <c r="A2468" s="0" t="str">
        <f aca="false">HYPERLINK("http://dbpedia.org/ontology/nonFictionSubject")</f>
        <v>http://dbpedia.org/ontology/nonFictionSubject</v>
      </c>
      <c r="B2468" s="0" t="s">
        <v>1147</v>
      </c>
      <c r="D2468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true" hidden="false" ht="12.1" outlineLevel="0" r="2469">
      <c r="A2469" s="0" t="str">
        <f aca="false">HYPERLINK("http://dbpedia.org/property/nationality")</f>
        <v>http://dbpedia.org/property/nationality</v>
      </c>
      <c r="B2469" s="0" t="s">
        <v>1723</v>
      </c>
      <c r="D2469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2470">
      <c r="A2470" s="0" t="str">
        <f aca="false">HYPERLINK("http://dbpedia.org/property/publisher")</f>
        <v>http://dbpedia.org/property/publisher</v>
      </c>
      <c r="B2470" s="0" t="s">
        <v>1183</v>
      </c>
      <c r="D2470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65" outlineLevel="0" r="2471">
      <c r="A2471" s="0" t="str">
        <f aca="false">HYPERLINK("http://dbpedia.org/property/followedBy")</f>
        <v>http://dbpedia.org/property/followedBy</v>
      </c>
      <c r="B2471" s="0" t="s">
        <v>42</v>
      </c>
      <c r="D2471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1" outlineLevel="0" r="2472">
      <c r="A2472" s="0" t="str">
        <f aca="false">HYPERLINK("http://dbpedia.org/ontology/country")</f>
        <v>http://dbpedia.org/ontology/country</v>
      </c>
      <c r="B2472" s="0" t="s">
        <v>49</v>
      </c>
      <c r="D2472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2473">
      <c r="A2473" s="0" t="str">
        <f aca="false">HYPERLINK("http://dbpedia.org/property/country")</f>
        <v>http://dbpedia.org/property/country</v>
      </c>
      <c r="B2473" s="0" t="s">
        <v>49</v>
      </c>
      <c r="D247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2474">
      <c r="A2474" s="0" t="str">
        <f aca="false">HYPERLINK("http://dbpedia.org/property/precededBy")</f>
        <v>http://dbpedia.org/property/precededBy</v>
      </c>
      <c r="B2474" s="0" t="s">
        <v>45</v>
      </c>
      <c r="D2474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true" hidden="false" ht="12.65" outlineLevel="0" r="2475">
      <c r="A2475" s="0" t="str">
        <f aca="false">HYPERLINK("http://dbpedia.org/ontology/subsequentWork")</f>
        <v>http://dbpedia.org/ontology/subsequentWork</v>
      </c>
      <c r="B2475" s="0" t="s">
        <v>853</v>
      </c>
      <c r="D2475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65" outlineLevel="0" r="2476">
      <c r="A2476" s="0" t="str">
        <f aca="false">HYPERLINK("http://dbpedia.org/property/shortsummary")</f>
        <v>http://dbpedia.org/property/shortsummary</v>
      </c>
      <c r="B2476" s="0" t="s">
        <v>30</v>
      </c>
      <c r="D247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1" outlineLevel="0" r="2477">
      <c r="A2477" s="0" t="str">
        <f aca="false">HYPERLINK("http://dbpedia.org/property/title")</f>
        <v>http://dbpedia.org/property/title</v>
      </c>
      <c r="B2477" s="0" t="s">
        <v>27</v>
      </c>
      <c r="D247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478">
      <c r="A2478" s="0" t="str">
        <f aca="false">HYPERLINK("http://dbpedia.org/property/imageCaption")</f>
        <v>http://dbpedia.org/property/imageCaption</v>
      </c>
      <c r="B2478" s="0" t="s">
        <v>559</v>
      </c>
      <c r="D2478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2479">
      <c r="A2479" s="0" t="str">
        <f aca="false">HYPERLINK("http://dbpedia.org/ontology/previousWork")</f>
        <v>http://dbpedia.org/ontology/previousWork</v>
      </c>
      <c r="B2479" s="0" t="s">
        <v>109</v>
      </c>
      <c r="D2479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1" outlineLevel="0" r="2480">
      <c r="A2480" s="0" t="str">
        <f aca="false">HYPERLINK("http://dbpedia.org/property/translations")</f>
        <v>http://dbpedia.org/property/translations</v>
      </c>
      <c r="B2480" s="0" t="s">
        <v>2057</v>
      </c>
      <c r="D2480" s="0" t="str">
        <f aca="false">HYPERLINK("http://dbpedia.org/sparql?default-graph-uri=http%3A%2F%2Fdbpedia.org&amp;query=select+distinct+%3Fsubject+%3Fobject+where+{%3Fsubject+%3Chttp%3A%2F%2Fdbpedia.org%2Fproperty%2Ftranslations%3E+%3Fobject}+LIMIT+100&amp;format=text%2Fhtml&amp;timeout=30000&amp;debug=on", "View on DBPedia")</f>
        <v>View on DBPedia</v>
      </c>
    </row>
    <row collapsed="false" customFormat="false" customHeight="true" hidden="false" ht="12.1" outlineLevel="0" r="2481">
      <c r="A2481" s="0" t="str">
        <f aca="false">HYPERLINK("http://dbpedia.org/property/quote")</f>
        <v>http://dbpedia.org/property/quote</v>
      </c>
      <c r="B2481" s="0" t="s">
        <v>23</v>
      </c>
      <c r="D2481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2482">
      <c r="A2482" s="0" t="str">
        <f aca="false">HYPERLINK("http://dbpedia.org/ontology/nationality")</f>
        <v>http://dbpedia.org/ontology/nationality</v>
      </c>
      <c r="B2482" s="0" t="s">
        <v>1723</v>
      </c>
      <c r="D2482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2483">
      <c r="A2483" s="0" t="str">
        <f aca="false">HYPERLINK("http://dbpedia.org/ontology/publisher")</f>
        <v>http://dbpedia.org/ontology/publisher</v>
      </c>
      <c r="B2483" s="0" t="s">
        <v>1183</v>
      </c>
      <c r="D2483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true" hidden="false" ht="12.1" outlineLevel="0" r="2484">
      <c r="A2484" s="0" t="str">
        <f aca="false">HYPERLINK("http://dbpedia.org/property/author")</f>
        <v>http://dbpedia.org/property/author</v>
      </c>
      <c r="B2484" s="0" t="s">
        <v>2006</v>
      </c>
      <c r="D2484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true" hidden="false" ht="12.1" outlineLevel="0" r="2485">
      <c r="A2485" s="0" t="str">
        <f aca="false">HYPERLINK("http://dbpedia.org/property/genre")</f>
        <v>http://dbpedia.org/property/genre</v>
      </c>
      <c r="B2485" s="0" t="s">
        <v>25</v>
      </c>
      <c r="D2485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2486">
      <c r="A2486" s="0" t="str">
        <f aca="false">HYPERLINK("http://dbpedia.org/property/isbn")</f>
        <v>http://dbpedia.org/property/isbn</v>
      </c>
      <c r="B2486" s="0" t="s">
        <v>2011</v>
      </c>
      <c r="D2486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true" hidden="false" ht="12.65" outlineLevel="0" r="2487">
      <c r="A2487" s="0" t="str">
        <f aca="false">HYPERLINK("http://dbpedia.org/ontology/stateOfOrigin")</f>
        <v>http://dbpedia.org/ontology/stateOfOrigin</v>
      </c>
      <c r="B2487" s="0" t="s">
        <v>1731</v>
      </c>
      <c r="D2487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true" hidden="false" ht="12.1" outlineLevel="0" r="2488">
      <c r="A2488" s="0" t="str">
        <f aca="false">HYPERLINK("http://dbpedia.org/property/languages")</f>
        <v>http://dbpedia.org/property/languages</v>
      </c>
      <c r="B2488" s="0" t="s">
        <v>2058</v>
      </c>
      <c r="D2488" s="0" t="str">
        <f aca="false">HYPERLINK("http://dbpedia.org/sparql?default-graph-uri=http%3A%2F%2Fdbpedia.org&amp;query=select+distinct+%3Fsubject+%3Fobject+where+{%3Fsubject+%3Chttp%3A%2F%2Fdbpedia.org%2Fproperty%2Flanguages%3E+%3Fobject}+LIMIT+100&amp;format=text%2Fhtml&amp;timeout=30000&amp;debug=on", "View on DBPedia")</f>
        <v>View on DBPedia</v>
      </c>
    </row>
    <row collapsed="false" customFormat="false" customHeight="true" hidden="false" ht="12.1" outlineLevel="0" r="2489">
      <c r="A2489" s="0" t="str">
        <f aca="false">HYPERLINK("http://dbpedia.org/property/ethnicity")</f>
        <v>http://dbpedia.org/property/ethnicity</v>
      </c>
      <c r="B2489" s="0" t="s">
        <v>1970</v>
      </c>
      <c r="D2489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true" hidden="false" ht="12.65" outlineLevel="0" r="2490">
      <c r="A2490" s="0" t="str">
        <f aca="false">HYPERLINK("http://dbpedia.org/property/birthPlace")</f>
        <v>http://dbpedia.org/property/birthPlace</v>
      </c>
      <c r="B2490" s="0" t="s">
        <v>359</v>
      </c>
      <c r="D249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2491">
      <c r="A2491" s="0" t="str">
        <f aca="false">HYPERLINK("http://dbpedia.org/property/officialLanguages")</f>
        <v>http://dbpedia.org/property/officialLanguages</v>
      </c>
      <c r="B2491" s="0" t="s">
        <v>2059</v>
      </c>
      <c r="D2491" s="0" t="str">
        <f aca="false">HYPERLINK("http://dbpedia.org/sparql?default-graph-uri=http%3A%2F%2Fdbpedia.org&amp;query=select+distinct+%3Fsubject+%3Fobject+where+{%3Fsubject+%3Chttp%3A%2F%2Fdbpedia.org%2Fproperty%2FofficialLanguages%3E+%3Fobject}+LIMIT+100&amp;format=text%2Fhtml&amp;timeout=30000&amp;debug=on", "View on DBPedia")</f>
        <v>View on DBPedia</v>
      </c>
    </row>
    <row collapsed="false" customFormat="false" customHeight="true" hidden="false" ht="12.1" outlineLevel="0" r="2492">
      <c r="A2492" s="0" t="str">
        <f aca="false">HYPERLINK("http://dbpedia.org/property/translator")</f>
        <v>http://dbpedia.org/property/translator</v>
      </c>
      <c r="B2492" s="0" t="s">
        <v>2033</v>
      </c>
      <c r="D2492" s="0" t="str">
        <f aca="false">HYPERLINK("http://dbpedia.org/sparql?default-graph-uri=http%3A%2F%2Fdbpedia.org&amp;query=select+distinct+%3Fsubject+%3Fobject+where+{%3Fsubject+%3Chttp%3A%2F%2Fdbpedia.org%2Fproperty%2Ftranslator%3E+%3Fobject}+LIMIT+100&amp;format=text%2Fhtml&amp;timeout=30000&amp;debug=on", "View on DBPedia")</f>
        <v>View on DBPedia</v>
      </c>
    </row>
    <row collapsed="false" customFormat="false" customHeight="true" hidden="false" ht="12.65" outlineLevel="0" r="2493">
      <c r="A2493" s="0" t="str">
        <f aca="false">HYPERLINK("http://dbpedia.org/ontology/literaryGenre")</f>
        <v>http://dbpedia.org/ontology/literaryGenre</v>
      </c>
      <c r="B2493" s="0" t="s">
        <v>1265</v>
      </c>
      <c r="D2493" s="0" t="str">
        <f aca="false">HYPERLINK("http://dbpedia.org/sparql?default-graph-uri=http%3A%2F%2Fdbpedia.org&amp;query=select+distinct+%3Fsubject+%3Fobject+where+{%3Fsubject+%3Chttp%3A%2F%2Fdbpedia.org%2Fontology%2FliteraryGenre%3E+%3Fobject}+LIMIT+100&amp;format=text%2Fhtml&amp;timeout=30000&amp;debug=on", "View on DBPedia")</f>
        <v>View on DBPedia</v>
      </c>
    </row>
    <row collapsed="false" customFormat="false" customHeight="true" hidden="false" ht="12.1" outlineLevel="0" r="2494">
      <c r="A2494" s="0" t="str">
        <f aca="false">HYPERLINK("http://dbpedia.org/ontology/author")</f>
        <v>http://dbpedia.org/ontology/author</v>
      </c>
      <c r="B2494" s="0" t="s">
        <v>2006</v>
      </c>
      <c r="D2494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true" hidden="false" ht="12.65" outlineLevel="0" r="2495">
      <c r="A2495" s="0" t="str">
        <f aca="false">HYPERLINK("http://dbpedia.org/property/showName")</f>
        <v>http://dbpedia.org/property/showName</v>
      </c>
      <c r="B2495" s="0" t="s">
        <v>70</v>
      </c>
      <c r="D2495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65" outlineLevel="0" r="2496">
      <c r="A2496" s="0" t="str">
        <f aca="false">HYPERLINK("http://dbpedia.org/ontology/birthPlace")</f>
        <v>http://dbpedia.org/ontology/birthPlace</v>
      </c>
      <c r="B2496" s="0" t="s">
        <v>359</v>
      </c>
      <c r="D249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2497">
      <c r="A2497" s="0" t="str">
        <f aca="false">HYPERLINK("http://dbpedia.org/property/alt")</f>
        <v>http://dbpedia.org/property/alt</v>
      </c>
      <c r="B2497" s="0" t="s">
        <v>31</v>
      </c>
      <c r="D249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2498">
      <c r="A2498" s="0" t="str">
        <f aca="false">HYPERLINK("http://dbpedia.org/property/language(s)_")</f>
        <v>http://dbpedia.org/property/language(s)_</v>
      </c>
      <c r="B2498" s="0" t="s">
        <v>2060</v>
      </c>
      <c r="D2498" s="0" t="str">
        <f aca="false">HYPERLINK("http://dbpedia.org/sparql?default-graph-uri=http%3A%2F%2Fdbpedia.org&amp;query=select+distinct+%3Fsubject+%3Fobject+where+{%3Fsubject+%3Chttp%3A%2F%2Fdbpedia.org%2Fproperty%2Flanguage%28s%29_%3E+%3Fobject}+LIMIT+100&amp;format=text%2Fhtml&amp;timeout=30000&amp;debug=on", "View on DBPedia")</f>
        <v>View on DBPedia</v>
      </c>
    </row>
    <row collapsed="false" customFormat="false" customHeight="true" hidden="false" ht="12.1" outlineLevel="0" r="2499">
      <c r="A2499" s="0" t="str">
        <f aca="false">HYPERLINK("http://dbpedia.org/property/citizenship")</f>
        <v>http://dbpedia.org/property/citizenship</v>
      </c>
      <c r="B2499" s="0" t="s">
        <v>1772</v>
      </c>
      <c r="D2499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2500">
      <c r="A2500" s="0" t="str">
        <f aca="false">HYPERLINK("http://dbpedia.org/property/series")</f>
        <v>http://dbpedia.org/property/series</v>
      </c>
      <c r="B2500" s="0" t="s">
        <v>72</v>
      </c>
      <c r="D250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65" outlineLevel="0" r="2501">
      <c r="A2501" s="0" t="str">
        <f aca="false">HYPERLINK("http://dbpedia.org/property/origlanguage")</f>
        <v>http://dbpedia.org/property/origlanguage</v>
      </c>
      <c r="B2501" s="0" t="s">
        <v>2061</v>
      </c>
      <c r="D2501" s="0" t="str">
        <f aca="false">HYPERLINK("http://dbpedia.org/sparql?default-graph-uri=http%3A%2F%2Fdbpedia.org&amp;query=select+distinct+%3Fsubject+%3Fobject+where+{%3Fsubject+%3Chttp%3A%2F%2Fdbpedia.org%2Fproperty%2Foriglanguage%3E+%3Fobject}+LIMIT+100&amp;format=text%2Fhtml&amp;timeout=30000&amp;debug=on", "View on DBPedia")</f>
        <v>View on DBPedia</v>
      </c>
    </row>
    <row collapsed="false" customFormat="false" customHeight="true" hidden="false" ht="12.1" outlineLevel="0" r="2502">
      <c r="A2502" s="0" t="str">
        <f aca="false">HYPERLINK("http://dbpedia.org/property/after")</f>
        <v>http://dbpedia.org/property/after</v>
      </c>
      <c r="B2502" s="0" t="s">
        <v>52</v>
      </c>
      <c r="D2502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2503">
      <c r="A2503" s="0" t="str">
        <f aca="false">HYPERLINK("http://dbpedia.org/property/origLang")</f>
        <v>http://dbpedia.org/property/origLang</v>
      </c>
      <c r="B2503" s="0" t="s">
        <v>2062</v>
      </c>
      <c r="D2503" s="0" t="str">
        <f aca="false">HYPERLINK("http://dbpedia.org/sparql?default-graph-uri=http%3A%2F%2Fdbpedia.org&amp;query=select+distinct+%3Fsubject+%3Fobject+where+{%3Fsubject+%3Chttp%3A%2F%2Fdbpedia.org%2Fproperty%2ForigLang%3E+%3Fobject}+LIMIT+100&amp;format=text%2Fhtml&amp;timeout=30000&amp;debug=on", "View on DBPedia")</f>
        <v>View on DBPedia</v>
      </c>
    </row>
    <row collapsed="false" customFormat="false" customHeight="true" hidden="false" ht="12.1" outlineLevel="0" r="2504">
      <c r="A2504" s="0" t="str">
        <f aca="false">HYPERLINK("http://dbpedia.org/property/before")</f>
        <v>http://dbpedia.org/property/before</v>
      </c>
      <c r="B2504" s="0" t="s">
        <v>46</v>
      </c>
      <c r="D2504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2505">
      <c r="A2505" s="0" t="str">
        <f aca="false">HYPERLINK("http://dbpedia.org/property/style")</f>
        <v>http://dbpedia.org/property/style</v>
      </c>
      <c r="B2505" s="0" t="s">
        <v>1129</v>
      </c>
      <c r="D2505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true" hidden="false" ht="12.65" outlineLevel="0" r="2506">
      <c r="A2506" s="0" t="str">
        <f aca="false">HYPERLINK("http://dbpedia.org/property/ethnicGroups")</f>
        <v>http://dbpedia.org/property/ethnicGroups</v>
      </c>
      <c r="B2506" s="0" t="s">
        <v>2063</v>
      </c>
      <c r="D2506" s="0" t="str">
        <f aca="false">HYPERLINK("http://dbpedia.org/sparql?default-graph-uri=http%3A%2F%2Fdbpedia.org&amp;query=select+distinct+%3Fsubject+%3Fobject+where+{%3Fsubject+%3Chttp%3A%2F%2Fdbpedia.org%2Fproperty%2FethnicGroups%3E+%3Fobject}+LIMIT+100&amp;format=text%2Fhtml&amp;timeout=30000&amp;debug=on", "View on DBPedia")</f>
        <v>View on DBPedia</v>
      </c>
    </row>
    <row collapsed="false" customFormat="false" customHeight="true" hidden="false" ht="12.1" outlineLevel="0" r="2507">
      <c r="A2507" s="0" t="str">
        <f aca="false">HYPERLINK("http://dbpedia.org/property/footer")</f>
        <v>http://dbpedia.org/property/footer</v>
      </c>
      <c r="B2507" s="0" t="s">
        <v>80</v>
      </c>
      <c r="D2507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65" outlineLevel="0" r="2508">
      <c r="A2508" s="0" t="str">
        <f aca="false">HYPERLINK("http://dbpedia.org/property/casus")</f>
        <v>http://dbpedia.org/property/casus</v>
      </c>
      <c r="B2508" s="0" t="s">
        <v>2064</v>
      </c>
      <c r="D2508" s="0" t="str">
        <f aca="false">HYPERLINK("http://dbpedia.org/sparql?default-graph-uri=http%3A%2F%2Fdbpedia.org&amp;query=select+distinct+%3Fsubject+%3Fobject+where+{%3Fsubject+%3Chttp%3A%2F%2Fdbpedia.org%2Fproperty%2Fcasus%3E+%3Fobject}+LIMIT+100&amp;format=text%2Fhtml&amp;timeout=30000&amp;debug=on", "View on DBPedia")</f>
        <v>View on DBPedia</v>
      </c>
    </row>
    <row collapsed="false" customFormat="false" customHeight="true" hidden="false" ht="12.65" outlineLevel="0" r="2509">
      <c r="A2509" s="0" t="str">
        <f aca="false">HYPERLINK("http://dbpedia.org/ontology/deathPlace")</f>
        <v>http://dbpedia.org/ontology/deathPlace</v>
      </c>
      <c r="B2509" s="0" t="s">
        <v>462</v>
      </c>
      <c r="D250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2510">
      <c r="A2510" s="0" t="str">
        <f aca="false">HYPERLINK("http://dbpedia.org/property/lang")</f>
        <v>http://dbpedia.org/property/lang</v>
      </c>
      <c r="B2510" s="0" t="s">
        <v>2065</v>
      </c>
      <c r="D2510" s="0" t="str">
        <f aca="false">HYPERLINK("http://dbpedia.org/sparql?default-graph-uri=http%3A%2F%2Fdbpedia.org&amp;query=select+distinct+%3Fsubject+%3Fobject+where+{%3Fsubject+%3Chttp%3A%2F%2Fdbpedia.org%2Fproperty%2Flang%3E+%3Fobject}+LIMIT+100&amp;format=text%2Fhtml&amp;timeout=30000&amp;debug=on", "View on DBPedia")</f>
        <v>View on DBPedia</v>
      </c>
    </row>
    <row collapsed="false" customFormat="false" customHeight="true" hidden="false" ht="12.65" outlineLevel="0" r="2511">
      <c r="A2511" s="0" t="str">
        <f aca="false">HYPERLINK("http://dbpedia.org/ontology/notableWork")</f>
        <v>http://dbpedia.org/ontology/notableWork</v>
      </c>
      <c r="B2511" s="0" t="s">
        <v>1202</v>
      </c>
      <c r="D2511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true" hidden="false" ht="12.1" outlineLevel="0" r="2512">
      <c r="A2512" s="0" t="str">
        <f aca="false">HYPERLINK("http://dbpedia.org/property/television")</f>
        <v>http://dbpedia.org/property/television</v>
      </c>
      <c r="B2512" s="0" t="s">
        <v>1961</v>
      </c>
      <c r="D2512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true" hidden="false" ht="12.65" outlineLevel="0" r="2513">
      <c r="A2513" s="0" t="str">
        <f aca="false">HYPERLINK("http://dbpedia.org/property/placeOfBirth")</f>
        <v>http://dbpedia.org/property/placeOfBirth</v>
      </c>
      <c r="B2513" s="0" t="s">
        <v>363</v>
      </c>
      <c r="D2513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65" outlineLevel="0" r="2514">
      <c r="A2514" s="0" t="str">
        <f aca="false">HYPERLINK("http://dbpedia.org/property/notableworks")</f>
        <v>http://dbpedia.org/property/notableworks</v>
      </c>
      <c r="B2514" s="0" t="s">
        <v>1169</v>
      </c>
      <c r="D2514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1" outlineLevel="0" r="2515">
      <c r="A2515" s="0" t="str">
        <f aca="false">HYPERLINK("http://dbpedia.org/property/starring")</f>
        <v>http://dbpedia.org/property/starring</v>
      </c>
      <c r="B2515" s="0" t="s">
        <v>43</v>
      </c>
      <c r="D2515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2516">
      <c r="A2516" s="0" t="str">
        <f aca="false">HYPERLINK("http://dbpedia.org/property/releaseDate")</f>
        <v>http://dbpedia.org/property/releaseDate</v>
      </c>
      <c r="B2516" s="0" t="s">
        <v>247</v>
      </c>
      <c r="D251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2517">
      <c r="A2517" s="0" t="str">
        <f aca="false">HYPERLINK("http://dbpedia.org/property/topics")</f>
        <v>http://dbpedia.org/property/topics</v>
      </c>
      <c r="B2517" s="0" t="s">
        <v>1244</v>
      </c>
      <c r="D2517" s="0" t="str">
        <f aca="false">HYPERLINK("http://dbpedia.org/sparql?default-graph-uri=http%3A%2F%2Fdbpedia.org&amp;query=select+distinct+%3Fsubject+%3Fobject+where+{%3Fsubject+%3Chttp%3A%2F%2Fdbpedia.org%2Fproperty%2Ftopics%3E+%3Fobject}+LIMIT+100&amp;format=text%2Fhtml&amp;timeout=30000&amp;debug=on", "View on DBPedia")</f>
        <v>View on DBPedia</v>
      </c>
    </row>
    <row collapsed="false" customFormat="false" customHeight="true" hidden="false" ht="12.1" outlineLevel="0" r="2518">
      <c r="A2518" s="0" t="str">
        <f aca="false">HYPERLINK("http://dbpedia.org/ontology/starring")</f>
        <v>http://dbpedia.org/ontology/starring</v>
      </c>
      <c r="B2518" s="0" t="s">
        <v>43</v>
      </c>
      <c r="D2518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2519">
      <c r="A2519" s="0" t="str">
        <f aca="false">HYPERLINK("http://dbpedia.org/property/source")</f>
        <v>http://dbpedia.org/property/source</v>
      </c>
      <c r="B2519" s="0" t="s">
        <v>37</v>
      </c>
      <c r="D251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65" outlineLevel="0" r="2520">
      <c r="A2520" s="0" t="str">
        <f aca="false">HYPERLINK("http://dbpedia.org/property/titleOrig")</f>
        <v>http://dbpedia.org/property/titleOrig</v>
      </c>
      <c r="B2520" s="0" t="s">
        <v>1224</v>
      </c>
      <c r="D2520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true" hidden="false" ht="12.1" outlineLevel="0" r="2521">
      <c r="A2521" s="0" t="str">
        <f aca="false">HYPERLINK("http://dbpedia.org/ontology/award")</f>
        <v>http://dbpedia.org/ontology/award</v>
      </c>
      <c r="B2521" s="0" t="s">
        <v>91</v>
      </c>
      <c r="D2521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65" outlineLevel="0" r="2522">
      <c r="A2522" s="0" t="str">
        <f aca="false">HYPERLINK("http://dbpedia.org/property/subcat")</f>
        <v>http://dbpedia.org/property/subcat</v>
      </c>
      <c r="B2522" s="0" t="s">
        <v>2066</v>
      </c>
      <c r="D2522" s="0" t="str">
        <f aca="false">HYPERLINK("http://dbpedia.org/sparql?default-graph-uri=http%3A%2F%2Fdbpedia.org&amp;query=select+distinct+%3Fsubject+%3Fobject+where+{%3Fsubject+%3Chttp%3A%2F%2Fdbpedia.org%2Fproperty%2Fsubcat%3E+%3Fobject}+LIMIT+100&amp;format=text%2Fhtml&amp;timeout=30000&amp;debug=on", "View on DBPedia")</f>
        <v>View on DBPedia</v>
      </c>
    </row>
    <row collapsed="false" customFormat="false" customHeight="true" hidden="false" ht="12.65" outlineLevel="0" r="2523">
      <c r="A2523" s="0" t="str">
        <f aca="false">HYPERLINK("http://dbpedia.org/property/deathPlace")</f>
        <v>http://dbpedia.org/property/deathPlace</v>
      </c>
      <c r="B2523" s="0" t="s">
        <v>462</v>
      </c>
      <c r="D2523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2524">
      <c r="A2524" s="0" t="str">
        <f aca="false">HYPERLINK("http://dbpedia.org/ontology/strength")</f>
        <v>http://dbpedia.org/ontology/strength</v>
      </c>
      <c r="B2524" s="0" t="s">
        <v>2067</v>
      </c>
      <c r="D2524" s="0" t="str">
        <f aca="false">HYPERLINK("http://dbpedia.org/sparql?default-graph-uri=http%3A%2F%2Fdbpedia.org&amp;query=select+distinct+%3Fsubject+%3Fobject+where+{%3Fsubject+%3Chttp%3A%2F%2Fdbpedia.org%2Fontology%2Fstrength%3E+%3Fobject}+LIMIT+100&amp;format=text%2Fhtml&amp;timeout=30000&amp;debug=on", "View on DBPedia")</f>
        <v>View on DBPedia</v>
      </c>
    </row>
    <row collapsed="false" customFormat="false" customHeight="true" hidden="false" ht="12.1" outlineLevel="0" r="2525">
      <c r="A2525" s="0" t="str">
        <f aca="false">HYPERLINK("http://dbpedia.org/property/occupation")</f>
        <v>http://dbpedia.org/property/occupation</v>
      </c>
      <c r="B2525" s="0" t="s">
        <v>75</v>
      </c>
      <c r="D252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2526">
      <c r="A2526" s="0" t="str">
        <f aca="false">HYPERLINK("http://dbpedia.org/property/translationTitle")</f>
        <v>http://dbpedia.org/property/translationTitle</v>
      </c>
      <c r="B2526" s="0" t="s">
        <v>2068</v>
      </c>
      <c r="D2526" s="0" t="str">
        <f aca="false">HYPERLINK("http://dbpedia.org/sparql?default-graph-uri=http%3A%2F%2Fdbpedia.org&amp;query=select+distinct+%3Fsubject+%3Fobject+where+{%3Fsubject+%3Chttp%3A%2F%2Fdbpedia.org%2Fproperty%2FtranslationTitle%3E+%3Fobject}+LIMIT+100&amp;format=text%2Fhtml&amp;timeout=30000&amp;debug=on", "View on DBPedia")</f>
        <v>View on DBPedia</v>
      </c>
    </row>
    <row collapsed="false" customFormat="false" customHeight="true" hidden="false" ht="12.65" outlineLevel="0" r="2527">
      <c r="A2527" s="0" t="str">
        <f aca="false">HYPERLINK("http://dbpedia.org/property/coverArtist")</f>
        <v>http://dbpedia.org/property/coverArtist</v>
      </c>
      <c r="B2527" s="0" t="s">
        <v>2040</v>
      </c>
      <c r="D2527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true" hidden="false" ht="12.1" outlineLevel="0" r="2528">
      <c r="A2528" s="0" t="str">
        <f aca="false">HYPERLINK("http://dbpedia.org/property/strength")</f>
        <v>http://dbpedia.org/property/strength</v>
      </c>
      <c r="B2528" s="0" t="s">
        <v>2067</v>
      </c>
      <c r="D2528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true" hidden="false" ht="12.65" outlineLevel="0" r="2529">
      <c r="A2529" s="0" t="str">
        <f aca="false">HYPERLINK("http://dbpedia.org/property/fullName")</f>
        <v>http://dbpedia.org/property/fullName</v>
      </c>
      <c r="B2529" s="0" t="s">
        <v>1859</v>
      </c>
      <c r="D2529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true" hidden="false" ht="12.65" outlineLevel="0" r="2530">
      <c r="A2530" s="0" t="str">
        <f aca="false">HYPERLINK("http://dbpedia.org/ontology/originalLanguage")</f>
        <v>http://dbpedia.org/ontology/originalLanguage</v>
      </c>
      <c r="B2530" s="0" t="s">
        <v>2069</v>
      </c>
      <c r="D2530" s="0" t="str">
        <f aca="false">HYPERLINK("http://dbpedia.org/sparql?default-graph-uri=http%3A%2F%2Fdbpedia.org&amp;query=select+distinct+%3Fsubject+%3Fobject+where+{%3Fsubject+%3Chttp%3A%2F%2Fdbpedia.org%2Fontology%2ForiginalLanguage%3E+%3Fobject}+LIMIT+100&amp;format=text%2Fhtml&amp;timeout=30000&amp;debug=on", "View on DBPedia")</f>
        <v>View on DBPedia</v>
      </c>
    </row>
    <row collapsed="false" customFormat="false" customHeight="true" hidden="false" ht="12.1" outlineLevel="0" r="2531">
      <c r="A2531" s="0" t="str">
        <f aca="false">HYPERLINK("http://dbpedia.org/property/writing")</f>
        <v>http://dbpedia.org/property/writing</v>
      </c>
      <c r="B2531" s="0" t="s">
        <v>2070</v>
      </c>
      <c r="D2531" s="0" t="str">
        <f aca="false">HYPERLINK("http://dbpedia.org/sparql?default-graph-uri=http%3A%2F%2Fdbpedia.org&amp;query=select+distinct+%3Fsubject+%3Fobject+where+{%3Fsubject+%3Chttp%3A%2F%2Fdbpedia.org%2Fproperty%2Fwriting%3E+%3Fobject}+LIMIT+100&amp;format=text%2Fhtml&amp;timeout=30000&amp;debug=on", "View on DBPedia")</f>
        <v>View on DBPedia</v>
      </c>
    </row>
    <row collapsed="false" customFormat="false" customHeight="true" hidden="false" ht="12.65" outlineLevel="0" r="2532">
      <c r="A2532" s="0" t="str">
        <f aca="false">HYPERLINK("http://dbpedia.org/property/officialName")</f>
        <v>http://dbpedia.org/property/officialName</v>
      </c>
      <c r="B2532" s="0" t="s">
        <v>820</v>
      </c>
      <c r="D2532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true" hidden="false" ht="12.1" outlineLevel="0" r="2533">
      <c r="A2533" s="0" t="str">
        <f aca="false">HYPERLINK("http://dbpedia.org/property/party")</f>
        <v>http://dbpedia.org/property/party</v>
      </c>
      <c r="B2533" s="0" t="s">
        <v>1751</v>
      </c>
      <c r="D2533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true" hidden="false" ht="12.1" outlineLevel="0" r="2534">
      <c r="A2534" s="0" t="str">
        <f aca="false">HYPERLINK("http://dbpedia.org/ontology/party")</f>
        <v>http://dbpedia.org/ontology/party</v>
      </c>
      <c r="B2534" s="0" t="s">
        <v>1751</v>
      </c>
      <c r="D2534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true" hidden="false" ht="12.65" outlineLevel="0" r="2535">
      <c r="A2535" s="0" t="str">
        <f aca="false">HYPERLINK("http://dbpedia.org/property/movieLanguage")</f>
        <v>http://dbpedia.org/property/movieLanguage</v>
      </c>
      <c r="B2535" s="0" t="s">
        <v>2071</v>
      </c>
      <c r="D2535" s="0" t="str">
        <f aca="false">HYPERLINK("http://dbpedia.org/sparql?default-graph-uri=http%3A%2F%2Fdbpedia.org&amp;query=select+distinct+%3Fsubject+%3Fobject+where+{%3Fsubject+%3Chttp%3A%2F%2Fdbpedia.org%2Fproperty%2FmovieLanguage%3E+%3Fobject}+LIMIT+100&amp;format=text%2Fhtml&amp;timeout=30000&amp;debug=on", "View on DBPedia")</f>
        <v>View on DBPedia</v>
      </c>
    </row>
    <row collapsed="false" customFormat="false" customHeight="true" hidden="false" ht="12.1" outlineLevel="0" r="2536">
      <c r="A2536" s="0" t="str">
        <f aca="false">HYPERLINK("http://dbpedia.org/ontology/translator")</f>
        <v>http://dbpedia.org/ontology/translator</v>
      </c>
      <c r="B2536" s="0" t="s">
        <v>2033</v>
      </c>
      <c r="D2536" s="0" t="str">
        <f aca="false">HYPERLINK("http://dbpedia.org/sparql?default-graph-uri=http%3A%2F%2Fdbpedia.org&amp;query=select+distinct+%3Fsubject+%3Fobject+where+{%3Fsubject+%3Chttp%3A%2F%2Fdbpedia.org%2Fontology%2Ftranslator%3E+%3Fobject}+LIMIT+100&amp;format=text%2Fhtml&amp;timeout=30000&amp;debug=on", "View on DBPedia")</f>
        <v>View on DBPedia</v>
      </c>
    </row>
    <row collapsed="false" customFormat="false" customHeight="true" hidden="false" ht="12.65" outlineLevel="0" r="2537">
      <c r="A2537" s="0" t="str">
        <f aca="false">HYPERLINK("http://dbpedia.org/property/secondlanguage")</f>
        <v>http://dbpedia.org/property/secondlanguage</v>
      </c>
      <c r="B2537" s="0" t="s">
        <v>2072</v>
      </c>
      <c r="D2537" s="0" t="str">
        <f aca="false">HYPERLINK("http://dbpedia.org/sparql?default-graph-uri=http%3A%2F%2Fdbpedia.org&amp;query=select+distinct+%3Fsubject+%3Fobject+where+{%3Fsubject+%3Chttp%3A%2F%2Fdbpedia.org%2Fproperty%2Fsecondlanguage%3E+%3Fobject}+LIMIT+100&amp;format=text%2Fhtml&amp;timeout=30000&amp;debug=on", "View on DBPedia")</f>
        <v>View on DBPedia</v>
      </c>
    </row>
    <row collapsed="false" customFormat="false" customHeight="true" hidden="false" ht="12.65" outlineLevel="0" r="2538">
      <c r="A2538" s="0" t="str">
        <f aca="false">HYPERLINK("http://dbpedia.org/ontology/influencedBy")</f>
        <v>http://dbpedia.org/ontology/influencedBy</v>
      </c>
      <c r="B2538" s="0" t="s">
        <v>2073</v>
      </c>
      <c r="D2538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true" hidden="false" ht="12.65" outlineLevel="0" r="2539">
      <c r="A2539" s="0" t="str">
        <f aca="false">HYPERLINK("http://dbpedia.org/property/knownFor")</f>
        <v>http://dbpedia.org/property/knownFor</v>
      </c>
      <c r="B2539" s="0" t="s">
        <v>373</v>
      </c>
      <c r="D2539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2540">
      <c r="A2540" s="0" t="str">
        <f aca="false">HYPERLINK("http://dbpedia.org/ontology/settingOfPlay")</f>
        <v>http://dbpedia.org/ontology/settingOfPlay</v>
      </c>
      <c r="B2540" s="0" t="s">
        <v>2074</v>
      </c>
      <c r="D2540" s="0" t="str">
        <f aca="false">HYPERLINK("http://dbpedia.org/sparql?default-graph-uri=http%3A%2F%2Fdbpedia.org&amp;query=select+distinct+%3Fsubject+%3Fobject+where+{%3Fsubject+%3Chttp%3A%2F%2Fdbpedia.org%2Fontology%2FsettingOfPlay%3E+%3Fobject}+LIMIT+100&amp;format=text%2Fhtml&amp;timeout=30000&amp;debug=on", "View on DBPedia")</f>
        <v>View on DBPedia</v>
      </c>
    </row>
    <row collapsed="false" customFormat="false" customHeight="true" hidden="false" ht="12.1" outlineLevel="0" r="2541">
      <c r="A2541" s="0" t="str">
        <f aca="false">HYPERLINK("http://dbpedia.org/ontology/illustrator")</f>
        <v>http://dbpedia.org/ontology/illustrator</v>
      </c>
      <c r="B2541" s="0" t="s">
        <v>2075</v>
      </c>
      <c r="D2541" s="0" t="str">
        <f aca="false">HYPERLINK("http://dbpedia.org/sparql?default-graph-uri=http%3A%2F%2Fdbpedia.org&amp;query=select+distinct+%3Fsubject+%3Fobject+where+{%3Fsubject+%3Chttp%3A%2F%2Fdbpedia.org%2Fontology%2Fillustrator%3E+%3Fobject}+LIMIT+100&amp;format=text%2Fhtml&amp;timeout=30000&amp;debug=on", "View on DBPedia")</f>
        <v>View on DBPedia</v>
      </c>
    </row>
    <row collapsed="false" customFormat="false" customHeight="true" hidden="false" ht="12.1" outlineLevel="0" r="2542">
      <c r="A2542" s="0" t="str">
        <f aca="false">HYPERLINK("http://dbpedia.org/property/children")</f>
        <v>http://dbpedia.org/property/children</v>
      </c>
      <c r="B2542" s="0" t="s">
        <v>563</v>
      </c>
      <c r="D2542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true" hidden="false" ht="12.1" outlineLevel="0" r="2543">
      <c r="A2543" s="0" t="str">
        <f aca="false">HYPERLINK("http://dbpedia.org/property/distribution")</f>
        <v>http://dbpedia.org/property/distribution</v>
      </c>
      <c r="B2543" s="0" t="s">
        <v>1241</v>
      </c>
      <c r="D2543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true" hidden="false" ht="12.1" outlineLevel="0" r="2544">
      <c r="A2544" s="0" t="str">
        <f aca="false">HYPERLINK("http://dbpedia.org/property/supporters")</f>
        <v>http://dbpedia.org/property/supporters</v>
      </c>
      <c r="B2544" s="0" t="s">
        <v>2076</v>
      </c>
      <c r="D2544" s="0" t="str">
        <f aca="false">HYPERLINK("http://dbpedia.org/sparql?default-graph-uri=http%3A%2F%2Fdbpedia.org&amp;query=select+distinct+%3Fsubject+%3Fobject+where+{%3Fsubject+%3Chttp%3A%2F%2Fdbpedia.org%2Fproperty%2Fsupporters%3E+%3Fobject}+LIMIT+100&amp;format=text%2Fhtml&amp;timeout=30000&amp;debug=on", "View on DBPedia")</f>
        <v>View on DBPedia</v>
      </c>
    </row>
    <row collapsed="false" customFormat="false" customHeight="true" hidden="false" ht="12.1" outlineLevel="0" r="2545">
      <c r="A2545" s="0" t="str">
        <f aca="false">HYPERLINK("http://dbpedia.org/property/company")</f>
        <v>http://dbpedia.org/property/company</v>
      </c>
      <c r="B2545" s="0" t="s">
        <v>85</v>
      </c>
      <c r="D2545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true" hidden="false" ht="12.65" outlineLevel="0" r="2546">
      <c r="A2546" s="0" t="str">
        <f aca="false">HYPERLINK("http://dbpedia.org/property/companyName")</f>
        <v>http://dbpedia.org/property/companyName</v>
      </c>
      <c r="B2546" s="0" t="s">
        <v>1142</v>
      </c>
      <c r="D2546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true" hidden="false" ht="12.1" outlineLevel="0" r="2547">
      <c r="A2547" s="0" t="str">
        <f aca="false">HYPERLINK("http://dbpedia.org/ontology/citizenship")</f>
        <v>http://dbpedia.org/ontology/citizenship</v>
      </c>
      <c r="B2547" s="0" t="s">
        <v>1772</v>
      </c>
      <c r="D2547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2548">
      <c r="A2548" s="0" t="str">
        <f aca="false">HYPERLINK("http://dbpedia.org/ontology/education")</f>
        <v>http://dbpedia.org/ontology/education</v>
      </c>
      <c r="B2548" s="0" t="s">
        <v>395</v>
      </c>
      <c r="D254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2549">
      <c r="A2549" s="0" t="str">
        <f aca="false">HYPERLINK("http://dbpedia.org/ontology/mediaType")</f>
        <v>http://dbpedia.org/ontology/mediaType</v>
      </c>
      <c r="B2549" s="0" t="s">
        <v>2042</v>
      </c>
      <c r="D2549" s="0" t="str">
        <f aca="false">HYPERLINK("http://dbpedia.org/sparql?default-graph-uri=http%3A%2F%2Fdbpedia.org&amp;query=select+distinct+%3Fsubject+%3Fobject+where+{%3Fsubject+%3Chttp%3A%2F%2Fdbpedia.org%2Fontology%2FmediaType%3E+%3Fobject}+LIMIT+100&amp;format=text%2Fhtml&amp;timeout=30000&amp;debug=on", "View on DBPedia")</f>
        <v>View on DBPedia</v>
      </c>
    </row>
    <row collapsed="false" customFormat="false" customHeight="true" hidden="false" ht="12.65" outlineLevel="0" r="2550">
      <c r="A2550" s="0" t="str">
        <f aca="false">HYPERLINK("http://dbpedia.org/property/mediaType")</f>
        <v>http://dbpedia.org/property/mediaType</v>
      </c>
      <c r="B2550" s="0" t="s">
        <v>2042</v>
      </c>
      <c r="D2550" s="0" t="str">
        <f aca="false">HYPERLINK("http://dbpedia.org/sparql?default-graph-uri=http%3A%2F%2Fdbpedia.org&amp;query=select+distinct+%3Fsubject+%3Fobject+where+{%3Fsubject+%3Chttp%3A%2F%2Fdbpedia.org%2Fproperty%2FmediaType%3E+%3Fobject}+LIMIT+100&amp;format=text%2Fhtml&amp;timeout=30000&amp;debug=on", "View on DBPedia")</f>
        <v>View on DBPedia</v>
      </c>
    </row>
    <row collapsed="false" customFormat="false" customHeight="true" hidden="false" ht="12.1" outlineLevel="0" r="2551">
      <c r="A2551" s="0" t="str">
        <f aca="false">HYPERLINK("http://dbpedia.org/property/awards")</f>
        <v>http://dbpedia.org/property/awards</v>
      </c>
      <c r="B2551" s="0" t="s">
        <v>34</v>
      </c>
      <c r="D255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2552">
      <c r="A2552" s="0" t="str">
        <f aca="false">HYPERLINK("http://dbpedia.org/property/years")</f>
        <v>http://dbpedia.org/property/years</v>
      </c>
      <c r="B2552" s="0" t="s">
        <v>68</v>
      </c>
      <c r="D2552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1" outlineLevel="0" r="2553">
      <c r="A2553" s="0" t="str">
        <f aca="false">HYPERLINK("http://dbpedia.org/property/influences")</f>
        <v>http://dbpedia.org/property/influences</v>
      </c>
      <c r="B2553" s="0" t="s">
        <v>89</v>
      </c>
      <c r="D2553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true" hidden="false" ht="12.1" outlineLevel="0" r="2554">
      <c r="A2554" s="0" t="str">
        <f aca="false">HYPERLINK("http://dbpedia.org/property/data")</f>
        <v>http://dbpedia.org/property/data</v>
      </c>
      <c r="B2554" s="0" t="s">
        <v>476</v>
      </c>
      <c r="D255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2555">
      <c r="A2555" s="0" t="str">
        <f aca="false">HYPERLINK("http://dbpedia.org/property/derivedFrom")</f>
        <v>http://dbpedia.org/property/derivedFrom</v>
      </c>
      <c r="B2555" s="0" t="s">
        <v>2077</v>
      </c>
      <c r="D2555" s="0" t="str">
        <f aca="false">HYPERLINK("http://dbpedia.org/sparql?default-graph-uri=http%3A%2F%2Fdbpedia.org&amp;query=select+distinct+%3Fsubject+%3Fobject+where+{%3Fsubject+%3Chttp%3A%2F%2Fdbpedia.org%2Fproperty%2FderivedFrom%3E+%3Fobject}+LIMIT+100&amp;format=text%2Fhtml&amp;timeout=30000&amp;debug=on", "View on DBPedia")</f>
        <v>View on DBPedia</v>
      </c>
    </row>
    <row collapsed="false" customFormat="false" customHeight="true" hidden="false" ht="12.1" outlineLevel="0" r="2556">
      <c r="A2556" s="0" t="str">
        <f aca="false">HYPERLINK("http://dbpedia.org/property/publications")</f>
        <v>http://dbpedia.org/property/publications</v>
      </c>
      <c r="B2556" s="0" t="s">
        <v>2078</v>
      </c>
      <c r="D2556" s="0" t="str">
        <f aca="false">HYPERLINK("http://dbpedia.org/sparql?default-graph-uri=http%3A%2F%2Fdbpedia.org&amp;query=select+distinct+%3Fsubject+%3Fobject+where+{%3Fsubject+%3Chttp%3A%2F%2Fdbpedia.org%2Fproperty%2Fpublications%3E+%3Fobject}+LIMIT+100&amp;format=text%2Fhtml&amp;timeout=30000&amp;debug=on", "View on DBPedia")</f>
        <v>View on DBPedia</v>
      </c>
    </row>
    <row collapsed="false" customFormat="false" customHeight="true" hidden="false" ht="12.1" outlineLevel="0" r="2557">
      <c r="A2557" s="0" t="str">
        <f aca="false">HYPERLINK("http://dbpedia.org/property/education")</f>
        <v>http://dbpedia.org/property/education</v>
      </c>
      <c r="B2557" s="0" t="s">
        <v>395</v>
      </c>
      <c r="D2557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1" outlineLevel="0" r="2558">
      <c r="A2558" s="0" t="str">
        <f aca="false">HYPERLINK("http://dbpedia.org/property/description")</f>
        <v>http://dbpedia.org/property/description</v>
      </c>
      <c r="B2558" s="0" t="s">
        <v>58</v>
      </c>
      <c r="D255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2559">
      <c r="A2559" s="0" t="str">
        <f aca="false">HYPERLINK("http://dbpedia.org/ontology/result")</f>
        <v>http://dbpedia.org/ontology/result</v>
      </c>
      <c r="B2559" s="0" t="s">
        <v>2079</v>
      </c>
      <c r="D2559" s="0" t="str">
        <f aca="false">HYPERLINK("http://dbpedia.org/sparql?default-graph-uri=http%3A%2F%2Fdbpedia.org&amp;query=select+distinct+%3Fsubject+%3Fobject+where+{%3Fsubject+%3Chttp%3A%2F%2Fdbpedia.org%2Fontology%2Fresult%3E+%3Fobject}+LIMIT+100&amp;format=text%2Fhtml&amp;timeout=30000&amp;debug=on", "View on DBPedia")</f>
        <v>View on DBPedia</v>
      </c>
    </row>
    <row collapsed="false" customFormat="false" customHeight="true" hidden="false" ht="12.1" outlineLevel="0" r="2560">
      <c r="A2560" s="0" t="str">
        <f aca="false">HYPERLINK("http://dbpedia.org/property/image")</f>
        <v>http://dbpedia.org/property/image</v>
      </c>
      <c r="B2560" s="0" t="s">
        <v>349</v>
      </c>
      <c r="D2560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2561">
      <c r="A2561" s="0" t="str">
        <f aca="false">HYPERLINK("http://dbpedia.org/ontology/board")</f>
        <v>http://dbpedia.org/ontology/board</v>
      </c>
      <c r="B2561" s="0" t="s">
        <v>1962</v>
      </c>
      <c r="D2561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true" hidden="false" ht="12.65" outlineLevel="0" r="2562">
      <c r="A2562" s="0" t="str">
        <f aca="false">HYPERLINK("http://dbpedia.org/property/placeOfDeath")</f>
        <v>http://dbpedia.org/property/placeOfDeath</v>
      </c>
      <c r="B2562" s="0" t="s">
        <v>418</v>
      </c>
      <c r="D256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65" outlineLevel="0" r="2563">
      <c r="A2563" s="0" t="str">
        <f aca="false">HYPERLINK("http://dbpedia.org/property/languageSadasdassa")</f>
        <v>http://dbpedia.org/property/languageSadasdassa</v>
      </c>
      <c r="B2563" s="0" t="s">
        <v>2080</v>
      </c>
      <c r="D2563" s="0" t="str">
        <f aca="false">HYPERLINK("http://dbpedia.org/sparql?default-graph-uri=http%3A%2F%2Fdbpedia.org&amp;query=select+distinct+%3Fsubject+%3Fobject+where+{%3Fsubject+%3Chttp%3A%2F%2Fdbpedia.org%2Fproperty%2FlanguageSadasdassa%3E+%3Fobject}+LIMIT+100&amp;format=text%2Fhtml&amp;timeout=30000&amp;debug=on", "View on DBPedia")</f>
        <v>View on DBPedia</v>
      </c>
    </row>
    <row collapsed="false" customFormat="false" customHeight="true" hidden="false" ht="12.65" outlineLevel="0" r="2564">
      <c r="A2564" s="0" t="str">
        <f aca="false">HYPERLINK("http://dbpedia.org/property/civilParish")</f>
        <v>http://dbpedia.org/property/civilParish</v>
      </c>
      <c r="B2564" s="0" t="s">
        <v>2081</v>
      </c>
      <c r="D2564" s="0" t="str">
        <f aca="false">HYPERLINK("http://dbpedia.org/sparql?default-graph-uri=http%3A%2F%2Fdbpedia.org&amp;query=select+distinct+%3Fsubject+%3Fobject+where+{%3Fsubject+%3Chttp%3A%2F%2Fdbpedia.org%2Fproperty%2FcivilParish%3E+%3Fobject}+LIMIT+100&amp;format=text%2Fhtml&amp;timeout=30000&amp;debug=on", "View on DBPedia")</f>
        <v>View on DBPedia</v>
      </c>
    </row>
    <row collapsed="false" customFormat="false" customHeight="true" hidden="false" ht="12.1" outlineLevel="0" r="2565">
      <c r="A2565" s="0" t="str">
        <f aca="false">HYPERLINK("http://dbpedia.org/ontology/company")</f>
        <v>http://dbpedia.org/ontology/company</v>
      </c>
      <c r="B2565" s="0" t="s">
        <v>85</v>
      </c>
      <c r="D2565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true" hidden="false" ht="12.1" outlineLevel="0" r="2566">
      <c r="A2566" s="0" t="str">
        <f aca="false">HYPERLINK("http://dbpedia.org/ontology/series")</f>
        <v>http://dbpedia.org/ontology/series</v>
      </c>
      <c r="B2566" s="0" t="s">
        <v>72</v>
      </c>
      <c r="D2566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true" hidden="false" ht="12.65" outlineLevel="0" r="2567">
      <c r="A2567" s="0" t="str">
        <f aca="false">HYPERLINK("http://dbpedia.org/ontology/oclc")</f>
        <v>http://dbpedia.org/ontology/oclc</v>
      </c>
      <c r="B2567" s="0" t="s">
        <v>2044</v>
      </c>
      <c r="D2567" s="0" t="str">
        <f aca="false">HYPERLINK("http://dbpedia.org/sparql?default-graph-uri=http%3A%2F%2Fdbpedia.org&amp;query=select+distinct+%3Fsubject+%3Fobject+where+{%3Fsubject+%3Chttp%3A%2F%2Fdbpedia.org%2Fontology%2Foclc%3E+%3Fobject}+LIMIT+100&amp;format=text%2Fhtml&amp;timeout=30000&amp;debug=on", "View on DBPedia")</f>
        <v>View on DBPedia</v>
      </c>
    </row>
    <row collapsed="false" customFormat="false" customHeight="true" hidden="false" ht="12.1" outlineLevel="0" r="2568">
      <c r="A2568" s="0" t="str">
        <f aca="false">HYPERLINK("http://dbpedia.org/property/john")</f>
        <v>http://dbpedia.org/property/john</v>
      </c>
      <c r="B2568" s="0" t="s">
        <v>2082</v>
      </c>
      <c r="D2568" s="0" t="str">
        <f aca="false">HYPERLINK("http://dbpedia.org/sparql?default-graph-uri=http%3A%2F%2Fdbpedia.org&amp;query=select+distinct+%3Fsubject+%3Fobject+where+{%3Fsubject+%3Chttp%3A%2F%2Fdbpedia.org%2Fproperty%2Fjohn%3E+%3Fobject}+LIMIT+100&amp;format=text%2Fhtml&amp;timeout=30000&amp;debug=on", "View on DBPedia")</f>
        <v>View on DBPedia</v>
      </c>
    </row>
    <row collapsed="false" customFormat="false" customHeight="true" hidden="false" ht="12.65" outlineLevel="0" r="2569">
      <c r="A2569" s="0" t="str">
        <f aca="false">HYPERLINK("http://dbpedia.org/ontology/musicComposer")</f>
        <v>http://dbpedia.org/ontology/musicComposer</v>
      </c>
      <c r="B2569" s="0" t="s">
        <v>56</v>
      </c>
      <c r="D256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true" hidden="false" ht="12.1" outlineLevel="0" r="2570">
      <c r="A2570" s="0" t="str">
        <f aca="false">HYPERLINK("http://dbpedia.org/property/reason")</f>
        <v>http://dbpedia.org/property/reason</v>
      </c>
      <c r="B2570" s="0" t="s">
        <v>504</v>
      </c>
      <c r="D257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65" outlineLevel="0" r="2571">
      <c r="A2571" s="0" t="str">
        <f aca="false">HYPERLINK("http://dbpedia.org/property/thisAlbum")</f>
        <v>http://dbpedia.org/property/thisAlbum</v>
      </c>
      <c r="B2571" s="0" t="s">
        <v>47</v>
      </c>
      <c r="D2571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1" outlineLevel="0" r="2572">
      <c r="A2572" s="0" t="str">
        <f aca="false">HYPERLINK("http://dbpedia.org/property/commander")</f>
        <v>http://dbpedia.org/property/commander</v>
      </c>
      <c r="B2572" s="0" t="s">
        <v>2083</v>
      </c>
      <c r="D2572" s="0" t="str">
        <f aca="false">HYPERLINK("http://dbpedia.org/sparql?default-graph-uri=http%3A%2F%2Fdbpedia.org&amp;query=select+distinct+%3Fsubject+%3Fobject+where+{%3Fsubject+%3Chttp%3A%2F%2Fdbpedia.org%2Fproperty%2Fcommander%3E+%3Fobject}+LIMIT+100&amp;format=text%2Fhtml&amp;timeout=30000&amp;debug=on", "View on DBPedia")</f>
        <v>View on DBPedia</v>
      </c>
    </row>
    <row collapsed="false" customFormat="false" customHeight="true" hidden="false" ht="12.1" outlineLevel="0" r="2573">
      <c r="A2573" s="0" t="str">
        <f aca="false">HYPERLINK("http://dbpedia.org/ontology/commander")</f>
        <v>http://dbpedia.org/ontology/commander</v>
      </c>
      <c r="B2573" s="0" t="s">
        <v>2083</v>
      </c>
      <c r="D2573" s="0" t="str">
        <f aca="false">HYPERLINK("http://dbpedia.org/sparql?default-graph-uri=http%3A%2F%2Fdbpedia.org&amp;query=select+distinct+%3Fsubject+%3Fobject+where+{%3Fsubject+%3Chttp%3A%2F%2Fdbpedia.org%2Fontology%2Fcommander%3E+%3Fobject}+LIMIT+100&amp;format=text%2Fhtml&amp;timeout=30000&amp;debug=on", "View on DBPedia")</f>
        <v>View on DBPedia</v>
      </c>
    </row>
    <row collapsed="false" customFormat="false" customHeight="true" hidden="false" ht="12.1" outlineLevel="0" r="2574">
      <c r="A2574" s="0" t="str">
        <f aca="false">HYPERLINK("http://dbpedia.org/property/l")</f>
        <v>http://dbpedia.org/property/l</v>
      </c>
      <c r="B2574" s="0" t="s">
        <v>82</v>
      </c>
      <c r="D2574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1" outlineLevel="0" r="2575">
      <c r="A2575" s="0" t="str">
        <f aca="false">HYPERLINK("http://dbpedia.org/property/result")</f>
        <v>http://dbpedia.org/property/result</v>
      </c>
      <c r="B2575" s="0" t="s">
        <v>2079</v>
      </c>
      <c r="D2575" s="0" t="str">
        <f aca="false">HYPERLINK("http://dbpedia.org/sparql?default-graph-uri=http%3A%2F%2Fdbpedia.org&amp;query=select+distinct+%3Fsubject+%3Fobject+where+{%3Fsubject+%3Chttp%3A%2F%2Fdbpedia.org%2Fproperty%2Fresult%3E+%3Fobject}+LIMIT+100&amp;format=text%2Fhtml&amp;timeout=30000&amp;debug=on", "View on DBPedia")</f>
        <v>View on DBPedia</v>
      </c>
    </row>
    <row collapsed="false" customFormat="false" customHeight="true" hidden="false" ht="12.1" outlineLevel="0" r="2576">
      <c r="A2576" s="0" t="str">
        <f aca="false">HYPERLINK("http://dbpedia.org/property/page")</f>
        <v>http://dbpedia.org/property/page</v>
      </c>
      <c r="B2576" s="0" t="s">
        <v>2084</v>
      </c>
      <c r="D2576" s="0" t="str">
        <f aca="false">HYPERLINK("http://dbpedia.org/sparql?default-graph-uri=http%3A%2F%2Fdbpedia.org&amp;query=select+distinct+%3Fsubject+%3Fobject+where+{%3Fsubject+%3Chttp%3A%2F%2Fdbpedia.org%2Fproperty%2Fpage%3E+%3Fobject}+LIMIT+100&amp;format=text%2Fhtml&amp;timeout=30000&amp;debug=on", "View on DBPedia")</f>
        <v>View on DBPedia</v>
      </c>
    </row>
    <row collapsed="false" customFormat="false" customHeight="true" hidden="false" ht="12.65" outlineLevel="0" r="2577">
      <c r="A2577" s="0" t="str">
        <f aca="false">HYPERLINK("http://dbpedia.org/property/areaServed")</f>
        <v>http://dbpedia.org/property/areaServed</v>
      </c>
      <c r="B2577" s="0" t="s">
        <v>831</v>
      </c>
      <c r="D2577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true" hidden="false" ht="12.65" outlineLevel="0" r="2578">
      <c r="A2578" s="0" t="str">
        <f aca="false">HYPERLINK("http://dbpedia.org/property/nextAlbum")</f>
        <v>http://dbpedia.org/property/nextAlbum</v>
      </c>
      <c r="B2578" s="0" t="s">
        <v>53</v>
      </c>
      <c r="D2578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1" outlineLevel="0" r="2579">
      <c r="A2579" s="0" t="str">
        <f aca="false">HYPERLINK("http://dbpedia.org/property/reference")</f>
        <v>http://dbpedia.org/property/reference</v>
      </c>
      <c r="B2579" s="0" t="s">
        <v>2015</v>
      </c>
      <c r="D2579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true" hidden="false" ht="12.1" outlineLevel="0" r="2580">
      <c r="A2580" s="0" t="str">
        <f aca="false">HYPERLINK("http://dbpedia.org/property/list")</f>
        <v>http://dbpedia.org/property/list</v>
      </c>
      <c r="B2580" s="0" t="s">
        <v>60</v>
      </c>
      <c r="D2580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1" outlineLevel="0" r="2581">
      <c r="A2581" s="0" t="str">
        <f aca="false">HYPERLINK("http://dbpedia.org/property/predecessor")</f>
        <v>http://dbpedia.org/property/predecessor</v>
      </c>
      <c r="B2581" s="0" t="s">
        <v>502</v>
      </c>
      <c r="D2581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2582">
      <c r="A2582" s="0" t="str">
        <f aca="false">HYPERLINK("http://dbpedia.org/property/succession")</f>
        <v>http://dbpedia.org/property/succession</v>
      </c>
      <c r="B2582" s="0" t="s">
        <v>2085</v>
      </c>
      <c r="D2582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true" hidden="false" ht="12.65" outlineLevel="0" r="2583">
      <c r="A2583" s="0" t="str">
        <f aca="false">HYPERLINK("http://dbpedia.org/property/otherNames")</f>
        <v>http://dbpedia.org/property/otherNames</v>
      </c>
      <c r="B2583" s="0" t="s">
        <v>2086</v>
      </c>
      <c r="D2583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true" hidden="false" ht="12.65" outlineLevel="0" r="2584">
      <c r="A2584" s="0" t="str">
        <f aca="false">HYPERLINK("http://dbpedia.org/property/staticImageCaption")</f>
        <v>http://dbpedia.org/property/staticImageCaption</v>
      </c>
      <c r="B2584" s="0" t="s">
        <v>2087</v>
      </c>
      <c r="D2584" s="0" t="str">
        <f aca="false">HYPERLINK("http://dbpedia.org/sparql?default-graph-uri=http%3A%2F%2Fdbpedia.org&amp;query=select+distinct+%3Fsubject+%3Fobject+where+{%3Fsubject+%3Chttp%3A%2F%2Fdbpedia.org%2Fproperty%2Fstatic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2585">
      <c r="A2585" s="0" t="str">
        <f aca="false">HYPERLINK("http://dbpedia.org/property/imagecaption")</f>
        <v>http://dbpedia.org/property/imagecaption</v>
      </c>
      <c r="B2585" s="0" t="s">
        <v>2088</v>
      </c>
      <c r="D258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2586">
      <c r="A2586" s="0" t="str">
        <f aca="false">HYPERLINK("http://dbpedia.org/property/shortSummary")</f>
        <v>http://dbpedia.org/property/shortSummary</v>
      </c>
      <c r="B2586" s="0" t="s">
        <v>2089</v>
      </c>
      <c r="D258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1" outlineLevel="0" r="2587">
      <c r="A2587" s="0" t="str">
        <f aca="false">HYPERLINK("http://dbpedia.org/ontology/genre")</f>
        <v>http://dbpedia.org/ontology/genre</v>
      </c>
      <c r="B2587" s="0" t="s">
        <v>25</v>
      </c>
      <c r="D258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2588">
      <c r="A2588" s="0" t="str">
        <f aca="false">HYPERLINK("http://dbpedia.org/property/originalLanguage")</f>
        <v>http://dbpedia.org/property/originalLanguage</v>
      </c>
      <c r="B2588" s="0" t="s">
        <v>2069</v>
      </c>
      <c r="D2588" s="0" t="str">
        <f aca="false">HYPERLINK("http://dbpedia.org/sparql?default-graph-uri=http%3A%2F%2Fdbpedia.org&amp;query=select+distinct+%3Fsubject+%3Fobject+where+{%3Fsubject+%3Chttp%3A%2F%2Fdbpedia.org%2Fproperty%2ForiginalLanguage%3E+%3Fobject}+LIMIT+100&amp;format=text%2Fhtml&amp;timeout=30000&amp;debug=on", "View on DBPedia")</f>
        <v>View on DBPedia</v>
      </c>
    </row>
    <row collapsed="false" customFormat="false" customHeight="true" hidden="false" ht="12.1" outlineLevel="0" r="2589">
      <c r="A2589" s="0" t="str">
        <f aca="false">HYPERLINK("http://dbpedia.org/property/setting")</f>
        <v>http://dbpedia.org/property/setting</v>
      </c>
      <c r="B2589" s="0" t="s">
        <v>2090</v>
      </c>
      <c r="D2589" s="0" t="str">
        <f aca="false">HYPERLINK("http://dbpedia.org/sparql?default-graph-uri=http%3A%2F%2Fdbpedia.org&amp;query=select+distinct+%3Fsubject+%3Fobject+where+{%3Fsubject+%3Chttp%3A%2F%2Fdbpedia.org%2Fproperty%2Fsetting%3E+%3Fobject}+LIMIT+100&amp;format=text%2Fhtml&amp;timeout=30000&amp;debug=on", "View on DBPedia")</f>
        <v>View on DBPedia</v>
      </c>
    </row>
    <row collapsed="false" customFormat="false" customHeight="true" hidden="false" ht="12.1" outlineLevel="0" r="2590">
      <c r="A2590" s="0" t="str">
        <f aca="false">HYPERLINK("http://dbpedia.org/ontology/channel")</f>
        <v>http://dbpedia.org/ontology/channel</v>
      </c>
      <c r="B2590" s="0" t="s">
        <v>1209</v>
      </c>
      <c r="D2590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true" hidden="false" ht="12.1" outlineLevel="0" r="2591">
      <c r="A2591" s="0" t="str">
        <f aca="false">HYPERLINK("http://dbpedia.org/property/3optionname")</f>
        <v>http://dbpedia.org/property/3optionname</v>
      </c>
      <c r="B2591" s="0" t="s">
        <v>2091</v>
      </c>
      <c r="D2591" s="0" t="str">
        <f aca="false">HYPERLINK("http://dbpedia.org/sparql?default-graph-uri=http%3A%2F%2Fdbpedia.org&amp;query=select+distinct+%3Fsubject+%3Fobject+where+{%3Fsubject+%3Chttp%3A%2F%2Fdbpedia.org%2Fproperty%2F3optionname%3E+%3Fobject}+LIMIT+100&amp;format=text%2Fhtml&amp;timeout=30000&amp;debug=on", "View on DBPedia")</f>
        <v>View on DBPedia</v>
      </c>
    </row>
    <row collapsed="false" customFormat="false" customHeight="true" hidden="false" ht="12.65" outlineLevel="0" r="2592">
      <c r="A2592" s="0" t="str">
        <f aca="false">HYPERLINK("http://dbpedia.org/property/staticImageName")</f>
        <v>http://dbpedia.org/property/staticImageName</v>
      </c>
      <c r="B2592" s="0" t="s">
        <v>2092</v>
      </c>
      <c r="D2592" s="0" t="str">
        <f aca="false">HYPERLINK("http://dbpedia.org/sparql?default-graph-uri=http%3A%2F%2Fdbpedia.org&amp;query=select+distinct+%3Fsubject+%3Fobject+where+{%3Fsubject+%3Chttp%3A%2F%2Fdbpedia.org%2Fproperty%2FstaticImageName%3E+%3Fobject}+LIMIT+100&amp;format=text%2Fhtml&amp;timeout=30000&amp;debug=on", "View on DBPedia")</f>
        <v>View on DBPedia</v>
      </c>
    </row>
    <row collapsed="false" customFormat="false" customHeight="true" hidden="false" ht="12.1" outlineLevel="0" r="2593">
      <c r="A2593" s="0" t="str">
        <f aca="false">HYPERLINK("http://dbpedia.org/property/3optionlink")</f>
        <v>http://dbpedia.org/property/3optionlink</v>
      </c>
      <c r="B2593" s="0" t="s">
        <v>2093</v>
      </c>
      <c r="D2593" s="0" t="str">
        <f aca="false">HYPERLINK("http://dbpedia.org/sparql?default-graph-uri=http%3A%2F%2Fdbpedia.org&amp;query=select+distinct+%3Fsubject+%3Fobject+where+{%3Fsubject+%3Chttp%3A%2F%2Fdbpedia.org%2Fproperty%2F3optionlink%3E+%3Fobject}+LIMIT+100&amp;format=text%2Fhtml&amp;timeout=30000&amp;debug=on", "View on DBPedia")</f>
        <v>View on DBPedia</v>
      </c>
    </row>
    <row collapsed="false" customFormat="false" customHeight="true" hidden="false" ht="12.1" outlineLevel="0" r="2594">
      <c r="A2594" s="0" t="str">
        <f aca="false">HYPERLINK("http://dbpedia.org/property/copyright")</f>
        <v>http://dbpedia.org/property/copyright</v>
      </c>
      <c r="B2594" s="0" t="s">
        <v>2013</v>
      </c>
      <c r="D2594" s="0" t="str">
        <f aca="false">HYPERLINK("http://dbpedia.org/sparql?default-graph-uri=http%3A%2F%2Fdbpedia.org&amp;query=select+distinct+%3Fsubject+%3Fobject+where+{%3Fsubject+%3Chttp%3A%2F%2Fdbpedia.org%2Fproperty%2Fcopyright%3E+%3Fobject}+LIMIT+100&amp;format=text%2Fhtml&amp;timeout=30000&amp;debug=on", "View on DBPedia")</f>
        <v>View on DBPedia</v>
      </c>
    </row>
    <row collapsed="false" customFormat="false" customHeight="true" hidden="false" ht="12.1" outlineLevel="0" r="2595">
      <c r="A2595" s="0" t="str">
        <f aca="false">HYPERLINK("http://dbpedia.org/property/illustrator")</f>
        <v>http://dbpedia.org/property/illustrator</v>
      </c>
      <c r="B2595" s="0" t="s">
        <v>2075</v>
      </c>
      <c r="D2595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true" hidden="false" ht="12.65" outlineLevel="0" r="2596">
      <c r="A2596" s="0" t="str">
        <f aca="false">HYPERLINK("http://dbpedia.org/property/signatureAlt")</f>
        <v>http://dbpedia.org/property/signatureAlt</v>
      </c>
      <c r="B2596" s="0" t="s">
        <v>2094</v>
      </c>
      <c r="D2596" s="0" t="str">
        <f aca="false">HYPERLINK("http://dbpedia.org/sparql?default-graph-uri=http%3A%2F%2Fdbpedia.org&amp;query=select+distinct+%3Fsubject+%3Fobject+where+{%3Fsubject+%3Chttp%3A%2F%2Fdbpedia.org%2Fproperty%2FsignatureAlt%3E+%3Fobject}+LIMIT+100&amp;format=text%2Fhtml&amp;timeout=30000&amp;debug=on", "View on DBPedia")</f>
        <v>View on DBPedia</v>
      </c>
    </row>
    <row collapsed="false" customFormat="false" customHeight="true" hidden="false" ht="12.65" outlineLevel="0" r="2597">
      <c r="A2597" s="0" t="str">
        <f aca="false">HYPERLINK("http://dbpedia.org/property/almaMater")</f>
        <v>http://dbpedia.org/property/almaMater</v>
      </c>
      <c r="B2597" s="0" t="s">
        <v>338</v>
      </c>
      <c r="D2597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2598">
      <c r="A2598" s="0" t="str">
        <f aca="false">HYPERLINK("http://dbpedia.org/ontology/almaMater")</f>
        <v>http://dbpedia.org/ontology/almaMater</v>
      </c>
      <c r="B2598" s="0" t="s">
        <v>338</v>
      </c>
      <c r="D2598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true" hidden="false" ht="12.1" outlineLevel="0" r="2600">
      <c r="A2600" s="0" t="n">
        <v>2129711824</v>
      </c>
      <c r="B2600" s="0" t="s">
        <v>1986</v>
      </c>
      <c r="C2600" s="0" t="str">
        <f aca="false">HYPERLINK("http://en.wikipedia.org/wiki/List_of_best-selling_books", "View context")</f>
        <v>View context</v>
      </c>
    </row>
    <row collapsed="false" customFormat="false" customHeight="true" hidden="false" ht="12.65" outlineLevel="0" r="2601">
      <c r="A2601" s="0" t="s">
        <v>2095</v>
      </c>
      <c r="B2601" s="0" t="s">
        <v>2096</v>
      </c>
      <c r="C2601" s="0" t="s">
        <v>2097</v>
      </c>
      <c r="D2601" s="0" t="s">
        <v>2098</v>
      </c>
      <c r="E2601" s="0" t="s">
        <v>2099</v>
      </c>
    </row>
    <row collapsed="false" customFormat="false" customHeight="true" hidden="false" ht="12.65" outlineLevel="0" r="2602">
      <c r="A2602" s="0" t="s">
        <v>2100</v>
      </c>
      <c r="B2602" s="0" t="s">
        <v>2101</v>
      </c>
      <c r="C2602" s="0" t="s">
        <v>2102</v>
      </c>
      <c r="D2602" s="0" t="s">
        <v>2103</v>
      </c>
      <c r="E2602" s="0" t="s">
        <v>2104</v>
      </c>
    </row>
    <row collapsed="false" customFormat="false" customHeight="true" hidden="false" ht="12.1" outlineLevel="0" r="2603">
      <c r="A2603" s="0" t="s">
        <v>2105</v>
      </c>
      <c r="B2603" s="0" t="s">
        <v>2106</v>
      </c>
      <c r="C2603" s="0" t="s">
        <v>2107</v>
      </c>
      <c r="D2603" s="0" t="s">
        <v>2108</v>
      </c>
      <c r="E2603" s="0" t="s">
        <v>2109</v>
      </c>
    </row>
    <row collapsed="false" customFormat="false" customHeight="true" hidden="false" ht="12.65" outlineLevel="0" r="2604">
      <c r="A2604" s="0" t="s">
        <v>2110</v>
      </c>
      <c r="B2604" s="0" t="s">
        <v>2111</v>
      </c>
      <c r="C2604" s="0" t="s">
        <v>2112</v>
      </c>
      <c r="D2604" s="0" t="s">
        <v>2113</v>
      </c>
      <c r="E2604" s="0" t="s">
        <v>2114</v>
      </c>
    </row>
    <row collapsed="false" customFormat="false" customHeight="true" hidden="false" ht="12.1" outlineLevel="0" r="2605">
      <c r="A2605" s="0" t="s">
        <v>2115</v>
      </c>
      <c r="B2605" s="0" t="s">
        <v>2116</v>
      </c>
      <c r="C2605" s="0" t="s">
        <v>2117</v>
      </c>
      <c r="D2605" s="0" t="s">
        <v>2118</v>
      </c>
      <c r="E2605" s="0" t="s">
        <v>2119</v>
      </c>
    </row>
    <row collapsed="false" customFormat="false" customHeight="true" hidden="false" ht="12.65" outlineLevel="0" r="2606">
      <c r="A2606" s="0" t="s">
        <v>2120</v>
      </c>
      <c r="B2606" s="0" t="s">
        <v>2121</v>
      </c>
      <c r="C2606" s="0" t="s">
        <v>2122</v>
      </c>
      <c r="D2606" s="0" t="s">
        <v>2123</v>
      </c>
      <c r="E2606" s="0" t="s">
        <v>2124</v>
      </c>
    </row>
    <row collapsed="false" customFormat="false" customHeight="true" hidden="false" ht="12.1" outlineLevel="0" r="2607">
      <c r="A2607" s="0" t="s">
        <v>2125</v>
      </c>
      <c r="B2607" s="0" t="s">
        <v>2126</v>
      </c>
      <c r="C2607" s="0" t="s">
        <v>2127</v>
      </c>
      <c r="D2607" s="0" t="s">
        <v>2128</v>
      </c>
      <c r="E2607" s="0" t="s">
        <v>2129</v>
      </c>
    </row>
    <row collapsed="false" customFormat="false" customHeight="true" hidden="false" ht="12.65" outlineLevel="0" r="2608">
      <c r="A2608" s="0" t="s">
        <v>2130</v>
      </c>
      <c r="B2608" s="0" t="s">
        <v>2131</v>
      </c>
      <c r="C2608" s="0" t="s">
        <v>2132</v>
      </c>
      <c r="D2608" s="0" t="s">
        <v>2133</v>
      </c>
      <c r="E2608" s="0" t="s">
        <v>2134</v>
      </c>
    </row>
    <row collapsed="false" customFormat="false" customHeight="true" hidden="false" ht="12.65" outlineLevel="0" r="2609">
      <c r="A2609" s="0" t="s">
        <v>2135</v>
      </c>
      <c r="B2609" s="0" t="s">
        <v>2136</v>
      </c>
      <c r="C2609" s="0" t="s">
        <v>2137</v>
      </c>
      <c r="D2609" s="0" t="s">
        <v>2138</v>
      </c>
      <c r="E2609" s="0" t="s">
        <v>2139</v>
      </c>
    </row>
    <row collapsed="false" customFormat="false" customHeight="true" hidden="false" ht="12.65" outlineLevel="0" r="2610">
      <c r="A2610" s="0" t="s">
        <v>2140</v>
      </c>
      <c r="B2610" s="0" t="s">
        <v>2141</v>
      </c>
      <c r="C2610" s="0" t="s">
        <v>2142</v>
      </c>
    </row>
    <row collapsed="false" customFormat="false" customHeight="true" hidden="false" ht="12.1" outlineLevel="0" r="2611">
      <c r="A2611" s="0" t="str">
        <f aca="false">HYPERLINK("http://dbpedia.org/property/author")</f>
        <v>http://dbpedia.org/property/author</v>
      </c>
      <c r="B2611" s="0" t="s">
        <v>2006</v>
      </c>
      <c r="D2611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true" hidden="false" ht="12.1" outlineLevel="0" r="2612">
      <c r="A2612" s="0" t="str">
        <f aca="false">HYPERLINK("http://dbpedia.org/ontology/author")</f>
        <v>http://dbpedia.org/ontology/author</v>
      </c>
      <c r="B2612" s="0" t="s">
        <v>2006</v>
      </c>
      <c r="D2612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true" hidden="false" ht="12.1" outlineLevel="0" r="2613">
      <c r="A2613" s="0" t="str">
        <f aca="false">HYPERLINK("http://xmlns.com/foaf/0.1/name")</f>
        <v>http://xmlns.com/foaf/0.1/name</v>
      </c>
      <c r="B2613" s="0" t="s">
        <v>24</v>
      </c>
      <c r="D261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2614">
      <c r="A2614" s="0" t="str">
        <f aca="false">HYPERLINK("http://dbpedia.org/property/influences")</f>
        <v>http://dbpedia.org/property/influences</v>
      </c>
      <c r="B2614" s="0" t="s">
        <v>89</v>
      </c>
      <c r="D2614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true" hidden="false" ht="12.1" outlineLevel="0" r="2615">
      <c r="A2615" s="0" t="str">
        <f aca="false">HYPERLINK("http://dbpedia.org/property/name")</f>
        <v>http://dbpedia.org/property/name</v>
      </c>
      <c r="B2615" s="0" t="s">
        <v>24</v>
      </c>
      <c r="D261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2616">
      <c r="A2616" s="0" t="str">
        <f aca="false">HYPERLINK("http://dbpedia.org/ontology/influencedBy")</f>
        <v>http://dbpedia.org/ontology/influencedBy</v>
      </c>
      <c r="B2616" s="0" t="s">
        <v>2073</v>
      </c>
      <c r="D2616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true" hidden="false" ht="12.1" outlineLevel="0" r="2617">
      <c r="A2617" s="0" t="str">
        <f aca="false">HYPERLINK("http://dbpedia.org/property/writer")</f>
        <v>http://dbpedia.org/property/writer</v>
      </c>
      <c r="B2617" s="0" t="s">
        <v>36</v>
      </c>
      <c r="D2617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2618">
      <c r="A2618" s="0" t="str">
        <f aca="false">HYPERLINK("http://dbpedia.org/property/series")</f>
        <v>http://dbpedia.org/property/series</v>
      </c>
      <c r="B2618" s="0" t="s">
        <v>72</v>
      </c>
      <c r="D2618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1" outlineLevel="0" r="2619">
      <c r="A2619" s="0" t="str">
        <f aca="false">HYPERLINK("http://dbpedia.org/ontology/illustrator")</f>
        <v>http://dbpedia.org/ontology/illustrator</v>
      </c>
      <c r="B2619" s="0" t="s">
        <v>2075</v>
      </c>
      <c r="D2619" s="0" t="str">
        <f aca="false">HYPERLINK("http://dbpedia.org/sparql?default-graph-uri=http%3A%2F%2Fdbpedia.org&amp;query=select+distinct+%3Fsubject+%3Fobject+where+{%3Fsubject+%3Chttp%3A%2F%2Fdbpedia.org%2Fontology%2Fillustrator%3E+%3Fobject}+LIMIT+100&amp;format=text%2Fhtml&amp;timeout=30000&amp;debug=on", "View on DBPedia")</f>
        <v>View on DBPedia</v>
      </c>
    </row>
    <row collapsed="false" customFormat="false" customHeight="true" hidden="false" ht="12.65" outlineLevel="0" r="2620">
      <c r="A2620" s="0" t="str">
        <f aca="false">HYPERLINK("http://dbpedia.org/ontology/subsequentWork")</f>
        <v>http://dbpedia.org/ontology/subsequentWork</v>
      </c>
      <c r="B2620" s="0" t="s">
        <v>853</v>
      </c>
      <c r="D2620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1" outlineLevel="0" r="2621">
      <c r="A2621" s="0" t="str">
        <f aca="false">HYPERLINK("http://dbpedia.org/ontology/influenced")</f>
        <v>http://dbpedia.org/ontology/influenced</v>
      </c>
      <c r="B2621" s="0" t="s">
        <v>1292</v>
      </c>
      <c r="D2621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true" hidden="false" ht="12.1" outlineLevel="0" r="2622">
      <c r="A2622" s="0" t="str">
        <f aca="false">HYPERLINK("http://dbpedia.org/ontology/writer")</f>
        <v>http://dbpedia.org/ontology/writer</v>
      </c>
      <c r="B2622" s="0" t="s">
        <v>36</v>
      </c>
      <c r="D262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2623">
      <c r="A2623" s="0" t="str">
        <f aca="false">HYPERLINK("http://dbpedia.org/property/caption")</f>
        <v>http://dbpedia.org/property/caption</v>
      </c>
      <c r="B2623" s="0" t="s">
        <v>28</v>
      </c>
      <c r="D262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2624">
      <c r="A2624" s="0" t="str">
        <f aca="false">HYPERLINK("http://dbpedia.org/property/influenced")</f>
        <v>http://dbpedia.org/property/influenced</v>
      </c>
      <c r="B2624" s="0" t="s">
        <v>1292</v>
      </c>
      <c r="D2624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true" hidden="false" ht="12.1" outlineLevel="0" r="2625">
      <c r="A2625" s="0" t="str">
        <f aca="false">HYPERLINK("http://dbpedia.org/property/illustrator")</f>
        <v>http://dbpedia.org/property/illustrator</v>
      </c>
      <c r="B2625" s="0" t="s">
        <v>2075</v>
      </c>
      <c r="D2625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true" hidden="false" ht="12.1" outlineLevel="0" r="2626">
      <c r="A2626" s="0" t="str">
        <f aca="false">HYPERLINK("http://dbpedia.org/ontology/series")</f>
        <v>http://dbpedia.org/ontology/series</v>
      </c>
      <c r="B2626" s="0" t="s">
        <v>72</v>
      </c>
      <c r="D2626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true" hidden="false" ht="12.1" outlineLevel="0" r="2627">
      <c r="A2627" s="0" t="str">
        <f aca="false">HYPERLINK("http://dbpedia.org/property/subject")</f>
        <v>http://dbpedia.org/property/subject</v>
      </c>
      <c r="B2627" s="0" t="s">
        <v>98</v>
      </c>
      <c r="D2627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true" hidden="false" ht="12.1" outlineLevel="0" r="2628">
      <c r="A2628" s="0" t="str">
        <f aca="false">HYPERLINK("http://dbpedia.org/ontology/creator")</f>
        <v>http://dbpedia.org/ontology/creator</v>
      </c>
      <c r="B2628" s="0" t="s">
        <v>104</v>
      </c>
      <c r="D2628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true" hidden="false" ht="12.65" outlineLevel="0" r="2629">
      <c r="A2629" s="0" t="str">
        <f aca="false">HYPERLINK("http://dbpedia.org/property/titleOrig")</f>
        <v>http://dbpedia.org/property/titleOrig</v>
      </c>
      <c r="B2629" s="0" t="s">
        <v>1224</v>
      </c>
      <c r="D2629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true" hidden="false" ht="12.65" outlineLevel="0" r="2630">
      <c r="A2630" s="0" t="str">
        <f aca="false">HYPERLINK("http://dbpedia.org/ontology/nonFictionSubject")</f>
        <v>http://dbpedia.org/ontology/nonFictionSubject</v>
      </c>
      <c r="B2630" s="0" t="s">
        <v>1147</v>
      </c>
      <c r="D2630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true" hidden="false" ht="12.65" outlineLevel="0" r="2631">
      <c r="A2631" s="0" t="str">
        <f aca="false">HYPERLINK("http://dbpedia.org/property/followedBy")</f>
        <v>http://dbpedia.org/property/followedBy</v>
      </c>
      <c r="B2631" s="0" t="s">
        <v>42</v>
      </c>
      <c r="D2631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65" outlineLevel="0" r="2632">
      <c r="A2632" s="0" t="str">
        <f aca="false">HYPERLINK("http://dbpedia.org/ontology/coverArtist")</f>
        <v>http://dbpedia.org/ontology/coverArtist</v>
      </c>
      <c r="B2632" s="0" t="s">
        <v>2040</v>
      </c>
      <c r="D2632" s="0" t="str">
        <f aca="false">HYPERLINK("http://dbpedia.org/sparql?default-graph-uri=http%3A%2F%2Fdbpedia.org&amp;query=select+distinct+%3Fsubject+%3Fobject+where+{%3Fsubject+%3Chttp%3A%2F%2Fdbpedia.org%2Fontology%2FcoverArtist%3E+%3Fobject}+LIMIT+100&amp;format=text%2Fhtml&amp;timeout=30000&amp;debug=on", "View on DBPedia")</f>
        <v>View on DBPedia</v>
      </c>
    </row>
    <row collapsed="false" customFormat="false" customHeight="true" hidden="false" ht="12.65" outlineLevel="0" r="2633">
      <c r="A2633" s="0" t="str">
        <f aca="false">HYPERLINK("http://dbpedia.org/property/birthName")</f>
        <v>http://dbpedia.org/property/birthName</v>
      </c>
      <c r="B2633" s="0" t="s">
        <v>1279</v>
      </c>
      <c r="D2633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65" outlineLevel="0" r="2634">
      <c r="A2634" s="0" t="str">
        <f aca="false">HYPERLINK("http://dbpedia.org/property/coverArtist")</f>
        <v>http://dbpedia.org/property/coverArtist</v>
      </c>
      <c r="B2634" s="0" t="s">
        <v>2040</v>
      </c>
      <c r="D2634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true" hidden="false" ht="12.1" outlineLevel="0" r="2635">
      <c r="A2635" s="0" t="str">
        <f aca="false">HYPERLINK("http://dbpedia.org/property/creator")</f>
        <v>http://dbpedia.org/property/creator</v>
      </c>
      <c r="B2635" s="0" t="s">
        <v>104</v>
      </c>
      <c r="D2635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true" hidden="false" ht="12.65" outlineLevel="0" r="2636">
      <c r="A2636" s="0" t="str">
        <f aca="false">HYPERLINK("http://dbpedia.org/ontology/birthName")</f>
        <v>http://dbpedia.org/ontology/birthName</v>
      </c>
      <c r="B2636" s="0" t="s">
        <v>1279</v>
      </c>
      <c r="D2636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true" hidden="false" ht="12.1" outlineLevel="0" r="2637">
      <c r="A2637" s="0" t="str">
        <f aca="false">HYPERLINK("http://dbpedia.org/property/title")</f>
        <v>http://dbpedia.org/property/title</v>
      </c>
      <c r="B2637" s="0" t="s">
        <v>27</v>
      </c>
      <c r="D263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2639">
      <c r="A2639" s="0" t="n">
        <v>1911613041</v>
      </c>
      <c r="B2639" s="0" t="s">
        <v>2143</v>
      </c>
      <c r="C2639" s="0" t="str">
        <f aca="false">HYPERLINK("http://en.wikipedia.org/wiki/List_of_largest_manufacturing_companies_by_revenue", "View context")</f>
        <v>View context</v>
      </c>
    </row>
    <row collapsed="false" customFormat="false" customHeight="true" hidden="false" ht="12.1" outlineLevel="0" r="2640">
      <c r="A2640" s="0" t="s">
        <v>1671</v>
      </c>
      <c r="B2640" s="0" t="s">
        <v>1674</v>
      </c>
      <c r="C2640" s="0" t="s">
        <v>791</v>
      </c>
      <c r="D2640" s="0" t="s">
        <v>1676</v>
      </c>
      <c r="E2640" s="0" t="s">
        <v>1684</v>
      </c>
    </row>
    <row collapsed="false" customFormat="false" customHeight="true" hidden="false" ht="12.1" outlineLevel="0" r="2641">
      <c r="A2641" s="0" t="s">
        <v>779</v>
      </c>
      <c r="B2641" s="0" t="s">
        <v>785</v>
      </c>
      <c r="C2641" s="0" t="s">
        <v>2144</v>
      </c>
      <c r="D2641" s="0" t="s">
        <v>1692</v>
      </c>
      <c r="E2641" s="0" t="s">
        <v>780</v>
      </c>
    </row>
    <row collapsed="false" customFormat="false" customHeight="true" hidden="false" ht="12.1" outlineLevel="0" r="2642">
      <c r="A2642" s="0" t="s">
        <v>799</v>
      </c>
      <c r="B2642" s="0" t="s">
        <v>1945</v>
      </c>
      <c r="C2642" s="0" t="s">
        <v>1700</v>
      </c>
      <c r="D2642" s="0" t="s">
        <v>2145</v>
      </c>
      <c r="E2642" s="0" t="s">
        <v>2146</v>
      </c>
    </row>
    <row collapsed="false" customFormat="false" customHeight="true" hidden="false" ht="12.1" outlineLevel="0" r="2643">
      <c r="A2643" s="0" t="s">
        <v>1712</v>
      </c>
      <c r="B2643" s="0" t="s">
        <v>1715</v>
      </c>
      <c r="C2643" s="0" t="s">
        <v>797</v>
      </c>
      <c r="D2643" s="0" t="s">
        <v>2147</v>
      </c>
      <c r="E2643" s="0" t="s">
        <v>1718</v>
      </c>
    </row>
    <row collapsed="false" customFormat="false" customHeight="true" hidden="false" ht="12.1" outlineLevel="0" r="2644">
      <c r="A2644" s="0" t="s">
        <v>2148</v>
      </c>
      <c r="B2644" s="0" t="s">
        <v>1720</v>
      </c>
    </row>
    <row collapsed="false" customFormat="false" customHeight="true" hidden="false" ht="12.65" outlineLevel="0" r="2645">
      <c r="A2645" s="0" t="str">
        <f aca="false">HYPERLINK("http://dbpedia.org/ontology/foundationPlace")</f>
        <v>http://dbpedia.org/ontology/foundationPlace</v>
      </c>
      <c r="B2645" s="0" t="s">
        <v>851</v>
      </c>
      <c r="D2645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true" hidden="false" ht="12.65" outlineLevel="0" r="2646">
      <c r="A2646" s="0" t="str">
        <f aca="false">HYPERLINK("http://dbpedia.org/property/areaServed")</f>
        <v>http://dbpedia.org/property/areaServed</v>
      </c>
      <c r="B2646" s="0" t="s">
        <v>831</v>
      </c>
      <c r="D2646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true" hidden="false" ht="12.1" outlineLevel="0" r="2647">
      <c r="A2647" s="0" t="str">
        <f aca="false">HYPERLINK("http://dbpedia.org/ontology/headquarter")</f>
        <v>http://dbpedia.org/ontology/headquarter</v>
      </c>
      <c r="B2647" s="0" t="s">
        <v>1776</v>
      </c>
      <c r="D2647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true" hidden="false" ht="12.65" outlineLevel="0" r="2648">
      <c r="A2648" s="0" t="str">
        <f aca="false">HYPERLINK("http://dbpedia.org/property/locationCountry")</f>
        <v>http://dbpedia.org/property/locationCountry</v>
      </c>
      <c r="B2648" s="0" t="s">
        <v>810</v>
      </c>
      <c r="D2648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true" hidden="false" ht="12.1" outlineLevel="0" r="2649">
      <c r="A2649" s="0" t="str">
        <f aca="false">HYPERLINK("http://dbpedia.org/ontology/location")</f>
        <v>http://dbpedia.org/ontology/location</v>
      </c>
      <c r="B2649" s="0" t="s">
        <v>419</v>
      </c>
      <c r="D2649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2650">
      <c r="A2650" s="0" t="str">
        <f aca="false">HYPERLINK("http://dbpedia.org/property/country")</f>
        <v>http://dbpedia.org/property/country</v>
      </c>
      <c r="B2650" s="0" t="s">
        <v>49</v>
      </c>
      <c r="D265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2651">
      <c r="A2651" s="0" t="str">
        <f aca="false">HYPERLINK("http://dbpedia.org/property/foundation")</f>
        <v>http://dbpedia.org/property/foundation</v>
      </c>
      <c r="B2651" s="0" t="s">
        <v>354</v>
      </c>
      <c r="D2651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1" outlineLevel="0" r="2652">
      <c r="A2652" s="0" t="str">
        <f aca="false">HYPERLINK("http://dbpedia.org/property/headquarters")</f>
        <v>http://dbpedia.org/property/headquarters</v>
      </c>
      <c r="B2652" s="0" t="s">
        <v>1779</v>
      </c>
      <c r="D265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1" outlineLevel="0" r="2653">
      <c r="A2653" s="0" t="str">
        <f aca="false">HYPERLINK("http://dbpedia.org/property/location")</f>
        <v>http://dbpedia.org/property/location</v>
      </c>
      <c r="B2653" s="0" t="s">
        <v>419</v>
      </c>
      <c r="D265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65" outlineLevel="0" r="2654">
      <c r="A2654" s="0" t="str">
        <f aca="false">HYPERLINK("http://dbpedia.org/ontology/locationCountry")</f>
        <v>http://dbpedia.org/ontology/locationCountry</v>
      </c>
      <c r="B2654" s="0" t="s">
        <v>810</v>
      </c>
      <c r="D2654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true" hidden="false" ht="12.65" outlineLevel="0" r="2655">
      <c r="A2655" s="0" t="str">
        <f aca="false">HYPERLINK("http://dbpedia.org/ontology/regionServed")</f>
        <v>http://dbpedia.org/ontology/regionServed</v>
      </c>
      <c r="B2655" s="0" t="s">
        <v>1788</v>
      </c>
      <c r="D2655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true" hidden="false" ht="12.65" outlineLevel="0" r="2656">
      <c r="A2656" s="0" t="str">
        <f aca="false">HYPERLINK("http://dbpedia.org/property/locationCity")</f>
        <v>http://dbpedia.org/property/locationCity</v>
      </c>
      <c r="B2656" s="0" t="s">
        <v>2149</v>
      </c>
      <c r="D2656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true" hidden="false" ht="12.1" outlineLevel="0" r="2657">
      <c r="A2657" s="0" t="str">
        <f aca="false">HYPERLINK("http://dbpedia.org/property/locations")</f>
        <v>http://dbpedia.org/property/locations</v>
      </c>
      <c r="B2657" s="0" t="s">
        <v>2150</v>
      </c>
      <c r="D2657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true" hidden="false" ht="12.65" outlineLevel="0" r="2658">
      <c r="A2658" s="0" t="str">
        <f aca="false">HYPERLINK("http://dbpedia.org/ontology/locationCity")</f>
        <v>http://dbpedia.org/ontology/locationCity</v>
      </c>
      <c r="B2658" s="0" t="s">
        <v>2149</v>
      </c>
      <c r="D2658" s="0" t="str">
        <f aca="false">HYPERLINK("http://dbpedia.org/sparql?default-graph-uri=http%3A%2F%2Fdbpedia.org&amp;query=select+distinct+%3Fsubject+%3Fobject+where+{%3Fsubject+%3Chttp%3A%2F%2Fdbpedia.org%2Fontology%2FlocationCity%3E+%3Fobject}+LIMIT+100&amp;format=text%2Fhtml&amp;timeout=30000&amp;debug=on", "View on DBPedia")</f>
        <v>View on DBPedia</v>
      </c>
    </row>
    <row collapsed="false" customFormat="false" customHeight="true" hidden="false" ht="12.1" outlineLevel="0" r="2659">
      <c r="A2659" s="0" t="str">
        <f aca="false">HYPERLINK("http://dbpedia.org/property/owner")</f>
        <v>http://dbpedia.org/property/owner</v>
      </c>
      <c r="B2659" s="0" t="s">
        <v>549</v>
      </c>
      <c r="D2659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2660">
      <c r="A2660" s="0" t="str">
        <f aca="false">HYPERLINK("http://dbpedia.org/property/subsid")</f>
        <v>http://dbpedia.org/property/subsid</v>
      </c>
      <c r="B2660" s="0" t="s">
        <v>1191</v>
      </c>
      <c r="D2660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true" hidden="false" ht="12.1" outlineLevel="0" r="2661">
      <c r="A2661" s="0" t="str">
        <f aca="false">HYPERLINK("http://xmlns.com/foaf/0.1/name")</f>
        <v>http://xmlns.com/foaf/0.1/name</v>
      </c>
      <c r="B2661" s="0" t="s">
        <v>24</v>
      </c>
      <c r="D266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2662">
      <c r="A2662" s="0" t="str">
        <f aca="false">HYPERLINK("http://dbpedia.org/ontology/owningCompany")</f>
        <v>http://dbpedia.org/ontology/owningCompany</v>
      </c>
      <c r="B2662" s="0" t="s">
        <v>1218</v>
      </c>
      <c r="D2662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true" hidden="false" ht="12.65" outlineLevel="0" r="2663">
      <c r="A2663" s="0" t="str">
        <f aca="false">HYPERLINK("http://dbpedia.org/property/birthPlace")</f>
        <v>http://dbpedia.org/property/birthPlace</v>
      </c>
      <c r="B2663" s="0" t="s">
        <v>359</v>
      </c>
      <c r="D266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2664">
      <c r="A2664" s="0" t="str">
        <f aca="false">HYPERLINK("http://dbpedia.org/property/col")</f>
        <v>http://dbpedia.org/property/col</v>
      </c>
      <c r="B2664" s="0" t="s">
        <v>1139</v>
      </c>
      <c r="D2664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2665">
      <c r="A2665" s="0" t="str">
        <f aca="false">HYPERLINK("http://dbpedia.org/ontology/country")</f>
        <v>http://dbpedia.org/ontology/country</v>
      </c>
      <c r="B2665" s="0" t="s">
        <v>49</v>
      </c>
      <c r="D2665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2666">
      <c r="A2666" s="0" t="str">
        <f aca="false">HYPERLINK("http://dbpedia.org/ontology/birthPlace")</f>
        <v>http://dbpedia.org/ontology/birthPlace</v>
      </c>
      <c r="B2666" s="0" t="s">
        <v>359</v>
      </c>
      <c r="D266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2667">
      <c r="A2667" s="0" t="str">
        <f aca="false">HYPERLINK("http://dbpedia.org/property/placeOfBirth")</f>
        <v>http://dbpedia.org/property/placeOfBirth</v>
      </c>
      <c r="B2667" s="0" t="s">
        <v>363</v>
      </c>
      <c r="D266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2668">
      <c r="A2668" s="0" t="str">
        <f aca="false">HYPERLINK("http://dbpedia.org/property/parent")</f>
        <v>http://dbpedia.org/property/parent</v>
      </c>
      <c r="B2668" s="0" t="s">
        <v>1152</v>
      </c>
      <c r="D2668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true" hidden="false" ht="12.1" outlineLevel="0" r="2669">
      <c r="A2669" s="0" t="str">
        <f aca="false">HYPERLINK("http://dbpedia.org/property/name")</f>
        <v>http://dbpedia.org/property/name</v>
      </c>
      <c r="B2669" s="0" t="s">
        <v>24</v>
      </c>
      <c r="D266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2670">
      <c r="A2670" s="0" t="str">
        <f aca="false">HYPERLINK("http://dbpedia.org/property/companyName")</f>
        <v>http://dbpedia.org/property/companyName</v>
      </c>
      <c r="B2670" s="0" t="s">
        <v>1142</v>
      </c>
      <c r="D2670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true" hidden="false" ht="12.65" outlineLevel="0" r="2671">
      <c r="A2671" s="0" t="str">
        <f aca="false">HYPERLINK("http://dbpedia.org/ontology/broadcastArea")</f>
        <v>http://dbpedia.org/ontology/broadcastArea</v>
      </c>
      <c r="B2671" s="0" t="s">
        <v>1943</v>
      </c>
      <c r="D2671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true" hidden="false" ht="12.1" outlineLevel="0" r="2672">
      <c r="A2672" s="0" t="str">
        <f aca="false">HYPERLINK("http://dbpedia.org/ontology/owner")</f>
        <v>http://dbpedia.org/ontology/owner</v>
      </c>
      <c r="B2672" s="0" t="s">
        <v>549</v>
      </c>
      <c r="D2672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2673">
      <c r="A2673" s="0" t="str">
        <f aca="false">HYPERLINK("http://dbpedia.org/ontology/parentCompany")</f>
        <v>http://dbpedia.org/ontology/parentCompany</v>
      </c>
      <c r="B2673" s="0" t="s">
        <v>1215</v>
      </c>
      <c r="D2673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true" hidden="false" ht="12.65" outlineLevel="0" r="2674">
      <c r="A2674" s="0" t="str">
        <f aca="false">HYPERLINK("http://dbpedia.org/property/broadcastArea")</f>
        <v>http://dbpedia.org/property/broadcastArea</v>
      </c>
      <c r="B2674" s="0" t="s">
        <v>1943</v>
      </c>
      <c r="D2674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true" hidden="false" ht="12.1" outlineLevel="0" r="2675">
      <c r="A2675" s="0" t="str">
        <f aca="false">HYPERLINK("http://dbpedia.org/property/locale")</f>
        <v>http://dbpedia.org/property/locale</v>
      </c>
      <c r="B2675" s="0" t="s">
        <v>2151</v>
      </c>
      <c r="D2675" s="0" t="str">
        <f aca="false">HYPERLINK("http://dbpedia.org/sparql?default-graph-uri=http%3A%2F%2Fdbpedia.org&amp;query=select+distinct+%3Fsubject+%3Fobject+where+{%3Fsubject+%3Chttp%3A%2F%2Fdbpedia.org%2Fproperty%2Flocale%3E+%3Fobject}+LIMIT+100&amp;format=text%2Fhtml&amp;timeout=30000&amp;debug=on", "View on DBPedia")</f>
        <v>View on DBPedia</v>
      </c>
    </row>
    <row collapsed="false" customFormat="false" customHeight="true" hidden="false" ht="12.1" outlineLevel="0" r="2676">
      <c r="A2676" s="0" t="str">
        <f aca="false">HYPERLINK("http://dbpedia.org/property/area")</f>
        <v>http://dbpedia.org/property/area</v>
      </c>
      <c r="B2676" s="0" t="s">
        <v>1938</v>
      </c>
      <c r="D2676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true" hidden="false" ht="12.1" outlineLevel="0" r="2677">
      <c r="A2677" s="0" t="str">
        <f aca="false">HYPERLINK("http://dbpedia.org/property/divisions")</f>
        <v>http://dbpedia.org/property/divisions</v>
      </c>
      <c r="B2677" s="0" t="s">
        <v>829</v>
      </c>
      <c r="D2677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true" hidden="false" ht="12.1" outlineLevel="0" r="2678">
      <c r="A2678" s="0" t="str">
        <f aca="false">HYPERLINK("http://dbpedia.org/property/availability")</f>
        <v>http://dbpedia.org/property/availability</v>
      </c>
      <c r="B2678" s="0" t="s">
        <v>1735</v>
      </c>
      <c r="D2678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true" hidden="false" ht="12.65" outlineLevel="0" r="2679">
      <c r="A2679" s="0" t="str">
        <f aca="false">HYPERLINK("http://dbpedia.org/property/companyType")</f>
        <v>http://dbpedia.org/property/companyType</v>
      </c>
      <c r="B2679" s="0" t="s">
        <v>1283</v>
      </c>
      <c r="D2679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true" hidden="false" ht="12.65" outlineLevel="0" r="2680">
      <c r="A2680" s="0" t="str">
        <f aca="false">HYPERLINK("http://dbpedia.org/ontology/distributingLabel")</f>
        <v>http://dbpedia.org/ontology/distributingLabel</v>
      </c>
      <c r="B2680" s="0" t="s">
        <v>1164</v>
      </c>
      <c r="D2680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true" hidden="false" ht="12.1" outlineLevel="0" r="2681">
      <c r="A2681" s="0" t="str">
        <f aca="false">HYPERLINK("http://dbpedia.org/ontology/subsidiary")</f>
        <v>http://dbpedia.org/ontology/subsidiary</v>
      </c>
      <c r="B2681" s="0" t="s">
        <v>2152</v>
      </c>
      <c r="D2681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true" hidden="false" ht="12.65" outlineLevel="0" r="2682">
      <c r="A2682" s="0" t="str">
        <f aca="false">HYPERLINK("http://dbpedia.org/property/placeOfDeath")</f>
        <v>http://dbpedia.org/property/placeOfDeath</v>
      </c>
      <c r="B2682" s="0" t="s">
        <v>418</v>
      </c>
      <c r="D268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65" outlineLevel="0" r="2683">
      <c r="A2683" s="0" t="str">
        <f aca="false">HYPERLINK("http://dbpedia.org/ontology/distributingCompany")</f>
        <v>http://dbpedia.org/ontology/distributingCompany</v>
      </c>
      <c r="B2683" s="0" t="s">
        <v>1178</v>
      </c>
      <c r="D2683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true" hidden="false" ht="12.1" outlineLevel="0" r="2684">
      <c r="A2684" s="0" t="str">
        <f aca="false">HYPERLINK("http://dbpedia.org/property/origin")</f>
        <v>http://dbpedia.org/property/origin</v>
      </c>
      <c r="B2684" s="0" t="s">
        <v>805</v>
      </c>
      <c r="D2684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true" hidden="false" ht="12.1" outlineLevel="0" r="2685">
      <c r="A2685" s="0" t="str">
        <f aca="false">HYPERLINK("http://dbpedia.org/ontology/nationality")</f>
        <v>http://dbpedia.org/ontology/nationality</v>
      </c>
      <c r="B2685" s="0" t="s">
        <v>1723</v>
      </c>
      <c r="D2685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true" hidden="false" ht="12.65" outlineLevel="0" r="2686">
      <c r="A2686" s="0" t="str">
        <f aca="false">HYPERLINK("http://dbpedia.org/property/deathPlace")</f>
        <v>http://dbpedia.org/property/deathPlace</v>
      </c>
      <c r="B2686" s="0" t="s">
        <v>462</v>
      </c>
      <c r="D268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2687">
      <c r="A2687" s="0" t="str">
        <f aca="false">HYPERLINK("http://dbpedia.org/property/caption")</f>
        <v>http://dbpedia.org/property/caption</v>
      </c>
      <c r="B2687" s="0" t="s">
        <v>28</v>
      </c>
      <c r="D268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2688">
      <c r="A2688" s="0" t="str">
        <f aca="false">HYPERLINK("http://dbpedia.org/property/distributor")</f>
        <v>http://dbpedia.org/property/distributor</v>
      </c>
      <c r="B2688" s="0" t="s">
        <v>32</v>
      </c>
      <c r="D2688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2689">
      <c r="A2689" s="0" t="str">
        <f aca="false">HYPERLINK("http://dbpedia.org/property/title")</f>
        <v>http://dbpedia.org/property/title</v>
      </c>
      <c r="B2689" s="0" t="s">
        <v>27</v>
      </c>
      <c r="D268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690">
      <c r="A2690" s="0" t="str">
        <f aca="false">HYPERLINK("http://dbpedia.org/property/nat")</f>
        <v>http://dbpedia.org/property/nat</v>
      </c>
      <c r="B2690" s="0" t="s">
        <v>1724</v>
      </c>
      <c r="D2690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true" hidden="false" ht="12.1" outlineLevel="0" r="2691">
      <c r="A2691" s="0" t="str">
        <f aca="false">HYPERLINK("http://dbpedia.org/property/city")</f>
        <v>http://dbpedia.org/property/city</v>
      </c>
      <c r="B2691" s="0" t="s">
        <v>1605</v>
      </c>
      <c r="D2691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true" hidden="false" ht="12.1" outlineLevel="0" r="2692">
      <c r="A2692" s="0" t="str">
        <f aca="false">HYPERLINK("http://dbpedia.org/property/distribution")</f>
        <v>http://dbpedia.org/property/distribution</v>
      </c>
      <c r="B2692" s="0" t="s">
        <v>1241</v>
      </c>
      <c r="D2692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true" hidden="false" ht="12.1" outlineLevel="0" r="2693">
      <c r="A2693" s="0" t="str">
        <f aca="false">HYPERLINK("http://dbpedia.org/ontology/division")</f>
        <v>http://dbpedia.org/ontology/division</v>
      </c>
      <c r="B2693" s="0" t="s">
        <v>1651</v>
      </c>
      <c r="D2693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true" hidden="false" ht="12.1" outlineLevel="0" r="2694">
      <c r="A2694" s="0" t="str">
        <f aca="false">HYPERLINK("http://dbpedia.org/property/airline")</f>
        <v>http://dbpedia.org/property/airline</v>
      </c>
      <c r="B2694" s="0" t="s">
        <v>2153</v>
      </c>
      <c r="D2694" s="0" t="str">
        <f aca="false">HYPERLINK("http://dbpedia.org/sparql?default-graph-uri=http%3A%2F%2Fdbpedia.org&amp;query=select+distinct+%3Fsubject+%3Fobject+where+{%3Fsubject+%3Chttp%3A%2F%2Fdbpedia.org%2Fproperty%2Fairline%3E+%3Fobject}+LIMIT+100&amp;format=text%2Fhtml&amp;timeout=30000&amp;debug=on", "View on DBPedia")</f>
        <v>View on DBPedia</v>
      </c>
    </row>
    <row collapsed="false" customFormat="false" customHeight="true" hidden="false" ht="12.1" outlineLevel="0" r="2695">
      <c r="A2695" s="0" t="str">
        <f aca="false">HYPERLINK("http://dbpedia.org/ontology/type")</f>
        <v>http://dbpedia.org/ontology/type</v>
      </c>
      <c r="B2695" s="0" t="s">
        <v>59</v>
      </c>
      <c r="D269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true" hidden="false" ht="12.1" outlineLevel="0" r="2696">
      <c r="A2696" s="0" t="str">
        <f aca="false">HYPERLINK("http://dbpedia.org/ontology/predecessor")</f>
        <v>http://dbpedia.org/ontology/predecessor</v>
      </c>
      <c r="B2696" s="0" t="s">
        <v>502</v>
      </c>
      <c r="D2696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2697">
      <c r="A2697" s="0" t="str">
        <f aca="false">HYPERLINK("http://dbpedia.org/property/data")</f>
        <v>http://dbpedia.org/property/data</v>
      </c>
      <c r="B2697" s="0" t="s">
        <v>476</v>
      </c>
      <c r="D269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1" outlineLevel="0" r="2698">
      <c r="A2698" s="0" t="str">
        <f aca="false">HYPERLINK("http://dbpedia.org/property/predecessor")</f>
        <v>http://dbpedia.org/property/predecessor</v>
      </c>
      <c r="B2698" s="0" t="s">
        <v>502</v>
      </c>
      <c r="D2698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65" outlineLevel="0" r="2699">
      <c r="A2699" s="0" t="str">
        <f aca="false">HYPERLINK("http://dbpedia.org/ontology/stateOfOrigin")</f>
        <v>http://dbpedia.org/ontology/stateOfOrigin</v>
      </c>
      <c r="B2699" s="0" t="s">
        <v>1731</v>
      </c>
      <c r="D2699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true" hidden="false" ht="12.1" outlineLevel="0" r="2700">
      <c r="A2700" s="0" t="str">
        <f aca="false">HYPERLINK("http://dbpedia.org/property/subsidiaries")</f>
        <v>http://dbpedia.org/property/subsidiaries</v>
      </c>
      <c r="B2700" s="0" t="s">
        <v>2154</v>
      </c>
      <c r="D2700" s="0" t="str">
        <f aca="false">HYPERLINK("http://dbpedia.org/sparql?default-graph-uri=http%3A%2F%2Fdbpedia.org&amp;query=select+distinct+%3Fsubject+%3Fobject+where+{%3Fsubject+%3Chttp%3A%2F%2Fdbpedia.org%2Fproperty%2Fsubsidiaries%3E+%3Fobject}+LIMIT+100&amp;format=text%2Fhtml&amp;timeout=30000&amp;debug=on", "View on DBPedia")</f>
        <v>View on DBPedia</v>
      </c>
    </row>
    <row collapsed="false" customFormat="false" customHeight="true" hidden="false" ht="12.65" outlineLevel="0" r="2701">
      <c r="A2701" s="0" t="str">
        <f aca="false">HYPERLINK("http://dbpedia.org/ontology/foundedBy")</f>
        <v>http://dbpedia.org/ontology/foundedBy</v>
      </c>
      <c r="B2701" s="0" t="s">
        <v>1198</v>
      </c>
      <c r="D2701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true" hidden="false" ht="12.65" outlineLevel="0" r="2702">
      <c r="A2702" s="0" t="str">
        <f aca="false">HYPERLINK("http://dbpedia.org/property/companySlogan")</f>
        <v>http://dbpedia.org/property/companySlogan</v>
      </c>
      <c r="B2702" s="0" t="s">
        <v>2155</v>
      </c>
      <c r="D2702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true" hidden="false" ht="12.1" outlineLevel="0" r="2703">
      <c r="A2703" s="0" t="str">
        <f aca="false">HYPERLINK("http://dbpedia.org/property/founder")</f>
        <v>http://dbpedia.org/property/founder</v>
      </c>
      <c r="B2703" s="0" t="s">
        <v>1188</v>
      </c>
      <c r="D2703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true" hidden="false" ht="12.1" outlineLevel="0" r="2704">
      <c r="A2704" s="0" t="str">
        <f aca="false">HYPERLINK("http://dbpedia.org/property/markets")</f>
        <v>http://dbpedia.org/property/markets</v>
      </c>
      <c r="B2704" s="0" t="s">
        <v>2156</v>
      </c>
      <c r="D2704" s="0" t="str">
        <f aca="false">HYPERLINK("http://dbpedia.org/sparql?default-graph-uri=http%3A%2F%2Fdbpedia.org&amp;query=select+distinct+%3Fsubject+%3Fobject+where+{%3Fsubject+%3Chttp%3A%2F%2Fdbpedia.org%2Fproperty%2Fmarkets%3E+%3Fobject}+LIMIT+100&amp;format=text%2Fhtml&amp;timeout=30000&amp;debug=on", "View on DBPedia")</f>
        <v>View on DBPedia</v>
      </c>
    </row>
    <row collapsed="false" customFormat="false" customHeight="true" hidden="false" ht="12.1" outlineLevel="0" r="2705">
      <c r="A2705" s="0" t="str">
        <f aca="false">HYPERLINK("http://dbpedia.org/property/available")</f>
        <v>http://dbpedia.org/property/available</v>
      </c>
      <c r="B2705" s="0" t="s">
        <v>589</v>
      </c>
      <c r="D2705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true" hidden="false" ht="12.65" outlineLevel="0" r="2706">
      <c r="A2706" s="0" t="str">
        <f aca="false">HYPERLINK("http://dbpedia.org/property/intl")</f>
        <v>http://dbpedia.org/property/intl</v>
      </c>
      <c r="B2706" s="0" t="s">
        <v>2157</v>
      </c>
      <c r="D2706" s="0" t="str">
        <f aca="false">HYPERLINK("http://dbpedia.org/sparql?default-graph-uri=http%3A%2F%2Fdbpedia.org&amp;query=select+distinct+%3Fsubject+%3Fobject+where+{%3Fsubject+%3Chttp%3A%2F%2Fdbpedia.org%2Fproperty%2Fintl%3E+%3Fobject}+LIMIT+100&amp;format=text%2Fhtml&amp;timeout=30000&amp;debug=on", "View on DBPedia")</f>
        <v>View on DBPedia</v>
      </c>
    </row>
    <row collapsed="false" customFormat="false" customHeight="true" hidden="false" ht="12.65" outlineLevel="0" r="2707">
      <c r="A2707" s="0" t="str">
        <f aca="false">HYPERLINK("http://dbpedia.org/ontology/deathPlace")</f>
        <v>http://dbpedia.org/ontology/deathPlace</v>
      </c>
      <c r="B2707" s="0" t="s">
        <v>462</v>
      </c>
      <c r="D2707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2708">
      <c r="A2708" s="0" t="str">
        <f aca="false">HYPERLINK("http://dbpedia.org/property/keyPeople")</f>
        <v>http://dbpedia.org/property/keyPeople</v>
      </c>
      <c r="B2708" s="0" t="s">
        <v>106</v>
      </c>
      <c r="D2708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true" hidden="false" ht="12.1" outlineLevel="0" r="2709">
      <c r="A2709" s="0" t="str">
        <f aca="false">HYPERLINK("http://dbpedia.org/property/origins")</f>
        <v>http://dbpedia.org/property/origins</v>
      </c>
      <c r="B2709" s="0" t="s">
        <v>2158</v>
      </c>
      <c r="D2709" s="0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</row>
    <row collapsed="false" customFormat="false" customHeight="true" hidden="false" ht="12.1" outlineLevel="0" r="2710">
      <c r="A2710" s="0" t="str">
        <f aca="false">HYPERLINK("http://dbpedia.org/property/logo")</f>
        <v>http://dbpedia.org/property/logo</v>
      </c>
      <c r="B2710" s="0" t="s">
        <v>416</v>
      </c>
      <c r="D2710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true" hidden="false" ht="12.1" outlineLevel="0" r="2711">
      <c r="A2711" s="0" t="str">
        <f aca="false">HYPERLINK("http://dbpedia.org/ontology/origin")</f>
        <v>http://dbpedia.org/ontology/origin</v>
      </c>
      <c r="B2711" s="0" t="s">
        <v>805</v>
      </c>
      <c r="D2711" s="0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</row>
    <row collapsed="false" customFormat="false" customHeight="true" hidden="false" ht="12.1" outlineLevel="0" r="2712">
      <c r="A2712" s="0" t="str">
        <f aca="false">HYPERLINK("http://dbpedia.org/property/products")</f>
        <v>http://dbpedia.org/property/products</v>
      </c>
      <c r="B2712" s="0" t="s">
        <v>1168</v>
      </c>
      <c r="D2712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true" hidden="false" ht="12.65" outlineLevel="0" r="2713">
      <c r="A2713" s="0" t="str">
        <f aca="false">HYPERLINK("http://dbpedia.org/property/serviceArea")</f>
        <v>http://dbpedia.org/property/serviceArea</v>
      </c>
      <c r="B2713" s="0" t="s">
        <v>2159</v>
      </c>
      <c r="D2713" s="0" t="str">
        <f aca="false">HYPERLINK("http://dbpedia.org/sparql?default-graph-uri=http%3A%2F%2Fdbpedia.org&amp;query=select+distinct+%3Fsubject+%3Fobject+where+{%3Fsubject+%3Chttp%3A%2F%2Fdbpedia.org%2Fproperty%2FserviceArea%3E+%3Fobject}+LIMIT+100&amp;format=text%2Fhtml&amp;timeout=30000&amp;debug=on", "View on DBPedia")</f>
        <v>View on DBPedia</v>
      </c>
    </row>
    <row collapsed="false" customFormat="false" customHeight="true" hidden="false" ht="12.1" outlineLevel="0" r="2714">
      <c r="A2714" s="0" t="str">
        <f aca="false">HYPERLINK("http://dbpedia.org/property/residence")</f>
        <v>http://dbpedia.org/property/residence</v>
      </c>
      <c r="B2714" s="0" t="s">
        <v>1727</v>
      </c>
      <c r="D2714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2715">
      <c r="A2715" s="0" t="str">
        <f aca="false">HYPERLINK("http://dbpedia.org/property/destinations")</f>
        <v>http://dbpedia.org/property/destinations</v>
      </c>
      <c r="B2715" s="0" t="s">
        <v>2160</v>
      </c>
      <c r="D2715" s="0" t="str">
        <f aca="false">HYPERLINK("http://dbpedia.org/sparql?default-graph-uri=http%3A%2F%2Fdbpedia.org&amp;query=select+distinct+%3Fsubject+%3Fobject+where+{%3Fsubject+%3Chttp%3A%2F%2Fdbpedia.org%2Fproperty%2Fdestinations%3E+%3Fobject}+LIMIT+100&amp;format=text%2Fhtml&amp;timeout=30000&amp;debug=on", "View on DBPedia")</f>
        <v>View on DBPedia</v>
      </c>
    </row>
    <row collapsed="false" customFormat="false" customHeight="true" hidden="false" ht="12.65" outlineLevel="0" r="2716">
      <c r="A2716" s="0" t="str">
        <f aca="false">HYPERLINK("http://dbpedia.org/property/storeLocations")</f>
        <v>http://dbpedia.org/property/storeLocations</v>
      </c>
      <c r="B2716" s="0" t="s">
        <v>2161</v>
      </c>
      <c r="D2716" s="0" t="str">
        <f aca="false">HYPERLINK("http://dbpedia.org/sparql?default-graph-uri=http%3A%2F%2Fdbpedia.org&amp;query=select+distinct+%3Fsubject+%3Fobject+where+{%3Fsubject+%3Chttp%3A%2F%2Fdbpedia.org%2Fproperty%2FstoreLocations%3E+%3Fobject}+LIMIT+100&amp;format=text%2Fhtml&amp;timeout=30000&amp;debug=on", "View on DBPedia")</f>
        <v>View on DBPedia</v>
      </c>
    </row>
    <row collapsed="false" customFormat="false" customHeight="true" hidden="false" ht="12.65" outlineLevel="0" r="2717">
      <c r="A2717" s="0" t="str">
        <f aca="false">HYPERLINK("http://dbpedia.org/property/satServ")</f>
        <v>http://dbpedia.org/property/satServ</v>
      </c>
      <c r="B2717" s="0" t="s">
        <v>2162</v>
      </c>
      <c r="D2717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true" hidden="false" ht="12.1" outlineLevel="0" r="2718">
      <c r="A2718" s="0" t="str">
        <f aca="false">HYPERLINK("http://dbpedia.org/property/fate")</f>
        <v>http://dbpedia.org/property/fate</v>
      </c>
      <c r="B2718" s="0" t="s">
        <v>1237</v>
      </c>
      <c r="D2718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true" hidden="false" ht="12.1" outlineLevel="0" r="2719">
      <c r="A2719" s="0" t="str">
        <f aca="false">HYPERLINK("http://dbpedia.org/ontology/product")</f>
        <v>http://dbpedia.org/ontology/product</v>
      </c>
      <c r="B2719" s="0" t="s">
        <v>1246</v>
      </c>
      <c r="D2719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true" hidden="false" ht="12.1" outlineLevel="0" r="2720">
      <c r="A2720" s="0" t="str">
        <f aca="false">HYPERLINK("http://dbpedia.org/ontology/destination")</f>
        <v>http://dbpedia.org/ontology/destination</v>
      </c>
      <c r="B2720" s="0" t="s">
        <v>2163</v>
      </c>
      <c r="D2720" s="0" t="str">
        <f aca="false">HYPERLINK("http://dbpedia.org/sparql?default-graph-uri=http%3A%2F%2Fdbpedia.org&amp;query=select+distinct+%3Fsubject+%3Fobject+where+{%3Fsubject+%3Chttp%3A%2F%2Fdbpedia.org%2Fontology%2Fdestination%3E+%3Fobject}+LIMIT+100&amp;format=text%2Fhtml&amp;timeout=30000&amp;debug=on", "View on DBPedia")</f>
        <v>View on DBPedia</v>
      </c>
    </row>
    <row collapsed="false" customFormat="false" customHeight="true" hidden="false" ht="12.65" outlineLevel="0" r="2721">
      <c r="A2721" s="0" t="str">
        <f aca="false">HYPERLINK("http://dbpedia.org/property/shortsummary")</f>
        <v>http://dbpedia.org/property/shortsummary</v>
      </c>
      <c r="B2721" s="0" t="s">
        <v>30</v>
      </c>
      <c r="D272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1" outlineLevel="0" r="2722">
      <c r="A2722" s="0" t="str">
        <f aca="false">HYPERLINK("http://dbpedia.org/ontology/language")</f>
        <v>http://dbpedia.org/ontology/language</v>
      </c>
      <c r="B2722" s="0" t="s">
        <v>62</v>
      </c>
      <c r="D2722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true" hidden="false" ht="12.1" outlineLevel="0" r="2723">
      <c r="A2723" s="0" t="str">
        <f aca="false">HYPERLINK("http://dbpedia.org/property/nationality")</f>
        <v>http://dbpedia.org/property/nationality</v>
      </c>
      <c r="B2723" s="0" t="s">
        <v>1723</v>
      </c>
      <c r="D2723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true" hidden="false" ht="12.65" outlineLevel="0" r="2724">
      <c r="A2724" s="0" t="str">
        <f aca="false">HYPERLINK("http://dbpedia.org/property/callsign")</f>
        <v>http://dbpedia.org/property/callsign</v>
      </c>
      <c r="B2724" s="0" t="s">
        <v>2164</v>
      </c>
      <c r="D2724" s="0" t="str">
        <f aca="false">HYPERLINK("http://dbpedia.org/sparql?default-graph-uri=http%3A%2F%2Fdbpedia.org&amp;query=select+distinct+%3Fsubject+%3Fobject+where+{%3Fsubject+%3Chttp%3A%2F%2Fdbpedia.org%2Fproperty%2Fcallsign%3E+%3Fobject}+LIMIT+100&amp;format=text%2Fhtml&amp;timeout=30000&amp;debug=on", "View on DBPedia")</f>
        <v>View on DBPedia</v>
      </c>
    </row>
    <row collapsed="false" customFormat="false" customHeight="true" hidden="false" ht="12.1" outlineLevel="0" r="2725">
      <c r="A2725" s="0" t="str">
        <f aca="false">HYPERLINK("http://dbpedia.org/property/slogan")</f>
        <v>http://dbpedia.org/property/slogan</v>
      </c>
      <c r="B2725" s="0" t="s">
        <v>1143</v>
      </c>
      <c r="D2725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true" hidden="false" ht="12.1" outlineLevel="0" r="2726">
      <c r="A2726" s="0" t="str">
        <f aca="false">HYPERLINK("http://dbpedia.org/property/homepage")</f>
        <v>http://dbpedia.org/property/homepage</v>
      </c>
      <c r="B2726" s="0" t="s">
        <v>2165</v>
      </c>
      <c r="D2726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true" hidden="false" ht="12.1" outlineLevel="0" r="2727">
      <c r="A2727" s="0" t="str">
        <f aca="false">HYPERLINK("http://dbpedia.org/property/type")</f>
        <v>http://dbpedia.org/property/type</v>
      </c>
      <c r="B2727" s="0" t="s">
        <v>59</v>
      </c>
      <c r="D2727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true" hidden="false" ht="12.1" outlineLevel="0" r="2728">
      <c r="A2728" s="0" t="str">
        <f aca="false">HYPERLINK("http://dbpedia.org/property/network")</f>
        <v>http://dbpedia.org/property/network</v>
      </c>
      <c r="B2728" s="0" t="s">
        <v>51</v>
      </c>
      <c r="D2728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true" hidden="false" ht="12.1" outlineLevel="0" r="2729">
      <c r="A2729" s="0" t="str">
        <f aca="false">HYPERLINK("http://dbpedia.org/property/successor")</f>
        <v>http://dbpedia.org/property/successor</v>
      </c>
      <c r="B2729" s="0" t="s">
        <v>453</v>
      </c>
      <c r="D2729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true" hidden="false" ht="12.65" outlineLevel="0" r="2730">
      <c r="A2730" s="0" t="str">
        <f aca="false">HYPERLINK("http://dbpedia.org/ontology/sisterStation")</f>
        <v>http://dbpedia.org/ontology/sisterStation</v>
      </c>
      <c r="B2730" s="0" t="s">
        <v>40</v>
      </c>
      <c r="D2730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true" hidden="false" ht="12.1" outlineLevel="0" r="2731">
      <c r="A2731" s="0" t="str">
        <f aca="false">HYPERLINK("http://dbpedia.org/ontology/office")</f>
        <v>http://dbpedia.org/ontology/office</v>
      </c>
      <c r="B2731" s="0" t="s">
        <v>1740</v>
      </c>
      <c r="D2731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true" hidden="false" ht="12.1" outlineLevel="0" r="2732">
      <c r="A2732" s="0" t="str">
        <f aca="false">HYPERLINK("http://dbpedia.org/ontology/fate")</f>
        <v>http://dbpedia.org/ontology/fate</v>
      </c>
      <c r="B2732" s="0" t="s">
        <v>1237</v>
      </c>
      <c r="D2732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true" hidden="false" ht="12.1" outlineLevel="0" r="2733">
      <c r="A2733" s="0" t="str">
        <f aca="false">HYPERLINK("http://dbpedia.org/ontology/award")</f>
        <v>http://dbpedia.org/ontology/award</v>
      </c>
      <c r="B2733" s="0" t="s">
        <v>91</v>
      </c>
      <c r="D2733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1" outlineLevel="0" r="2734">
      <c r="A2734" s="0" t="str">
        <f aca="false">HYPERLINK("http://dbpedia.org/property/region")</f>
        <v>http://dbpedia.org/property/region</v>
      </c>
      <c r="B2734" s="0" t="s">
        <v>1756</v>
      </c>
      <c r="D2734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true" hidden="false" ht="12.1" outlineLevel="0" r="2735">
      <c r="A2735" s="0" t="str">
        <f aca="false">HYPERLINK("http://dbpedia.org/property/office")</f>
        <v>http://dbpedia.org/property/office</v>
      </c>
      <c r="B2735" s="0" t="s">
        <v>1740</v>
      </c>
      <c r="D2735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1" outlineLevel="0" r="2736">
      <c r="A2736" s="0" t="str">
        <f aca="false">HYPERLINK("http://dbpedia.org/ontology/residence")</f>
        <v>http://dbpedia.org/ontology/residence</v>
      </c>
      <c r="B2736" s="0" t="s">
        <v>1727</v>
      </c>
      <c r="D2736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true" hidden="false" ht="12.65" outlineLevel="0" r="2737">
      <c r="A2737" s="0" t="str">
        <f aca="false">HYPERLINK("http://dbpedia.org/ontology/keyPerson")</f>
        <v>http://dbpedia.org/ontology/keyPerson</v>
      </c>
      <c r="B2737" s="0" t="s">
        <v>2166</v>
      </c>
      <c r="D2737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true" hidden="false" ht="12.65" outlineLevel="0" r="2738">
      <c r="A2738" s="0" t="str">
        <f aca="false">HYPERLINK("http://dbpedia.org/property/cableServ")</f>
        <v>http://dbpedia.org/property/cableServ</v>
      </c>
      <c r="B2738" s="0" t="s">
        <v>2167</v>
      </c>
      <c r="D2738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true" hidden="false" ht="12.1" outlineLevel="0" r="2739">
      <c r="A2739" s="0" t="str">
        <f aca="false">HYPERLINK("http://dbpedia.org/ontology/citizenship")</f>
        <v>http://dbpedia.org/ontology/citizenship</v>
      </c>
      <c r="B2739" s="0" t="s">
        <v>1772</v>
      </c>
      <c r="D2739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2740">
      <c r="A2740" s="0" t="str">
        <f aca="false">HYPERLINK("http://dbpedia.org/property/awards")</f>
        <v>http://dbpedia.org/property/awards</v>
      </c>
      <c r="B2740" s="0" t="s">
        <v>34</v>
      </c>
      <c r="D274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2741">
      <c r="A2741" s="0" t="str">
        <f aca="false">HYPERLINK("http://dbpedia.org/ontology/network")</f>
        <v>http://dbpedia.org/ontology/network</v>
      </c>
      <c r="B2741" s="0" t="s">
        <v>51</v>
      </c>
      <c r="D2741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true" hidden="false" ht="12.1" outlineLevel="0" r="2742">
      <c r="A2742" s="0" t="str">
        <f aca="false">HYPERLINK("http://dbpedia.org/property/hubs")</f>
        <v>http://dbpedia.org/property/hubs</v>
      </c>
      <c r="B2742" s="0" t="s">
        <v>2168</v>
      </c>
      <c r="D2742" s="0" t="str">
        <f aca="false">HYPERLINK("http://dbpedia.org/sparql?default-graph-uri=http%3A%2F%2Fdbpedia.org&amp;query=select+distinct+%3Fsubject+%3Fobject+where+{%3Fsubject+%3Chttp%3A%2F%2Fdbpedia.org%2Fproperty%2Fhubs%3E+%3Fobject}+LIMIT+100&amp;format=text%2Fhtml&amp;timeout=30000&amp;debug=on", "View on DBPedia")</f>
        <v>View on DBPedia</v>
      </c>
    </row>
    <row collapsed="false" customFormat="false" customHeight="true" hidden="false" ht="12.1" outlineLevel="0" r="2743">
      <c r="A2743" s="0" t="str">
        <f aca="false">HYPERLINK("http://dbpedia.org/property/production")</f>
        <v>http://dbpedia.org/property/production</v>
      </c>
      <c r="B2743" s="0" t="s">
        <v>77</v>
      </c>
      <c r="D2743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true" hidden="false" ht="12.1" outlineLevel="0" r="2744">
      <c r="A2744" s="0" t="str">
        <f aca="false">HYPERLINK("http://dbpedia.org/ontology/hometown")</f>
        <v>http://dbpedia.org/ontology/hometown</v>
      </c>
      <c r="B2744" s="0" t="s">
        <v>1176</v>
      </c>
      <c r="D2744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2745">
      <c r="A2745" s="0" t="str">
        <f aca="false">HYPERLINK("http://dbpedia.org/ontology/industry")</f>
        <v>http://dbpedia.org/ontology/industry</v>
      </c>
      <c r="B2745" s="0" t="s">
        <v>1167</v>
      </c>
      <c r="D2745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true" hidden="false" ht="12.1" outlineLevel="0" r="2746">
      <c r="A2746" s="0" t="str">
        <f aca="false">HYPERLINK("http://dbpedia.org/ontology/successor")</f>
        <v>http://dbpedia.org/ontology/successor</v>
      </c>
      <c r="B2746" s="0" t="s">
        <v>453</v>
      </c>
      <c r="D2746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65" outlineLevel="0" r="2747">
      <c r="A2747" s="0" t="str">
        <f aca="false">HYPERLINK("http://dbpedia.org/property/focusCities")</f>
        <v>http://dbpedia.org/property/focusCities</v>
      </c>
      <c r="B2747" s="0" t="s">
        <v>2169</v>
      </c>
      <c r="D2747" s="0" t="str">
        <f aca="false">HYPERLINK("http://dbpedia.org/sparql?default-graph-uri=http%3A%2F%2Fdbpedia.org&amp;query=select+distinct+%3Fsubject+%3Fobject+where+{%3Fsubject+%3Chttp%3A%2F%2Fdbpedia.org%2Fproperty%2FfocusCities%3E+%3Fobject}+LIMIT+100&amp;format=text%2Fhtml&amp;timeout=30000&amp;debug=on", "View on DBPedia")</f>
        <v>View on DBPedia</v>
      </c>
    </row>
    <row collapsed="false" customFormat="false" customHeight="true" hidden="false" ht="12.65" outlineLevel="0" r="2748">
      <c r="A2748" s="0" t="str">
        <f aca="false">HYPERLINK("http://dbpedia.org/property/hqCity")</f>
        <v>http://dbpedia.org/property/hqCity</v>
      </c>
      <c r="B2748" s="0" t="s">
        <v>2170</v>
      </c>
      <c r="D2748" s="0" t="str">
        <f aca="false">HYPERLINK("http://dbpedia.org/sparql?default-graph-uri=http%3A%2F%2Fdbpedia.org&amp;query=select+distinct+%3Fsubject+%3Fobject+where+{%3Fsubject+%3Chttp%3A%2F%2Fdbpedia.org%2Fproperty%2FhqCity%3E+%3Fobject}+LIMIT+100&amp;format=text%2Fhtml&amp;timeout=30000&amp;debug=on", "View on DBPedia")</f>
        <v>View on DBPedia</v>
      </c>
    </row>
    <row collapsed="false" customFormat="false" customHeight="true" hidden="false" ht="12.65" outlineLevel="0" r="2749">
      <c r="A2749" s="0" t="str">
        <f aca="false">HYPERLINK("http://dbpedia.org/property/sisterNames")</f>
        <v>http://dbpedia.org/property/sisterNames</v>
      </c>
      <c r="B2749" s="0" t="s">
        <v>41</v>
      </c>
      <c r="D2749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true" hidden="false" ht="12.65" outlineLevel="0" r="2750">
      <c r="A2750" s="0" t="str">
        <f aca="false">HYPERLINK("http://dbpedia.org/property/shipCountry")</f>
        <v>http://dbpedia.org/property/shipCountry</v>
      </c>
      <c r="B2750" s="0" t="s">
        <v>2171</v>
      </c>
      <c r="D2750" s="0" t="str">
        <f aca="false">HYPERLINK("http://dbpedia.org/sparql?default-graph-uri=http%3A%2F%2Fdbpedia.org&amp;query=select+distinct+%3Fsubject+%3Fobject+where+{%3Fsubject+%3Chttp%3A%2F%2Fdbpedia.org%2Fproperty%2FshipCountry%3E+%3Fobject}+LIMIT+100&amp;format=text%2Fhtml&amp;timeout=30000&amp;debug=on", "View on DBPedia")</f>
        <v>View on DBPedia</v>
      </c>
    </row>
    <row collapsed="false" customFormat="false" customHeight="true" hidden="false" ht="12.1" outlineLevel="0" r="2751">
      <c r="A2751" s="0" t="str">
        <f aca="false">HYPERLINK("http://dbpedia.org/property/services")</f>
        <v>http://dbpedia.org/property/services</v>
      </c>
      <c r="B2751" s="0" t="s">
        <v>107</v>
      </c>
      <c r="D2751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true" hidden="false" ht="12.65" outlineLevel="0" r="2752">
      <c r="A2752" s="0" t="str">
        <f aca="false">HYPERLINK("http://dbpedia.org/ontology/hubAirport")</f>
        <v>http://dbpedia.org/ontology/hubAirport</v>
      </c>
      <c r="B2752" s="0" t="s">
        <v>2172</v>
      </c>
      <c r="D2752" s="0" t="str">
        <f aca="false">HYPERLINK("http://dbpedia.org/sparql?default-graph-uri=http%3A%2F%2Fdbpedia.org&amp;query=select+distinct+%3Fsubject+%3Fobject+where+{%3Fsubject+%3Chttp%3A%2F%2Fdbpedia.org%2Fontology%2FhubAirport%3E+%3Fobject}+LIMIT+100&amp;format=text%2Fhtml&amp;timeout=30000&amp;debug=on", "View on DBPedia")</f>
        <v>View on DBPedia</v>
      </c>
    </row>
    <row collapsed="false" customFormat="false" customHeight="true" hidden="false" ht="12.65" outlineLevel="0" r="2753">
      <c r="A2753" s="0" t="str">
        <f aca="false">HYPERLINK("http://dbpedia.org/ontology/targetAirport")</f>
        <v>http://dbpedia.org/ontology/targetAirport</v>
      </c>
      <c r="B2753" s="0" t="s">
        <v>2173</v>
      </c>
      <c r="D2753" s="0" t="str">
        <f aca="false">HYPERLINK("http://dbpedia.org/sparql?default-graph-uri=http%3A%2F%2Fdbpedia.org&amp;query=select+distinct+%3Fsubject+%3Fobject+where+{%3Fsubject+%3Chttp%3A%2F%2Fdbpedia.org%2Fontology%2FtargetAirport%3E+%3Fobject}+LIMIT+100&amp;format=text%2Fhtml&amp;timeout=30000&amp;debug=on", "View on DBPedia")</f>
        <v>View on DBPedia</v>
      </c>
    </row>
    <row collapsed="false" customFormat="false" customHeight="true" hidden="false" ht="12.1" outlineLevel="0" r="2754">
      <c r="A2754" s="0" t="str">
        <f aca="false">HYPERLINK("http://dbpedia.org/property/lounge")</f>
        <v>http://dbpedia.org/property/lounge</v>
      </c>
      <c r="B2754" s="0" t="s">
        <v>2174</v>
      </c>
      <c r="D2754" s="0" t="str">
        <f aca="false">HYPERLINK("http://dbpedia.org/sparql?default-graph-uri=http%3A%2F%2Fdbpedia.org&amp;query=select+distinct+%3Fsubject+%3Fobject+where+{%3Fsubject+%3Chttp%3A%2F%2Fdbpedia.org%2Fproperty%2Flounge%3E+%3Fobject}+LIMIT+100&amp;format=text%2Fhtml&amp;timeout=30000&amp;debug=on", "View on DBPedia")</f>
        <v>View on DBPedia</v>
      </c>
    </row>
    <row collapsed="false" customFormat="false" customHeight="true" hidden="false" ht="12.1" outlineLevel="0" r="2755">
      <c r="A2755" s="0" t="str">
        <f aca="false">HYPERLINK("http://dbpedia.org/ontology/city")</f>
        <v>http://dbpedia.org/ontology/city</v>
      </c>
      <c r="B2755" s="0" t="s">
        <v>1605</v>
      </c>
      <c r="D2755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true" hidden="false" ht="12.1" outlineLevel="0" r="2756">
      <c r="A2756" s="0" t="str">
        <f aca="false">HYPERLINK("http://dbpedia.org/property/allegiance")</f>
        <v>http://dbpedia.org/property/allegiance</v>
      </c>
      <c r="B2756" s="0" t="s">
        <v>1757</v>
      </c>
      <c r="D2756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true" hidden="false" ht="12.1" outlineLevel="0" r="2757">
      <c r="A2757" s="0" t="str">
        <f aca="false">HYPERLINK("http://dbpedia.org/property/founded")</f>
        <v>http://dbpedia.org/property/founded</v>
      </c>
      <c r="B2757" s="0" t="s">
        <v>122</v>
      </c>
      <c r="D2757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true" hidden="false" ht="12.1" outlineLevel="0" r="2758">
      <c r="A2758" s="0" t="str">
        <f aca="false">HYPERLINK("http://dbpedia.org/property/offices")</f>
        <v>http://dbpedia.org/property/offices</v>
      </c>
      <c r="B2758" s="0" t="s">
        <v>2175</v>
      </c>
      <c r="D2758" s="0" t="str">
        <f aca="false">HYPERLINK("http://dbpedia.org/sparql?default-graph-uri=http%3A%2F%2Fdbpedia.org&amp;query=select+distinct+%3Fsubject+%3Fobject+where+{%3Fsubject+%3Chttp%3A%2F%2Fdbpedia.org%2Fproperty%2Foffices%3E+%3Fobject}+LIMIT+100&amp;format=text%2Fhtml&amp;timeout=30000&amp;debug=on", "View on DBPedia")</f>
        <v>View on DBPedia</v>
      </c>
    </row>
    <row collapsed="false" customFormat="false" customHeight="true" hidden="false" ht="12.1" outlineLevel="0" r="2759">
      <c r="A2759" s="0" t="str">
        <f aca="false">HYPERLINK("http://dbpedia.org/property/battles")</f>
        <v>http://dbpedia.org/property/battles</v>
      </c>
      <c r="B2759" s="0" t="s">
        <v>752</v>
      </c>
      <c r="D2759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true" hidden="false" ht="12.1" outlineLevel="0" r="2760">
      <c r="A2760" s="0" t="str">
        <f aca="false">HYPERLINK("http://dbpedia.org/property/genre")</f>
        <v>http://dbpedia.org/property/genre</v>
      </c>
      <c r="B2760" s="0" t="s">
        <v>25</v>
      </c>
      <c r="D2760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2761">
      <c r="A2761" s="0" t="str">
        <f aca="false">HYPERLINK("http://dbpedia.org/property/shortDescription")</f>
        <v>http://dbpedia.org/property/shortDescription</v>
      </c>
      <c r="B2761" s="0" t="s">
        <v>271</v>
      </c>
      <c r="D2761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2762">
      <c r="A2762" s="0" t="str">
        <f aca="false">HYPERLINK("http://dbpedia.org/property/industry")</f>
        <v>http://dbpedia.org/property/industry</v>
      </c>
      <c r="B2762" s="0" t="s">
        <v>1167</v>
      </c>
      <c r="D2762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true" hidden="false" ht="12.65" outlineLevel="0" r="2763">
      <c r="A2763" s="0" t="str">
        <f aca="false">HYPERLINK("http://dbpedia.org/property/regionServed")</f>
        <v>http://dbpedia.org/property/regionServed</v>
      </c>
      <c r="B2763" s="0" t="s">
        <v>1788</v>
      </c>
      <c r="D2763" s="0" t="str">
        <f aca="false">HYPERLINK("http://dbpedia.org/sparql?default-graph-uri=http%3A%2F%2Fdbpedia.org&amp;query=select+distinct+%3Fsubject+%3Fobject+where+{%3Fsubject+%3Chttp%3A%2F%2Fdbpedia.org%2Fproperty%2FregionServed%3E+%3Fobject}+LIMIT+100&amp;format=text%2Fhtml&amp;timeout=30000&amp;debug=on", "View on DBPedia")</f>
        <v>View on DBPedia</v>
      </c>
    </row>
    <row collapsed="false" customFormat="false" customHeight="true" hidden="false" ht="12.1" outlineLevel="0" r="2764">
      <c r="A2764" s="0" t="str">
        <f aca="false">HYPERLINK("http://dbpedia.org/property/footnotes")</f>
        <v>http://dbpedia.org/property/footnotes</v>
      </c>
      <c r="B2764" s="0" t="s">
        <v>436</v>
      </c>
      <c r="D2764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true" hidden="false" ht="12.1" outlineLevel="0" r="2765">
      <c r="A2765" s="0" t="str">
        <f aca="false">HYPERLINK("http://dbpedia.org/property/affiliations")</f>
        <v>http://dbpedia.org/property/affiliations</v>
      </c>
      <c r="B2765" s="0" t="s">
        <v>1214</v>
      </c>
      <c r="D276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65" outlineLevel="0" r="2766">
      <c r="A2766" s="0" t="str">
        <f aca="false">HYPERLINK("http://dbpedia.org/property/networkOther")</f>
        <v>http://dbpedia.org/property/networkOther</v>
      </c>
      <c r="B2766" s="0" t="s">
        <v>2176</v>
      </c>
      <c r="D2766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true" hidden="false" ht="12.1" outlineLevel="0" r="2767">
      <c r="A2767" s="0" t="str">
        <f aca="false">HYPERLINK("http://dbpedia.org/ontology/genre")</f>
        <v>http://dbpedia.org/ontology/genre</v>
      </c>
      <c r="B2767" s="0" t="s">
        <v>25</v>
      </c>
      <c r="D276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1" outlineLevel="0" r="2768">
      <c r="A2768" s="0" t="str">
        <f aca="false">HYPERLINK("http://dbpedia.org/property/registration")</f>
        <v>http://dbpedia.org/property/registration</v>
      </c>
      <c r="B2768" s="0" t="s">
        <v>2177</v>
      </c>
      <c r="D2768" s="0" t="str">
        <f aca="false">HYPERLINK("http://dbpedia.org/sparql?default-graph-uri=http%3A%2F%2Fdbpedia.org&amp;query=select+distinct+%3Fsubject+%3Fobject+where+{%3Fsubject+%3Chttp%3A%2F%2Fdbpedia.org%2Fproperty%2Fregistration%3E+%3Fobject}+LIMIT+100&amp;format=text%2Fhtml&amp;timeout=30000&amp;debug=on", "View on DBPedia")</f>
        <v>View on DBPedia</v>
      </c>
    </row>
    <row collapsed="false" customFormat="false" customHeight="true" hidden="false" ht="12.1" outlineLevel="0" r="2769">
      <c r="A2769" s="0" t="str">
        <f aca="false">HYPERLINK("http://dbpedia.org/property/assembly")</f>
        <v>http://dbpedia.org/property/assembly</v>
      </c>
      <c r="B2769" s="0" t="s">
        <v>2178</v>
      </c>
      <c r="D2769" s="0" t="str">
        <f aca="false">HYPERLINK("http://dbpedia.org/sparql?default-graph-uri=http%3A%2F%2Fdbpedia.org&amp;query=select+distinct+%3Fsubject+%3Fobject+where+{%3Fsubject+%3Chttp%3A%2F%2Fdbpedia.org%2Fproperty%2Fassembly%3E+%3Fobject}+LIMIT+100&amp;format=text%2Fhtml&amp;timeout=30000&amp;debug=on", "View on DBPedia")</f>
        <v>View on DBPedia</v>
      </c>
    </row>
    <row collapsed="false" customFormat="false" customHeight="true" hidden="false" ht="12.1" outlineLevel="0" r="2770">
      <c r="A2770" s="0" t="str">
        <f aca="false">HYPERLINK("http://dbpedia.org/property/jurisdiction")</f>
        <v>http://dbpedia.org/property/jurisdiction</v>
      </c>
      <c r="B2770" s="0" t="s">
        <v>1965</v>
      </c>
      <c r="D2770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true" hidden="false" ht="12.1" outlineLevel="0" r="2771">
      <c r="A2771" s="0" t="str">
        <f aca="false">HYPERLINK("http://dbpedia.org/ontology/allegiance")</f>
        <v>http://dbpedia.org/ontology/allegiance</v>
      </c>
      <c r="B2771" s="0" t="s">
        <v>1757</v>
      </c>
      <c r="D2771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true" hidden="false" ht="12.65" outlineLevel="0" r="2772">
      <c r="A2772" s="0" t="str">
        <f aca="false">HYPERLINK("http://dbpedia.org/property/frequentFlyer")</f>
        <v>http://dbpedia.org/property/frequentFlyer</v>
      </c>
      <c r="B2772" s="0" t="s">
        <v>2179</v>
      </c>
      <c r="D2772" s="0" t="str">
        <f aca="false">HYPERLINK("http://dbpedia.org/sparql?default-graph-uri=http%3A%2F%2Fdbpedia.org&amp;query=select+distinct+%3Fsubject+%3Fobject+where+{%3Fsubject+%3Chttp%3A%2F%2Fdbpedia.org%2Fproperty%2FfrequentFlyer%3E+%3Fobject}+LIMIT+100&amp;format=text%2Fhtml&amp;timeout=30000&amp;debug=on", "View on DBPedia")</f>
        <v>View on DBPedia</v>
      </c>
    </row>
    <row collapsed="false" customFormat="false" customHeight="true" hidden="false" ht="12.65" outlineLevel="0" r="2773">
      <c r="A2773" s="0" t="str">
        <f aca="false">HYPERLINK("http://dbpedia.org/property/areasServed")</f>
        <v>http://dbpedia.org/property/areasServed</v>
      </c>
      <c r="B2773" s="0" t="s">
        <v>2180</v>
      </c>
      <c r="D2773" s="0" t="str">
        <f aca="false">HYPERLINK("http://dbpedia.org/sparql?default-graph-uri=http%3A%2F%2Fdbpedia.org&amp;query=select+distinct+%3Fsubject+%3Fobject+where+{%3Fsubject+%3Chttp%3A%2F%2Fdbpedia.org%2Fproperty%2FareasServed%3E+%3Fobject}+LIMIT+100&amp;format=text%2Fhtml&amp;timeout=30000&amp;debug=on", "View on DBPedia")</f>
        <v>View on DBPedia</v>
      </c>
    </row>
    <row collapsed="false" customFormat="false" customHeight="true" hidden="false" ht="12.1" outlineLevel="0" r="2774">
      <c r="A2774" s="0" t="str">
        <f aca="false">HYPERLINK("http://dbpedia.org/ontology/builder")</f>
        <v>http://dbpedia.org/ontology/builder</v>
      </c>
      <c r="B2774" s="0" t="s">
        <v>2181</v>
      </c>
      <c r="D2774" s="0" t="str">
        <f aca="false">HYPERLINK("http://dbpedia.org/sparql?default-graph-uri=http%3A%2F%2Fdbpedia.org&amp;query=select+distinct+%3Fsubject+%3Fobject+where+{%3Fsubject+%3Chttp%3A%2F%2Fdbpedia.org%2Fontology%2Fbuilder%3E+%3Fobject}+LIMIT+100&amp;format=text%2Fhtml&amp;timeout=30000&amp;debug=on", "View on DBPedia")</f>
        <v>View on DBPedia</v>
      </c>
    </row>
    <row collapsed="false" customFormat="false" customHeight="true" hidden="false" ht="12.65" outlineLevel="0" r="2775">
      <c r="A2775" s="0" t="str">
        <f aca="false">HYPERLINK("http://dbpedia.org/property/pushpinMap")</f>
        <v>http://dbpedia.org/property/pushpinMap</v>
      </c>
      <c r="B2775" s="0" t="s">
        <v>808</v>
      </c>
      <c r="D2775" s="0" t="str">
        <f aca="false">HYPERLINK("http://dbpedia.org/sparql?default-graph-uri=http%3A%2F%2Fdbpedia.org&amp;query=select+distinct+%3Fsubject+%3Fobject+where+{%3Fsubject+%3Chttp%3A%2F%2Fdbpedia.org%2Fproperty%2FpushpinMap%3E+%3Fobject}+LIMIT+100&amp;format=text%2Fhtml&amp;timeout=30000&amp;debug=on", "View on DBPedia")</f>
        <v>View on DBPedia</v>
      </c>
    </row>
    <row collapsed="false" customFormat="false" customHeight="true" hidden="false" ht="12.1" outlineLevel="0" r="2776">
      <c r="A2776" s="0" t="str">
        <f aca="false">HYPERLINK("http://dbpedia.org/property/occupation")</f>
        <v>http://dbpedia.org/property/occupation</v>
      </c>
      <c r="B2776" s="0" t="s">
        <v>75</v>
      </c>
      <c r="D2776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2777">
      <c r="A2777" s="0" t="str">
        <f aca="false">HYPERLINK("http://dbpedia.org/property/citizenship")</f>
        <v>http://dbpedia.org/property/citizenship</v>
      </c>
      <c r="B2777" s="0" t="s">
        <v>1772</v>
      </c>
      <c r="D2777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2778">
      <c r="A2778" s="0" t="str">
        <f aca="false">HYPERLINK("http://dbpedia.org/property/base")</f>
        <v>http://dbpedia.org/property/base</v>
      </c>
      <c r="B2778" s="0" t="s">
        <v>2182</v>
      </c>
      <c r="D2778" s="0" t="str">
        <f aca="false">HYPERLINK("http://dbpedia.org/sparql?default-graph-uri=http%3A%2F%2Fdbpedia.org&amp;query=select+distinct+%3Fsubject+%3Fobject+where+{%3Fsubject+%3Chttp%3A%2F%2Fdbpedia.org%2Fproperty%2Fbase%3E+%3Fobject}+LIMIT+100&amp;format=text%2Fhtml&amp;timeout=30000&amp;debug=on", "View on DBPedia")</f>
        <v>View on DBPedia</v>
      </c>
    </row>
    <row collapsed="false" customFormat="false" customHeight="true" hidden="false" ht="12.1" outlineLevel="0" r="2779">
      <c r="A2779" s="0" t="str">
        <f aca="false">HYPERLINK("http://dbpedia.org/property/operator")</f>
        <v>http://dbpedia.org/property/operator</v>
      </c>
      <c r="B2779" s="0" t="s">
        <v>1608</v>
      </c>
      <c r="D2779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true" hidden="false" ht="12.1" outlineLevel="0" r="2780">
      <c r="A2780" s="0" t="str">
        <f aca="false">HYPERLINK("http://dbpedia.org/ontology/jurisdiction")</f>
        <v>http://dbpedia.org/ontology/jurisdiction</v>
      </c>
      <c r="B2780" s="0" t="s">
        <v>1965</v>
      </c>
      <c r="D2780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true" hidden="false" ht="12.65" outlineLevel="0" r="2781">
      <c r="A2781" s="0" t="str">
        <f aca="false">HYPERLINK("http://dbpedia.org/ontology/twinCountry")</f>
        <v>http://dbpedia.org/ontology/twinCountry</v>
      </c>
      <c r="B2781" s="0" t="s">
        <v>2183</v>
      </c>
      <c r="D2781" s="0" t="str">
        <f aca="false">HYPERLINK("http://dbpedia.org/sparql?default-graph-uri=http%3A%2F%2Fdbpedia.org&amp;query=select+distinct+%3Fsubject+%3Fobject+where+{%3Fsubject+%3Chttp%3A%2F%2Fdbpedia.org%2Fontology%2FtwinCountry%3E+%3Fobject}+LIMIT+100&amp;format=text%2Fhtml&amp;timeout=30000&amp;debug=on", "View on DBPedia")</f>
        <v>View on DBPedia</v>
      </c>
    </row>
    <row collapsed="false" customFormat="false" customHeight="true" hidden="false" ht="12.1" outlineLevel="0" r="2782">
      <c r="A2782" s="0" t="str">
        <f aca="false">HYPERLINK("http://dbpedia.org/property/purpose")</f>
        <v>http://dbpedia.org/property/purpose</v>
      </c>
      <c r="B2782" s="0" t="s">
        <v>1200</v>
      </c>
      <c r="D2782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true" hidden="false" ht="12.65" outlineLevel="0" r="2783">
      <c r="A2783" s="0" t="str">
        <f aca="false">HYPERLINK("http://dbpedia.org/property/numEmployees")</f>
        <v>http://dbpedia.org/property/numEmployees</v>
      </c>
      <c r="B2783" s="0" t="s">
        <v>2184</v>
      </c>
      <c r="D2783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true" hidden="false" ht="12.65" outlineLevel="0" r="2784">
      <c r="A2784" s="0" t="str">
        <f aca="false">HYPERLINK("http://dbpedia.org/property/locationMap")</f>
        <v>http://dbpedia.org/property/locationMap</v>
      </c>
      <c r="B2784" s="0" t="s">
        <v>2185</v>
      </c>
      <c r="D2784" s="0" t="str">
        <f aca="false">HYPERLINK("http://dbpedia.org/sparql?default-graph-uri=http%3A%2F%2Fdbpedia.org&amp;query=select+distinct+%3Fsubject+%3Fobject+where+{%3Fsubject+%3Chttp%3A%2F%2Fdbpedia.org%2Fproperty%2FlocationMap%3E+%3Fobject}+LIMIT+100&amp;format=text%2Fhtml&amp;timeout=30000&amp;debug=on", "View on DBPedia")</f>
        <v>View on DBPedia</v>
      </c>
    </row>
    <row collapsed="false" customFormat="false" customHeight="true" hidden="false" ht="12.65" outlineLevel="0" r="2785">
      <c r="A2785" s="0" t="str">
        <f aca="false">HYPERLINK("http://dbpedia.org/property/subdivisionType")</f>
        <v>http://dbpedia.org/property/subdivisionType</v>
      </c>
      <c r="B2785" s="0" t="s">
        <v>807</v>
      </c>
      <c r="D2785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true" hidden="false" ht="12.1" outlineLevel="0" r="2786">
      <c r="A2786" s="0" t="str">
        <f aca="false">HYPERLINK("http://dbpedia.org/property/bases")</f>
        <v>http://dbpedia.org/property/bases</v>
      </c>
      <c r="B2786" s="0" t="s">
        <v>2186</v>
      </c>
      <c r="D2786" s="0" t="str">
        <f aca="false">HYPERLINK("http://dbpedia.org/sparql?default-graph-uri=http%3A%2F%2Fdbpedia.org&amp;query=select+distinct+%3Fsubject+%3Fobject+where+{%3Fsubject+%3Chttp%3A%2F%2Fdbpedia.org%2Fproperty%2Fbases%3E+%3Fobject}+LIMIT+100&amp;format=text%2Fhtml&amp;timeout=30000&amp;debug=on", "View on DBPedia")</f>
        <v>View on DBPedia</v>
      </c>
    </row>
    <row collapsed="false" customFormat="false" customHeight="true" hidden="false" ht="12.65" outlineLevel="0" r="2787">
      <c r="A2787" s="0" t="str">
        <f aca="false">HYPERLINK("http://dbpedia.org/property/subdivisionName")</f>
        <v>http://dbpedia.org/property/subdivisionName</v>
      </c>
      <c r="B2787" s="0" t="s">
        <v>809</v>
      </c>
      <c r="D2787" s="0" t="str">
        <f aca="false">HYPERLINK("http://dbpedia.org/sparql?default-graph-uri=http%3A%2F%2Fdbpedia.org&amp;query=select+distinct+%3Fsubject+%3Fobject+where+{%3Fsubject+%3Chttp%3A%2F%2Fdbpedia.org%2Fproperty%2FsubdivisionName%3E+%3Fobject}+LIMIT+100&amp;format=text%2Fhtml&amp;timeout=30000&amp;debug=on", "View on DBPedia")</f>
        <v>View on DBPedia</v>
      </c>
    </row>
    <row collapsed="false" customFormat="false" customHeight="true" hidden="false" ht="12.65" outlineLevel="0" r="2788">
      <c r="A2788" s="0" t="str">
        <f aca="false">HYPERLINK("http://dbpedia.org/property/mapCaption")</f>
        <v>http://dbpedia.org/property/mapCaption</v>
      </c>
      <c r="B2788" s="0" t="s">
        <v>811</v>
      </c>
      <c r="D2788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true" hidden="false" ht="12.65" outlineLevel="0" r="2789">
      <c r="A2789" s="0" t="str">
        <f aca="false">HYPERLINK("http://dbpedia.org/ontology/parentOrganisation")</f>
        <v>http://dbpedia.org/ontology/parentOrganisation</v>
      </c>
      <c r="B2789" s="0" t="s">
        <v>2187</v>
      </c>
      <c r="D2789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true" hidden="false" ht="12.1" outlineLevel="0" r="2790">
      <c r="A2790" s="0" t="str">
        <f aca="false">HYPERLINK("http://dbpedia.org/ontology/battle")</f>
        <v>http://dbpedia.org/ontology/battle</v>
      </c>
      <c r="B2790" s="0" t="s">
        <v>718</v>
      </c>
      <c r="D2790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true" hidden="false" ht="12.65" outlineLevel="0" r="2791">
      <c r="A2791" s="0" t="str">
        <f aca="false">HYPERLINK("http://dbpedia.org/ontology/orderInOffice")</f>
        <v>http://dbpedia.org/ontology/orderInOffice</v>
      </c>
      <c r="B2791" s="0" t="s">
        <v>1750</v>
      </c>
      <c r="D2791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true" hidden="false" ht="12.65" outlineLevel="0" r="2792">
      <c r="A2792" s="0" t="str">
        <f aca="false">HYPERLINK("http://dbpedia.org/property/bankOf")</f>
        <v>http://dbpedia.org/property/bankOf</v>
      </c>
      <c r="B2792" s="0" t="s">
        <v>2188</v>
      </c>
      <c r="D2792" s="0" t="str">
        <f aca="false">HYPERLINK("http://dbpedia.org/sparql?default-graph-uri=http%3A%2F%2Fdbpedia.org&amp;query=select+distinct+%3Fsubject+%3Fobject+where+{%3Fsubject+%3Chttp%3A%2F%2Fdbpedia.org%2Fproperty%2FbankOf%3E+%3Fobject}+LIMIT+100&amp;format=text%2Fhtml&amp;timeout=30000&amp;debug=on", "View on DBPedia")</f>
        <v>View on DBPedia</v>
      </c>
    </row>
    <row collapsed="false" customFormat="false" customHeight="true" hidden="false" ht="12.1" outlineLevel="0" r="2793">
      <c r="A2793" s="0" t="str">
        <f aca="false">HYPERLINK("http://dbpedia.org/property/place")</f>
        <v>http://dbpedia.org/property/place</v>
      </c>
      <c r="B2793" s="0" t="s">
        <v>1281</v>
      </c>
      <c r="D2793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true" hidden="false" ht="12.65" outlineLevel="0" r="2794">
      <c r="A2794" s="0" t="str">
        <f aca="false">HYPERLINK("http://dbpedia.org/property/usedBy")</f>
        <v>http://dbpedia.org/property/usedBy</v>
      </c>
      <c r="B2794" s="0" t="s">
        <v>2189</v>
      </c>
      <c r="D2794" s="0" t="str">
        <f aca="false">HYPERLINK("http://dbpedia.org/sparql?default-graph-uri=http%3A%2F%2Fdbpedia.org&amp;query=select+distinct+%3Fsubject+%3Fobject+where+{%3Fsubject+%3Chttp%3A%2F%2Fdbpedia.org%2Fproperty%2FusedBy%3E+%3Fobject}+LIMIT+100&amp;format=text%2Fhtml&amp;timeout=30000&amp;debug=on", "View on DBPedia")</f>
        <v>View on DBPedia</v>
      </c>
    </row>
    <row collapsed="false" customFormat="false" customHeight="true" hidden="false" ht="12.1" outlineLevel="0" r="2795">
      <c r="A2795" s="0" t="str">
        <f aca="false">HYPERLINK("http://dbpedia.org/ontology/slogan")</f>
        <v>http://dbpedia.org/ontology/slogan</v>
      </c>
      <c r="B2795" s="0" t="s">
        <v>1143</v>
      </c>
      <c r="D2795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true" hidden="false" ht="12.65" outlineLevel="0" r="2796">
      <c r="A2796" s="0" t="str">
        <f aca="false">HYPERLINK("http://dbpedia.org/property/shipBuilder")</f>
        <v>http://dbpedia.org/property/shipBuilder</v>
      </c>
      <c r="B2796" s="0" t="s">
        <v>2190</v>
      </c>
      <c r="D2796" s="0" t="str">
        <f aca="false">HYPERLINK("http://dbpedia.org/sparql?default-graph-uri=http%3A%2F%2Fdbpedia.org&amp;query=select+distinct+%3Fsubject+%3Fobject+where+{%3Fsubject+%3Chttp%3A%2F%2Fdbpedia.org%2Fproperty%2FshipBuilder%3E+%3Fobject}+LIMIT+100&amp;format=text%2Fhtml&amp;timeout=30000&amp;debug=on", "View on DBPedia")</f>
        <v>View on DBPedia</v>
      </c>
    </row>
    <row collapsed="false" customFormat="false" customHeight="true" hidden="false" ht="12.65" outlineLevel="0" r="2797">
      <c r="A2797" s="0" t="str">
        <f aca="false">HYPERLINK("http://dbpedia.org/ontology/knownFor")</f>
        <v>http://dbpedia.org/ontology/knownFor</v>
      </c>
      <c r="B2797" s="0" t="s">
        <v>373</v>
      </c>
      <c r="D2797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2798">
      <c r="A2798" s="0" t="str">
        <f aca="false">HYPERLINK("http://dbpedia.org/property/publisherOther")</f>
        <v>http://dbpedia.org/property/publisherOther</v>
      </c>
      <c r="B2798" s="0" t="s">
        <v>2191</v>
      </c>
      <c r="D2798" s="0" t="str">
        <f aca="false">HYPERLINK("http://dbpedia.org/sparql?default-graph-uri=http%3A%2F%2Fdbpedia.org&amp;query=select+distinct+%3Fsubject+%3Fobject+where+{%3Fsubject+%3Chttp%3A%2F%2Fdbpedia.org%2Fproperty%2FpublisherOther%3E+%3Fobject}+LIMIT+100&amp;format=text%2Fhtml&amp;timeout=30000&amp;debug=on", "View on DBPedia")</f>
        <v>View on DBPedia</v>
      </c>
    </row>
    <row collapsed="false" customFormat="false" customHeight="true" hidden="false" ht="12.1" outlineLevel="0" r="2799">
      <c r="A2799" s="0" t="str">
        <f aca="false">HYPERLINK("http://dbpedia.org/property/quote")</f>
        <v>http://dbpedia.org/property/quote</v>
      </c>
      <c r="B2799" s="0" t="s">
        <v>23</v>
      </c>
      <c r="D279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2800">
      <c r="A2800" s="0" t="str">
        <f aca="false">HYPERLINK("http://dbpedia.org/property/released")</f>
        <v>http://dbpedia.org/property/released</v>
      </c>
      <c r="B2800" s="0" t="s">
        <v>252</v>
      </c>
      <c r="D2800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65" outlineLevel="0" r="2801">
      <c r="A2801" s="0" t="str">
        <f aca="false">HYPERLINK("http://dbpedia.org/property/currentowner")</f>
        <v>http://dbpedia.org/property/currentowner</v>
      </c>
      <c r="B2801" s="0" t="s">
        <v>2192</v>
      </c>
      <c r="D2801" s="0" t="str">
        <f aca="false">HYPERLINK("http://dbpedia.org/sparql?default-graph-uri=http%3A%2F%2Fdbpedia.org&amp;query=select+distinct+%3Fsubject+%3Fobject+where+{%3Fsubject+%3Chttp%3A%2F%2Fdbpedia.org%2Fproperty%2Fcurrentowner%3E+%3Fobject}+LIMIT+100&amp;format=text%2Fhtml&amp;timeout=30000&amp;debug=on", "View on DBPedia")</f>
        <v>View on DBPedia</v>
      </c>
    </row>
    <row collapsed="false" customFormat="false" customHeight="true" hidden="false" ht="12.1" outlineLevel="0" r="2802">
      <c r="A2802" s="0" t="str">
        <f aca="false">HYPERLINK("http://dbpedia.org/property/address")</f>
        <v>http://dbpedia.org/property/address</v>
      </c>
      <c r="B2802" s="0" t="s">
        <v>1852</v>
      </c>
      <c r="D2802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true" hidden="false" ht="12.1" outlineLevel="0" r="2803">
      <c r="A2803" s="0" t="str">
        <f aca="false">HYPERLINK("http://dbpedia.org/ontology/occupation")</f>
        <v>http://dbpedia.org/ontology/occupation</v>
      </c>
      <c r="B2803" s="0" t="s">
        <v>75</v>
      </c>
      <c r="D2803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2804">
      <c r="A2804" s="0" t="str">
        <f aca="false">HYPERLINK("http://dbpedia.org/ontology/combatant")</f>
        <v>http://dbpedia.org/ontology/combatant</v>
      </c>
      <c r="B2804" s="0" t="s">
        <v>2193</v>
      </c>
      <c r="D2804" s="0" t="str">
        <f aca="false">HYPERLINK("http://dbpedia.org/sparql?default-graph-uri=http%3A%2F%2Fdbpedia.org&amp;query=select+distinct+%3Fsubject+%3Fobject+where+{%3Fsubject+%3Chttp%3A%2F%2Fdbpedia.org%2Fontology%2Fcombatant%3E+%3Fobject}+LIMIT+100&amp;format=text%2Fhtml&amp;timeout=30000&amp;debug=on", "View on DBPedia")</f>
        <v>View on DBPedia</v>
      </c>
    </row>
    <row collapsed="false" customFormat="false" customHeight="true" hidden="false" ht="12.65" outlineLevel="0" r="2805">
      <c r="A2805" s="0" t="str">
        <f aca="false">HYPERLINK("http://dbpedia.org/property/significantBuildings")</f>
        <v>http://dbpedia.org/property/significantBuildings</v>
      </c>
      <c r="B2805" s="0" t="s">
        <v>2194</v>
      </c>
      <c r="D2805" s="0" t="str">
        <f aca="false">HYPERLINK("http://dbpedia.org/sparql?default-graph-uri=http%3A%2F%2Fdbpedia.org&amp;query=select+distinct+%3Fsubject+%3Fobject+where+{%3Fsubject+%3Chttp%3A%2F%2Fdbpedia.org%2Fproperty%2FsignificantBuildings%3E+%3Fobject}+LIMIT+100&amp;format=text%2Fhtml&amp;timeout=30000&amp;debug=on", "View on DBPedia")</f>
        <v>View on DBPedia</v>
      </c>
    </row>
    <row collapsed="false" customFormat="false" customHeight="true" hidden="false" ht="12.65" outlineLevel="0" r="2806">
      <c r="A2806" s="0" t="str">
        <f aca="false">HYPERLINK("http://dbpedia.org/property/mapType")</f>
        <v>http://dbpedia.org/property/mapType</v>
      </c>
      <c r="B2806" s="0" t="s">
        <v>2195</v>
      </c>
      <c r="D2806" s="0" t="str">
        <f aca="false">HYPERLINK("http://dbpedia.org/sparql?default-graph-uri=http%3A%2F%2Fdbpedia.org&amp;query=select+distinct+%3Fsubject+%3Fobject+where+{%3Fsubject+%3Chttp%3A%2F%2Fdbpedia.org%2Fproperty%2FmapType%3E+%3Fobject}+LIMIT+100&amp;format=text%2Fhtml&amp;timeout=30000&amp;debug=on", "View on DBPedia")</f>
        <v>View on DBPedia</v>
      </c>
    </row>
    <row collapsed="false" customFormat="false" customHeight="true" hidden="false" ht="12.65" outlineLevel="0" r="2807">
      <c r="A2807" s="0" t="str">
        <f aca="false">HYPERLINK("http://dbpedia.org/property/leaderName")</f>
        <v>http://dbpedia.org/property/leaderName</v>
      </c>
      <c r="B2807" s="0" t="s">
        <v>2196</v>
      </c>
      <c r="D2807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true" hidden="false" ht="12.65" outlineLevel="0" r="2808">
      <c r="A2808" s="0" t="str">
        <f aca="false">HYPERLINK("http://dbpedia.org/property/knownFor")</f>
        <v>http://dbpedia.org/property/knownFor</v>
      </c>
      <c r="B2808" s="0" t="s">
        <v>373</v>
      </c>
      <c r="D280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2809">
      <c r="A2809" s="0" t="str">
        <f aca="false">HYPERLINK("http://dbpedia.org/property/company")</f>
        <v>http://dbpedia.org/property/company</v>
      </c>
      <c r="B2809" s="0" t="s">
        <v>85</v>
      </c>
      <c r="D2809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true" hidden="false" ht="12.1" outlineLevel="0" r="2810">
      <c r="A2810" s="0" t="str">
        <f aca="false">HYPERLINK("http://dbpedia.org/property/%3Cbr/%3ELocationCountry")</f>
        <v>http://dbpedia.org/property/%3Cbr/%3ELocationCountry</v>
      </c>
      <c r="B2810" s="0" t="s">
        <v>2197</v>
      </c>
      <c r="D2810" s="0" t="str">
        <f aca="false">HYPERLINK("http://dbpedia.org/sparql?default-graph-uri=http%3A%2F%2Fdbpedia.org&amp;query=select+distinct+%3Fsubject+%3Fobject+where+{%3Fsubject+%3Chttp%3A%2F%2Fdbpedia.org%2Fproperty%2F%253Cbr%2F%253ELocationCountry%3E+%3Fobject}+LIMIT+100&amp;format=text%2Fhtml&amp;timeout=30000&amp;debug=on", "View on DBPedia")</f>
        <v>View on DBPedia</v>
      </c>
    </row>
    <row collapsed="false" customFormat="false" customHeight="true" hidden="false" ht="12.65" outlineLevel="0" r="2811">
      <c r="A2811" s="0" t="str">
        <f aca="false">HYPERLINK("http://dbpedia.org/property/networkType")</f>
        <v>http://dbpedia.org/property/networkType</v>
      </c>
      <c r="B2811" s="0" t="s">
        <v>2198</v>
      </c>
      <c r="D2811" s="0" t="str">
        <f aca="false">HYPERLINK("http://dbpedia.org/sparql?default-graph-uri=http%3A%2F%2Fdbpedia.org&amp;query=select+distinct+%3Fsubject+%3Fobject+where+{%3Fsubject+%3Chttp%3A%2F%2Fdbpedia.org%2Fproperty%2FnetworkType%3E+%3Fobject}+LIMIT+100&amp;format=text%2Fhtml&amp;timeout=30000&amp;debug=on", "View on DBPedia")</f>
        <v>View on DBPedia</v>
      </c>
    </row>
    <row collapsed="false" customFormat="false" customHeight="true" hidden="false" ht="12.1" outlineLevel="0" r="2812">
      <c r="A2812" s="0" t="str">
        <f aca="false">HYPERLINK("http://dbpedia.org/property/order")</f>
        <v>http://dbpedia.org/property/order</v>
      </c>
      <c r="B2812" s="0" t="s">
        <v>1658</v>
      </c>
      <c r="D2812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true" hidden="false" ht="12.65" outlineLevel="0" r="2813">
      <c r="A2813" s="0" t="str">
        <f aca="false">HYPERLINK("http://dbpedia.org/property/pushpinMapCaption")</f>
        <v>http://dbpedia.org/property/pushpinMapCaption</v>
      </c>
      <c r="B2813" s="0" t="s">
        <v>2199</v>
      </c>
      <c r="D2813" s="0" t="str">
        <f aca="false">HYPERLINK("http://dbpedia.org/sparql?default-graph-uri=http%3A%2F%2Fdbpedia.org&amp;query=select+distinct+%3Fsubject+%3Fobject+where+{%3Fsubject+%3Chttp%3A%2F%2Fdbpedia.org%2Fproperty%2FpushpinMapCaption%3E+%3Fobject}+LIMIT+100&amp;format=text%2Fhtml&amp;timeout=30000&amp;debug=on", "View on DBPedia")</f>
        <v>View on DBPedia</v>
      </c>
    </row>
    <row collapsed="false" customFormat="false" customHeight="true" hidden="false" ht="12.1" outlineLevel="0" r="2814">
      <c r="A2814" s="0" t="str">
        <f aca="false">HYPERLINK("http://dbpedia.org/property/image")</f>
        <v>http://dbpedia.org/property/image</v>
      </c>
      <c r="B2814" s="0" t="s">
        <v>349</v>
      </c>
      <c r="D281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2815">
      <c r="A2815" s="0" t="str">
        <f aca="false">HYPERLINK("http://dbpedia.org/property/event")</f>
        <v>http://dbpedia.org/property/event</v>
      </c>
      <c r="B2815" s="0" t="s">
        <v>434</v>
      </c>
      <c r="D2815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true" hidden="false" ht="12.1" outlineLevel="0" r="2816">
      <c r="A2816" s="0" t="str">
        <f aca="false">HYPERLINK("http://dbpedia.org/property/source")</f>
        <v>http://dbpedia.org/property/source</v>
      </c>
      <c r="B2816" s="0" t="s">
        <v>37</v>
      </c>
      <c r="D2816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2817">
      <c r="A2817" s="0" t="str">
        <f aca="false">HYPERLINK("http://dbpedia.org/property/label")</f>
        <v>http://dbpedia.org/property/label</v>
      </c>
      <c r="B2817" s="0" t="s">
        <v>71</v>
      </c>
      <c r="D281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1" outlineLevel="0" r="2818">
      <c r="A2818" s="0" t="str">
        <f aca="false">HYPERLINK("http://dbpedia.org/ontology/purpose")</f>
        <v>http://dbpedia.org/ontology/purpose</v>
      </c>
      <c r="B2818" s="0" t="s">
        <v>1200</v>
      </c>
      <c r="D2818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true" hidden="false" ht="12.65" outlineLevel="0" r="2819">
      <c r="A2819" s="0" t="str">
        <f aca="false">HYPERLINK("http://dbpedia.org/property/shipRegistry")</f>
        <v>http://dbpedia.org/property/shipRegistry</v>
      </c>
      <c r="B2819" s="0" t="s">
        <v>2200</v>
      </c>
      <c r="D2819" s="0" t="str">
        <f aca="false">HYPERLINK("http://dbpedia.org/sparql?default-graph-uri=http%3A%2F%2Fdbpedia.org&amp;query=select+distinct+%3Fsubject+%3Fobject+where+{%3Fsubject+%3Chttp%3A%2F%2Fdbpedia.org%2Fproperty%2FshipRegistry%3E+%3Fobject}+LIMIT+100&amp;format=text%2Fhtml&amp;timeout=30000&amp;debug=on", "View on DBPedia")</f>
        <v>View on DBPedia</v>
      </c>
    </row>
    <row collapsed="false" customFormat="false" customHeight="true" hidden="false" ht="12.1" outlineLevel="0" r="2820">
      <c r="A2820" s="0" t="str">
        <f aca="false">HYPERLINK("http://dbpedia.org/ontology/religion")</f>
        <v>http://dbpedia.org/ontology/religion</v>
      </c>
      <c r="B2820" s="0" t="s">
        <v>1766</v>
      </c>
      <c r="D2820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true" hidden="false" ht="12.1" outlineLevel="0" r="2821">
      <c r="A2821" s="0" t="str">
        <f aca="false">HYPERLINK("http://dbpedia.org/ontology/lounge")</f>
        <v>http://dbpedia.org/ontology/lounge</v>
      </c>
      <c r="B2821" s="0" t="s">
        <v>2174</v>
      </c>
      <c r="D2821" s="0" t="str">
        <f aca="false">HYPERLINK("http://dbpedia.org/sparql?default-graph-uri=http%3A%2F%2Fdbpedia.org&amp;query=select+distinct+%3Fsubject+%3Fobject+where+{%3Fsubject+%3Chttp%3A%2F%2Fdbpedia.org%2Fontology%2Flounge%3E+%3Fobject}+LIMIT+100&amp;format=text%2Fhtml&amp;timeout=30000&amp;debug=on", "View on DBPedia")</f>
        <v>View on DBPedia</v>
      </c>
    </row>
    <row collapsed="false" customFormat="false" customHeight="true" hidden="false" ht="12.1" outlineLevel="0" r="2822">
      <c r="A2822" s="0" t="str">
        <f aca="false">HYPERLINK("http://dbpedia.org/property/revenue")</f>
        <v>http://dbpedia.org/property/revenue</v>
      </c>
      <c r="B2822" s="0" t="s">
        <v>2201</v>
      </c>
      <c r="D2822" s="0" t="str">
        <f aca="false">HYPERLINK("http://dbpedia.org/sparql?default-graph-uri=http%3A%2F%2Fdbpedia.org&amp;query=select+distinct+%3Fsubject+%3Fobject+where+{%3Fsubject+%3Chttp%3A%2F%2Fdbpedia.org%2Fproperty%2Frevenue%3E+%3Fobject}+LIMIT+100&amp;format=text%2Fhtml&amp;timeout=30000&amp;debug=on", "View on DBPedia")</f>
        <v>View on DBPedia</v>
      </c>
    </row>
    <row collapsed="false" customFormat="false" customHeight="true" hidden="false" ht="12.65" outlineLevel="0" r="2823">
      <c r="A2823" s="0" t="str">
        <f aca="false">HYPERLINK("http://dbpedia.org/ontology/militaryBranch")</f>
        <v>http://dbpedia.org/ontology/militaryBranch</v>
      </c>
      <c r="B2823" s="0" t="s">
        <v>1838</v>
      </c>
      <c r="D2823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true" hidden="false" ht="12.1" outlineLevel="0" r="2824">
      <c r="A2824" s="0" t="str">
        <f aca="false">HYPERLINK("http://dbpedia.org/property/starring")</f>
        <v>http://dbpedia.org/property/starring</v>
      </c>
      <c r="B2824" s="0" t="s">
        <v>43</v>
      </c>
      <c r="D2824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2825">
      <c r="A2825" s="0" t="str">
        <f aca="false">HYPERLINK("http://dbpedia.org/property/manufacturer")</f>
        <v>http://dbpedia.org/property/manufacturer</v>
      </c>
      <c r="B2825" s="0" t="s">
        <v>1512</v>
      </c>
      <c r="D2825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true" hidden="false" ht="12.65" outlineLevel="0" r="2826">
      <c r="A2826" s="0" t="str">
        <f aca="false">HYPERLINK("http://dbpedia.org/property/publisherEn")</f>
        <v>http://dbpedia.org/property/publisherEn</v>
      </c>
      <c r="B2826" s="0" t="s">
        <v>2202</v>
      </c>
      <c r="D2826" s="0" t="str">
        <f aca="false">HYPERLINK("http://dbpedia.org/sparql?default-graph-uri=http%3A%2F%2Fdbpedia.org&amp;query=select+distinct+%3Fsubject+%3Fobject+where+{%3Fsubject+%3Chttp%3A%2F%2Fdbpedia.org%2Fproperty%2FpublisherEn%3E+%3Fobject}+LIMIT+100&amp;format=text%2Fhtml&amp;timeout=30000&amp;debug=on", "View on DBPedia")</f>
        <v>View on DBPedia</v>
      </c>
    </row>
    <row collapsed="false" customFormat="false" customHeight="true" hidden="false" ht="12.1" outlineLevel="0" r="2827">
      <c r="A2827" s="0" t="str">
        <f aca="false">HYPERLINK("http://dbpedia.org/property/currency")</f>
        <v>http://dbpedia.org/property/currency</v>
      </c>
      <c r="B2827" s="0" t="s">
        <v>2203</v>
      </c>
      <c r="D2827" s="0" t="str">
        <f aca="false">HYPERLINK("http://dbpedia.org/sparql?default-graph-uri=http%3A%2F%2Fdbpedia.org&amp;query=select+distinct+%3Fsubject+%3Fobject+where+{%3Fsubject+%3Chttp%3A%2F%2Fdbpedia.org%2Fproperty%2Fcurrency%3E+%3Fobject}+LIMIT+100&amp;format=text%2Fhtml&amp;timeout=30000&amp;debug=on", "View on DBPedia")</f>
        <v>View on DBPedia</v>
      </c>
    </row>
    <row collapsed="false" customFormat="false" customHeight="true" hidden="false" ht="12.65" outlineLevel="0" r="2828">
      <c r="A2828" s="0" t="str">
        <f aca="false">HYPERLINK("http://dbpedia.org/property/tradingName")</f>
        <v>http://dbpedia.org/property/tradingName</v>
      </c>
      <c r="B2828" s="0" t="s">
        <v>2204</v>
      </c>
      <c r="D2828" s="0" t="str">
        <f aca="false">HYPERLINK("http://dbpedia.org/sparql?default-graph-uri=http%3A%2F%2Fdbpedia.org&amp;query=select+distinct+%3Fsubject+%3Fobject+where+{%3Fsubject+%3Chttp%3A%2F%2Fdbpedia.org%2Fproperty%2FtradingName%3E+%3Fobject}+LIMIT+100&amp;format=text%2Fhtml&amp;timeout=30000&amp;debug=on", "View on DBPedia")</f>
        <v>View on DBPedia</v>
      </c>
    </row>
    <row collapsed="false" customFormat="false" customHeight="true" hidden="false" ht="12.1" outlineLevel="0" r="2829">
      <c r="A2829" s="0" t="str">
        <f aca="false">HYPERLINK("http://dbpedia.org/ontology/operator")</f>
        <v>http://dbpedia.org/ontology/operator</v>
      </c>
      <c r="B2829" s="0" t="s">
        <v>1608</v>
      </c>
      <c r="D2829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true" hidden="false" ht="12.1" outlineLevel="0" r="2830">
      <c r="A2830" s="0" t="str">
        <f aca="false">HYPERLINK("http://dbpedia.org/property/headquarter")</f>
        <v>http://dbpedia.org/property/headquarter</v>
      </c>
      <c r="B2830" s="0" t="s">
        <v>1776</v>
      </c>
      <c r="D2830" s="0" t="str">
        <f aca="false">HYPERLINK("http://dbpedia.org/sparql?default-graph-uri=http%3A%2F%2Fdbpedia.org&amp;query=select+distinct+%3Fsubject+%3Fobject+where+{%3Fsubject+%3Chttp%3A%2F%2Fdbpedia.org%2Fproperty%2Fheadquarter%3E+%3Fobject}+LIMIT+100&amp;format=text%2Fhtml&amp;timeout=30000&amp;debug=on", "View on DBPedia")</f>
        <v>View on DBPedia</v>
      </c>
    </row>
    <row collapsed="false" customFormat="false" customHeight="true" hidden="false" ht="12.1" outlineLevel="0" r="2831">
      <c r="A2831" s="0" t="str">
        <f aca="false">HYPERLINK("http://dbpedia.org/property/motto")</f>
        <v>http://dbpedia.org/property/motto</v>
      </c>
      <c r="B2831" s="0" t="s">
        <v>1180</v>
      </c>
      <c r="D2831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true" hidden="false" ht="12.1" outlineLevel="0" r="2832">
      <c r="A2832" s="0" t="str">
        <f aca="false">HYPERLINK("http://dbpedia.org/ontology/party")</f>
        <v>http://dbpedia.org/ontology/party</v>
      </c>
      <c r="B2832" s="0" t="s">
        <v>1751</v>
      </c>
      <c r="D2832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true" hidden="false" ht="12.65" outlineLevel="0" r="2833">
      <c r="A2833" s="0" t="str">
        <f aca="false">HYPERLINK("http://dbpedia.org/ontology/broadcastNetwork")</f>
        <v>http://dbpedia.org/ontology/broadcastNetwork</v>
      </c>
      <c r="B2833" s="0" t="s">
        <v>2205</v>
      </c>
      <c r="D2833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true" hidden="false" ht="12.65" outlineLevel="0" r="2834">
      <c r="A2834" s="0" t="str">
        <f aca="false">HYPERLINK("http://dbpedia.org/property/networkEn")</f>
        <v>http://dbpedia.org/property/networkEn</v>
      </c>
      <c r="B2834" s="0" t="s">
        <v>2206</v>
      </c>
      <c r="D2834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true" hidden="false" ht="12.65" outlineLevel="0" r="2835">
      <c r="A2835" s="0" t="str">
        <f aca="false">HYPERLINK("http://dbpedia.org/property/controlledby")</f>
        <v>http://dbpedia.org/property/controlledby</v>
      </c>
      <c r="B2835" s="0" t="s">
        <v>1844</v>
      </c>
      <c r="D2835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true" hidden="false" ht="12.65" outlineLevel="0" r="2836">
      <c r="A2836" s="0" t="str">
        <f aca="false">HYPERLINK("http://dbpedia.org/property/locationCountries")</f>
        <v>http://dbpedia.org/property/locationCountries</v>
      </c>
      <c r="B2836" s="0" t="s">
        <v>2207</v>
      </c>
      <c r="D2836" s="0" t="str">
        <f aca="false">HYPERLINK("http://dbpedia.org/sparql?default-graph-uri=http%3A%2F%2Fdbpedia.org&amp;query=select+distinct+%3Fsubject+%3Fobject+where+{%3Fsubject+%3Chttp%3A%2F%2Fdbpedia.org%2Fproperty%2FlocationCountries%3E+%3Fobject}+LIMIT+100&amp;format=text%2Fhtml&amp;timeout=30000&amp;debug=on", "View on DBPedia")</f>
        <v>View on DBPedia</v>
      </c>
    </row>
    <row collapsed="false" customFormat="false" customHeight="true" hidden="false" ht="12.1" outlineLevel="0" r="2837">
      <c r="A2837" s="0" t="str">
        <f aca="false">HYPERLINK("http://dbpedia.org/property/religion")</f>
        <v>http://dbpedia.org/property/religion</v>
      </c>
      <c r="B2837" s="0" t="s">
        <v>1766</v>
      </c>
      <c r="D2837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true" hidden="false" ht="12.65" outlineLevel="0" r="2838">
      <c r="A2838" s="0" t="str">
        <f aca="false">HYPERLINK("http://dbpedia.org/ontology/leaderName")</f>
        <v>http://dbpedia.org/ontology/leaderName</v>
      </c>
      <c r="B2838" s="0" t="s">
        <v>2196</v>
      </c>
      <c r="D2838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true" hidden="false" ht="12.1" outlineLevel="0" r="2839">
      <c r="A2839" s="0" t="str">
        <f aca="false">HYPERLINK("http://dbpedia.org/property/lists")</f>
        <v>http://dbpedia.org/property/lists</v>
      </c>
      <c r="B2839" s="0" t="s">
        <v>2208</v>
      </c>
      <c r="D2839" s="0" t="str">
        <f aca="false">HYPERLINK("http://dbpedia.org/sparql?default-graph-uri=http%3A%2F%2Fdbpedia.org&amp;query=select+distinct+%3Fsubject+%3Fobject+where+{%3Fsubject+%3Chttp%3A%2F%2Fdbpedia.org%2Fproperty%2Flists%3E+%3Fobject}+LIMIT+100&amp;format=text%2Fhtml&amp;timeout=30000&amp;debug=on", "View on DBPedia")</f>
        <v>View on DBPedia</v>
      </c>
    </row>
    <row collapsed="false" customFormat="false" customHeight="true" hidden="false" ht="12.1" outlineLevel="0" r="2840">
      <c r="A2840" s="0" t="str">
        <f aca="false">HYPERLINK("http://dbpedia.org/property/writer")</f>
        <v>http://dbpedia.org/property/writer</v>
      </c>
      <c r="B2840" s="0" t="s">
        <v>36</v>
      </c>
      <c r="D2840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65" outlineLevel="0" r="2841">
      <c r="A2841" s="0" t="str">
        <f aca="false">HYPERLINK("http://dbpedia.org/property/agencyName")</f>
        <v>http://dbpedia.org/property/agencyName</v>
      </c>
      <c r="B2841" s="0" t="s">
        <v>2209</v>
      </c>
      <c r="D2841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true" hidden="false" ht="12.65" outlineLevel="0" r="2842">
      <c r="A2842" s="0" t="str">
        <f aca="false">HYPERLINK("http://dbpedia.org/property/almaMater")</f>
        <v>http://dbpedia.org/property/almaMater</v>
      </c>
      <c r="B2842" s="0" t="s">
        <v>338</v>
      </c>
      <c r="D2842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1" outlineLevel="0" r="2843">
      <c r="A2843" s="0" t="str">
        <f aca="false">HYPERLINK("http://dbpedia.org/property/party")</f>
        <v>http://dbpedia.org/property/party</v>
      </c>
      <c r="B2843" s="0" t="s">
        <v>1751</v>
      </c>
      <c r="D2843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true" hidden="false" ht="12.1" outlineLevel="0" r="2844">
      <c r="A2844" s="0" t="str">
        <f aca="false">HYPERLINK("http://dbpedia.org/property/after")</f>
        <v>http://dbpedia.org/property/after</v>
      </c>
      <c r="B2844" s="0" t="s">
        <v>52</v>
      </c>
      <c r="D284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2845">
      <c r="A2845" s="0" t="str">
        <f aca="false">HYPERLINK("http://dbpedia.org/ontology/assembly")</f>
        <v>http://dbpedia.org/ontology/assembly</v>
      </c>
      <c r="B2845" s="0" t="s">
        <v>2178</v>
      </c>
      <c r="D2845" s="0" t="str">
        <f aca="false">HYPERLINK("http://dbpedia.org/sparql?default-graph-uri=http%3A%2F%2Fdbpedia.org&amp;query=select+distinct+%3Fsubject+%3Fobject+where+{%3Fsubject+%3Chttp%3A%2F%2Fdbpedia.org%2Fontology%2Fassembly%3E+%3Fobject}+LIMIT+100&amp;format=text%2Fhtml&amp;timeout=30000&amp;debug=on", "View on DBPedia")</f>
        <v>View on DBPedia</v>
      </c>
    </row>
    <row collapsed="false" customFormat="false" customHeight="true" hidden="false" ht="12.1" outlineLevel="0" r="2846">
      <c r="A2846" s="0" t="str">
        <f aca="false">HYPERLINK("http://dbpedia.org/property/branch")</f>
        <v>http://dbpedia.org/property/branch</v>
      </c>
      <c r="B2846" s="0" t="s">
        <v>1828</v>
      </c>
      <c r="D2846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true" hidden="false" ht="12.1" outlineLevel="0" r="2847">
      <c r="A2847" s="0" t="str">
        <f aca="false">HYPERLINK("http://dbpedia.org/ontology/place")</f>
        <v>http://dbpedia.org/ontology/place</v>
      </c>
      <c r="B2847" s="0" t="s">
        <v>1281</v>
      </c>
      <c r="D2847" s="0" t="str">
        <f aca="false">HYPERLINK("http://dbpedia.org/sparql?default-graph-uri=http%3A%2F%2Fdbpedia.org&amp;query=select+distinct+%3Fsubject+%3Fobject+where+{%3Fsubject+%3Chttp%3A%2F%2Fdbpedia.org%2Fontology%2Fplace%3E+%3Fobject}+LIMIT+100&amp;format=text%2Fhtml&amp;timeout=30000&amp;debug=on", "View on DBPedia")</f>
        <v>View on DBPedia</v>
      </c>
    </row>
    <row collapsed="false" customFormat="false" customHeight="true" hidden="false" ht="12.65" outlineLevel="0" r="2848">
      <c r="A2848" s="0" t="str">
        <f aca="false">HYPERLINK("http://dbpedia.org/property/locationPresence")</f>
        <v>http://dbpedia.org/property/locationPresence</v>
      </c>
      <c r="B2848" s="0" t="s">
        <v>2210</v>
      </c>
      <c r="D2848" s="0" t="str">
        <f aca="false">HYPERLINK("http://dbpedia.org/sparql?default-graph-uri=http%3A%2F%2Fdbpedia.org&amp;query=select+distinct+%3Fsubject+%3Fobject+where+{%3Fsubject+%3Chttp%3A%2F%2Fdbpedia.org%2Fproperty%2FlocationPresence%3E+%3Fobject}+LIMIT+100&amp;format=text%2Fhtml&amp;timeout=30000&amp;debug=on", "View on DBPedia")</f>
        <v>View on DBPedia</v>
      </c>
    </row>
    <row collapsed="false" customFormat="false" customHeight="true" hidden="false" ht="12.65" outlineLevel="0" r="2849">
      <c r="A2849" s="0" t="str">
        <f aca="false">HYPERLINK("http://dbpedia.org/property/honorificSuffix")</f>
        <v>http://dbpedia.org/property/honorificSuffix</v>
      </c>
      <c r="B2849" s="0" t="s">
        <v>2211</v>
      </c>
      <c r="D2849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true" hidden="false" ht="12.1" outlineLevel="0" r="2850">
      <c r="A2850" s="0" t="str">
        <f aca="false">HYPERLINK("http://dbpedia.org/ontology/starring")</f>
        <v>http://dbpedia.org/ontology/starring</v>
      </c>
      <c r="B2850" s="0" t="s">
        <v>43</v>
      </c>
      <c r="D285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2851">
      <c r="A2851" s="0" t="str">
        <f aca="false">HYPERLINK("http://dbpedia.org/property/shipOwner")</f>
        <v>http://dbpedia.org/property/shipOwner</v>
      </c>
      <c r="B2851" s="0" t="s">
        <v>2212</v>
      </c>
      <c r="D2851" s="0" t="str">
        <f aca="false">HYPERLINK("http://dbpedia.org/sparql?default-graph-uri=http%3A%2F%2Fdbpedia.org&amp;query=select+distinct+%3Fsubject+%3Fobject+where+{%3Fsubject+%3Chttp%3A%2F%2Fdbpedia.org%2Fproperty%2FshipOwner%3E+%3Fobject}+LIMIT+100&amp;format=text%2Fhtml&amp;timeout=30000&amp;debug=on", "View on DBPedia")</f>
        <v>View on DBPedia</v>
      </c>
    </row>
    <row collapsed="false" customFormat="false" customHeight="true" hidden="false" ht="12.65" outlineLevel="0" r="2852">
      <c r="A2852" s="0" t="str">
        <f aca="false">HYPERLINK("http://dbpedia.org/property/parentAgency")</f>
        <v>http://dbpedia.org/property/parentAgency</v>
      </c>
      <c r="B2852" s="0" t="s">
        <v>2213</v>
      </c>
      <c r="D2852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true" hidden="false" ht="12.65" outlineLevel="0" r="2853">
      <c r="A2853" s="0" t="str">
        <f aca="false">HYPERLINK("http://dbpedia.org/property/railroadName")</f>
        <v>http://dbpedia.org/property/railroadName</v>
      </c>
      <c r="B2853" s="0" t="s">
        <v>2214</v>
      </c>
      <c r="D2853" s="0" t="str">
        <f aca="false">HYPERLINK("http://dbpedia.org/sparql?default-graph-uri=http%3A%2F%2Fdbpedia.org&amp;query=select+distinct+%3Fsubject+%3Fobject+where+{%3Fsubject+%3Chttp%3A%2F%2Fdbpedia.org%2Fproperty%2FrailroadName%3E+%3Fobject}+LIMIT+100&amp;format=text%2Fhtml&amp;timeout=30000&amp;debug=on", "View on DBPedia")</f>
        <v>View on DBPedia</v>
      </c>
    </row>
    <row collapsed="false" customFormat="false" customHeight="true" hidden="false" ht="12.65" outlineLevel="0" r="2854">
      <c r="A2854" s="0" t="str">
        <f aca="false">HYPERLINK("http://dbpedia.org/property/imageCaption")</f>
        <v>http://dbpedia.org/property/imageCaption</v>
      </c>
      <c r="B2854" s="0" t="s">
        <v>559</v>
      </c>
      <c r="D285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2855">
      <c r="A2855" s="0" t="str">
        <f aca="false">HYPERLINK("http://dbpedia.org/property/sitz")</f>
        <v>http://dbpedia.org/property/sitz</v>
      </c>
      <c r="B2855" s="0" t="s">
        <v>2215</v>
      </c>
      <c r="D2855" s="0" t="str">
        <f aca="false">HYPERLINK("http://dbpedia.org/sparql?default-graph-uri=http%3A%2F%2Fdbpedia.org&amp;query=select+distinct+%3Fsubject+%3Fobject+where+{%3Fsubject+%3Chttp%3A%2F%2Fdbpedia.org%2Fproperty%2Fsitz%3E+%3Fobject}+LIMIT+100&amp;format=text%2Fhtml&amp;timeout=30000&amp;debug=on", "View on DBPedia")</f>
        <v>View on DBPedia</v>
      </c>
    </row>
    <row collapsed="false" customFormat="false" customHeight="true" hidden="false" ht="12.1" outlineLevel="0" r="2856">
      <c r="A2856" s="0" t="str">
        <f aca="false">HYPERLINK("http://dbpedia.org/ontology/status")</f>
        <v>http://dbpedia.org/ontology/status</v>
      </c>
      <c r="B2856" s="0" t="s">
        <v>631</v>
      </c>
      <c r="D2856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true" hidden="false" ht="12.1" outlineLevel="0" r="2857">
      <c r="A2857" s="0" t="str">
        <f aca="false">HYPERLINK("http://dbpedia.org/ontology/service")</f>
        <v>http://dbpedia.org/ontology/service</v>
      </c>
      <c r="B2857" s="0" t="s">
        <v>1845</v>
      </c>
      <c r="D2857" s="0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</row>
    <row collapsed="false" customFormat="false" customHeight="true" hidden="false" ht="12.1" outlineLevel="0" r="2858">
      <c r="A2858" s="0" t="str">
        <f aca="false">HYPERLINK("http://xmlns.com/foaf/0.1/nick")</f>
        <v>http://xmlns.com/foaf/0.1/nick</v>
      </c>
      <c r="B2858" s="0" t="s">
        <v>1808</v>
      </c>
      <c r="D2858" s="0" t="str">
        <f aca="false">HYPERLINK("http://dbpedia.org/sparql?default-graph-uri=http%3A%2F%2Fdbpedia.org&amp;query=select+distinct+%3Fsubject+%3Fobject+where+{%3Fsubject+%3Chttp%3A%2F%2Fxmlns.com%2Ffoaf%2F0.1%2Fnick%3E+%3Fobject}+LIMIT+100&amp;format=text%2Fhtml&amp;timeout=30000&amp;debug=on", "View on DBPedia")</f>
        <v>View on DBPedia</v>
      </c>
    </row>
    <row collapsed="false" customFormat="false" customHeight="true" hidden="false" ht="12.65" outlineLevel="0" r="2859">
      <c r="A2859" s="0" t="str">
        <f aca="false">HYPERLINK("http://dbpedia.org/property/foundedDate")</f>
        <v>http://dbpedia.org/property/foundedDate</v>
      </c>
      <c r="B2859" s="0" t="s">
        <v>2045</v>
      </c>
      <c r="D2859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true" hidden="false" ht="12.65" outlineLevel="0" r="2860">
      <c r="A2860" s="0" t="str">
        <f aca="false">HYPERLINK("http://dbpedia.org/property/predecessorLine")</f>
        <v>http://dbpedia.org/property/predecessorLine</v>
      </c>
      <c r="B2860" s="0" t="s">
        <v>2216</v>
      </c>
      <c r="D2860" s="0" t="str">
        <f aca="false">HYPERLINK("http://dbpedia.org/sparql?default-graph-uri=http%3A%2F%2Fdbpedia.org&amp;query=select+distinct+%3Fsubject+%3Fobject+where+{%3Fsubject+%3Chttp%3A%2F%2Fdbpedia.org%2Fproperty%2FpredecessorLine%3E+%3Fobject}+LIMIT+100&amp;format=text%2Fhtml&amp;timeout=30000&amp;debug=on", "View on DBPedia")</f>
        <v>View on DBPedia</v>
      </c>
    </row>
    <row collapsed="false" customFormat="false" customHeight="true" hidden="false" ht="12.1" outlineLevel="0" r="2861">
      <c r="A2861" s="0" t="str">
        <f aca="false">HYPERLINK("http://dbpedia.org/property/ethnicity")</f>
        <v>http://dbpedia.org/property/ethnicity</v>
      </c>
      <c r="B2861" s="0" t="s">
        <v>1970</v>
      </c>
      <c r="D2861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true" hidden="false" ht="12.65" outlineLevel="0" r="2862">
      <c r="A2862" s="0" t="str">
        <f aca="false">HYPERLINK("http://dbpedia.org/property/settlementType")</f>
        <v>http://dbpedia.org/property/settlementType</v>
      </c>
      <c r="B2862" s="0" t="s">
        <v>806</v>
      </c>
      <c r="D2862" s="0" t="str">
        <f aca="false">HYPERLINK("http://dbpedia.org/sparql?default-graph-uri=http%3A%2F%2Fdbpedia.org&amp;query=select+distinct+%3Fsubject+%3Fobject+where+{%3Fsubject+%3Chttp%3A%2F%2Fdbpedia.org%2Fproperty%2FsettlementType%3E+%3Fobject}+LIMIT+100&amp;format=text%2Fhtml&amp;timeout=30000&amp;debug=on", "View on DBPedia")</f>
        <v>View on DBPedia</v>
      </c>
    </row>
    <row collapsed="false" customFormat="false" customHeight="true" hidden="false" ht="12.65" outlineLevel="0" r="2863">
      <c r="A2863" s="0" t="str">
        <f aca="false">HYPERLINK("http://dbpedia.org/property/otherLocations")</f>
        <v>http://dbpedia.org/property/otherLocations</v>
      </c>
      <c r="B2863" s="0" t="s">
        <v>2217</v>
      </c>
      <c r="D2863" s="0" t="str">
        <f aca="false">HYPERLINK("http://dbpedia.org/sparql?default-graph-uri=http%3A%2F%2Fdbpedia.org&amp;query=select+distinct+%3Fsubject+%3Fobject+where+{%3Fsubject+%3Chttp%3A%2F%2Fdbpedia.org%2Fproperty%2FotherLocations%3E+%3Fobject}+LIMIT+100&amp;format=text%2Fhtml&amp;timeout=30000&amp;debug=on", "View on DBPedia")</f>
        <v>View on DBPedia</v>
      </c>
    </row>
    <row collapsed="false" customFormat="false" customHeight="true" hidden="false" ht="12.65" outlineLevel="0" r="2864">
      <c r="A2864" s="0" t="str">
        <f aca="false">HYPERLINK("http://dbpedia.org/property/producedBy")</f>
        <v>http://dbpedia.org/property/producedBy</v>
      </c>
      <c r="B2864" s="0" t="s">
        <v>2218</v>
      </c>
      <c r="D2864" s="0" t="str">
        <f aca="false">HYPERLINK("http://dbpedia.org/sparql?default-graph-uri=http%3A%2F%2Fdbpedia.org&amp;query=select+distinct+%3Fsubject+%3Fobject+where+{%3Fsubject+%3Chttp%3A%2F%2Fdbpedia.org%2Fproperty%2FproducedBy%3E+%3Fobject}+LIMIT+100&amp;format=text%2Fhtml&amp;timeout=30000&amp;debug=on", "View on DBPedia")</f>
        <v>View on DBPedia</v>
      </c>
    </row>
    <row collapsed="false" customFormat="false" customHeight="true" hidden="false" ht="12.65" outlineLevel="0" r="2865">
      <c r="A2865" s="0" t="str">
        <f aca="false">HYPERLINK("http://dbpedia.org/ontology/isPartOf")</f>
        <v>http://dbpedia.org/ontology/isPartOf</v>
      </c>
      <c r="B2865" s="0" t="s">
        <v>818</v>
      </c>
      <c r="D2865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true" hidden="false" ht="12.1" outlineLevel="0" r="2866">
      <c r="A2866" s="0" t="str">
        <f aca="false">HYPERLINK("http://dbpedia.org/property/defunct")</f>
        <v>http://dbpedia.org/property/defunct</v>
      </c>
      <c r="B2866" s="0" t="s">
        <v>704</v>
      </c>
      <c r="D2866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true" hidden="false" ht="12.1" outlineLevel="0" r="2867">
      <c r="A2867" s="0" t="str">
        <f aca="false">HYPERLINK("http://dbpedia.org/property/members")</f>
        <v>http://dbpedia.org/property/members</v>
      </c>
      <c r="B2867" s="0" t="s">
        <v>2219</v>
      </c>
      <c r="D2867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true" hidden="false" ht="12.65" outlineLevel="0" r="2868">
      <c r="A2868" s="0" t="str">
        <f aca="false">HYPERLINK("http://dbpedia.org/property/showName")</f>
        <v>http://dbpedia.org/property/showName</v>
      </c>
      <c r="B2868" s="0" t="s">
        <v>70</v>
      </c>
      <c r="D2868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65" outlineLevel="0" r="2869">
      <c r="A2869" s="0" t="str">
        <f aca="false">HYPERLINK("http://dbpedia.org/property/locationCounty")</f>
        <v>http://dbpedia.org/property/locationCounty</v>
      </c>
      <c r="B2869" s="0" t="s">
        <v>2220</v>
      </c>
      <c r="D2869" s="0" t="str">
        <f aca="false">HYPERLINK("http://dbpedia.org/sparql?default-graph-uri=http%3A%2F%2Fdbpedia.org&amp;query=select+distinct+%3Fsubject+%3Fobject+where+{%3Fsubject+%3Chttp%3A%2F%2Fdbpedia.org%2Fproperty%2FlocationCounty%3E+%3Fobject}+LIMIT+100&amp;format=text%2Fhtml&amp;timeout=30000&amp;debug=on", "View on DBPedia")</f>
        <v>View on DBPedia</v>
      </c>
    </row>
    <row collapsed="false" customFormat="false" customHeight="true" hidden="false" ht="12.65" outlineLevel="0" r="2870">
      <c r="A2870" s="0" t="str">
        <f aca="false">HYPERLINK("http://dbpedia.org/property/countryOfOrigin")</f>
        <v>http://dbpedia.org/property/countryOfOrigin</v>
      </c>
      <c r="B2870" s="0" t="s">
        <v>2221</v>
      </c>
      <c r="D2870" s="0" t="str">
        <f aca="false">HYPERLINK("http://dbpedia.org/sparql?default-graph-uri=http%3A%2F%2Fdbpedia.org&amp;query=select+distinct+%3Fsubject+%3Fobject+where+{%3Fsubject+%3Chttp%3A%2F%2Fdbpedia.org%2Fproperty%2FcountryOfOrigin%3E+%3Fobject}+LIMIT+100&amp;format=text%2Fhtml&amp;timeout=30000&amp;debug=on", "View on DBPedia")</f>
        <v>View on DBPedia</v>
      </c>
    </row>
    <row collapsed="false" customFormat="false" customHeight="true" hidden="false" ht="12.1" outlineLevel="0" r="2871">
      <c r="A2871" s="0" t="str">
        <f aca="false">HYPERLINK("http://dbpedia.org/property/nickname")</f>
        <v>http://dbpedia.org/property/nickname</v>
      </c>
      <c r="B2871" s="0" t="s">
        <v>1185</v>
      </c>
      <c r="D2871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true" hidden="false" ht="12.1" outlineLevel="0" r="2872">
      <c r="A2872" s="0" t="str">
        <f aca="false">HYPERLINK("http://dbpedia.org/property/commands")</f>
        <v>http://dbpedia.org/property/commands</v>
      </c>
      <c r="B2872" s="0" t="s">
        <v>1762</v>
      </c>
      <c r="D2872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true" hidden="false" ht="12.1" outlineLevel="0" r="2873">
      <c r="A2873" s="0" t="str">
        <f aca="false">HYPERLINK("http://dbpedia.org/property/education")</f>
        <v>http://dbpedia.org/property/education</v>
      </c>
      <c r="B2873" s="0" t="s">
        <v>395</v>
      </c>
      <c r="D287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1" outlineLevel="0" r="2874">
      <c r="A2874" s="0" t="str">
        <f aca="false">HYPERLINK("http://dbpedia.org/property/alt")</f>
        <v>http://dbpedia.org/property/alt</v>
      </c>
      <c r="B2874" s="0" t="s">
        <v>31</v>
      </c>
      <c r="D287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2875">
      <c r="A2875" s="0" t="str">
        <f aca="false">HYPERLINK("http://dbpedia.org/property/related")</f>
        <v>http://dbpedia.org/property/related</v>
      </c>
      <c r="B2875" s="0" t="s">
        <v>1155</v>
      </c>
      <c r="D2875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true" hidden="false" ht="12.1" outlineLevel="0" r="2876">
      <c r="A2876" s="0" t="str">
        <f aca="false">HYPERLINK("http://dbpedia.org/ontology/board")</f>
        <v>http://dbpedia.org/ontology/board</v>
      </c>
      <c r="B2876" s="0" t="s">
        <v>1962</v>
      </c>
      <c r="D2876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true" hidden="false" ht="12.65" outlineLevel="0" r="2877">
      <c r="A2877" s="0" t="str">
        <f aca="false">HYPERLINK("http://dbpedia.org/property/shipIdentification")</f>
        <v>http://dbpedia.org/property/shipIdentification</v>
      </c>
      <c r="B2877" s="0" t="s">
        <v>2222</v>
      </c>
      <c r="D2877" s="0" t="str">
        <f aca="false">HYPERLINK("http://dbpedia.org/sparql?default-graph-uri=http%3A%2F%2Fdbpedia.org&amp;query=select+distinct+%3Fsubject+%3Fobject+where+{%3Fsubject+%3Chttp%3A%2F%2Fdbpedia.org%2Fproperty%2FshipIdentification%3E+%3Fobject}+LIMIT+100&amp;format=text%2Fhtml&amp;timeout=30000&amp;debug=on", "View on DBPedia")</f>
        <v>View on DBPedia</v>
      </c>
    </row>
    <row collapsed="false" customFormat="false" customHeight="true" hidden="false" ht="12.65" outlineLevel="0" r="2878">
      <c r="A2878" s="0" t="str">
        <f aca="false">HYPERLINK("http://dbpedia.org/property/alexa")</f>
        <v>http://dbpedia.org/property/alexa</v>
      </c>
      <c r="B2878" s="0" t="s">
        <v>2223</v>
      </c>
      <c r="D2878" s="0" t="str">
        <f aca="false">HYPERLINK("http://dbpedia.org/sparql?default-graph-uri=http%3A%2F%2Fdbpedia.org&amp;query=select+distinct+%3Fsubject+%3Fobject+where+{%3Fsubject+%3Chttp%3A%2F%2Fdbpedia.org%2Fproperty%2Falexa%3E+%3Fobject}+LIMIT+100&amp;format=text%2Fhtml&amp;timeout=30000&amp;debug=on", "View on DBPedia")</f>
        <v>View on DBPedia</v>
      </c>
    </row>
    <row collapsed="false" customFormat="false" customHeight="true" hidden="false" ht="12.1" outlineLevel="0" r="2879">
      <c r="A2879" s="0" t="str">
        <f aca="false">HYPERLINK("http://dbpedia.org/property/as")</f>
        <v>http://dbpedia.org/property/as</v>
      </c>
      <c r="B2879" s="0" t="s">
        <v>1225</v>
      </c>
      <c r="D2879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true" hidden="false" ht="12.65" outlineLevel="0" r="2880">
      <c r="A2880" s="0" t="str">
        <f aca="false">HYPERLINK("http://dbpedia.org/property/sisterStations")</f>
        <v>http://dbpedia.org/property/sisterStations</v>
      </c>
      <c r="B2880" s="0" t="s">
        <v>2224</v>
      </c>
      <c r="D2880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true" hidden="false" ht="12.1" outlineLevel="0" r="2881">
      <c r="A2881" s="0" t="str">
        <f aca="false">HYPERLINK("http://dbpedia.org/property/railroad")</f>
        <v>http://dbpedia.org/property/railroad</v>
      </c>
      <c r="B2881" s="0" t="s">
        <v>2225</v>
      </c>
      <c r="D2881" s="0" t="str">
        <f aca="false">HYPERLINK("http://dbpedia.org/sparql?default-graph-uri=http%3A%2F%2Fdbpedia.org&amp;query=select+distinct+%3Fsubject+%3Fobject+where+{%3Fsubject+%3Chttp%3A%2F%2Fdbpedia.org%2Fproperty%2Frailroad%3E+%3Fobject}+LIMIT+100&amp;format=text%2Fhtml&amp;timeout=30000&amp;debug=on", "View on DBPedia")</f>
        <v>View on DBPedia</v>
      </c>
    </row>
    <row collapsed="false" customFormat="false" customHeight="true" hidden="false" ht="12.65" outlineLevel="0" r="2882">
      <c r="A2882" s="0" t="str">
        <f aca="false">HYPERLINK("http://dbpedia.org/property/onlineServ")</f>
        <v>http://dbpedia.org/property/onlineServ</v>
      </c>
      <c r="B2882" s="0" t="s">
        <v>2226</v>
      </c>
      <c r="D2882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true" hidden="false" ht="12.65" outlineLevel="0" r="2883">
      <c r="A2883" s="0" t="str">
        <f aca="false">HYPERLINK("http://dbpedia.org/property/homeTown")</f>
        <v>http://dbpedia.org/property/homeTown</v>
      </c>
      <c r="B2883" s="0" t="s">
        <v>1765</v>
      </c>
      <c r="D2883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2884">
      <c r="A2884" s="0" t="str">
        <f aca="false">HYPERLINK("http://dbpedia.org/property/equity")</f>
        <v>http://dbpedia.org/property/equity</v>
      </c>
      <c r="B2884" s="0" t="s">
        <v>2227</v>
      </c>
      <c r="D2884" s="0" t="str">
        <f aca="false">HYPERLINK("http://dbpedia.org/sparql?default-graph-uri=http%3A%2F%2Fdbpedia.org&amp;query=select+distinct+%3Fsubject+%3Fobject+where+{%3Fsubject+%3Chttp%3A%2F%2Fdbpedia.org%2Fproperty%2Fequity%3E+%3Fobject}+LIMIT+100&amp;format=text%2Fhtml&amp;timeout=30000&amp;debug=on", "View on DBPedia")</f>
        <v>View on DBPedia</v>
      </c>
    </row>
    <row collapsed="false" customFormat="false" customHeight="true" hidden="false" ht="12.1" outlineLevel="0" r="2885">
      <c r="A2885" s="0" t="str">
        <f aca="false">HYPERLINK("http://dbpedia.org/property/empire")</f>
        <v>http://dbpedia.org/property/empire</v>
      </c>
      <c r="B2885" s="0" t="s">
        <v>2228</v>
      </c>
      <c r="D2885" s="0" t="str">
        <f aca="false">HYPERLINK("http://dbpedia.org/sparql?default-graph-uri=http%3A%2F%2Fdbpedia.org&amp;query=select+distinct+%3Fsubject+%3Fobject+where+{%3Fsubject+%3Chttp%3A%2F%2Fdbpedia.org%2Fproperty%2Fempire%3E+%3Fobject}+LIMIT+100&amp;format=text%2Fhtml&amp;timeout=30000&amp;debug=on", "View on DBPedia")</f>
        <v>View on DBPedia</v>
      </c>
    </row>
    <row collapsed="false" customFormat="false" customHeight="true" hidden="false" ht="12.65" outlineLevel="0" r="2886">
      <c r="A2886" s="0" t="str">
        <f aca="false">HYPERLINK("http://dbpedia.org/property/fullName")</f>
        <v>http://dbpedia.org/property/fullName</v>
      </c>
      <c r="B2886" s="0" t="s">
        <v>1859</v>
      </c>
      <c r="D2886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true" hidden="false" ht="12.65" outlineLevel="0" r="2887">
      <c r="A2887" s="0" t="str">
        <f aca="false">HYPERLINK("http://dbpedia.org/property/battleHonours")</f>
        <v>http://dbpedia.org/property/battleHonours</v>
      </c>
      <c r="B2887" s="0" t="s">
        <v>2229</v>
      </c>
      <c r="D2887" s="0" t="str">
        <f aca="false">HYPERLINK("http://dbpedia.org/sparql?default-graph-uri=http%3A%2F%2Fdbpedia.org&amp;query=select+distinct+%3Fsubject+%3Fobject+where+{%3Fsubject+%3Chttp%3A%2F%2Fdbpedia.org%2Fproperty%2FbattleHonours%3E+%3Fobject}+LIMIT+100&amp;format=text%2Fhtml&amp;timeout=30000&amp;debug=on", "View on DBPedia")</f>
        <v>View on DBPedia</v>
      </c>
    </row>
    <row collapsed="false" customFormat="false" customHeight="true" hidden="false" ht="12.65" outlineLevel="0" r="2888">
      <c r="A2888" s="0" t="str">
        <f aca="false">HYPERLINK("http://dbpedia.org/ontology/sourceCountry")</f>
        <v>http://dbpedia.org/ontology/sourceCountry</v>
      </c>
      <c r="B2888" s="0" t="s">
        <v>817</v>
      </c>
      <c r="D2888" s="0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</row>
    <row collapsed="false" customFormat="false" customHeight="true" hidden="false" ht="12.1" outlineLevel="0" r="2889">
      <c r="A2889" s="0" t="str">
        <f aca="false">HYPERLINK("http://dbpedia.org/property/footer")</f>
        <v>http://dbpedia.org/property/footer</v>
      </c>
      <c r="B2889" s="0" t="s">
        <v>80</v>
      </c>
      <c r="D2889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65" outlineLevel="0" r="2890">
      <c r="A2890" s="0" t="str">
        <f aca="false">HYPERLINK("http://dbpedia.org/property/replacedByNames")</f>
        <v>http://dbpedia.org/property/replacedByNames</v>
      </c>
      <c r="B2890" s="0" t="s">
        <v>1276</v>
      </c>
      <c r="D2890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true" hidden="false" ht="12.65" outlineLevel="0" r="2891">
      <c r="A2891" s="0" t="str">
        <f aca="false">HYPERLINK("http://dbpedia.org/ontology/militaryUnit")</f>
        <v>http://dbpedia.org/ontology/militaryUnit</v>
      </c>
      <c r="B2891" s="0" t="s">
        <v>1831</v>
      </c>
      <c r="D2891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true" hidden="false" ht="12.1" outlineLevel="0" r="2892">
      <c r="A2892" s="0" t="str">
        <f aca="false">HYPERLINK("http://dbpedia.org/ontology/motto")</f>
        <v>http://dbpedia.org/ontology/motto</v>
      </c>
      <c r="B2892" s="0" t="s">
        <v>1180</v>
      </c>
      <c r="D2892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true" hidden="false" ht="12.1" outlineLevel="0" r="2893">
      <c r="A2893" s="0" t="str">
        <f aca="false">HYPERLINK("http://dbpedia.org/property/territory")</f>
        <v>http://dbpedia.org/property/territory</v>
      </c>
      <c r="B2893" s="0" t="s">
        <v>2230</v>
      </c>
      <c r="D2893" s="0" t="str">
        <f aca="false">HYPERLINK("http://dbpedia.org/sparql?default-graph-uri=http%3A%2F%2Fdbpedia.org&amp;query=select+distinct+%3Fsubject+%3Fobject+where+{%3Fsubject+%3Chttp%3A%2F%2Fdbpedia.org%2Fproperty%2Fterritory%3E+%3Fobject}+LIMIT+100&amp;format=text%2Fhtml&amp;timeout=30000&amp;debug=on", "View on DBPedia")</f>
        <v>View on DBPedia</v>
      </c>
    </row>
    <row collapsed="false" customFormat="false" customHeight="true" hidden="false" ht="12.65" outlineLevel="0" r="2894">
      <c r="A2894" s="0" t="str">
        <f aca="false">HYPERLINK("http://dbpedia.org/property/networkName")</f>
        <v>http://dbpedia.org/property/networkName</v>
      </c>
      <c r="B2894" s="0" t="s">
        <v>2231</v>
      </c>
      <c r="D2894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true" hidden="false" ht="12.65" outlineLevel="0" r="2895">
      <c r="A2895" s="0" t="str">
        <f aca="false">HYPERLINK("http://dbpedia.org/property/leaderTitle")</f>
        <v>http://dbpedia.org/property/leaderTitle</v>
      </c>
      <c r="B2895" s="0" t="s">
        <v>2232</v>
      </c>
      <c r="D2895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true" hidden="false" ht="12.1" outlineLevel="0" r="2896">
      <c r="A2896" s="0" t="str">
        <f aca="false">HYPERLINK("http://dbpedia.org/ontology/publisher")</f>
        <v>http://dbpedia.org/ontology/publisher</v>
      </c>
      <c r="B2896" s="0" t="s">
        <v>1183</v>
      </c>
      <c r="D2896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true" hidden="false" ht="12.65" outlineLevel="0" r="2897">
      <c r="A2897" s="0" t="str">
        <f aca="false">HYPERLINK("http://dbpedia.org/property/shipRoute")</f>
        <v>http://dbpedia.org/property/shipRoute</v>
      </c>
      <c r="B2897" s="0" t="s">
        <v>2233</v>
      </c>
      <c r="D2897" s="0" t="str">
        <f aca="false">HYPERLINK("http://dbpedia.org/sparql?default-graph-uri=http%3A%2F%2Fdbpedia.org&amp;query=select+distinct+%3Fsubject+%3Fobject+where+{%3Fsubject+%3Chttp%3A%2F%2Fdbpedia.org%2Fproperty%2FshipRoute%3E+%3Fobject}+LIMIT+100&amp;format=text%2Fhtml&amp;timeout=30000&amp;debug=on", "View on DBPedia")</f>
        <v>View on DBPedia</v>
      </c>
    </row>
    <row collapsed="false" customFormat="false" customHeight="true" hidden="false" ht="12.1" outlineLevel="0" r="2898">
      <c r="A2898" s="0" t="str">
        <f aca="false">HYPERLINK("http://dbpedia.org/property/boards")</f>
        <v>http://dbpedia.org/property/boards</v>
      </c>
      <c r="B2898" s="0" t="s">
        <v>1842</v>
      </c>
      <c r="D2898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true" hidden="false" ht="12.65" outlineLevel="0" r="2899">
      <c r="A2899" s="0" t="str">
        <f aca="false">HYPERLINK("http://dbpedia.org/property/exportPartners")</f>
        <v>http://dbpedia.org/property/exportPartners</v>
      </c>
      <c r="B2899" s="0" t="s">
        <v>2234</v>
      </c>
      <c r="D2899" s="0" t="str">
        <f aca="false">HYPERLINK("http://dbpedia.org/sparql?default-graph-uri=http%3A%2F%2Fdbpedia.org&amp;query=select+distinct+%3Fsubject+%3Fobject+where+{%3Fsubject+%3Chttp%3A%2F%2Fdbpedia.org%2Fproperty%2FexportPartners%3E+%3Fobject}+LIMIT+100&amp;format=text%2Fhtml&amp;timeout=30000&amp;debug=on", "View on DBPedia")</f>
        <v>View on DBPedia</v>
      </c>
    </row>
    <row collapsed="false" customFormat="false" customHeight="true" hidden="false" ht="12.65" outlineLevel="0" r="2900">
      <c r="A2900" s="0" t="str">
        <f aca="false">HYPERLINK("http://dbpedia.org/ontology/restingPlace")</f>
        <v>http://dbpedia.org/ontology/restingPlace</v>
      </c>
      <c r="B2900" s="0" t="s">
        <v>1759</v>
      </c>
      <c r="D2900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true" hidden="false" ht="12.1" outlineLevel="0" r="2901">
      <c r="A2901" s="0" t="str">
        <f aca="false">HYPERLINK("http://dbpedia.org/ontology/related")</f>
        <v>http://dbpedia.org/ontology/related</v>
      </c>
      <c r="B2901" s="0" t="s">
        <v>1155</v>
      </c>
      <c r="D2901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true" hidden="false" ht="12.65" outlineLevel="0" r="2902">
      <c r="A2902" s="0" t="str">
        <f aca="false">HYPERLINK("http://dbpedia.org/property/opentheme")</f>
        <v>http://dbpedia.org/property/opentheme</v>
      </c>
      <c r="B2902" s="0" t="s">
        <v>1206</v>
      </c>
      <c r="D2902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true" hidden="false" ht="12.1" outlineLevel="0" r="2903">
      <c r="A2903" s="0" t="str">
        <f aca="false">HYPERLINK("http://dbpedia.org/ontology/commander")</f>
        <v>http://dbpedia.org/ontology/commander</v>
      </c>
      <c r="B2903" s="0" t="s">
        <v>2083</v>
      </c>
      <c r="D2903" s="0" t="str">
        <f aca="false">HYPERLINK("http://dbpedia.org/sparql?default-graph-uri=http%3A%2F%2Fdbpedia.org&amp;query=select+distinct+%3Fsubject+%3Fobject+where+{%3Fsubject+%3Chttp%3A%2F%2Fdbpedia.org%2Fontology%2Fcommander%3E+%3Fobject}+LIMIT+100&amp;format=text%2Fhtml&amp;timeout=30000&amp;debug=on", "View on DBPedia")</f>
        <v>View on DBPedia</v>
      </c>
    </row>
    <row collapsed="false" customFormat="false" customHeight="true" hidden="false" ht="12.65" outlineLevel="0" r="2904">
      <c r="A2904" s="0" t="str">
        <f aca="false">HYPERLINK("http://dbpedia.org/property/hq")</f>
        <v>http://dbpedia.org/property/hq</v>
      </c>
      <c r="B2904" s="0" t="s">
        <v>2235</v>
      </c>
      <c r="D2904" s="0" t="str">
        <f aca="false">HYPERLINK("http://dbpedia.org/sparql?default-graph-uri=http%3A%2F%2Fdbpedia.org&amp;query=select+distinct+%3Fsubject+%3Fobject+where+{%3Fsubject+%3Chttp%3A%2F%2Fdbpedia.org%2Fproperty%2Fhq%3E+%3Fobject}+LIMIT+100&amp;format=text%2Fhtml&amp;timeout=30000&amp;debug=on", "View on DBPedia")</f>
        <v>View on DBPedia</v>
      </c>
    </row>
    <row collapsed="false" customFormat="false" customHeight="true" hidden="false" ht="12.1" outlineLevel="0" r="2905">
      <c r="A2905" s="0" t="str">
        <f aca="false">HYPERLINK("http://dbpedia.org/property/id")</f>
        <v>http://dbpedia.org/property/id</v>
      </c>
      <c r="B2905" s="0" t="s">
        <v>39</v>
      </c>
      <c r="D2905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1" outlineLevel="0" r="2906">
      <c r="A2906" s="0" t="str">
        <f aca="false">HYPERLINK("http://dbpedia.org/ontology/address")</f>
        <v>http://dbpedia.org/ontology/address</v>
      </c>
      <c r="B2906" s="0" t="s">
        <v>1852</v>
      </c>
      <c r="D2906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true" hidden="false" ht="12.1" outlineLevel="0" r="2907">
      <c r="A2907" s="0" t="str">
        <f aca="false">HYPERLINK("http://dbpedia.org/property/combatant")</f>
        <v>http://dbpedia.org/property/combatant</v>
      </c>
      <c r="B2907" s="0" t="s">
        <v>2193</v>
      </c>
      <c r="D2907" s="0" t="str">
        <f aca="false">HYPERLINK("http://dbpedia.org/sparql?default-graph-uri=http%3A%2F%2Fdbpedia.org&amp;query=select+distinct+%3Fsubject+%3Fobject+where+{%3Fsubject+%3Chttp%3A%2F%2Fdbpedia.org%2Fproperty%2Fcombatant%3E+%3Fobject}+LIMIT+100&amp;format=text%2Fhtml&amp;timeout=30000&amp;debug=on", "View on DBPedia")</f>
        <v>View on DBPedia</v>
      </c>
    </row>
    <row collapsed="false" customFormat="false" customHeight="true" hidden="false" ht="12.1" outlineLevel="0" r="2908">
      <c r="A2908" s="0" t="str">
        <f aca="false">HYPERLINK("http://dbpedia.org/property/states")</f>
        <v>http://dbpedia.org/property/states</v>
      </c>
      <c r="B2908" s="0" t="s">
        <v>2236</v>
      </c>
      <c r="D2908" s="0" t="str">
        <f aca="false">HYPERLINK("http://dbpedia.org/sparql?default-graph-uri=http%3A%2F%2Fdbpedia.org&amp;query=select+distinct+%3Fsubject+%3Fobject+where+{%3Fsubject+%3Chttp%3A%2F%2Fdbpedia.org%2Fproperty%2Fstates%3E+%3Fobject}+LIMIT+100&amp;format=text%2Fhtml&amp;timeout=30000&amp;debug=on", "View on DBPedia")</f>
        <v>View on DBPedia</v>
      </c>
    </row>
    <row collapsed="false" customFormat="false" customHeight="true" hidden="false" ht="12.65" outlineLevel="0" r="2909">
      <c r="A2909" s="0" t="str">
        <f aca="false">HYPERLINK("http://dbpedia.org/property/nationalOrigin")</f>
        <v>http://dbpedia.org/property/nationalOrigin</v>
      </c>
      <c r="B2909" s="0" t="s">
        <v>2237</v>
      </c>
      <c r="D2909" s="0" t="str">
        <f aca="false">HYPERLINK("http://dbpedia.org/sparql?default-graph-uri=http%3A%2F%2Fdbpedia.org&amp;query=select+distinct+%3Fsubject+%3Fobject+where+{%3Fsubject+%3Chttp%3A%2F%2Fdbpedia.org%2Fproperty%2FnationalOrigin%3E+%3Fobject}+LIMIT+100&amp;format=text%2Fhtml&amp;timeout=30000&amp;debug=on", "View on DBPedia")</f>
        <v>View on DBPedia</v>
      </c>
    </row>
    <row collapsed="false" customFormat="false" customHeight="true" hidden="false" ht="12.65" outlineLevel="0" r="2910">
      <c r="A2910" s="0" t="str">
        <f aca="false">HYPERLINK("http://dbpedia.org/ontology/militaryRank")</f>
        <v>http://dbpedia.org/ontology/militaryRank</v>
      </c>
      <c r="B2910" s="0" t="s">
        <v>2238</v>
      </c>
      <c r="D2910" s="0" t="str">
        <f aca="false">HYPERLINK("http://dbpedia.org/sparql?default-graph-uri=http%3A%2F%2Fdbpedia.org&amp;query=select+distinct+%3Fsubject+%3Fobject+where+{%3Fsubject+%3Chttp%3A%2F%2Fdbpedia.org%2Fontology%2FmilitaryRank%3E+%3Fobject}+LIMIT+100&amp;format=text%2Fhtml&amp;timeout=30000&amp;debug=on", "View on DBPedia")</f>
        <v>View on DBPedia</v>
      </c>
    </row>
    <row collapsed="false" customFormat="false" customHeight="true" hidden="false" ht="12.1" outlineLevel="0" r="2911">
      <c r="A2911" s="0" t="str">
        <f aca="false">HYPERLINK("http://dbpedia.org/ontology/channel")</f>
        <v>http://dbpedia.org/ontology/channel</v>
      </c>
      <c r="B2911" s="0" t="s">
        <v>1209</v>
      </c>
      <c r="D2911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true" hidden="false" ht="12.65" outlineLevel="0" r="2912">
      <c r="A2912" s="0" t="str">
        <f aca="false">HYPERLINK("http://dbpedia.org/property/titleRepresentative")</f>
        <v>http://dbpedia.org/property/titleRepresentative</v>
      </c>
      <c r="B2912" s="0" t="s">
        <v>2239</v>
      </c>
      <c r="D2912" s="0" t="str">
        <f aca="false">HYPERLINK("http://dbpedia.org/sparql?default-graph-uri=http%3A%2F%2Fdbpedia.org&amp;query=select+distinct+%3Fsubject+%3Fobject+where+{%3Fsubject+%3Chttp%3A%2F%2Fdbpedia.org%2Fproperty%2FtitleRepresentative%3E+%3Fobject}+LIMIT+100&amp;format=text%2Fhtml&amp;timeout=30000&amp;debug=on", "View on DBPedia")</f>
        <v>View on DBPedia</v>
      </c>
    </row>
    <row collapsed="false" customFormat="false" customHeight="true" hidden="false" ht="12.65" outlineLevel="0" r="2913">
      <c r="A2913" s="0" t="str">
        <f aca="false">HYPERLINK("http://dbpedia.org/property/secondaryHubs")</f>
        <v>http://dbpedia.org/property/secondaryHubs</v>
      </c>
      <c r="B2913" s="0" t="s">
        <v>2240</v>
      </c>
      <c r="D2913" s="0" t="str">
        <f aca="false">HYPERLINK("http://dbpedia.org/sparql?default-graph-uri=http%3A%2F%2Fdbpedia.org&amp;query=select+distinct+%3Fsubject+%3Fobject+where+{%3Fsubject+%3Chttp%3A%2F%2Fdbpedia.org%2Fproperty%2FsecondaryHubs%3E+%3Fobject}+LIMIT+100&amp;format=text%2Fhtml&amp;timeout=30000&amp;debug=on", "View on DBPedia")</f>
        <v>View on DBPedia</v>
      </c>
    </row>
    <row collapsed="false" customFormat="false" customHeight="true" hidden="false" ht="12.65" outlineLevel="0" r="2914">
      <c r="A2914" s="0" t="str">
        <f aca="false">HYPERLINK("http://dbpedia.org/property/moreUsers")</f>
        <v>http://dbpedia.org/property/moreUsers</v>
      </c>
      <c r="B2914" s="0" t="s">
        <v>2241</v>
      </c>
      <c r="D2914" s="0" t="str">
        <f aca="false">HYPERLINK("http://dbpedia.org/sparql?default-graph-uri=http%3A%2F%2Fdbpedia.org&amp;query=select+distinct+%3Fsubject+%3Fobject+where+{%3Fsubject+%3Chttp%3A%2F%2Fdbpedia.org%2Fproperty%2FmoreUsers%3E+%3Fobject}+LIMIT+100&amp;format=text%2Fhtml&amp;timeout=30000&amp;debug=on", "View on DBPedia")</f>
        <v>View on DBPedia</v>
      </c>
    </row>
    <row collapsed="false" customFormat="false" customHeight="true" hidden="false" ht="12.1" outlineLevel="0" r="2915">
      <c r="A2915" s="0" t="str">
        <f aca="false">HYPERLINK("http://dbpedia.org/property/rank")</f>
        <v>http://dbpedia.org/property/rank</v>
      </c>
      <c r="B2915" s="0" t="s">
        <v>1802</v>
      </c>
      <c r="D2915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true" hidden="false" ht="12.65" outlineLevel="0" r="2916">
      <c r="A2916" s="0" t="str">
        <f aca="false">HYPERLINK("http://dbpedia.org/ontology/recordedIn")</f>
        <v>http://dbpedia.org/ontology/recordedIn</v>
      </c>
      <c r="B2916" s="0" t="s">
        <v>1128</v>
      </c>
      <c r="D2916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true" hidden="false" ht="12.65" outlineLevel="0" r="2917">
      <c r="A2917" s="0" t="str">
        <f aca="false">HYPERLINK("http://dbpedia.org/ontology/populationPlace")</f>
        <v>http://dbpedia.org/ontology/populationPlace</v>
      </c>
      <c r="B2917" s="0" t="s">
        <v>2242</v>
      </c>
      <c r="D2917" s="0" t="str">
        <f aca="false">HYPERLINK("http://dbpedia.org/sparql?default-graph-uri=http%3A%2F%2Fdbpedia.org&amp;query=select+distinct+%3Fsubject+%3Fobject+where+{%3Fsubject+%3Chttp%3A%2F%2Fdbpedia.org%2Fontology%2FpopulationPlace%3E+%3Fobject}+LIMIT+100&amp;format=text%2Fhtml&amp;timeout=30000&amp;debug=on", "View on DBPedia")</f>
        <v>View on DBPedia</v>
      </c>
    </row>
    <row collapsed="false" customFormat="false" customHeight="true" hidden="false" ht="12.1" outlineLevel="0" r="2918">
      <c r="A2918" s="0" t="str">
        <f aca="false">HYPERLINK("http://dbpedia.org/property/studio")</f>
        <v>http://dbpedia.org/property/studio</v>
      </c>
      <c r="B2918" s="0" t="s">
        <v>29</v>
      </c>
      <c r="D2918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65" outlineLevel="0" r="2919">
      <c r="A2919" s="0" t="str">
        <f aca="false">HYPERLINK("http://dbpedia.org/property/formerNames")</f>
        <v>http://dbpedia.org/property/formerNames</v>
      </c>
      <c r="B2919" s="0" t="s">
        <v>1181</v>
      </c>
      <c r="D2919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65" outlineLevel="0" r="2920">
      <c r="A2920" s="0" t="str">
        <f aca="false">HYPERLINK("http://dbpedia.org/property/legalDeposit")</f>
        <v>http://dbpedia.org/property/legalDeposit</v>
      </c>
      <c r="B2920" s="0" t="s">
        <v>2243</v>
      </c>
      <c r="D2920" s="0" t="str">
        <f aca="false">HYPERLINK("http://dbpedia.org/sparql?default-graph-uri=http%3A%2F%2Fdbpedia.org&amp;query=select+distinct+%3Fsubject+%3Fobject+where+{%3Fsubject+%3Chttp%3A%2F%2Fdbpedia.org%2Fproperty%2FlegalDeposit%3E+%3Fobject}+LIMIT+100&amp;format=text%2Fhtml&amp;timeout=30000&amp;debug=on", "View on DBPedia")</f>
        <v>View on DBPedia</v>
      </c>
    </row>
    <row collapsed="false" customFormat="false" customHeight="true" hidden="false" ht="12.65" outlineLevel="0" r="2921">
      <c r="A2921" s="0" t="str">
        <f aca="false">HYPERLINK("http://dbpedia.org/property/importPartners")</f>
        <v>http://dbpedia.org/property/importPartners</v>
      </c>
      <c r="B2921" s="0" t="s">
        <v>2244</v>
      </c>
      <c r="D2921" s="0" t="str">
        <f aca="false">HYPERLINK("http://dbpedia.org/sparql?default-graph-uri=http%3A%2F%2Fdbpedia.org&amp;query=select+distinct+%3Fsubject+%3Fobject+where+{%3Fsubject+%3Chttp%3A%2F%2Fdbpedia.org%2Fproperty%2FimportPartners%3E+%3Fobject}+LIMIT+100&amp;format=text%2Fhtml&amp;timeout=30000&amp;debug=on", "View on DBPedia")</f>
        <v>View on DBPedia</v>
      </c>
    </row>
    <row collapsed="false" customFormat="false" customHeight="true" hidden="false" ht="12.1" outlineLevel="0" r="2922">
      <c r="A2922" s="0" t="str">
        <f aca="false">HYPERLINK("http://dbpedia.org/property/presence")</f>
        <v>http://dbpedia.org/property/presence</v>
      </c>
      <c r="B2922" s="0" t="s">
        <v>2245</v>
      </c>
      <c r="D2922" s="0" t="str">
        <f aca="false">HYPERLINK("http://dbpedia.org/sparql?default-graph-uri=http%3A%2F%2Fdbpedia.org&amp;query=select+distinct+%3Fsubject+%3Fobject+where+{%3Fsubject+%3Chttp%3A%2F%2Fdbpedia.org%2Fproperty%2Fpresence%3E+%3Fobject}+LIMIT+100&amp;format=text%2Fhtml&amp;timeout=30000&amp;debug=on", "View on DBPedia")</f>
        <v>View on DBPedia</v>
      </c>
    </row>
    <row collapsed="false" customFormat="false" customHeight="true" hidden="false" ht="12.65" outlineLevel="0" r="2923">
      <c r="A2923" s="0" t="str">
        <f aca="false">HYPERLINK("http://dbpedia.org/property/firstRun")</f>
        <v>http://dbpedia.org/property/firstRun</v>
      </c>
      <c r="B2923" s="0" t="s">
        <v>2032</v>
      </c>
      <c r="D2923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true" hidden="false" ht="12.1" outlineLevel="0" r="2924">
      <c r="A2924" s="0" t="str">
        <f aca="false">HYPERLINK("http://dbpedia.org/property/relatives")</f>
        <v>http://dbpedia.org/property/relatives</v>
      </c>
      <c r="B2924" s="0" t="s">
        <v>767</v>
      </c>
      <c r="D2924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true" hidden="false" ht="12.1" outlineLevel="0" r="2925">
      <c r="A2925" s="0" t="str">
        <f aca="false">HYPERLINK("http://dbpedia.org/property/end")</f>
        <v>http://dbpedia.org/property/end</v>
      </c>
      <c r="B2925" s="0" t="s">
        <v>352</v>
      </c>
      <c r="D2925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true" hidden="false" ht="12.65" outlineLevel="0" r="2926">
      <c r="A2926" s="0" t="str">
        <f aca="false">HYPERLINK("http://dbpedia.org/property/shipFate")</f>
        <v>http://dbpedia.org/property/shipFate</v>
      </c>
      <c r="B2926" s="0" t="s">
        <v>2246</v>
      </c>
      <c r="D2926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true" hidden="false" ht="12.65" outlineLevel="0" r="2927">
      <c r="A2927" s="0" t="str">
        <f aca="false">HYPERLINK("http://dbpedia.org/property/onlineChan")</f>
        <v>http://dbpedia.org/property/onlineChan</v>
      </c>
      <c r="B2927" s="0" t="s">
        <v>2247</v>
      </c>
      <c r="D2927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true" hidden="false" ht="12.65" outlineLevel="0" r="2928">
      <c r="A2928" s="0" t="str">
        <f aca="false">HYPERLINK("http://dbpedia.org/property/terrServ")</f>
        <v>http://dbpedia.org/property/terrServ</v>
      </c>
      <c r="B2928" s="0" t="s">
        <v>2248</v>
      </c>
      <c r="D2928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true" hidden="false" ht="12.65" outlineLevel="0" r="2929">
      <c r="A2929" s="0" t="str">
        <f aca="false">HYPERLINK("http://dbpedia.org/property/stateParty")</f>
        <v>http://dbpedia.org/property/stateParty</v>
      </c>
      <c r="B2929" s="0" t="s">
        <v>812</v>
      </c>
      <c r="D2929" s="0" t="str">
        <f aca="false">HYPERLINK("http://dbpedia.org/sparql?default-graph-uri=http%3A%2F%2Fdbpedia.org&amp;query=select+distinct+%3Fsubject+%3Fobject+where+{%3Fsubject+%3Chttp%3A%2F%2Fdbpedia.org%2Fproperty%2FstateParty%3E+%3Fobject}+LIMIT+100&amp;format=text%2Fhtml&amp;timeout=30000&amp;debug=on", "View on DBPedia")</f>
        <v>View on DBPedia</v>
      </c>
    </row>
    <row collapsed="false" customFormat="false" customHeight="true" hidden="false" ht="12.65" outlineLevel="0" r="2930">
      <c r="A2930" s="0" t="str">
        <f aca="false">HYPERLINK("http://dbpedia.org/property/restingPlace")</f>
        <v>http://dbpedia.org/property/restingPlace</v>
      </c>
      <c r="B2930" s="0" t="s">
        <v>1759</v>
      </c>
      <c r="D2930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true" hidden="false" ht="12.1" outlineLevel="0" r="2931">
      <c r="A2931" s="0" t="str">
        <f aca="false">HYPERLINK("http://dbpedia.org/property/venue")</f>
        <v>http://dbpedia.org/property/venue</v>
      </c>
      <c r="B2931" s="0" t="s">
        <v>1862</v>
      </c>
      <c r="D2931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true" hidden="false" ht="12.65" outlineLevel="0" r="2932">
      <c r="A2932" s="0" t="str">
        <f aca="false">HYPERLINK("http://dbpedia.org/property/basinCountries")</f>
        <v>http://dbpedia.org/property/basinCountries</v>
      </c>
      <c r="B2932" s="0" t="s">
        <v>834</v>
      </c>
      <c r="D2932" s="0" t="str">
        <f aca="false">HYPERLINK("http://dbpedia.org/sparql?default-graph-uri=http%3A%2F%2Fdbpedia.org&amp;query=select+distinct+%3Fsubject+%3Fobject+where+{%3Fsubject+%3Chttp%3A%2F%2Fdbpedia.org%2Fproperty%2FbasinCountries%3E+%3Fobject}+LIMIT+100&amp;format=text%2Fhtml&amp;timeout=30000&amp;debug=on", "View on DBPedia")</f>
        <v>View on DBPedia</v>
      </c>
    </row>
    <row collapsed="false" customFormat="false" customHeight="true" hidden="false" ht="12.1" outlineLevel="0" r="2933">
      <c r="A2933" s="0" t="str">
        <f aca="false">HYPERLINK("http://dbpedia.org/property/subject")</f>
        <v>http://dbpedia.org/property/subject</v>
      </c>
      <c r="B2933" s="0" t="s">
        <v>98</v>
      </c>
      <c r="D2933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true" hidden="false" ht="12.65" outlineLevel="0" r="2934">
      <c r="A2934" s="0" t="str">
        <f aca="false">HYPERLINK("http://dbpedia.org/property/shipName")</f>
        <v>http://dbpedia.org/property/shipName</v>
      </c>
      <c r="B2934" s="0" t="s">
        <v>2249</v>
      </c>
      <c r="D2934" s="0" t="str">
        <f aca="false">HYPERLINK("http://dbpedia.org/sparql?default-graph-uri=http%3A%2F%2Fdbpedia.org&amp;query=select+distinct+%3Fsubject+%3Fobject+where+{%3Fsubject+%3Chttp%3A%2F%2Fdbpedia.org%2Fproperty%2FshipName%3E+%3Fobject}+LIMIT+100&amp;format=text%2Fhtml&amp;timeout=30000&amp;debug=on", "View on DBPedia")</f>
        <v>View on DBPedia</v>
      </c>
    </row>
    <row collapsed="false" customFormat="false" customHeight="true" hidden="false" ht="12.1" outlineLevel="0" r="2935">
      <c r="A2935" s="0" t="str">
        <f aca="false">HYPERLINK("http://dbpedia.org/property/headquartered")</f>
        <v>http://dbpedia.org/property/headquartered</v>
      </c>
      <c r="B2935" s="0" t="s">
        <v>2250</v>
      </c>
      <c r="D2935" s="0" t="str">
        <f aca="false">HYPERLINK("http://dbpedia.org/sparql?default-graph-uri=http%3A%2F%2Fdbpedia.org&amp;query=select+distinct+%3Fsubject+%3Fobject+where+{%3Fsubject+%3Chttp%3A%2F%2Fdbpedia.org%2Fproperty%2Fheadquartered%3E+%3Fobject}+LIMIT+100&amp;format=text%2Fhtml&amp;timeout=30000&amp;debug=on", "View on DBPedia")</f>
        <v>View on DBPedia</v>
      </c>
    </row>
    <row collapsed="false" customFormat="false" customHeight="true" hidden="false" ht="12.1" outlineLevel="0" r="2936">
      <c r="A2936" s="0" t="str">
        <f aca="false">HYPERLINK("http://dbpedia.org/property/recorded")</f>
        <v>http://dbpedia.org/property/recorded</v>
      </c>
      <c r="B2936" s="0" t="s">
        <v>102</v>
      </c>
      <c r="D2936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1" outlineLevel="0" r="2937">
      <c r="A2937" s="0" t="str">
        <f aca="false">HYPERLINK("http://dbpedia.org/ontology/affiliation")</f>
        <v>http://dbpedia.org/ontology/affiliation</v>
      </c>
      <c r="B2937" s="0" t="s">
        <v>1306</v>
      </c>
      <c r="D2937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true" hidden="false" ht="12.1" outlineLevel="0" r="2938">
      <c r="A2938" s="0" t="str">
        <f aca="false">HYPERLINK("http://dbpedia.org/property/service")</f>
        <v>http://dbpedia.org/property/service</v>
      </c>
      <c r="B2938" s="0" t="s">
        <v>1845</v>
      </c>
      <c r="D2938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true" hidden="false" ht="12.1" outlineLevel="0" r="2939">
      <c r="A2939" s="0" t="str">
        <f aca="false">HYPERLINK("http://dbpedia.org/property/regions")</f>
        <v>http://dbpedia.org/property/regions</v>
      </c>
      <c r="B2939" s="0" t="s">
        <v>803</v>
      </c>
      <c r="D2939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true" hidden="false" ht="12.1" outlineLevel="0" r="2940">
      <c r="A2940" s="0" t="str">
        <f aca="false">HYPERLINK("http://dbpedia.org/property/reason")</f>
        <v>http://dbpedia.org/property/reason</v>
      </c>
      <c r="B2940" s="0" t="s">
        <v>504</v>
      </c>
      <c r="D294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65" outlineLevel="0" r="2941">
      <c r="A2941" s="0" t="str">
        <f aca="false">HYPERLINK("http://dbpedia.org/property/governingBody")</f>
        <v>http://dbpedia.org/property/governingBody</v>
      </c>
      <c r="B2941" s="0" t="s">
        <v>1983</v>
      </c>
      <c r="D2941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true" hidden="false" ht="12.65" outlineLevel="0" r="2942">
      <c r="A2942" s="0" t="str">
        <f aca="false">HYPERLINK("http://dbpedia.org/property/customerBase")</f>
        <v>http://dbpedia.org/property/customerBase</v>
      </c>
      <c r="B2942" s="0" t="s">
        <v>2251</v>
      </c>
      <c r="D2942" s="0" t="str">
        <f aca="false">HYPERLINK("http://dbpedia.org/sparql?default-graph-uri=http%3A%2F%2Fdbpedia.org&amp;query=select+distinct+%3Fsubject+%3Fobject+where+{%3Fsubject+%3Chttp%3A%2F%2Fdbpedia.org%2Fproperty%2FcustomerBase%3E+%3Fobject}+LIMIT+100&amp;format=text%2Fhtml&amp;timeout=30000&amp;debug=on", "View on DBPedia")</f>
        <v>View on DBPedia</v>
      </c>
    </row>
    <row collapsed="false" customFormat="false" customHeight="true" hidden="false" ht="12.1" outlineLevel="0" r="2943">
      <c r="A2943" s="0" t="str">
        <f aca="false">HYPERLINK("http://dbpedia.org/property/cartridge")</f>
        <v>http://dbpedia.org/property/cartridge</v>
      </c>
      <c r="B2943" s="0" t="s">
        <v>2252</v>
      </c>
      <c r="D2943" s="0" t="str">
        <f aca="false">HYPERLINK("http://dbpedia.org/sparql?default-graph-uri=http%3A%2F%2Fdbpedia.org&amp;query=select+distinct+%3Fsubject+%3Fobject+where+{%3Fsubject+%3Chttp%3A%2F%2Fdbpedia.org%2Fproperty%2Fcartridge%3E+%3Fobject}+LIMIT+100&amp;format=text%2Fhtml&amp;timeout=30000&amp;debug=on", "View on DBPedia")</f>
        <v>View on DBPedia</v>
      </c>
    </row>
    <row collapsed="false" customFormat="false" customHeight="true" hidden="false" ht="12.1" outlineLevel="0" r="2944">
      <c r="A2944" s="0" t="str">
        <f aca="false">HYPERLINK("http://dbpedia.org/property/l")</f>
        <v>http://dbpedia.org/property/l</v>
      </c>
      <c r="B2944" s="0" t="s">
        <v>82</v>
      </c>
      <c r="D2944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65" outlineLevel="0" r="2945">
      <c r="A2945" s="0" t="str">
        <f aca="false">HYPERLINK("http://dbpedia.org/property/terrChan")</f>
        <v>http://dbpedia.org/property/terrChan</v>
      </c>
      <c r="B2945" s="0" t="s">
        <v>2253</v>
      </c>
      <c r="D2945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true" hidden="false" ht="12.65" outlineLevel="0" r="2946">
      <c r="A2946" s="0" t="str">
        <f aca="false">HYPERLINK("http://dbpedia.org/property/iptvServ")</f>
        <v>http://dbpedia.org/property/iptvServ</v>
      </c>
      <c r="B2946" s="0" t="s">
        <v>2254</v>
      </c>
      <c r="D2946" s="0" t="str">
        <f aca="false">HYPERLINK("http://dbpedia.org/sparql?default-graph-uri=http%3A%2F%2Fdbpedia.org&amp;query=select+distinct+%3Fsubject+%3Fobject+where+{%3Fsubject+%3Chttp%3A%2F%2Fdbpedia.org%2Fproperty%2FiptvServ%3E+%3Fobject}+LIMIT+100&amp;format=text%2Fhtml&amp;timeout=30000&amp;debug=on", "View on DBPedia")</f>
        <v>View on DBPedia</v>
      </c>
    </row>
    <row collapsed="false" customFormat="false" customHeight="true" hidden="false" ht="12.1" outlineLevel="0" r="2947">
      <c r="A2947" s="0" t="str">
        <f aca="false">HYPERLINK("http://dbpedia.org/property/channel")</f>
        <v>http://dbpedia.org/property/channel</v>
      </c>
      <c r="B2947" s="0" t="s">
        <v>1209</v>
      </c>
      <c r="D2947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true" hidden="false" ht="12.65" outlineLevel="0" r="2948">
      <c r="A2948" s="0" t="str">
        <f aca="false">HYPERLINK("http://dbpedia.org/ontology/battleHonours")</f>
        <v>http://dbpedia.org/ontology/battleHonours</v>
      </c>
      <c r="B2948" s="0" t="s">
        <v>2229</v>
      </c>
      <c r="D2948" s="0" t="str">
        <f aca="false">HYPERLINK("http://dbpedia.org/sparql?default-graph-uri=http%3A%2F%2Fdbpedia.org&amp;query=select+distinct+%3Fsubject+%3Fobject+where+{%3Fsubject+%3Chttp%3A%2F%2Fdbpedia.org%2Fontology%2FbattleHonours%3E+%3Fobject}+LIMIT+100&amp;format=text%2Fhtml&amp;timeout=30000&amp;debug=on", "View on DBPedia")</f>
        <v>View on DBPedia</v>
      </c>
    </row>
    <row collapsed="false" customFormat="false" customHeight="true" hidden="false" ht="12.65" outlineLevel="0" r="2949">
      <c r="A2949" s="0" t="str">
        <f aca="false">HYPERLINK("http://dbpedia.org/ontology/almaMater")</f>
        <v>http://dbpedia.org/ontology/almaMater</v>
      </c>
      <c r="B2949" s="0" t="s">
        <v>338</v>
      </c>
      <c r="D2949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2014-05-17T16:29:21.00Z</dcterms:created>
  <dc:creator>Riccardo Porrini</dc:creator>
  <cp:revision>0</cp:revision>
</cp:coreProperties>
</file>