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mle\OneDrive\Desktop\bootcamp\Week 1\Crowdfunding Analysis\"/>
    </mc:Choice>
  </mc:AlternateContent>
  <xr:revisionPtr revIDLastSave="0" documentId="13_ncr:1_{3E7F3F48-CE1C-42E0-99F5-ACAEE563EC02}" xr6:coauthVersionLast="47" xr6:coauthVersionMax="47" xr10:uidLastSave="{00000000-0000-0000-0000-000000000000}"/>
  <bookViews>
    <workbookView xWindow="28665" yWindow="-135" windowWidth="29070" windowHeight="15750" activeTab="1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Kickstarter!$A$1:$R$4115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B3" i="3"/>
  <c r="C6" i="3"/>
  <c r="D13" i="3"/>
  <c r="C13" i="3"/>
  <c r="D12" i="3"/>
  <c r="C12" i="3"/>
  <c r="D11" i="3"/>
  <c r="C11" i="3"/>
  <c r="D10" i="3"/>
  <c r="C10" i="3"/>
  <c r="D9" i="3"/>
  <c r="C9" i="3"/>
  <c r="D8" i="3"/>
  <c r="C8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D6" i="3" s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C7" i="3" s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D4" i="3" s="1"/>
  <c r="P129" i="1"/>
  <c r="O129" i="1"/>
  <c r="R129" i="1" s="1"/>
  <c r="Q128" i="1"/>
  <c r="P128" i="1"/>
  <c r="O128" i="1"/>
  <c r="R128" i="1" s="1"/>
  <c r="Q127" i="1"/>
  <c r="D2" i="3" s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B4" i="3" s="1"/>
  <c r="P2" i="1"/>
  <c r="O2" i="1"/>
  <c r="R2" i="1" s="1"/>
  <c r="C4" i="3" l="1"/>
  <c r="D3" i="3"/>
  <c r="D7" i="3"/>
  <c r="C3" i="3"/>
  <c r="B12" i="3"/>
  <c r="B7" i="3"/>
  <c r="D5" i="3"/>
  <c r="B2" i="3"/>
  <c r="B8" i="3"/>
  <c r="B5" i="3"/>
  <c r="C5" i="3"/>
  <c r="B9" i="3"/>
  <c r="B13" i="3"/>
  <c r="C2" i="3"/>
  <c r="B11" i="3"/>
  <c r="B10" i="3"/>
  <c r="B6" i="3"/>
  <c r="E6" i="3" s="1"/>
  <c r="G6" i="3" s="1"/>
  <c r="E11" i="3" l="1"/>
  <c r="G11" i="3" s="1"/>
  <c r="F11" i="3"/>
  <c r="G4" i="3"/>
  <c r="E13" i="3"/>
  <c r="G13" i="3" s="1"/>
  <c r="F13" i="3"/>
  <c r="F5" i="3"/>
  <c r="E5" i="3"/>
  <c r="E4" i="3"/>
  <c r="F4" i="3" s="1"/>
  <c r="G5" i="3"/>
  <c r="E8" i="3"/>
  <c r="G8" i="3" s="1"/>
  <c r="F8" i="3"/>
  <c r="E3" i="3"/>
  <c r="F3" i="3" s="1"/>
  <c r="E9" i="3"/>
  <c r="G9" i="3" s="1"/>
  <c r="F9" i="3"/>
  <c r="E2" i="3"/>
  <c r="F2" i="3" s="1"/>
  <c r="E7" i="3"/>
  <c r="G7" i="3" s="1"/>
  <c r="E10" i="3"/>
  <c r="G10" i="3" s="1"/>
  <c r="F10" i="3"/>
  <c r="E12" i="3"/>
  <c r="G12" i="3" s="1"/>
  <c r="F12" i="3"/>
  <c r="G3" i="3" l="1"/>
  <c r="G2" i="3"/>
</calcChain>
</file>

<file path=xl/sharedStrings.xml><?xml version="1.0" encoding="utf-8"?>
<sst xmlns="http://schemas.openxmlformats.org/spreadsheetml/2006/main" count="24744" uniqueCount="8349">
  <si>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</si>
  <si>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</si>
  <si>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</si>
  <si>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</si>
  <si>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</si>
  <si>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</si>
  <si>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</si>
  <si>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</si>
  <si>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</si>
  <si>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</si>
  <si>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</si>
  <si>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</si>
  <si>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</si>
  <si>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</si>
  <si>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</si>
  <si>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</si>
  <si>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</si>
  <si>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</si>
  <si>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</si>
  <si>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</si>
  <si>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</si>
  <si>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</si>
  <si>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</si>
  <si>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</si>
  <si>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</si>
  <si>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</si>
  <si>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</si>
  <si>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</si>
  <si>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</si>
  <si>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</si>
  <si>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</si>
  <si>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</si>
  <si>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</si>
  <si>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</si>
  <si>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</si>
  <si>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</si>
  <si>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</si>
  <si>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</si>
  <si>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</si>
  <si>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</si>
  <si>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</si>
  <si>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</si>
  <si>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</si>
  <si>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</si>
  <si>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</si>
  <si>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</si>
  <si>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</si>
  <si>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</si>
  <si>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</si>
  <si>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</si>
  <si>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</si>
  <si>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</si>
  <si>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</si>
  <si>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</si>
  <si>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</si>
  <si>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</si>
  <si>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</si>
  <si>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</si>
  <si>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</si>
  <si>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</si>
  <si>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</si>
  <si>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</si>
  <si>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</si>
  <si>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</si>
  <si>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</si>
  <si>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</si>
  <si>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</si>
  <si>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</si>
  <si>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</si>
  <si>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</si>
  <si>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</si>
  <si>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</si>
  <si>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</si>
  <si>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</si>
  <si>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</si>
  <si>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</si>
  <si>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</si>
  <si>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</si>
  <si>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</si>
  <si>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</si>
  <si>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</si>
  <si>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</si>
  <si>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</si>
  <si>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</si>
  <si>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</si>
  <si>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</si>
  <si>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</si>
  <si>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</si>
  <si>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</si>
  <si>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</si>
  <si>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</si>
  <si>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</si>
  <si>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</si>
  <si>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</si>
  <si>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</si>
  <si>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</si>
  <si>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</si>
  <si>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</si>
  <si>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</si>
  <si>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</si>
  <si>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</si>
  <si>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</si>
  <si>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</si>
  <si>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</si>
  <si>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</si>
  <si>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</si>
  <si>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</si>
  <si>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</si>
  <si>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</si>
  <si>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</si>
  <si>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</si>
  <si>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</si>
  <si>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</si>
  <si>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</si>
  <si>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</si>
  <si>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</si>
  <si>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</si>
  <si>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</si>
  <si>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</si>
  <si>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</si>
  <si>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</si>
  <si>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</si>
  <si>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</si>
  <si>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</si>
  <si>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</si>
  <si>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</si>
  <si>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</si>
  <si>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</si>
  <si>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</si>
  <si>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</si>
  <si>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</si>
  <si>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</si>
  <si>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</si>
  <si>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</si>
  <si>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</si>
  <si>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</si>
  <si>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</si>
  <si>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</si>
  <si>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</si>
  <si>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</si>
  <si>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</si>
  <si>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</si>
  <si>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</si>
  <si>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</si>
  <si>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</si>
  <si>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</si>
  <si>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</si>
  <si>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</si>
  <si>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</si>
  <si>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</si>
  <si>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</si>
  <si>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</si>
  <si>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</si>
  <si>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</si>
  <si>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</si>
  <si>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</si>
  <si>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</si>
  <si>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</si>
  <si>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</si>
  <si>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</si>
  <si>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</si>
  <si>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</si>
  <si>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</si>
  <si>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</si>
  <si>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</si>
  <si>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</si>
  <si>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</si>
  <si>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</si>
  <si>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</si>
  <si>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</si>
  <si>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</si>
  <si>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</si>
  <si>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</si>
  <si>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</si>
  <si>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</si>
  <si>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</si>
  <si>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</si>
  <si>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</si>
  <si>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</si>
  <si>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</si>
  <si>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</si>
  <si>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</si>
  <si>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</si>
  <si>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</si>
  <si>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</si>
  <si>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</si>
  <si>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</si>
  <si>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</si>
  <si>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</si>
  <si>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</si>
  <si>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</si>
  <si>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</si>
  <si>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</si>
  <si>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</si>
  <si>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</si>
  <si>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</si>
  <si>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</si>
  <si>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</si>
  <si>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</si>
  <si>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</si>
  <si>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</si>
  <si>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</si>
  <si>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</si>
  <si>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</si>
  <si>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</si>
  <si>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</si>
  <si>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</si>
  <si>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</si>
  <si>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</si>
  <si>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</si>
  <si>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</si>
  <si>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</si>
  <si>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</si>
  <si>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</si>
  <si>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</si>
  <si>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</si>
  <si>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</si>
  <si>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</si>
  <si>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</si>
  <si>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</si>
  <si>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</si>
  <si>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</si>
  <si>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</si>
  <si>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</si>
  <si>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</si>
  <si>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</si>
  <si>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</si>
  <si>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</si>
  <si>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</si>
  <si>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</si>
  <si>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</si>
  <si>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</si>
  <si>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</si>
  <si>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</si>
  <si>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</si>
  <si>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</si>
  <si>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</si>
  <si>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</si>
  <si>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</si>
  <si>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</si>
  <si>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</si>
  <si>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</si>
  <si>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</si>
  <si>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</si>
  <si>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</si>
  <si>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</si>
  <si>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</si>
  <si>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</si>
  <si>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</si>
  <si>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</si>
  <si>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</si>
  <si>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</si>
  <si>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</si>
  <si>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</si>
  <si>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</si>
  <si>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</si>
  <si>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</si>
  <si>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</si>
  <si>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</si>
  <si>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</si>
  <si>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</si>
  <si>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</si>
  <si>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</si>
  <si>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</si>
  <si>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</si>
  <si>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</si>
  <si>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</si>
  <si>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</si>
  <si>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</si>
  <si>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</si>
  <si>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</si>
  <si>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</si>
  <si>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</si>
  <si>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</si>
  <si>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</si>
  <si>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</si>
  <si>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</si>
  <si>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</si>
  <si>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</si>
  <si>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</si>
  <si>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</si>
  <si>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</si>
  <si>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</si>
  <si>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</si>
  <si>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</si>
  <si>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</si>
  <si>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</si>
  <si>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</si>
  <si>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</si>
  <si>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</si>
  <si>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</si>
  <si>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</si>
  <si>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</si>
  <si>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</si>
  <si>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</si>
  <si>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</si>
  <si>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</si>
  <si>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</si>
  <si>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</si>
  <si>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</si>
  <si>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</si>
  <si>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</si>
  <si>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</si>
  <si>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</si>
  <si>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</si>
  <si>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</si>
  <si>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</si>
  <si>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</si>
  <si>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</si>
  <si>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</si>
  <si>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</si>
  <si>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</si>
  <si>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</si>
  <si>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</si>
  <si>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</si>
  <si>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</si>
  <si>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</si>
  <si>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</si>
  <si>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</si>
  <si>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</si>
  <si>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</si>
  <si>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</si>
  <si>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</si>
  <si>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</si>
  <si>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</si>
  <si>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</si>
  <si>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</si>
  <si>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</si>
  <si>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</si>
  <si>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</si>
  <si>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</si>
  <si>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</si>
  <si>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</si>
  <si>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</si>
  <si>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</si>
  <si>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</si>
  <si>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</si>
  <si>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</si>
  <si>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</si>
  <si>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</si>
  <si>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</si>
  <si>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</si>
  <si>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</si>
  <si>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</si>
  <si>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</si>
  <si>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</si>
  <si>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</si>
  <si>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</si>
  <si>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</si>
  <si>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</si>
  <si>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</si>
  <si>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</si>
  <si>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</si>
  <si>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</si>
  <si>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</si>
  <si>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</si>
  <si>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</si>
  <si>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</si>
  <si>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</si>
  <si>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</si>
  <si>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</si>
  <si>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</si>
  <si>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</si>
  <si>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</si>
  <si>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</si>
  <si>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</si>
  <si>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</si>
  <si>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</si>
  <si>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</si>
  <si>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</si>
  <si>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</si>
  <si>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</si>
  <si>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</si>
  <si>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</si>
  <si>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</si>
  <si>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</si>
  <si>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</si>
  <si>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</si>
  <si>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</si>
  <si>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</si>
  <si>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</si>
  <si>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</si>
  <si>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</si>
  <si>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</si>
  <si>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</si>
  <si>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</si>
  <si>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</si>
  <si>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</si>
  <si>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</si>
  <si>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</si>
  <si>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</si>
  <si>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</si>
  <si>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</si>
  <si>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</si>
  <si>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</si>
  <si>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</si>
  <si>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</si>
  <si>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</si>
  <si>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</si>
  <si>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</si>
  <si>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</si>
  <si>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</si>
  <si>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</si>
  <si>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</si>
  <si>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</si>
  <si>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</si>
  <si>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</si>
  <si>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</si>
  <si>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</si>
  <si>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</si>
  <si>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</si>
  <si>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</si>
  <si>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</si>
  <si>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</si>
  <si>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</si>
  <si>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</si>
  <si>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</si>
  <si>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</si>
  <si>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</si>
  <si>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</si>
  <si>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</si>
  <si>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</si>
  <si>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</si>
  <si>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</si>
  <si>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</si>
  <si>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</si>
  <si>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</si>
  <si>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</si>
  <si>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</si>
  <si>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</si>
  <si>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</si>
  <si>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</si>
  <si>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</si>
  <si>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</si>
  <si>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</si>
  <si>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</si>
  <si>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</si>
  <si>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</si>
  <si>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</si>
  <si>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</si>
  <si>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</si>
  <si>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</si>
  <si>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</si>
  <si>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</si>
  <si>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</si>
  <si>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</si>
  <si>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</si>
  <si>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</si>
  <si>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</si>
  <si>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</si>
  <si>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</si>
  <si>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</si>
  <si>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</si>
  <si>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</si>
  <si>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</si>
  <si>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</si>
  <si>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</si>
  <si>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</si>
  <si>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</si>
  <si>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</si>
  <si>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</si>
  <si>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</si>
  <si>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</si>
  <si>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</si>
  <si>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</si>
  <si>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</si>
  <si>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</si>
  <si>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</si>
  <si>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</si>
  <si>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</si>
  <si>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</si>
  <si>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</si>
  <si>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</si>
  <si>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</si>
  <si>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</si>
  <si>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</si>
  <si>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</si>
  <si>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</si>
  <si>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</si>
  <si>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</si>
  <si>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</si>
  <si>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</si>
  <si>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</si>
  <si>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</si>
  <si>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</si>
  <si>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</si>
  <si>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</si>
  <si>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</si>
  <si>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</si>
  <si>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</si>
  <si>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</si>
  <si>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</si>
  <si>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</si>
  <si>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</si>
  <si>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</si>
  <si>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</si>
  <si>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</si>
  <si>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</si>
  <si>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</si>
  <si>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</si>
  <si>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</si>
  <si>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</si>
  <si>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</si>
  <si>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</si>
  <si>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</si>
  <si>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</si>
  <si>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</si>
  <si>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</si>
  <si>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</si>
  <si>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</si>
  <si>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</si>
  <si>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</si>
  <si>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</si>
  <si>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</si>
  <si>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</si>
  <si>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</si>
  <si>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</si>
  <si>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</si>
  <si>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</si>
  <si>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</si>
  <si>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</si>
  <si>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</si>
  <si>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</si>
  <si>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</si>
  <si>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</si>
  <si>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</si>
  <si>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</si>
  <si>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</si>
  <si>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</si>
  <si>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</si>
  <si>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</si>
  <si>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</si>
  <si>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</si>
  <si>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</si>
  <si>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</si>
  <si>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</si>
  <si>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</si>
  <si>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</si>
  <si>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</si>
  <si>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</si>
  <si>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</si>
  <si>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</si>
  <si>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</si>
  <si>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</si>
  <si>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</si>
  <si>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</si>
  <si>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</si>
  <si>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</si>
  <si>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</si>
  <si>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</si>
  <si>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</si>
  <si>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</si>
  <si>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</si>
  <si>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</si>
  <si>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</si>
  <si>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</si>
  <si>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</si>
  <si>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</si>
  <si>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</si>
  <si>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</si>
  <si>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</si>
  <si>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</si>
  <si>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</si>
  <si>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</si>
  <si>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</si>
  <si>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</si>
  <si>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</si>
  <si>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</si>
  <si>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</si>
  <si>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</si>
  <si>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</si>
  <si>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</si>
  <si>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</si>
  <si>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</si>
  <si>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</si>
  <si>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</si>
  <si>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</si>
  <si>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</si>
  <si>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</si>
  <si>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</si>
  <si>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</si>
  <si>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</si>
  <si>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</si>
  <si>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</si>
  <si>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</si>
  <si>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</si>
  <si>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</si>
  <si>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</si>
  <si>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</si>
  <si>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</si>
  <si>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</si>
  <si>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</si>
  <si>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</si>
  <si>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</si>
  <si>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</si>
  <si>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</si>
  <si>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</si>
  <si>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</si>
  <si>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</si>
  <si>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</si>
  <si>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</si>
  <si>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</si>
  <si>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</si>
  <si>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</si>
  <si>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</si>
  <si>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</si>
  <si>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</si>
  <si>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</si>
  <si>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</si>
  <si>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</si>
  <si>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</si>
  <si>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</si>
  <si>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</si>
  <si>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</si>
  <si>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</si>
  <si>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</si>
  <si>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</si>
  <si>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</si>
  <si>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</si>
  <si>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</si>
  <si>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</si>
  <si>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</si>
  <si>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</si>
  <si>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</si>
  <si>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</si>
  <si>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</si>
  <si>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</si>
  <si>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</si>
  <si>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</si>
  <si>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</si>
  <si>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</si>
  <si>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</si>
  <si>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</si>
  <si>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</si>
  <si>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</si>
  <si>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</si>
  <si>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</si>
  <si>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</si>
  <si>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</si>
  <si>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</si>
  <si>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</si>
  <si>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</si>
  <si>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</si>
  <si>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</si>
  <si>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</si>
  <si>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</si>
  <si>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</si>
  <si>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</si>
  <si>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</si>
  <si>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</si>
  <si>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</si>
  <si>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</si>
  <si>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</si>
  <si>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</si>
  <si>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</si>
  <si>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</si>
  <si>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</si>
  <si>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</si>
  <si>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</si>
  <si>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</si>
  <si>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</si>
  <si>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</si>
  <si>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</si>
  <si>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</si>
  <si>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</si>
  <si>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</si>
  <si>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</si>
  <si>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</si>
  <si>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</si>
  <si>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</si>
  <si>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</si>
  <si>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</si>
  <si>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</si>
  <si>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</si>
  <si>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</si>
  <si>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</si>
  <si>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</si>
  <si>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</si>
  <si>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</si>
  <si>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</si>
  <si>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</si>
  <si>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</si>
  <si>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</si>
  <si>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</si>
  <si>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</si>
  <si>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</si>
  <si>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</si>
  <si>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</si>
  <si>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</si>
  <si>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</si>
  <si>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</si>
  <si>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</si>
  <si>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</si>
  <si>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</si>
  <si>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</si>
  <si>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</si>
  <si>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</si>
  <si>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</si>
  <si>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</si>
  <si>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</si>
  <si>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</si>
  <si>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</si>
  <si>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</si>
  <si>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</si>
  <si>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</si>
  <si>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</si>
  <si>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</si>
  <si>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</si>
  <si>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</si>
  <si>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</si>
  <si>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</si>
  <si>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</si>
  <si>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</si>
  <si>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</si>
  <si>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</si>
  <si>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</si>
  <si>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</si>
  <si>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</si>
  <si>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</si>
  <si>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</si>
  <si>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</si>
  <si>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</si>
  <si>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</si>
  <si>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</si>
  <si>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</si>
  <si>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</si>
  <si>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</si>
  <si>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</si>
  <si>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</si>
  <si>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</si>
  <si>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</si>
  <si>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</si>
  <si>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</si>
  <si>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</si>
  <si>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</si>
  <si>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</si>
  <si>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</si>
  <si>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</si>
  <si>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</si>
  <si>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</si>
  <si>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</si>
  <si>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</si>
  <si>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</si>
  <si>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</si>
  <si>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</si>
  <si>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</si>
  <si>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</si>
  <si>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</si>
  <si>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</si>
  <si>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</si>
  <si>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</si>
  <si>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</si>
  <si>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</si>
  <si>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</si>
  <si>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</si>
  <si>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</si>
  <si>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</si>
  <si>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</si>
  <si>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</si>
  <si>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</si>
  <si>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</si>
  <si>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</si>
  <si>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</si>
  <si>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</si>
  <si>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</si>
  <si>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</si>
  <si>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</si>
  <si>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</si>
  <si>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</si>
  <si>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</si>
  <si>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</si>
  <si>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</si>
  <si>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</si>
  <si>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</si>
  <si>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</si>
  <si>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</si>
  <si>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</si>
  <si>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</si>
  <si>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</si>
  <si>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</si>
  <si>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</si>
  <si>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</si>
  <si>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</si>
  <si>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</si>
  <si>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</si>
  <si>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</si>
  <si>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</si>
  <si>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</si>
  <si>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</si>
  <si>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</si>
  <si>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</si>
  <si>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</si>
  <si>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</si>
  <si>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</si>
  <si>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</si>
  <si>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</si>
  <si>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</si>
  <si>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</si>
  <si>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</si>
  <si>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</si>
  <si>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</si>
  <si>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</si>
  <si>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</si>
  <si>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</si>
  <si>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</si>
  <si>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</si>
  <si>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</si>
  <si>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</si>
  <si>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</si>
  <si>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</si>
  <si>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</si>
  <si>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</si>
  <si>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</si>
  <si>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</si>
  <si>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</si>
  <si>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</si>
  <si>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</si>
  <si>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</si>
  <si>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</si>
  <si>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</si>
  <si>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</si>
  <si>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</si>
  <si>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</si>
  <si>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</si>
  <si>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</si>
  <si>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</si>
  <si>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</si>
  <si>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</si>
  <si>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</si>
  <si>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</si>
  <si>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</si>
  <si>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</si>
  <si>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</si>
  <si>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</si>
  <si>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</si>
  <si>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</si>
  <si>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</si>
  <si>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</si>
  <si>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</si>
  <si>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</si>
  <si>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</si>
  <si>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</si>
  <si>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</si>
  <si>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</si>
  <si>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</si>
  <si>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</si>
  <si>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</si>
  <si>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</si>
  <si>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</si>
  <si>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</si>
  <si>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</si>
  <si>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</si>
  <si>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</si>
  <si>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</si>
  <si>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</si>
  <si>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</si>
  <si>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</si>
  <si>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</si>
  <si>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</si>
  <si>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</si>
  <si>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</si>
  <si>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</si>
  <si>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</si>
  <si>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</si>
  <si>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</si>
  <si>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</si>
  <si>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</si>
  <si>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</si>
  <si>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</si>
  <si>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</si>
  <si>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</si>
  <si>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</si>
  <si>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</si>
  <si>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</si>
  <si>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</si>
  <si>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</si>
  <si>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</si>
  <si>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</si>
  <si>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</si>
  <si>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</si>
  <si>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</si>
  <si>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</si>
  <si>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</si>
  <si>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</si>
  <si>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</si>
  <si>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</si>
  <si>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</si>
  <si>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</si>
  <si>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</si>
  <si>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</si>
  <si>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</si>
  <si>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</si>
  <si>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</si>
  <si>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</si>
  <si>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</si>
  <si>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</si>
  <si>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</si>
  <si>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</si>
  <si>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</si>
  <si>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</si>
  <si>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</si>
  <si>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</si>
  <si>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</si>
  <si>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</si>
  <si>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</si>
  <si>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</si>
  <si>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</si>
  <si>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</si>
  <si>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</si>
  <si>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</si>
  <si>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</si>
  <si>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</si>
  <si>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</si>
  <si>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</si>
  <si>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</si>
  <si>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</si>
  <si>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</si>
  <si>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</si>
  <si>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</si>
  <si>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</si>
  <si>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</si>
  <si>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</si>
  <si>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</si>
  <si>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</si>
  <si>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</si>
  <si>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</si>
  <si>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</si>
  <si>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</si>
  <si>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</si>
  <si>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</si>
  <si>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</si>
  <si>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</si>
  <si>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</si>
  <si>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</si>
  <si>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</si>
  <si>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</si>
  <si>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</si>
  <si>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</si>
  <si>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</si>
  <si>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</si>
  <si>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</si>
  <si>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</si>
  <si>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</si>
  <si>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</si>
  <si>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</si>
  <si>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</si>
  <si>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</si>
  <si>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</si>
  <si>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</si>
  <si>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</si>
  <si>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</si>
  <si>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</si>
  <si>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</si>
  <si>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</si>
  <si>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</si>
  <si>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</si>
  <si>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</si>
  <si>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</si>
  <si>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</si>
  <si>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</si>
  <si>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</si>
  <si>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</si>
  <si>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</si>
  <si>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</si>
  <si>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</si>
  <si>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</si>
  <si>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</si>
  <si>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</si>
  <si>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</si>
  <si>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</si>
  <si>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</si>
  <si>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</si>
  <si>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</si>
  <si>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</si>
  <si>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</si>
  <si>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</si>
  <si>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</si>
  <si>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</si>
  <si>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</si>
  <si>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</si>
  <si>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</si>
  <si>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</si>
  <si>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</si>
  <si>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</si>
  <si>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</si>
  <si>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</si>
  <si>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</si>
  <si>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</si>
  <si>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</si>
  <si>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</si>
  <si>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</si>
  <si>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</si>
  <si>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</si>
  <si>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</si>
  <si>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</si>
  <si>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</si>
  <si>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</si>
  <si>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</si>
  <si>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</si>
  <si>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</si>
  <si>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</si>
  <si>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</si>
  <si>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</si>
  <si>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</si>
  <si>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</si>
  <si>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</si>
  <si>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</si>
  <si>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</si>
  <si>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</si>
  <si>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</si>
  <si>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</si>
  <si>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</si>
  <si>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</si>
  <si>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</si>
  <si>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</si>
  <si>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</si>
  <si>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</si>
  <si>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</si>
  <si>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</si>
  <si>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</si>
  <si>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</si>
  <si>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</si>
  <si>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</si>
  <si>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</si>
  <si>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</si>
  <si>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</si>
  <si>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</si>
  <si>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</si>
  <si>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</si>
  <si>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</si>
  <si>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</si>
  <si>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</si>
  <si>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</si>
  <si>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</si>
  <si>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</si>
  <si>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</si>
  <si>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</si>
  <si>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</si>
  <si>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</si>
  <si>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</si>
  <si>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</si>
  <si>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</si>
  <si>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</si>
  <si>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</si>
  <si>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</si>
  <si>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</si>
  <si>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</si>
  <si>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</si>
  <si>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</si>
  <si>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</si>
  <si>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</si>
  <si>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</si>
  <si>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</si>
  <si>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</si>
  <si>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</si>
  <si>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</si>
  <si>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</si>
  <si>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</si>
  <si>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</si>
  <si>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</si>
  <si>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</si>
  <si>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</si>
  <si>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</si>
  <si>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</si>
  <si>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</si>
  <si>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</si>
  <si>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</si>
  <si>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</si>
  <si>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</si>
  <si>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</si>
  <si>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</si>
  <si>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</si>
  <si>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</si>
  <si>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</si>
  <si>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</si>
  <si>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</si>
  <si>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</si>
  <si>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</si>
  <si>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</si>
  <si>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</si>
  <si>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</si>
  <si>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</si>
  <si>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</si>
  <si>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</si>
  <si>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</si>
  <si>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</si>
  <si>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</si>
  <si>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</si>
  <si>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</si>
  <si>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</si>
  <si>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</si>
  <si>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</si>
  <si>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</si>
  <si>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</si>
  <si>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</si>
  <si>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</si>
  <si>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</si>
  <si>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</si>
  <si>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</si>
  <si>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</si>
  <si>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</si>
  <si>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</si>
  <si>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</si>
  <si>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</si>
  <si>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</si>
  <si>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</si>
  <si>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</si>
  <si>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</si>
  <si>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</si>
  <si>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</si>
  <si>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</si>
  <si>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</si>
  <si>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</si>
  <si>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</si>
  <si>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</si>
  <si>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</si>
  <si>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</si>
  <si>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</si>
  <si>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</si>
  <si>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</si>
  <si>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</si>
  <si>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</si>
  <si>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</si>
  <si>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</si>
  <si>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</si>
  <si>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</si>
  <si>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</si>
  <si>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</si>
  <si>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</si>
  <si>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</si>
  <si>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</si>
  <si>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</si>
  <si>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</si>
  <si>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</si>
  <si>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</si>
  <si>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</si>
  <si>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</si>
  <si>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</si>
  <si>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</si>
  <si>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</si>
  <si>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</si>
  <si>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</si>
  <si>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</si>
  <si>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</si>
  <si>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</si>
  <si>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</si>
  <si>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</si>
  <si>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</si>
  <si>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</si>
  <si>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</si>
  <si>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</si>
  <si>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</si>
  <si>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</si>
  <si>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</si>
  <si>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</si>
  <si>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</si>
  <si>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</si>
  <si>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</si>
  <si>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</si>
  <si>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</si>
  <si>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</si>
  <si>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</si>
  <si>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</si>
  <si>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</si>
  <si>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</si>
  <si>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</si>
  <si>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</si>
  <si>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</si>
  <si>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</si>
  <si>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</si>
  <si>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</si>
  <si>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</si>
  <si>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</si>
  <si>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</si>
  <si>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</si>
  <si>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</si>
  <si>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</si>
  <si>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</si>
  <si>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</si>
  <si>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</si>
  <si>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</si>
  <si>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</si>
  <si>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</si>
  <si>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</si>
  <si>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</si>
  <si>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</si>
  <si>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</si>
  <si>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</si>
  <si>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</si>
  <si>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</si>
  <si>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</si>
  <si>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</si>
  <si>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</si>
  <si>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</si>
  <si>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</si>
  <si>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</si>
  <si>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</si>
  <si>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</si>
  <si>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</si>
  <si>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</si>
  <si>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</si>
  <si>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</si>
  <si>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</si>
  <si>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</si>
  <si>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</si>
  <si>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</si>
  <si>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</si>
  <si>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</si>
  <si>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</si>
  <si>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</si>
  <si>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</si>
  <si>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</si>
  <si>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</si>
  <si>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</si>
  <si>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</si>
  <si>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</si>
  <si>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</si>
  <si>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</si>
  <si>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</si>
  <si>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</si>
  <si>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</si>
  <si>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</si>
  <si>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</si>
  <si>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</si>
  <si>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</si>
  <si>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</si>
  <si>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</si>
  <si>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</si>
  <si>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</si>
  <si>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</si>
  <si>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</si>
  <si>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</si>
  <si>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</si>
  <si>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</si>
  <si>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</si>
  <si>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</si>
  <si>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</si>
  <si>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</si>
  <si>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</si>
  <si>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</si>
  <si>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</si>
  <si>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</si>
  <si>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</si>
  <si>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</si>
  <si>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</si>
  <si>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</si>
  <si>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</si>
  <si>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</si>
  <si>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</si>
  <si>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</si>
  <si>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</si>
  <si>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</si>
  <si>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</si>
  <si>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</si>
  <si>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</si>
  <si>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</si>
  <si>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</si>
  <si>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</si>
  <si>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</si>
  <si>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</si>
  <si>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</si>
  <si>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</si>
  <si>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</si>
  <si>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</si>
  <si>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</si>
  <si>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</si>
  <si>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</si>
  <si>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</si>
  <si>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</si>
  <si>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</si>
  <si>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</si>
  <si>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</si>
  <si>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</si>
  <si>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</si>
  <si>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</si>
  <si>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</si>
  <si>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</si>
  <si>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</si>
  <si>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</si>
  <si>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</si>
  <si>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</si>
  <si>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</si>
  <si>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</si>
  <si>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</si>
  <si>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</si>
  <si>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</si>
  <si>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</si>
  <si>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</si>
  <si>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</si>
  <si>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</si>
  <si>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</si>
  <si>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</si>
  <si>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</si>
  <si>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</si>
  <si>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</si>
  <si>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</si>
  <si>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</si>
  <si>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</si>
  <si>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</si>
  <si>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</si>
  <si>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</si>
  <si>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</si>
  <si>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</si>
  <si>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</si>
  <si>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</si>
  <si>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</si>
  <si>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</si>
  <si>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</si>
  <si>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</si>
  <si>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</si>
  <si>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</si>
  <si>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</si>
  <si>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</si>
  <si>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</si>
  <si>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</si>
  <si>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</si>
  <si>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</si>
  <si>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</si>
  <si>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</si>
  <si>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</si>
  <si>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</si>
  <si>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</si>
  <si>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</si>
  <si>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</si>
  <si>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</si>
  <si>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</si>
  <si>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</si>
  <si>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</si>
  <si>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</si>
  <si>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</si>
  <si>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</si>
  <si>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</si>
  <si>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</si>
  <si>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</si>
  <si>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</si>
  <si>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</si>
  <si>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</si>
  <si>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</si>
  <si>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</si>
  <si>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</si>
  <si>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</si>
  <si>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</si>
  <si>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</si>
  <si>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</si>
  <si>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</si>
  <si>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</si>
  <si>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</si>
  <si>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</si>
  <si>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</si>
  <si>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</si>
  <si>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</si>
  <si>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</si>
  <si>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</si>
  <si>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</si>
  <si>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</si>
  <si>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</si>
  <si>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</si>
  <si>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</si>
  <si>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</si>
  <si>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</si>
  <si>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</si>
  <si>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</si>
  <si>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</si>
  <si>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</si>
  <si>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</si>
  <si>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</si>
  <si>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</si>
  <si>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</si>
  <si>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</si>
  <si>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</si>
  <si>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</si>
  <si>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</si>
  <si>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</si>
  <si>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</si>
  <si>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</si>
  <si>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</si>
  <si>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</si>
  <si>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</si>
  <si>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</si>
  <si>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</si>
  <si>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</si>
  <si>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</si>
  <si>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</si>
  <si>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</si>
  <si>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</si>
  <si>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</si>
  <si>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</si>
  <si>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</si>
  <si>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</si>
  <si>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</si>
  <si>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</si>
  <si>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</si>
  <si>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</si>
  <si>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</si>
  <si>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</si>
  <si>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</si>
  <si>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</si>
  <si>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</si>
  <si>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</si>
  <si>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</si>
  <si>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</si>
  <si>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</si>
  <si>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</si>
  <si>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</si>
  <si>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</si>
  <si>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</si>
  <si>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</si>
  <si>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</si>
  <si>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</si>
  <si>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</si>
  <si>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</si>
  <si>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</si>
  <si>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</si>
  <si>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</si>
  <si>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</si>
  <si>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</si>
  <si>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</si>
  <si>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</si>
  <si>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</si>
  <si>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</si>
  <si>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</si>
  <si>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</si>
  <si>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</si>
  <si>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</si>
  <si>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</si>
  <si>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</si>
  <si>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</si>
  <si>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</si>
  <si>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</si>
  <si>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</si>
  <si>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</si>
  <si>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</si>
  <si>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</si>
  <si>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</si>
  <si>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</si>
  <si>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</si>
  <si>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</si>
  <si>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</si>
  <si>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</si>
  <si>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</si>
  <si>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</si>
  <si>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</si>
  <si>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</si>
  <si>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</si>
  <si>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</si>
  <si>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</si>
  <si>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</si>
  <si>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</si>
  <si>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</si>
  <si>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</si>
  <si>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</si>
  <si>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</si>
  <si>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</si>
  <si>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</si>
  <si>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</si>
  <si>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</si>
  <si>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</si>
  <si>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</si>
  <si>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</si>
  <si>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</si>
  <si>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</si>
  <si>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</si>
  <si>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</si>
  <si>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</si>
  <si>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</si>
  <si>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</si>
  <si>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</si>
  <si>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</si>
  <si>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</si>
  <si>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</si>
  <si>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</si>
  <si>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</si>
  <si>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</si>
  <si>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</si>
  <si>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</si>
  <si>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</si>
  <si>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</si>
  <si>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</si>
  <si>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</si>
  <si>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</si>
  <si>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</si>
  <si>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</si>
  <si>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</si>
  <si>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</si>
  <si>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</si>
  <si>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</si>
  <si>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</si>
  <si>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</si>
  <si>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</si>
  <si>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</si>
  <si>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</si>
  <si>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</si>
  <si>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</si>
  <si>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</si>
  <si>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</si>
  <si>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</si>
  <si>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</si>
  <si>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</si>
  <si>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</si>
  <si>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</si>
  <si>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</si>
  <si>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</si>
  <si>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</si>
  <si>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</si>
  <si>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</si>
  <si>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</si>
  <si>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</si>
  <si>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</si>
  <si>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</si>
  <si>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</si>
  <si>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</si>
  <si>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</si>
  <si>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</si>
  <si>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</si>
  <si>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</si>
  <si>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</si>
  <si>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</si>
  <si>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</si>
  <si>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</si>
  <si>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</si>
  <si>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</si>
  <si>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</si>
  <si>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</si>
  <si>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</si>
  <si>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</si>
  <si>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</si>
  <si>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</si>
  <si>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</si>
  <si>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</si>
  <si>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</si>
  <si>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</si>
  <si>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</si>
  <si>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</si>
  <si>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</si>
  <si>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</si>
  <si>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</si>
  <si>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</si>
  <si>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</si>
  <si>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</si>
  <si>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</si>
  <si>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</si>
  <si>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</si>
  <si>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</si>
  <si>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</si>
  <si>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</si>
  <si>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</si>
  <si>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</si>
  <si>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</si>
  <si>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</si>
  <si>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</si>
  <si>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</si>
  <si>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</si>
  <si>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</si>
  <si>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</si>
  <si>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</si>
  <si>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</si>
  <si>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</si>
  <si>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</si>
  <si>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</si>
  <si>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</si>
  <si>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</si>
  <si>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</si>
  <si>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</si>
  <si>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</si>
  <si>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</si>
  <si>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</si>
  <si>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</si>
  <si>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</si>
  <si>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</si>
  <si>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</si>
  <si>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</si>
  <si>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</si>
  <si>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</si>
  <si>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</si>
  <si>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</si>
  <si>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</si>
  <si>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</si>
  <si>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</si>
  <si>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</si>
  <si>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</si>
  <si>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</si>
  <si>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</si>
  <si>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</si>
  <si>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</si>
  <si>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</si>
  <si>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</si>
  <si>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</si>
  <si>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</si>
  <si>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</si>
  <si>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</si>
  <si>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</si>
  <si>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</si>
  <si>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</si>
  <si>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</si>
  <si>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</si>
  <si>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</si>
  <si>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</si>
  <si>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</si>
  <si>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</si>
  <si>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</si>
  <si>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</si>
  <si>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</si>
  <si>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</si>
  <si>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</si>
  <si>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</si>
  <si>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</si>
  <si>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</si>
  <si>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</si>
  <si>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</si>
  <si>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</si>
  <si>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</si>
  <si>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</si>
  <si>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</si>
  <si>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</si>
  <si>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</si>
  <si>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</si>
  <si>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</si>
  <si>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</si>
  <si>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</si>
  <si>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</si>
  <si>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</si>
  <si>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</si>
  <si>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</si>
  <si>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</si>
  <si>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</si>
  <si>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</si>
  <si>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</si>
  <si>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</si>
  <si>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</si>
  <si>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</si>
  <si>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</si>
  <si>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</si>
  <si>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</si>
  <si>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</si>
  <si>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</si>
  <si>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</si>
  <si>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</si>
  <si>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</si>
  <si>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</si>
  <si>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</si>
  <si>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</si>
  <si>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</si>
  <si>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</si>
  <si>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</si>
  <si>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</si>
  <si>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</si>
  <si>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</si>
  <si>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</si>
  <si>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</si>
  <si>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</si>
  <si>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</si>
  <si>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</si>
  <si>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</si>
  <si>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</si>
  <si>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</si>
  <si>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</si>
  <si>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</si>
  <si>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</si>
  <si>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</si>
  <si>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</si>
  <si>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</si>
  <si>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</si>
  <si>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</si>
  <si>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</si>
  <si>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</si>
  <si>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</si>
  <si>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</si>
  <si>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</si>
  <si>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</si>
  <si>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</si>
  <si>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</si>
  <si>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</si>
  <si>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</si>
  <si>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</si>
  <si>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</si>
  <si>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</si>
  <si>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</si>
  <si>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</si>
  <si>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</si>
  <si>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</si>
  <si>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</si>
  <si>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</si>
  <si>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</si>
  <si>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</si>
  <si>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</si>
  <si>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</si>
  <si>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</si>
  <si>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</si>
  <si>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</si>
  <si>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</si>
  <si>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</si>
  <si>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</si>
  <si>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</si>
  <si>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</si>
  <si>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</si>
  <si>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</si>
  <si>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</si>
  <si>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</si>
  <si>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</si>
  <si>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</si>
  <si>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</si>
  <si>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</si>
  <si>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</si>
  <si>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</si>
  <si>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</si>
  <si>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</si>
  <si>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</si>
  <si>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</si>
  <si>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</si>
  <si>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</si>
  <si>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</si>
  <si>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</si>
  <si>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</si>
  <si>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</si>
  <si>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</si>
  <si>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</si>
  <si>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</si>
  <si>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</si>
  <si>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</si>
  <si>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</si>
  <si>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</si>
  <si>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</si>
  <si>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</si>
  <si>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</si>
  <si>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</si>
  <si>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</si>
  <si>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</si>
  <si>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</si>
  <si>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</si>
  <si>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</si>
  <si>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</si>
  <si>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</si>
  <si>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</si>
  <si>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</si>
  <si>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</si>
  <si>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</si>
  <si>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</si>
  <si>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</si>
  <si>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</si>
  <si>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</si>
  <si>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</si>
  <si>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</si>
  <si>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</si>
  <si>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</si>
  <si>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</si>
  <si>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</si>
  <si>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</si>
  <si>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</si>
  <si>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</si>
  <si>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</si>
  <si>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</si>
  <si>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</si>
  <si>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</si>
  <si>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</si>
  <si>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</si>
  <si>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</si>
  <si>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</si>
  <si>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</si>
  <si>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</si>
  <si>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</si>
  <si>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</si>
  <si>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</si>
  <si>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</si>
  <si>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</si>
  <si>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</si>
  <si>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</si>
  <si>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</si>
  <si>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</si>
  <si>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</si>
  <si>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</si>
  <si>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</si>
  <si>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</si>
  <si>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</si>
  <si>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</si>
  <si>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</si>
  <si>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</si>
  <si>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</si>
  <si>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</si>
  <si>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</si>
  <si>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</si>
  <si>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</si>
  <si>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</si>
  <si>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</si>
  <si>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</si>
  <si>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</si>
  <si>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</si>
  <si>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</si>
  <si>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</si>
  <si>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</si>
  <si>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</si>
  <si>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</si>
  <si>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</si>
  <si>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</si>
  <si>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</si>
  <si>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</si>
  <si>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</si>
  <si>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</si>
  <si>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</si>
  <si>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</si>
  <si>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</si>
  <si>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</si>
  <si>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</si>
  <si>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</si>
  <si>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</si>
  <si>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</si>
  <si>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</si>
  <si>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</si>
  <si>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</si>
  <si>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</si>
  <si>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</si>
  <si>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</si>
  <si>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</si>
  <si>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</si>
  <si>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</si>
  <si>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</si>
  <si>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</si>
  <si>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</si>
  <si>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</si>
  <si>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</si>
  <si>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</si>
  <si>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</si>
  <si>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</si>
  <si>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</si>
  <si>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</si>
  <si>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</si>
  <si>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</si>
  <si>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</si>
  <si>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</si>
  <si>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</si>
  <si>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</si>
  <si>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</si>
  <si>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</si>
  <si>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</si>
  <si>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</si>
  <si>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</si>
  <si>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</si>
  <si>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</si>
  <si>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</si>
  <si>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</si>
  <si>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</si>
  <si>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</si>
  <si>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</si>
  <si>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</si>
  <si>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</si>
  <si>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</si>
  <si>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</si>
  <si>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</si>
  <si>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</si>
  <si>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</si>
  <si>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</si>
  <si>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</si>
  <si>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</si>
  <si>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</si>
  <si>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</si>
  <si>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</si>
  <si>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</si>
  <si>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</si>
  <si>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</si>
  <si>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</si>
  <si>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</si>
  <si>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</si>
  <si>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</si>
  <si>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</si>
  <si>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</si>
  <si>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</si>
  <si>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</si>
  <si>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</si>
  <si>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</si>
  <si>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</si>
  <si>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</si>
  <si>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</si>
  <si>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</si>
  <si>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</si>
  <si>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</si>
  <si>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</si>
  <si>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</si>
  <si>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</si>
  <si>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</si>
  <si>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</si>
  <si>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</si>
  <si>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</si>
  <si>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</si>
  <si>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</si>
  <si>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</si>
  <si>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</si>
  <si>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</si>
  <si>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</si>
  <si>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</si>
  <si>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</si>
  <si>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</si>
  <si>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</si>
  <si>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</si>
  <si>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</si>
  <si>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</si>
  <si>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</si>
  <si>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</si>
  <si>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</si>
  <si>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</si>
  <si>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</si>
  <si>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</si>
  <si>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</si>
  <si>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</si>
  <si>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</si>
  <si>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</si>
  <si>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</si>
  <si>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</si>
  <si>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</si>
  <si>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</si>
  <si>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</si>
  <si>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</si>
  <si>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</si>
  <si>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</si>
  <si>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</si>
  <si>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</si>
  <si>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</si>
  <si>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</si>
  <si>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</si>
  <si>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</si>
  <si>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</si>
  <si>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</si>
  <si>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</si>
  <si>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</si>
  <si>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</si>
  <si>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</si>
  <si>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</si>
  <si>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</si>
  <si>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</si>
  <si>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</si>
  <si>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</si>
  <si>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</si>
  <si>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</si>
  <si>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</si>
  <si>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</si>
  <si>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</si>
  <si>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</si>
  <si>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</si>
  <si>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</si>
  <si>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</si>
  <si>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</si>
  <si>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</si>
  <si>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</si>
  <si>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</si>
  <si>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</si>
  <si>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</si>
  <si>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</si>
  <si>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</si>
  <si>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</si>
  <si>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</si>
  <si>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</si>
  <si>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</si>
  <si>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</si>
  <si>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</si>
  <si>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</si>
  <si>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</si>
  <si>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</si>
  <si>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</si>
  <si>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</si>
  <si>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</si>
  <si>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</si>
  <si>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</si>
  <si>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</si>
  <si>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</si>
  <si>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</si>
  <si>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</si>
  <si>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</si>
  <si>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</si>
  <si>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</si>
  <si>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</si>
  <si>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</si>
  <si>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</si>
  <si>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</si>
  <si>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</si>
  <si>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</si>
  <si>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</si>
  <si>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</si>
  <si>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</si>
  <si>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</si>
  <si>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</si>
  <si>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</si>
  <si>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</si>
  <si>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</si>
  <si>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</si>
  <si>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</si>
  <si>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</si>
  <si>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</si>
  <si>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</si>
  <si>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</si>
  <si>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</si>
  <si>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</si>
  <si>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</si>
  <si>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</si>
  <si>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</si>
  <si>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</si>
  <si>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</si>
  <si>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</si>
  <si>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</si>
  <si>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</si>
  <si>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</si>
  <si>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</si>
  <si>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</si>
  <si>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</si>
  <si>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</si>
  <si>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</si>
  <si>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</si>
  <si>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</si>
  <si>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</si>
  <si>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</si>
  <si>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</si>
  <si>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</si>
  <si>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</si>
  <si>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</si>
  <si>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</si>
  <si>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</si>
  <si>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</si>
  <si>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</si>
  <si>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</si>
  <si>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</si>
  <si>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</si>
  <si>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</si>
  <si>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</si>
  <si>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</si>
  <si>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</si>
  <si>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</si>
  <si>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</si>
  <si>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</si>
  <si>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</si>
  <si>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</si>
  <si>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</si>
  <si>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</si>
  <si>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</si>
  <si>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</si>
  <si>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</si>
  <si>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</si>
  <si>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</si>
  <si>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</si>
  <si>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</si>
  <si>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</si>
  <si>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</si>
  <si>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</si>
  <si>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</si>
  <si>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</si>
  <si>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</si>
  <si>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</si>
  <si>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</si>
  <si>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</si>
  <si>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</si>
  <si>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</si>
  <si>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</si>
  <si>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</si>
  <si>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</si>
  <si>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</si>
  <si>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</si>
  <si>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</si>
  <si>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</si>
  <si>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</si>
  <si>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</si>
  <si>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</si>
  <si>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</si>
  <si>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</si>
  <si>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</si>
  <si>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</si>
  <si>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</si>
  <si>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</si>
  <si>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</si>
  <si>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</si>
  <si>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</si>
  <si>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</si>
  <si>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</si>
  <si>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</si>
  <si>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</si>
  <si>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</si>
  <si>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</si>
  <si>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</si>
  <si>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</si>
  <si>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</si>
  <si>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</si>
  <si>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</si>
  <si>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</si>
  <si>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</si>
  <si>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</si>
  <si>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</si>
  <si>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</si>
  <si>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</si>
  <si>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</si>
  <si>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</si>
  <si>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</si>
  <si>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</si>
  <si>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</si>
  <si>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</si>
  <si>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</si>
  <si>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</si>
  <si>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</si>
  <si>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</si>
  <si>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</si>
  <si>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</si>
  <si>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</si>
  <si>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</si>
  <si>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</si>
  <si>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</si>
  <si>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</si>
  <si>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</si>
  <si>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</si>
  <si>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</si>
  <si>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</si>
  <si>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</si>
  <si>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</si>
  <si>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</si>
  <si>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</si>
  <si>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</si>
  <si>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</si>
  <si>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</si>
  <si>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</si>
  <si>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</si>
  <si>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</si>
  <si>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</si>
  <si>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</si>
  <si>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</si>
  <si>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</si>
  <si>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</si>
  <si>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</si>
  <si>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</si>
  <si>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</si>
  <si>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</si>
  <si>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</si>
  <si>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</si>
  <si>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</si>
  <si>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</si>
  <si>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</si>
  <si>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</si>
  <si>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</si>
  <si>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</si>
  <si>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</si>
  <si>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</si>
  <si>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</si>
  <si>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</si>
  <si>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</si>
  <si>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</si>
  <si>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</si>
  <si>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</si>
  <si>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</si>
  <si>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</si>
  <si>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</si>
  <si>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</si>
  <si>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</si>
  <si>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</si>
  <si>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</si>
  <si>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</si>
  <si>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</si>
  <si>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</si>
  <si>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</si>
  <si>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</si>
  <si>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</si>
  <si>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</si>
  <si>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</si>
  <si>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</si>
  <si>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</si>
  <si>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</si>
  <si>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</si>
  <si>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</si>
  <si>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</si>
  <si>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</si>
  <si>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</si>
  <si>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</si>
  <si>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</si>
  <si>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</si>
  <si>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</si>
  <si>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</si>
  <si>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</si>
  <si>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</si>
  <si>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</si>
  <si>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</si>
  <si>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</si>
  <si>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</si>
  <si>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</si>
  <si>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</si>
  <si>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</si>
  <si>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</si>
  <si>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</si>
  <si>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</si>
  <si>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</si>
  <si>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</si>
  <si>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</si>
  <si>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</si>
  <si>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</si>
  <si>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</si>
  <si>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</si>
  <si>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</si>
  <si>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</si>
  <si>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</si>
  <si>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</si>
  <si>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</si>
  <si>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</si>
  <si>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</si>
  <si>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</si>
  <si>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</si>
  <si>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</si>
  <si>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</si>
  <si>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</si>
  <si>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</si>
  <si>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</si>
  <si>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</si>
  <si>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</si>
  <si>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</si>
  <si>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</si>
  <si>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</si>
  <si>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</si>
  <si>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</si>
  <si>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</si>
  <si>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</si>
  <si>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</si>
  <si>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</si>
  <si>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</si>
  <si>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</si>
  <si>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</si>
  <si>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</si>
  <si>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</si>
  <si>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</si>
  <si>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</si>
  <si>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</si>
  <si>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</si>
  <si>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</si>
  <si>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</si>
  <si>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</si>
  <si>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</si>
  <si>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</si>
  <si>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</si>
  <si>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</si>
  <si>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</si>
  <si>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</si>
  <si>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</si>
  <si>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</si>
  <si>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</si>
  <si>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</si>
  <si>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</si>
  <si>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</si>
  <si>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</si>
  <si>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</si>
  <si>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</si>
  <si>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</si>
  <si>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</si>
  <si>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</si>
  <si>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</si>
  <si>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</si>
  <si>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</si>
  <si>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</si>
  <si>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</si>
  <si>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</si>
  <si>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</si>
  <si>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</si>
  <si>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</si>
  <si>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</si>
  <si>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</si>
  <si>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</si>
  <si>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</si>
  <si>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</si>
  <si>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</si>
  <si>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</si>
  <si>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</si>
  <si>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</si>
  <si>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</si>
  <si>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</si>
  <si>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</si>
  <si>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</si>
  <si>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</si>
  <si>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</si>
  <si>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</si>
  <si>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</si>
  <si>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</si>
  <si>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</si>
  <si>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</si>
  <si>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</si>
  <si>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</si>
  <si>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</si>
  <si>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</si>
  <si>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</si>
  <si>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</si>
  <si>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</si>
  <si>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</si>
  <si>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</si>
  <si>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</si>
  <si>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</si>
  <si>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</si>
  <si>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</si>
  <si>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</si>
  <si>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</si>
  <si>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</si>
  <si>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</si>
  <si>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</si>
  <si>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</si>
  <si>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</si>
  <si>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</si>
  <si>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</si>
  <si>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</si>
  <si>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</si>
  <si>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</si>
  <si>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</si>
  <si>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</si>
  <si>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</si>
  <si>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</si>
  <si>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</si>
  <si>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</si>
  <si>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</si>
  <si>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</si>
  <si>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</si>
  <si>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</si>
  <si>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</si>
  <si>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</si>
  <si>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</si>
  <si>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</si>
  <si>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</si>
  <si>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</si>
  <si>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</si>
  <si>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</si>
  <si>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</si>
  <si>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</si>
  <si>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</si>
  <si>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</si>
  <si>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</si>
  <si>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</si>
  <si>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</si>
  <si>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</si>
  <si>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</si>
  <si>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</si>
  <si>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</si>
  <si>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</si>
  <si>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</si>
  <si>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</si>
  <si>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</si>
  <si>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</si>
  <si>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</si>
  <si>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</si>
  <si>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</si>
  <si>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</si>
  <si>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</si>
  <si>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</si>
  <si>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</si>
  <si>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</si>
  <si>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</si>
  <si>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</si>
  <si>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</si>
  <si>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</si>
  <si>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</si>
  <si>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</si>
  <si>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</si>
  <si>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</si>
  <si>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</si>
  <si>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</si>
  <si>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</si>
  <si>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</si>
  <si>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</si>
  <si>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</si>
  <si>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</si>
  <si>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</si>
  <si>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</si>
  <si>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</si>
  <si>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</si>
  <si>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</si>
  <si>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</si>
  <si>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</si>
  <si>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</si>
  <si>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</si>
  <si>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</si>
  <si>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</si>
  <si>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</si>
  <si>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</si>
  <si>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</si>
  <si>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</si>
  <si>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</si>
  <si>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</si>
  <si>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</si>
  <si>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</si>
  <si>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</si>
  <si>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</si>
  <si>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</si>
  <si>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</si>
  <si>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</si>
  <si>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</si>
  <si>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</si>
  <si>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</si>
  <si>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</si>
  <si>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</si>
  <si>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</si>
  <si>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</si>
  <si>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</si>
  <si>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</si>
  <si>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</si>
  <si>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</si>
  <si>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</si>
  <si>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</si>
  <si>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</si>
  <si>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</si>
  <si>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</si>
  <si>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</si>
  <si>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</si>
  <si>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</si>
  <si>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</si>
  <si>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</si>
  <si>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</si>
  <si>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</si>
  <si>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</si>
  <si>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</si>
  <si>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</si>
  <si>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</si>
  <si>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</si>
  <si>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</si>
  <si>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</si>
  <si>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</si>
  <si>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</si>
  <si>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</si>
  <si>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</si>
  <si>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</si>
  <si>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</si>
  <si>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</si>
  <si>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</si>
  <si>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</si>
  <si>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</si>
  <si>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</si>
  <si>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</si>
  <si>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</si>
  <si>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</si>
  <si>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</si>
  <si>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</si>
  <si>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</si>
  <si>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</si>
  <si>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</si>
  <si>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</si>
  <si>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</si>
  <si>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</si>
  <si>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</si>
  <si>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</si>
  <si>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</si>
  <si>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</si>
  <si>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</si>
  <si>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</si>
  <si>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</si>
  <si>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</si>
  <si>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</si>
  <si>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</si>
  <si>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</si>
  <si>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</si>
  <si>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</si>
  <si>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</si>
  <si>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</si>
  <si>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</si>
  <si>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</si>
  <si>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</si>
  <si>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</si>
  <si>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</si>
  <si>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</si>
  <si>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</si>
  <si>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</si>
  <si>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</si>
  <si>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</si>
  <si>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</si>
  <si>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</si>
  <si>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</si>
  <si>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</si>
  <si>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</si>
  <si>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</si>
  <si>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</si>
  <si>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</si>
  <si>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</si>
  <si>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</si>
  <si>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</si>
  <si>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</si>
  <si>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</si>
  <si>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</si>
  <si>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</si>
  <si>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</si>
  <si>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</si>
  <si>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</si>
  <si>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</si>
  <si>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</si>
  <si>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</si>
  <si>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</si>
  <si>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</si>
  <si>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</si>
  <si>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</si>
  <si>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</si>
  <si>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</si>
  <si>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</si>
  <si>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</si>
  <si>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</si>
  <si>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</si>
  <si>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</si>
  <si>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</si>
  <si>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</si>
  <si>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</si>
  <si>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</si>
  <si>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</si>
  <si>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</si>
  <si>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</si>
  <si>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</si>
  <si>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</si>
  <si>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</si>
  <si>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</si>
  <si>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</si>
  <si>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</si>
  <si>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</si>
  <si>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</si>
  <si>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</si>
  <si>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</si>
  <si>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</si>
  <si>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</si>
  <si>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</si>
  <si>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</si>
  <si>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</si>
  <si>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</si>
  <si>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</si>
  <si>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</si>
  <si>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</si>
  <si>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</si>
  <si>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</si>
  <si>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</si>
  <si>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</si>
  <si>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</si>
  <si>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</si>
  <si>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</si>
  <si>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</si>
  <si>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</si>
  <si>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</si>
  <si>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</si>
  <si>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</si>
  <si>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</si>
  <si>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</si>
  <si>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</si>
  <si>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</si>
  <si>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</si>
  <si>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</si>
  <si>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</si>
  <si>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</si>
  <si>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</si>
  <si>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</si>
  <si>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</si>
  <si>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</si>
  <si>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</si>
  <si>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</si>
  <si>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</si>
  <si>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</si>
  <si>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</si>
  <si>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</si>
  <si>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</si>
  <si>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</si>
  <si>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</si>
  <si>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</si>
  <si>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</si>
  <si>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</si>
  <si>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</si>
  <si>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</si>
  <si>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</si>
  <si>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</si>
  <si>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</si>
  <si>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</si>
  <si>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</si>
  <si>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</si>
  <si>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</si>
  <si>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</si>
  <si>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</si>
  <si>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</si>
  <si>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</si>
  <si>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</si>
  <si>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</si>
  <si>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</si>
  <si>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</si>
  <si>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</si>
  <si>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</si>
  <si>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</si>
  <si>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</si>
  <si>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</si>
  <si>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</si>
  <si>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</si>
  <si>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</si>
  <si>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</si>
  <si>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</si>
  <si>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</si>
  <si>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</si>
  <si>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</si>
  <si>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</si>
  <si>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</si>
  <si>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</si>
  <si>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</si>
  <si>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</si>
  <si>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</si>
  <si>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</si>
  <si>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</si>
  <si>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</si>
  <si>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</si>
  <si>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</si>
  <si>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</si>
  <si>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</si>
  <si>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</si>
  <si>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</si>
  <si>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</si>
  <si>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</si>
  <si>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</si>
  <si>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</si>
  <si>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</si>
  <si>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</si>
  <si>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</si>
  <si>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</si>
  <si>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</si>
  <si>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</si>
  <si>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</si>
  <si>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</si>
  <si>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</si>
  <si>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</si>
  <si>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</si>
  <si>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</si>
  <si>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</si>
  <si>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</si>
  <si>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</si>
  <si>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</si>
  <si>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</si>
  <si>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</si>
  <si>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</si>
  <si>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</si>
  <si>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</si>
  <si>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</si>
  <si>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</si>
  <si>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</si>
  <si>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</si>
  <si>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</si>
  <si>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</si>
  <si>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</si>
  <si>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</si>
  <si>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</si>
  <si>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</si>
  <si>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</si>
  <si>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</si>
  <si>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</si>
  <si>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</si>
  <si>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</si>
  <si>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</si>
  <si>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</si>
  <si>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</si>
  <si>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</si>
  <si>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</si>
  <si>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</si>
  <si>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</si>
  <si>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</si>
  <si>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</si>
  <si>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</si>
  <si>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</si>
  <si>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</si>
  <si>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</si>
  <si>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</si>
  <si>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</si>
  <si>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</si>
  <si>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</si>
  <si>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</si>
  <si>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</si>
  <si>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</si>
  <si>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</si>
  <si>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</si>
  <si>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</si>
  <si>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</si>
  <si>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</si>
  <si>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</si>
  <si>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</si>
  <si>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</si>
  <si>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</si>
  <si>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</si>
  <si>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</si>
  <si>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</si>
  <si>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</si>
  <si>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</si>
  <si>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</si>
  <si>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</si>
  <si>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</si>
  <si>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</si>
  <si>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</si>
  <si>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</si>
  <si>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</si>
  <si>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</si>
  <si>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</si>
  <si>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</si>
  <si>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</si>
  <si>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</si>
  <si>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</si>
  <si>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</si>
  <si>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</si>
  <si>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</si>
  <si>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</si>
  <si>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</si>
  <si>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</si>
  <si>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</si>
  <si>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</si>
  <si>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</si>
  <si>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</si>
  <si>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</si>
  <si>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</si>
  <si>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</si>
  <si>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</si>
  <si>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</si>
  <si>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</si>
  <si>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</si>
  <si>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</si>
  <si>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</si>
  <si>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</si>
  <si>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</si>
  <si>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</si>
  <si>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</si>
  <si>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</si>
  <si>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</si>
  <si>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</si>
  <si>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</si>
  <si>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</si>
  <si>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</si>
  <si>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</si>
  <si>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</si>
  <si>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</si>
  <si>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</si>
  <si>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</si>
  <si>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</si>
  <si>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</si>
  <si>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</si>
  <si>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</si>
  <si>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</si>
  <si>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</si>
  <si>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</si>
  <si>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</si>
  <si>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</si>
  <si>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</si>
  <si>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</si>
  <si>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</si>
  <si>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</si>
  <si>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</si>
  <si>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</si>
  <si>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</si>
  <si>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</si>
  <si>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</si>
  <si>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</si>
  <si>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</si>
  <si>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</si>
  <si>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</si>
  <si>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</si>
  <si>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</si>
  <si>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</si>
  <si>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</si>
  <si>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</si>
  <si>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</si>
  <si>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</si>
  <si>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</si>
  <si>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</si>
  <si>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</si>
  <si>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</si>
  <si>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</si>
  <si>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</si>
  <si>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</si>
  <si>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</si>
  <si>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</si>
  <si>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</si>
  <si>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</si>
  <si>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</si>
  <si>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</si>
  <si>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</si>
  <si>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</si>
  <si>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</si>
  <si>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</si>
  <si>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</si>
  <si>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</si>
  <si>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</si>
  <si>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</si>
  <si>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</si>
  <si>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</si>
  <si>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</si>
  <si>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</si>
  <si>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</si>
  <si>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</si>
  <si>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</si>
  <si>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</si>
  <si>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</si>
  <si>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</si>
  <si>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</si>
  <si>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</si>
  <si>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</si>
  <si>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</si>
  <si>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</si>
  <si>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</si>
  <si>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</si>
  <si>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</si>
  <si>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</si>
  <si>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</si>
  <si>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</si>
  <si>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</si>
  <si>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</si>
  <si>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</si>
  <si>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</si>
  <si>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</si>
  <si>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</si>
  <si>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</si>
  <si>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</si>
  <si>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</si>
  <si>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</si>
  <si>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</si>
  <si>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</si>
  <si>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</si>
  <si>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</si>
  <si>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</si>
  <si>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</si>
  <si>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</si>
  <si>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</si>
  <si>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</si>
  <si>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</si>
  <si>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</si>
  <si>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</si>
  <si>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</si>
  <si>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</si>
  <si>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</si>
  <si>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</si>
  <si>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</si>
  <si>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</si>
  <si>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</si>
  <si>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</si>
  <si>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</si>
  <si>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</si>
  <si>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</si>
  <si>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</si>
  <si>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</si>
  <si>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</si>
  <si>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</si>
  <si>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</si>
  <si>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</si>
  <si>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</si>
  <si>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</si>
  <si>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</si>
  <si>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</si>
  <si>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</si>
  <si>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</si>
  <si>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</si>
  <si>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</si>
  <si>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</si>
  <si>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</si>
  <si>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</si>
  <si>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</si>
  <si>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</si>
  <si>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</si>
  <si>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</si>
  <si>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</si>
  <si>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</si>
  <si>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</si>
  <si>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</si>
  <si>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</si>
  <si>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</si>
  <si>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</si>
  <si>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</si>
  <si>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</si>
  <si>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</si>
  <si>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</si>
  <si>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</si>
  <si>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</si>
  <si>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</si>
  <si>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</si>
  <si>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</si>
  <si>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</si>
  <si>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</si>
  <si>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</si>
  <si>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</si>
  <si>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</si>
  <si>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</si>
  <si>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</si>
  <si>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</si>
  <si>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</si>
  <si>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</si>
  <si>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</si>
  <si>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</si>
  <si>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</si>
  <si>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</si>
  <si>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</si>
  <si>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</si>
  <si>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</si>
  <si>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</si>
  <si>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</si>
  <si>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</si>
  <si>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</si>
  <si>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</si>
  <si>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</si>
  <si>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</si>
  <si>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</si>
  <si>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</si>
  <si>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</si>
  <si>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</si>
  <si>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</si>
  <si>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</si>
  <si>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</si>
  <si>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</si>
  <si>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</si>
  <si>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</si>
  <si>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</si>
  <si>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</si>
  <si>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</si>
  <si>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</si>
  <si>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</si>
  <si>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</si>
  <si>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</si>
  <si>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</si>
  <si>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</si>
  <si>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</si>
  <si>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</si>
  <si>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</si>
  <si>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</si>
  <si>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</si>
  <si>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</si>
  <si>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</si>
  <si>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</si>
  <si>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</si>
  <si>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</si>
  <si>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</si>
  <si>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</si>
  <si>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</si>
  <si>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</si>
  <si>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</si>
  <si>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</si>
  <si>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</si>
  <si>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</si>
  <si>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</si>
  <si>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</si>
  <si>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</si>
  <si>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</si>
  <si>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</si>
  <si>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</si>
  <si>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</si>
  <si>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</si>
  <si>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</si>
  <si>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</si>
  <si>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</si>
  <si>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</si>
  <si>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</si>
  <si>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</si>
  <si>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</si>
  <si>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</si>
  <si>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</si>
  <si>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</si>
  <si>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</si>
  <si>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</si>
  <si>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</si>
  <si>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</si>
  <si>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</si>
  <si>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</si>
  <si>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</si>
  <si>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</si>
  <si>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</si>
  <si>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</si>
  <si>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</si>
  <si>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</si>
  <si>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</si>
  <si>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</si>
  <si>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</si>
  <si>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</si>
  <si>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</si>
  <si>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</si>
  <si>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</si>
  <si>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</si>
  <si>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</si>
  <si>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</si>
  <si>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</si>
  <si>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</si>
  <si>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</si>
  <si>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</si>
  <si>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</si>
  <si>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</si>
  <si>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</si>
  <si>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</si>
  <si>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</si>
  <si>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</si>
  <si>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</si>
  <si>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</si>
  <si>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</si>
  <si>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</si>
  <si>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</si>
  <si>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</si>
  <si>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</si>
  <si>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</si>
  <si>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</si>
  <si>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</si>
  <si>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</si>
  <si>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</si>
  <si>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</si>
  <si>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</si>
  <si>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</si>
  <si>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</si>
  <si>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</si>
  <si>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</si>
  <si>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</si>
  <si>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</si>
  <si>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</si>
  <si>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</si>
  <si>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</si>
  <si>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</si>
  <si>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</si>
  <si>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</si>
  <si>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</si>
  <si>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</si>
  <si>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</si>
  <si>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</si>
  <si>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</si>
  <si>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</si>
  <si>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</si>
  <si>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</si>
  <si>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</si>
  <si>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</si>
  <si>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</si>
  <si>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</si>
  <si>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</si>
  <si>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</si>
  <si>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</si>
  <si>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</si>
  <si>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</si>
  <si>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</si>
  <si>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</si>
  <si>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</si>
  <si>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</si>
  <si>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</si>
  <si>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</si>
  <si>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</si>
  <si>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</si>
  <si>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</si>
  <si>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</si>
  <si>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</si>
  <si>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</si>
  <si>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</si>
  <si>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</si>
  <si>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</si>
  <si>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</si>
  <si>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</si>
  <si>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</si>
  <si>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</si>
  <si>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</si>
  <si>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</si>
  <si>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</si>
  <si>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</si>
  <si>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</si>
  <si>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</si>
  <si>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</si>
  <si>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</si>
  <si>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</si>
  <si>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</si>
  <si>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</si>
  <si>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</si>
  <si>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</si>
  <si>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</si>
  <si>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</si>
  <si>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</si>
  <si>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</si>
  <si>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</si>
  <si>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</si>
  <si>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</si>
  <si>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</si>
  <si>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</si>
  <si>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</si>
  <si>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</si>
  <si>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</si>
  <si>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</si>
  <si>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</si>
  <si>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</si>
  <si>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</si>
  <si>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</si>
  <si>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</si>
  <si>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</si>
  <si>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</si>
  <si>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</si>
  <si>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</si>
  <si>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</si>
  <si>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</si>
  <si>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</si>
  <si>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</si>
  <si>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</si>
  <si>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</si>
  <si>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</si>
  <si>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</si>
  <si>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</si>
  <si>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</si>
  <si>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</si>
  <si>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</si>
  <si>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</si>
  <si>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</si>
  <si>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</si>
  <si>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</si>
  <si>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</si>
  <si>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</si>
  <si>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</si>
  <si>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</si>
  <si>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</si>
  <si>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</si>
  <si>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</si>
  <si>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</si>
  <si>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</si>
  <si>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</si>
  <si>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</si>
  <si>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</si>
  <si>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</si>
  <si>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</si>
  <si>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</si>
  <si>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</si>
  <si>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</si>
  <si>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</si>
  <si>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</si>
  <si>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</si>
  <si>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</si>
  <si>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</si>
  <si>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</si>
  <si>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</si>
  <si>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</si>
  <si>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</si>
  <si>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</si>
  <si>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</si>
  <si>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</si>
  <si>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</si>
  <si>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</si>
  <si>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</si>
  <si>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</si>
  <si>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</si>
  <si>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</si>
  <si>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</si>
  <si>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</si>
  <si>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</si>
  <si>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</si>
  <si>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</si>
  <si>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</si>
  <si>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</si>
  <si>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</si>
  <si>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</si>
  <si>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</si>
  <si>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</si>
  <si>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</si>
  <si>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</si>
  <si>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</si>
  <si>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</si>
  <si>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</si>
  <si>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</si>
  <si>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</si>
  <si>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</si>
  <si>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</si>
  <si>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</si>
  <si>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</si>
  <si>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</si>
  <si>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</si>
  <si>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</si>
  <si>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</si>
  <si>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</si>
  <si>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</si>
  <si>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</si>
  <si>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</si>
  <si>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</si>
  <si>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</si>
  <si>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</si>
  <si>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</si>
  <si>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</si>
  <si>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</si>
  <si>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</si>
  <si>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</si>
  <si>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</si>
  <si>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</si>
  <si>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</si>
  <si>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</si>
  <si>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</si>
  <si>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</si>
  <si>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</si>
  <si>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</si>
  <si>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</si>
  <si>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</si>
  <si>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</si>
  <si>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</si>
  <si>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</si>
  <si>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</si>
  <si>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</si>
  <si>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</si>
  <si>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</si>
  <si>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</si>
  <si>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</si>
  <si>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</si>
  <si>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</si>
  <si>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</si>
  <si>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</si>
  <si>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</si>
  <si>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</si>
  <si>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</si>
  <si>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</si>
  <si>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</si>
  <si>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</si>
  <si>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</si>
  <si>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</si>
  <si>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</si>
  <si>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</si>
  <si>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</si>
  <si>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</si>
  <si>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</si>
  <si>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</si>
  <si>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</si>
  <si>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</si>
  <si>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</si>
  <si>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</si>
  <si>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</si>
  <si>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</si>
  <si>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</si>
  <si>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</si>
  <si>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</si>
  <si>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</si>
  <si>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</si>
  <si>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</si>
  <si>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</si>
  <si>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</si>
  <si>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</si>
  <si>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</si>
  <si>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</si>
  <si>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</si>
  <si>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</si>
  <si>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</si>
  <si>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</si>
  <si>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</si>
  <si>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</si>
  <si>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</si>
  <si>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</si>
  <si>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</si>
  <si>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</si>
  <si>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</si>
  <si>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</si>
  <si>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</si>
  <si>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</si>
  <si>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</si>
  <si>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</si>
  <si>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</si>
  <si>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</si>
  <si>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</si>
  <si>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</si>
  <si>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</si>
  <si>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</si>
  <si>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</si>
  <si>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</si>
  <si>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</si>
  <si>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</si>
  <si>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</si>
  <si>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</si>
  <si>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</si>
  <si>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</si>
  <si>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</si>
  <si>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</si>
  <si>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</si>
  <si>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</si>
  <si>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</si>
  <si>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</si>
  <si>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</si>
  <si>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</si>
  <si>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</si>
  <si>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</si>
  <si>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</si>
  <si>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</si>
  <si>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</si>
  <si>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</si>
  <si>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</si>
  <si>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</si>
  <si>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</si>
  <si>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</si>
  <si>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</si>
  <si>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</si>
  <si>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</si>
  <si>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</si>
  <si>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</si>
  <si>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</si>
  <si>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</si>
  <si>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</si>
  <si>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</si>
  <si>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</si>
  <si>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</si>
  <si>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</si>
  <si>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</si>
  <si>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</si>
  <si>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</si>
  <si>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</si>
  <si>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</si>
  <si>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</si>
  <si>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</si>
  <si>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</si>
  <si>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</si>
  <si>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</si>
  <si>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</si>
  <si>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</si>
  <si>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</si>
  <si>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</si>
  <si>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</si>
  <si>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</si>
  <si>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</si>
  <si>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</si>
  <si>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</si>
  <si>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</si>
  <si>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</si>
  <si>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</si>
  <si>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</si>
  <si>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</si>
  <si>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</si>
  <si>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</si>
  <si>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</si>
  <si>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</si>
  <si>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</si>
  <si>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</si>
  <si>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</si>
  <si>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</si>
  <si>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</si>
  <si>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</si>
  <si>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</si>
  <si>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</si>
  <si>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</si>
  <si>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</si>
  <si>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</si>
  <si>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</si>
  <si>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</si>
  <si>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</si>
  <si>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</si>
  <si>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</si>
  <si>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</si>
  <si>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</si>
  <si>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</si>
  <si>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</si>
  <si>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</si>
  <si>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</si>
  <si>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</si>
  <si>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</si>
  <si>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</si>
  <si>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</si>
  <si>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</si>
  <si>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</si>
  <si>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</si>
  <si>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</si>
  <si>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</si>
  <si>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</si>
  <si>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</si>
  <si>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</si>
  <si>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</si>
  <si>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</si>
  <si>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</si>
  <si>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</si>
  <si>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</si>
  <si>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</si>
  <si>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</si>
  <si>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</si>
  <si>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</si>
  <si>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</si>
  <si>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</si>
  <si>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</si>
  <si>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</si>
  <si>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</si>
  <si>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</si>
  <si>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</si>
  <si>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</si>
  <si>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</si>
  <si>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</si>
  <si>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</si>
  <si>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</si>
  <si>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</si>
  <si>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</si>
  <si>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</si>
  <si>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</si>
  <si>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</si>
  <si>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</si>
  <si>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</si>
  <si>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</si>
  <si>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</si>
  <si>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</si>
  <si>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</si>
  <si>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</si>
  <si>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</si>
  <si>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</si>
  <si>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</si>
  <si>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</si>
  <si>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</si>
  <si>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</si>
  <si>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</si>
  <si>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</si>
  <si>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</si>
  <si>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</si>
  <si>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</si>
  <si>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</si>
  <si>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</si>
  <si>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</si>
  <si>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</si>
  <si>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</si>
  <si>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</si>
  <si>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</si>
  <si>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</si>
  <si>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</si>
  <si>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</si>
  <si>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</si>
  <si>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</si>
  <si>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</si>
  <si>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</si>
  <si>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</si>
  <si>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</si>
  <si>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</si>
  <si>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</si>
  <si>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</si>
  <si>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</si>
  <si>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</si>
  <si>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</si>
  <si>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</si>
  <si>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</si>
  <si>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</si>
  <si>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</si>
  <si>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</si>
  <si>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</si>
  <si>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</si>
  <si>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</si>
  <si>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</si>
  <si>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</si>
  <si>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</si>
  <si>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</si>
  <si>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</si>
  <si>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</si>
  <si>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</si>
  <si>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</si>
  <si>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</si>
  <si>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</si>
  <si>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</si>
  <si>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</si>
  <si>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</si>
  <si>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</si>
  <si>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</si>
  <si>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</si>
  <si>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</si>
  <si>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</si>
  <si>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</si>
  <si>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</si>
  <si>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</si>
  <si>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</si>
  <si>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</si>
  <si>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</si>
  <si>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</si>
  <si>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</si>
  <si>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</si>
  <si>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</si>
  <si>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</si>
  <si>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</si>
  <si>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</si>
  <si>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</si>
  <si>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</si>
  <si>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</si>
  <si>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</si>
  <si>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</si>
  <si>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</si>
  <si>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</si>
  <si>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</si>
  <si>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</si>
  <si>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</si>
  <si>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</si>
  <si>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</si>
  <si>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</si>
  <si>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</si>
  <si>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</si>
  <si>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</si>
  <si>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</si>
  <si>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</si>
  <si>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</si>
  <si>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</si>
  <si>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</si>
  <si>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</si>
  <si>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</si>
  <si>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</si>
  <si>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</si>
  <si>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</si>
  <si>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</si>
  <si>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</si>
  <si>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</si>
  <si>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</si>
  <si>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</si>
  <si>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</si>
  <si>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</si>
  <si>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</si>
  <si>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</si>
  <si>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</si>
  <si>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</si>
  <si>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</si>
  <si>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</si>
  <si>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</si>
  <si>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</si>
  <si>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</si>
  <si>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</si>
  <si>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</si>
  <si>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</si>
  <si>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</si>
  <si>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</si>
  <si>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</si>
  <si>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</si>
  <si>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</si>
  <si>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</si>
  <si>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</si>
  <si>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</si>
  <si>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</si>
  <si>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</si>
  <si>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</si>
  <si>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</si>
  <si>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</si>
  <si>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</si>
  <si>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</si>
  <si>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</si>
  <si>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</si>
  <si>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</si>
  <si>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</si>
  <si>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</si>
  <si>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</si>
  <si>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</si>
  <si>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</si>
  <si>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</si>
  <si>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</si>
  <si>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</si>
  <si>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</si>
  <si>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</si>
  <si>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</si>
  <si>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</si>
  <si>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</si>
  <si>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</si>
  <si>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</si>
  <si>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</si>
  <si>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</si>
  <si>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</si>
  <si>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</si>
  <si>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</si>
  <si>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</si>
  <si>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</si>
  <si>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</si>
  <si>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</si>
  <si>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</si>
  <si>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</si>
  <si>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</si>
  <si>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</si>
  <si>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</si>
  <si>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</si>
  <si>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</si>
  <si>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</si>
  <si>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</si>
  <si>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</si>
  <si>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</si>
  <si>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</si>
  <si>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</si>
  <si>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</si>
  <si>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</si>
  <si>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</si>
  <si>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</si>
  <si>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</si>
  <si>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</si>
  <si>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</si>
  <si>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</si>
  <si>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</si>
  <si>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</si>
  <si>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</si>
  <si>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</si>
  <si>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</si>
  <si>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</si>
  <si>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</si>
  <si>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</si>
  <si>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</si>
  <si>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</si>
  <si>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</si>
  <si>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</si>
  <si>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</si>
  <si>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</si>
  <si>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</si>
  <si>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</si>
  <si>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</si>
  <si>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</si>
  <si>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</si>
  <si>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</si>
  <si>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</si>
  <si>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</si>
  <si>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</si>
  <si>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</si>
  <si>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</si>
  <si>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</si>
  <si>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</si>
  <si>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</si>
  <si>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</si>
  <si>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</si>
  <si>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</si>
  <si>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</si>
  <si>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</si>
  <si>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</si>
  <si>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</si>
  <si>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</si>
  <si>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</si>
  <si>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</si>
  <si>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</si>
  <si>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</si>
  <si>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</si>
  <si>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</si>
  <si>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</si>
  <si>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</si>
  <si>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</si>
  <si>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</si>
  <si>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</si>
  <si>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</si>
  <si>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</si>
  <si>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</si>
  <si>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</si>
  <si>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</si>
  <si>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</si>
  <si>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</si>
  <si>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</si>
  <si>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</si>
  <si>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</si>
  <si>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</si>
  <si>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</si>
  <si>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</si>
  <si>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</si>
  <si>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</si>
  <si>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</si>
  <si>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</si>
  <si>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</si>
  <si>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</si>
  <si>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</si>
  <si>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</si>
  <si>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</si>
  <si>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</si>
  <si>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</si>
  <si>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</si>
  <si>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</si>
  <si>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</si>
  <si>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</si>
  <si>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</si>
  <si>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</si>
  <si>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</si>
  <si>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</si>
  <si>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</si>
  <si>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</si>
  <si>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</si>
  <si>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</si>
  <si>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</si>
  <si>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</si>
  <si>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</si>
  <si>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</si>
  <si>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</si>
  <si>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</si>
  <si>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</si>
  <si>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</si>
  <si>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</si>
  <si>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</si>
  <si>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</si>
  <si>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</si>
  <si>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</si>
  <si>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</si>
  <si>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</si>
  <si>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</si>
  <si>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</si>
  <si>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</si>
  <si>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</si>
  <si>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</si>
  <si>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</si>
  <si>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</si>
  <si>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</si>
  <si>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</si>
  <si>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</si>
  <si>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</si>
  <si>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</si>
  <si>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</si>
  <si>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</si>
  <si>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</si>
  <si>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</si>
  <si>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</si>
  <si>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</si>
  <si>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</si>
  <si>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</si>
  <si>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</si>
  <si>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</si>
  <si>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</si>
  <si>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</si>
  <si>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</si>
  <si>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</si>
  <si>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</si>
  <si>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</si>
  <si>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</si>
  <si>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</si>
  <si>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</si>
  <si>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</si>
  <si>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</si>
  <si>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</si>
  <si>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</si>
  <si>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</si>
  <si>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</si>
  <si>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</si>
  <si>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</si>
  <si>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</si>
  <si>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</si>
  <si>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</si>
  <si>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</si>
  <si>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</si>
  <si>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</si>
  <si>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</si>
  <si>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</si>
  <si>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</si>
  <si>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</si>
  <si>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</si>
  <si>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</si>
  <si>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</si>
  <si>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</si>
  <si>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</si>
  <si>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</si>
  <si>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</si>
  <si>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</si>
  <si>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</si>
  <si>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</si>
  <si>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</si>
  <si>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</si>
  <si>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</si>
  <si>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</si>
  <si>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</si>
  <si>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</si>
  <si>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</si>
  <si>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</si>
  <si>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</si>
  <si>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</si>
  <si>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</si>
  <si>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</si>
  <si>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</si>
  <si>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</si>
  <si>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</si>
  <si>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</si>
  <si>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</si>
  <si>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</si>
  <si>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</si>
  <si>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</si>
  <si>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</si>
  <si>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</si>
  <si>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</si>
  <si>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</si>
  <si>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</si>
  <si>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</si>
  <si>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</si>
  <si>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</si>
  <si>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</si>
  <si>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</si>
  <si>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</si>
  <si>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</si>
  <si>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</si>
  <si>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</si>
  <si>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</si>
  <si>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</si>
  <si>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</si>
  <si>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</si>
  <si>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</si>
  <si>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</si>
  <si>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</si>
  <si>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</si>
  <si>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</si>
  <si>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</si>
  <si>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</si>
  <si>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</si>
  <si>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</si>
  <si>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</si>
  <si>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</si>
  <si>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</si>
  <si>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</si>
  <si>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</si>
  <si>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</si>
  <si>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</si>
  <si>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</si>
  <si>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</si>
  <si>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</si>
  <si>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</si>
  <si>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</si>
  <si>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</si>
  <si>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</si>
  <si>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</si>
  <si>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</si>
  <si>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</si>
  <si>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</si>
  <si>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</si>
  <si>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</si>
  <si>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</si>
  <si>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</si>
  <si>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</si>
  <si>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</si>
  <si>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</si>
  <si>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</si>
  <si>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</si>
  <si>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</si>
  <si>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</si>
  <si>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</si>
  <si>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</si>
  <si>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</si>
  <si>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</si>
  <si>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</si>
  <si>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</si>
  <si>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</si>
  <si>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</si>
  <si>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</si>
  <si>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</si>
  <si>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</si>
  <si>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</si>
  <si>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</si>
  <si>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</si>
  <si>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</si>
  <si>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</si>
  <si>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</si>
  <si>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</si>
  <si>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</si>
  <si>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</si>
  <si>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</si>
  <si>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</si>
  <si>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</si>
  <si>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</si>
  <si>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</si>
  <si>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</si>
  <si>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</si>
  <si>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</si>
  <si>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</si>
  <si>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</si>
  <si>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</si>
  <si>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</si>
  <si>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</si>
  <si>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</si>
  <si>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</si>
  <si>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</si>
  <si>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</si>
  <si>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</si>
  <si>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</si>
  <si>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</si>
  <si>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</si>
  <si>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</si>
  <si>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</si>
  <si>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</si>
  <si>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</si>
  <si>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</si>
  <si>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</si>
  <si>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</si>
  <si>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</si>
  <si>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</si>
  <si>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</si>
  <si>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</si>
  <si>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</si>
  <si>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</si>
  <si>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</si>
  <si>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</si>
  <si>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</si>
  <si>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</si>
  <si>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</si>
  <si>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</si>
  <si>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</si>
  <si>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</si>
  <si>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</si>
  <si>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</si>
  <si>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</si>
  <si>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</si>
  <si>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</si>
  <si>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</si>
  <si>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</si>
  <si>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</si>
  <si>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</si>
  <si>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</si>
  <si>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</si>
  <si>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</si>
  <si>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</si>
  <si>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</si>
  <si>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</si>
  <si>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</si>
  <si>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</si>
  <si>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</si>
  <si>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</si>
  <si>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</si>
  <si>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</si>
  <si>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</si>
  <si>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</si>
  <si>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</si>
  <si>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</si>
  <si>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</si>
  <si>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</si>
  <si>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</si>
  <si>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</si>
  <si>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</si>
  <si>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</si>
  <si>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</si>
  <si>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</si>
  <si>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</si>
  <si>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</si>
  <si>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</si>
  <si>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</si>
  <si>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</si>
  <si>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</si>
  <si>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</si>
  <si>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</si>
  <si>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</si>
  <si>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</si>
  <si>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</si>
  <si>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</si>
  <si>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</si>
  <si>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</si>
  <si>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</si>
  <si>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</si>
  <si>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</si>
  <si>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</si>
  <si>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</si>
  <si>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</si>
  <si>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</si>
  <si>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</si>
  <si>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</si>
  <si>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</si>
  <si>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</si>
  <si>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</si>
  <si>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</si>
  <si>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</si>
  <si>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</si>
  <si>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</si>
  <si>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</si>
  <si>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</si>
  <si>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</si>
  <si>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</si>
  <si>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</si>
  <si>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</si>
  <si>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</si>
  <si>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</si>
  <si>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</si>
  <si>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</si>
  <si>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</si>
  <si>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</si>
  <si>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</si>
  <si>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</si>
  <si>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</si>
  <si>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</si>
  <si>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</si>
  <si>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</si>
  <si>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</si>
  <si>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</si>
  <si>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</si>
  <si>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</si>
  <si>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</si>
  <si>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</si>
  <si>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</si>
  <si>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</si>
  <si>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</si>
  <si>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</si>
  <si>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</si>
  <si>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</si>
  <si>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</si>
  <si>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</si>
  <si>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</si>
  <si>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</si>
  <si>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</si>
  <si>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</si>
  <si>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</si>
  <si>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</si>
  <si>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</si>
  <si>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</si>
  <si>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</si>
  <si>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</si>
  <si>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</si>
  <si>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</si>
  <si>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</si>
  <si>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</si>
  <si>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</si>
  <si>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</si>
  <si>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</si>
  <si>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</si>
  <si>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</si>
  <si>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</si>
  <si>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</si>
  <si>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</si>
  <si>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</si>
  <si>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</si>
  <si>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</si>
  <si>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</si>
  <si>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</si>
  <si>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</si>
  <si>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</si>
  <si>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</si>
  <si>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</si>
  <si>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</si>
  <si>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</si>
  <si>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</si>
  <si>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</si>
  <si>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</si>
  <si>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</si>
  <si>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</si>
  <si>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</si>
  <si>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</si>
  <si>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</si>
  <si>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</si>
  <si>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</si>
  <si>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</si>
  <si>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</si>
  <si>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</si>
  <si>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</si>
  <si>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</si>
  <si>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</si>
  <si>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</si>
  <si>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</si>
  <si>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</si>
  <si>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</si>
  <si>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</si>
  <si>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</si>
  <si>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</si>
  <si>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</si>
  <si>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</si>
  <si>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</si>
  <si>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</si>
  <si>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</si>
  <si>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</si>
  <si>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</si>
  <si>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</si>
  <si>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</si>
  <si>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</si>
  <si>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</si>
  <si>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</si>
  <si>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</si>
  <si>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</si>
  <si>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</si>
  <si>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</si>
  <si>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</si>
  <si>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</si>
  <si>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</si>
  <si>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</si>
  <si>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</si>
  <si>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</si>
  <si>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</si>
  <si>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</si>
  <si>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</si>
  <si>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</si>
  <si>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</si>
  <si>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</si>
  <si>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</si>
  <si>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</si>
  <si>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</si>
  <si>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</si>
  <si>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</si>
  <si>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</si>
  <si>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</si>
  <si>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</si>
  <si>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</si>
  <si>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</si>
  <si>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</si>
  <si>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</si>
  <si>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</si>
  <si>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</si>
  <si>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</si>
  <si>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</si>
  <si>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</si>
  <si>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</si>
  <si>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</si>
  <si>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</si>
  <si>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</si>
  <si>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</si>
  <si>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</si>
  <si>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</si>
  <si>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</si>
  <si>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</si>
  <si>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</si>
  <si>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</si>
  <si>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</si>
  <si>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</si>
  <si>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</si>
  <si>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</si>
  <si>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</si>
  <si>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</si>
  <si>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</si>
  <si>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</si>
  <si>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</si>
  <si>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</si>
  <si>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</si>
  <si>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</si>
  <si>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</si>
  <si>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</si>
  <si>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</si>
  <si>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</si>
  <si>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</si>
  <si>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</si>
  <si>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</si>
  <si>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</si>
  <si>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</si>
  <si>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</si>
  <si>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</si>
  <si>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</si>
  <si>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</si>
  <si>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</si>
  <si>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</si>
  <si>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</si>
  <si>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</si>
  <si>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</si>
  <si>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</si>
  <si>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</si>
  <si>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</si>
  <si>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</si>
  <si>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</si>
  <si>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</si>
  <si>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</si>
  <si>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</si>
  <si>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</si>
  <si>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</si>
  <si>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</si>
  <si>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</si>
  <si>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</si>
  <si>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</si>
  <si>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</si>
  <si>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</si>
  <si>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</si>
  <si>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</si>
  <si>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</si>
  <si>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</si>
  <si>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</si>
  <si>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</si>
  <si>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</si>
  <si>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</si>
  <si>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</si>
  <si>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</si>
  <si>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</si>
  <si>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</si>
  <si>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</si>
  <si>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</si>
  <si>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</si>
  <si>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</si>
  <si>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</si>
  <si>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</si>
  <si>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</si>
  <si>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</si>
  <si>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</si>
  <si>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</si>
  <si>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</si>
  <si>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</si>
  <si>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</si>
  <si>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</si>
  <si>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</si>
  <si>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</si>
  <si>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</si>
  <si>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</si>
  <si>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</si>
  <si>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</si>
  <si>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</si>
  <si>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</si>
  <si>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</si>
  <si>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</si>
  <si>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</si>
  <si>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</si>
  <si>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</si>
  <si>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</si>
  <si>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</si>
  <si>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</si>
  <si>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</si>
  <si>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</si>
  <si>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</si>
  <si>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</si>
  <si>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</si>
  <si>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</si>
  <si>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</si>
  <si>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</si>
  <si>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</si>
  <si>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</si>
  <si>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</si>
  <si>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</si>
  <si>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</si>
  <si>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</si>
  <si>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</si>
  <si>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</si>
  <si>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</si>
  <si>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</si>
  <si>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</si>
  <si>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</si>
  <si>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</si>
  <si>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</si>
  <si>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</si>
  <si>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</si>
  <si>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</si>
  <si>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</si>
  <si>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</si>
  <si>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</si>
  <si>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</si>
  <si>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</si>
  <si>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</si>
  <si>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</si>
  <si>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</si>
  <si>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</si>
  <si>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</si>
  <si>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</si>
  <si>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</si>
  <si>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</si>
  <si>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</si>
  <si>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</si>
  <si>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</si>
  <si>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</si>
  <si>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</si>
  <si>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</si>
  <si>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</si>
  <si>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</si>
  <si>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</si>
  <si>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</si>
  <si>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</si>
  <si>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</si>
  <si>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</si>
  <si>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</si>
  <si>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</si>
  <si>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</si>
  <si>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</si>
  <si>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</si>
  <si>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</si>
  <si>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</si>
  <si>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</si>
  <si>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</si>
  <si>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</si>
  <si>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</si>
  <si>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</si>
  <si>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</si>
  <si>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</si>
  <si>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</si>
  <si>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</si>
  <si>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</si>
  <si>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</si>
  <si>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</si>
  <si>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</si>
  <si>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</si>
  <si>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</si>
  <si>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</si>
  <si>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</si>
  <si>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</si>
  <si>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</si>
  <si>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</si>
  <si>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</si>
  <si>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</si>
  <si>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</si>
  <si>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</si>
  <si>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</si>
  <si>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</si>
  <si>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</si>
  <si>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</si>
  <si>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</si>
  <si>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</si>
  <si>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</si>
  <si>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</si>
  <si>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</si>
  <si>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</si>
  <si>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</si>
  <si>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</si>
  <si>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</si>
  <si>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</si>
  <si>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</si>
  <si>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</si>
  <si>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</si>
  <si>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</si>
  <si>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</si>
  <si>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</si>
  <si>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</si>
  <si>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</si>
  <si>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</si>
  <si>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</si>
  <si>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</si>
  <si>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</si>
  <si>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</si>
  <si>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</si>
  <si>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</si>
  <si>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</si>
  <si>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</si>
  <si>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</si>
  <si>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</si>
  <si>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</si>
  <si>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</si>
  <si>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</si>
  <si>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</si>
  <si>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</si>
  <si>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</si>
  <si>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</si>
  <si>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</si>
  <si>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</si>
  <si>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</si>
  <si>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</si>
  <si>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</si>
  <si>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</si>
  <si>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</si>
  <si>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</si>
  <si>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</si>
  <si>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</si>
  <si>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</si>
  <si>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</si>
  <si>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</si>
  <si>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</si>
  <si>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</si>
  <si>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</si>
  <si>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</si>
  <si>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</si>
  <si>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</si>
  <si>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</si>
  <si>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</si>
  <si>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</si>
  <si>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</si>
  <si>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</si>
  <si>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</si>
  <si>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</si>
  <si>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</si>
  <si>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</si>
  <si>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</si>
  <si>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</si>
  <si>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</si>
  <si>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</si>
  <si>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</si>
  <si>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</si>
  <si>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</si>
  <si>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</si>
  <si>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</si>
  <si>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</si>
  <si>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</si>
  <si>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</si>
  <si>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</si>
  <si>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</si>
  <si>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</si>
  <si>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</si>
  <si>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</si>
  <si>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</si>
  <si>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</si>
  <si>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</si>
  <si>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</si>
  <si>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</si>
  <si>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</si>
  <si>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</si>
  <si>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</si>
  <si>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</si>
  <si>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</si>
  <si>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</si>
  <si>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</si>
  <si>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</si>
  <si>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</si>
  <si>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</si>
  <si>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</si>
  <si>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</si>
  <si>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</si>
  <si>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</si>
  <si>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</si>
  <si>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</si>
  <si>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</si>
  <si>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</si>
  <si>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</si>
  <si>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</si>
  <si>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</si>
  <si>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</si>
  <si>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</si>
  <si>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</si>
  <si>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</si>
  <si>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</si>
  <si>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</si>
  <si>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</si>
  <si>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</si>
  <si>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</si>
  <si>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</si>
  <si>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</si>
  <si>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</si>
  <si>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</si>
  <si>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</si>
  <si>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</si>
  <si>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</si>
  <si>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</si>
  <si>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</si>
  <si>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</si>
  <si>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</si>
  <si>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</si>
  <si>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</si>
  <si>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</si>
  <si>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</si>
  <si>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</si>
  <si>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</si>
  <si>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</si>
  <si>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</si>
  <si>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</si>
  <si>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</si>
  <si>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</si>
  <si>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</si>
  <si>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</si>
  <si>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</si>
  <si>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</si>
  <si>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</si>
  <si>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</si>
  <si>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</si>
  <si>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</si>
  <si>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</si>
  <si>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</si>
  <si>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</si>
  <si>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</si>
  <si>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</si>
  <si>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</si>
  <si>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</si>
  <si>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</si>
  <si>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</si>
  <si>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</si>
  <si>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</si>
  <si>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</si>
  <si>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</si>
  <si>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</si>
  <si>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</si>
  <si>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</si>
  <si>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</si>
  <si>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</si>
  <si>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</si>
  <si>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</si>
  <si>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</si>
  <si>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</si>
  <si>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</si>
  <si>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</si>
  <si>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</si>
  <si>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</si>
  <si>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</si>
  <si>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</si>
  <si>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</si>
  <si>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</si>
  <si>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</si>
  <si>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</si>
  <si>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</si>
  <si>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</si>
  <si>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</si>
  <si>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</si>
  <si>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</si>
  <si>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</si>
  <si>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</si>
  <si>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</si>
  <si>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</si>
  <si>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</si>
  <si>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</si>
  <si>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</si>
  <si>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</si>
  <si>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</si>
  <si>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</si>
  <si>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</si>
  <si>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</si>
  <si>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</si>
  <si>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</si>
  <si>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</si>
  <si>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</si>
  <si>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</si>
  <si>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</si>
  <si>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</si>
  <si>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</si>
  <si>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</si>
  <si>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</si>
  <si>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</si>
  <si>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</si>
  <si>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</si>
  <si>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</si>
  <si>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</si>
  <si>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</si>
  <si>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</si>
  <si>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</si>
  <si>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</si>
  <si>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</si>
  <si>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</si>
  <si>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</si>
  <si>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</si>
  <si>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</si>
  <si>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</si>
  <si>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</si>
  <si>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</si>
  <si>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</si>
  <si>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</si>
  <si>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</si>
  <si>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</si>
  <si>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</si>
  <si>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</si>
  <si>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</si>
  <si>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</si>
  <si>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</si>
  <si>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</si>
  <si>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</si>
  <si>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</si>
  <si>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</si>
  <si>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</si>
  <si>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</si>
  <si>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</si>
  <si>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</si>
  <si>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</si>
  <si>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</si>
  <si>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</si>
  <si>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</si>
  <si>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</si>
  <si>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</si>
  <si>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</si>
  <si>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</si>
  <si>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</si>
  <si>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</si>
  <si>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</si>
  <si>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</si>
  <si>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</si>
  <si>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</si>
  <si>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</si>
  <si>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</si>
  <si>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</si>
  <si>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</si>
  <si>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</si>
  <si>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</si>
  <si>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</si>
  <si>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</si>
  <si>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</si>
  <si>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</si>
  <si>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</si>
  <si>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</si>
  <si>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</si>
  <si>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</si>
  <si>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</si>
  <si>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</si>
  <si>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</si>
  <si>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</si>
  <si>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</si>
  <si>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</si>
  <si>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</si>
  <si>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</si>
  <si>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</si>
  <si>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</si>
  <si>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</si>
  <si>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</si>
  <si>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</si>
  <si>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</si>
  <si>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</si>
  <si>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</si>
  <si>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</si>
  <si>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</si>
  <si>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</si>
  <si>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</si>
  <si>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</si>
  <si>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</si>
  <si>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</si>
  <si>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</si>
  <si>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</si>
  <si>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</si>
  <si>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</si>
  <si>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</si>
  <si>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</si>
  <si>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</si>
  <si>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</si>
  <si>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</si>
  <si>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</si>
  <si>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</si>
  <si>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</si>
  <si>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</si>
  <si>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</si>
  <si>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</si>
  <si>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</si>
  <si>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</si>
  <si>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</si>
  <si>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</si>
  <si>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</si>
  <si>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</si>
  <si>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</si>
  <si>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</si>
  <si>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</si>
  <si>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</si>
  <si>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</si>
  <si>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</si>
  <si>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</si>
  <si>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</si>
  <si>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</si>
  <si>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</si>
  <si>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</si>
  <si>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</si>
  <si>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</si>
  <si>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</si>
  <si>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</si>
  <si>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</si>
  <si>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</si>
  <si>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</si>
  <si>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</si>
  <si>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</si>
  <si>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</si>
  <si>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</si>
  <si>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</si>
  <si>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</si>
  <si>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</si>
  <si>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</si>
  <si>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</si>
  <si>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</si>
  <si>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</si>
  <si>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</si>
  <si>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</si>
  <si>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</si>
  <si>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</si>
  <si>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</si>
  <si>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</si>
  <si>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</si>
  <si>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</si>
  <si>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</si>
  <si>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</si>
  <si>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</si>
  <si>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</si>
  <si>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</si>
  <si>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</si>
  <si>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</si>
  <si>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</si>
  <si>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</si>
  <si>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</si>
  <si>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</si>
  <si>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</si>
  <si>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</si>
  <si>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</si>
  <si>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</si>
  <si>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</si>
  <si>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</si>
  <si>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</si>
  <si>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</si>
  <si>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</si>
  <si>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</si>
  <si>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</si>
  <si>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</si>
  <si>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</si>
  <si>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</si>
  <si>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</si>
  <si>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</si>
  <si>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</si>
  <si>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</si>
  <si>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</si>
  <si>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</si>
  <si>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</si>
  <si>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</si>
  <si>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</si>
  <si>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</si>
  <si>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</si>
  <si>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</si>
  <si>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</si>
  <si>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</si>
  <si>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</si>
  <si>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</si>
  <si>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</si>
  <si>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</si>
  <si>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</si>
  <si>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</si>
  <si>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</si>
  <si>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</si>
  <si>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</si>
  <si>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</si>
  <si>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</si>
  <si>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</si>
  <si>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</si>
  <si>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</si>
  <si>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</si>
  <si>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</si>
  <si>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</si>
  <si>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</si>
  <si>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</si>
  <si>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</si>
  <si>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</si>
  <si>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</si>
  <si>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</si>
  <si>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</si>
  <si>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</si>
  <si>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</si>
  <si>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</si>
  <si>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</si>
  <si>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</si>
  <si>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</si>
  <si>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</si>
  <si>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</si>
  <si>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</si>
  <si>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</si>
  <si>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</si>
  <si>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</si>
  <si>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</si>
  <si>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</si>
  <si>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</si>
  <si>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</si>
  <si>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</si>
  <si>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</si>
  <si>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</si>
  <si>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</si>
  <si>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</si>
  <si>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</si>
  <si>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</si>
  <si>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</si>
  <si>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</si>
  <si>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</si>
  <si>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</si>
  <si>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</si>
  <si>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</si>
  <si>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</si>
  <si>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</si>
  <si>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</si>
  <si>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</si>
  <si>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</si>
  <si>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</si>
  <si>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</si>
  <si>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</si>
  <si>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</si>
  <si>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</si>
  <si>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</si>
  <si>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</si>
  <si>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</si>
  <si>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</si>
  <si>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</si>
  <si>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</si>
  <si>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</si>
  <si>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</si>
  <si>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</si>
  <si>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</si>
  <si>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</si>
  <si>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</si>
  <si>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</si>
  <si>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</si>
  <si>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</si>
  <si>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</si>
  <si>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</si>
  <si>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</si>
  <si>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</si>
  <si>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</si>
  <si>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</si>
  <si>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</si>
  <si>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</si>
  <si>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</si>
  <si>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</si>
  <si>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</si>
  <si>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</si>
  <si>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</si>
  <si>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</si>
  <si>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</si>
  <si>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</si>
  <si>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</si>
  <si>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</si>
  <si>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</si>
  <si>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</si>
  <si>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</si>
  <si>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</si>
  <si>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</si>
  <si>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</si>
  <si>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</si>
  <si>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</si>
  <si>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</si>
  <si>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</si>
  <si>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</si>
  <si>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</si>
  <si>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</si>
  <si>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</si>
  <si>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</si>
  <si>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</si>
  <si>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</si>
  <si>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</si>
  <si>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</si>
  <si>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</si>
  <si>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</si>
  <si>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</si>
  <si>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</si>
  <si>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</si>
  <si>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</si>
  <si>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</si>
  <si>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</si>
  <si>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</si>
  <si>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</si>
  <si>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</si>
  <si>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</si>
  <si>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</si>
  <si>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</si>
  <si>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</si>
  <si>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</si>
  <si>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</si>
  <si>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</si>
  <si>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</si>
  <si>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</si>
  <si>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</si>
  <si>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</si>
  <si>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</si>
  <si>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</si>
  <si>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</si>
  <si>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</si>
  <si>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</si>
  <si>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</si>
  <si>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</si>
  <si>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</si>
  <si>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</si>
  <si>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</si>
  <si>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</si>
  <si>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</si>
  <si>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</si>
  <si>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</si>
  <si>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</si>
  <si>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</si>
  <si>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</si>
  <si>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</si>
  <si>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</si>
  <si>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</si>
  <si>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</si>
  <si>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</si>
  <si>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</si>
  <si>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</si>
  <si>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</si>
  <si>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</si>
  <si>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</si>
  <si>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</si>
  <si>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</si>
  <si>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</si>
  <si>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</si>
  <si>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</si>
  <si>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</si>
  <si>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</si>
  <si>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</si>
  <si>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</si>
  <si>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</si>
  <si>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</si>
  <si>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</si>
  <si>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</si>
  <si>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</si>
  <si>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</si>
  <si>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</si>
  <si>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</si>
  <si>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</si>
  <si>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</si>
  <si>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</si>
  <si>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</si>
  <si>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</si>
  <si>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</si>
  <si>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</si>
  <si>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</si>
  <si>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</si>
  <si>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</si>
  <si>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</si>
  <si>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</si>
  <si>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</si>
  <si>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</si>
  <si>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</si>
  <si>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</si>
  <si>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</si>
  <si>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</si>
  <si>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</si>
  <si>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</si>
  <si>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</si>
  <si>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</si>
  <si>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</si>
  <si>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</si>
  <si>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</si>
  <si>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</si>
  <si>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</si>
  <si>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</si>
  <si>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</si>
  <si>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</si>
  <si>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</si>
  <si>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</si>
  <si>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</si>
  <si>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</si>
  <si>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</si>
  <si>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</si>
  <si>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</si>
  <si>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</si>
  <si>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</si>
  <si>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</si>
  <si>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</si>
  <si>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</si>
  <si>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</si>
  <si>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</si>
  <si>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</si>
  <si>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</si>
  <si>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</si>
  <si>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</si>
  <si>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</si>
  <si>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</si>
  <si>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</si>
  <si>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</si>
  <si>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</si>
  <si>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</si>
  <si>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</si>
  <si>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</si>
  <si>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</si>
  <si>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</si>
  <si>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</si>
  <si>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</si>
  <si>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</si>
  <si>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</si>
  <si>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</si>
  <si>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</si>
  <si>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</si>
  <si>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</si>
  <si>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</si>
  <si>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</si>
  <si>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</si>
  <si>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</si>
  <si>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</si>
  <si>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</si>
  <si>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</si>
  <si>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</si>
  <si>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</si>
  <si>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</si>
  <si>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</si>
  <si>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</si>
  <si>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</si>
  <si>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</si>
  <si>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</si>
  <si>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</si>
  <si>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</si>
  <si>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</si>
  <si>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</si>
  <si>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</si>
  <si>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</si>
  <si>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</si>
  <si>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</si>
  <si>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</si>
  <si>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</si>
  <si>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</si>
  <si>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</si>
  <si>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</si>
  <si>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</si>
  <si>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</si>
  <si>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</si>
  <si>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</si>
  <si>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</si>
  <si>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</si>
  <si>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</si>
  <si>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</si>
  <si>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</si>
  <si>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</si>
  <si>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</si>
  <si>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</si>
  <si>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</si>
  <si>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</si>
  <si>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</si>
  <si>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</si>
  <si>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</si>
  <si>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</si>
  <si>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</si>
  <si>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</si>
  <si>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</si>
  <si>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</si>
  <si>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</si>
  <si>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</si>
  <si>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</si>
  <si>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</si>
  <si>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</si>
  <si>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</si>
  <si>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</si>
  <si>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</si>
  <si>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</si>
  <si>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</si>
  <si>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</si>
  <si>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</si>
  <si>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</si>
  <si>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</si>
  <si>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</si>
  <si>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</si>
  <si>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</si>
  <si>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</si>
  <si>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</si>
  <si>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</si>
  <si>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</si>
  <si>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</si>
  <si>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</si>
  <si>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</si>
  <si>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</si>
  <si>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</si>
  <si>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</si>
  <si>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</si>
  <si>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</si>
  <si>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</si>
  <si>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</si>
  <si>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</si>
  <si>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</si>
  <si>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</si>
  <si>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</si>
  <si>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</si>
  <si>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</si>
  <si>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</si>
  <si>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</si>
  <si>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</si>
  <si>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</si>
  <si>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</si>
  <si>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</si>
  <si>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</si>
  <si>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</si>
  <si>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</si>
  <si>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</si>
  <si>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</si>
  <si>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</si>
  <si>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</si>
  <si>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</si>
  <si>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</si>
  <si>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</si>
  <si>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</si>
  <si>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</si>
  <si>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</si>
  <si>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</si>
  <si>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</si>
  <si>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</si>
  <si>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</si>
  <si>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</si>
  <si>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</si>
  <si>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</si>
  <si>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</si>
  <si>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</si>
  <si>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</si>
  <si>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</si>
  <si>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</si>
  <si>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</si>
  <si>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</si>
  <si>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</si>
  <si>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</si>
  <si>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</si>
  <si>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</si>
  <si>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</si>
  <si>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</si>
  <si>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</si>
  <si>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</si>
  <si>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</si>
  <si>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</si>
  <si>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</si>
  <si>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</si>
  <si>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</si>
  <si>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</si>
  <si>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</si>
  <si>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</si>
  <si>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</si>
  <si>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</si>
  <si>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</si>
  <si>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</si>
  <si>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</si>
  <si>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</si>
  <si>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</si>
  <si>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</si>
  <si>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</si>
  <si>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</si>
  <si>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</si>
  <si>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</si>
  <si>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</si>
  <si>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</si>
  <si>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</si>
  <si>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</si>
  <si>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</si>
  <si>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</si>
  <si>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</si>
  <si>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</si>
  <si>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</si>
  <si>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</si>
  <si>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</si>
  <si>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</si>
  <si>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</si>
  <si>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</si>
  <si>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</si>
  <si>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</si>
  <si>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</si>
  <si>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</si>
  <si>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</si>
  <si>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</si>
  <si>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</si>
  <si>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</si>
  <si>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</si>
  <si>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</si>
  <si>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</si>
  <si>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</si>
  <si>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</si>
  <si>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</si>
  <si>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</si>
  <si>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</si>
  <si>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</si>
  <si>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</si>
  <si>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</si>
  <si>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</si>
  <si>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</si>
  <si>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</si>
  <si>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</si>
  <si>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</si>
  <si>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</si>
  <si>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</si>
  <si>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</si>
  <si>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</si>
  <si>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</si>
  <si>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</si>
  <si>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</si>
  <si>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</si>
  <si>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</si>
  <si>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</si>
  <si>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</si>
  <si>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</si>
  <si>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</si>
  <si>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</si>
  <si>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</si>
  <si>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</si>
  <si>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</si>
  <si>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</si>
  <si>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</si>
  <si>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</si>
  <si>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</si>
  <si>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</si>
  <si>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</si>
  <si>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</si>
  <si>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</si>
  <si>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</si>
  <si>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</si>
  <si>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</si>
  <si>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</si>
  <si>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</si>
  <si>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</si>
  <si>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</si>
  <si>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</si>
  <si>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</si>
  <si>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</si>
  <si>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</si>
  <si>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</si>
  <si>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</si>
  <si>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</si>
  <si>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</si>
  <si>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</si>
  <si>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</si>
  <si>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</si>
  <si>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</si>
  <si>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</si>
  <si>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</si>
  <si>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</si>
  <si>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</si>
  <si>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</si>
  <si>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</si>
  <si>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</si>
  <si>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</si>
  <si>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</si>
  <si>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</si>
  <si>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</si>
  <si>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</si>
  <si>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</si>
  <si>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</si>
  <si>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</si>
  <si>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</si>
  <si>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</si>
  <si>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</si>
  <si>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</si>
  <si>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</si>
  <si>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</si>
  <si>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</si>
  <si>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</si>
  <si>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</si>
  <si>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</si>
  <si>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</si>
  <si>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</si>
  <si>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</si>
  <si>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</si>
  <si>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</si>
  <si>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</si>
  <si>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</si>
  <si>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</si>
  <si>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</si>
  <si>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</si>
  <si>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</si>
  <si>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</si>
  <si>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</si>
  <si>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</si>
  <si>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</si>
  <si>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</si>
  <si>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</si>
  <si>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</si>
  <si>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</si>
  <si>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</si>
  <si>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</si>
  <si>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</si>
  <si>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</si>
  <si>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</si>
  <si>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</si>
  <si>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</si>
  <si>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</si>
  <si>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</si>
  <si>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</si>
  <si>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</si>
  <si>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</si>
  <si>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</si>
  <si>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</si>
  <si>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</si>
  <si>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</si>
  <si>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</si>
  <si>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</si>
  <si>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</si>
  <si>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</si>
  <si>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</si>
  <si>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</si>
  <si>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</si>
  <si>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</si>
  <si>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</si>
  <si>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</si>
  <si>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</si>
  <si>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</si>
  <si>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</si>
  <si>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</si>
  <si>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</si>
  <si>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</si>
  <si>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</si>
  <si>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</si>
  <si>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</si>
  <si>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</si>
  <si>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</si>
  <si>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</si>
  <si>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</si>
  <si>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</si>
  <si>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</si>
  <si>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</si>
  <si>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</si>
  <si>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</si>
  <si>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</si>
  <si>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</si>
  <si>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</si>
  <si>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</si>
  <si>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</si>
  <si>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</si>
  <si>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</si>
  <si>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</si>
  <si>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</si>
  <si>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</si>
  <si>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</si>
  <si>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</si>
  <si>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</si>
  <si>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</si>
  <si>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</si>
  <si>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</si>
  <si>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</si>
  <si>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</si>
  <si>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</si>
  <si>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</si>
  <si>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</si>
  <si>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</si>
  <si>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</si>
  <si>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</si>
  <si>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</si>
  <si>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</si>
  <si>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</si>
  <si>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</si>
  <si>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</si>
  <si>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</si>
  <si>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</si>
  <si>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</si>
  <si>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</si>
  <si>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</si>
  <si>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</si>
  <si>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</si>
  <si>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</si>
  <si>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</si>
  <si>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</si>
  <si>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</si>
  <si>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</si>
  <si>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</si>
  <si>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</si>
  <si>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</si>
  <si>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</si>
  <si>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</si>
  <si>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</si>
  <si>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</si>
  <si>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</si>
  <si>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</si>
  <si>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</si>
  <si>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</si>
  <si>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</si>
  <si>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</si>
  <si>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</si>
  <si>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</si>
  <si>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</si>
  <si>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</si>
  <si>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</si>
  <si>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</si>
  <si>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</si>
  <si>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</si>
  <si>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</si>
  <si>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</si>
  <si>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</si>
  <si>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</si>
  <si>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</si>
  <si>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</si>
  <si>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</si>
  <si>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</si>
  <si>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</si>
  <si>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</si>
  <si>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</si>
  <si>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</si>
  <si>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</si>
  <si>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</si>
  <si>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</si>
  <si>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</si>
  <si>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</si>
  <si>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</si>
  <si>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</si>
  <si>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</si>
  <si>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</si>
  <si>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</si>
  <si>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</si>
  <si>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</si>
  <si>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</si>
  <si>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</si>
  <si>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</si>
  <si>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</si>
  <si>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</si>
  <si>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</si>
  <si>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</si>
  <si>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</si>
  <si>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</si>
  <si>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</si>
  <si>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</si>
  <si>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</si>
  <si>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</si>
  <si>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</si>
  <si>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</si>
  <si>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</si>
  <si>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</si>
  <si>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</si>
  <si>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</si>
  <si>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</si>
  <si>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</si>
  <si>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</si>
  <si>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</si>
  <si>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</si>
  <si>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</si>
  <si>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</si>
  <si>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</si>
  <si>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</si>
  <si>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</si>
  <si>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</si>
  <si>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</si>
  <si>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</si>
  <si>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</si>
  <si>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</si>
  <si>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</si>
  <si>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</si>
  <si>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</si>
  <si>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</si>
  <si>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</si>
  <si>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</si>
  <si>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</si>
  <si>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</si>
  <si>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</si>
  <si>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</si>
  <si>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</si>
  <si>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</si>
  <si>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</si>
  <si>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</si>
  <si>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</si>
  <si>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</si>
  <si>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</si>
  <si>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</si>
  <si>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</si>
  <si>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</si>
  <si>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</si>
  <si>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</si>
  <si>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</si>
  <si>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</si>
  <si>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</si>
  <si>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</si>
  <si>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</si>
  <si>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</si>
  <si>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</si>
  <si>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</si>
  <si>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</si>
  <si>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</si>
  <si>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</si>
  <si>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</si>
  <si>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</si>
  <si>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</si>
  <si>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</si>
  <si>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</si>
  <si>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</si>
  <si>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</si>
  <si>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</si>
  <si>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</si>
  <si>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</si>
  <si>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</si>
  <si>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</si>
  <si>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</si>
  <si>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</si>
  <si>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</si>
  <si>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</si>
  <si>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</si>
  <si>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</si>
  <si>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</si>
  <si>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</si>
  <si>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</si>
  <si>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</si>
  <si>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</si>
  <si>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</si>
  <si>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</si>
  <si>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</si>
  <si>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</si>
  <si>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</si>
  <si>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</si>
  <si>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</si>
  <si>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</si>
  <si>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</si>
  <si>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</si>
  <si>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</si>
  <si>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</si>
  <si>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</si>
  <si>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</si>
  <si>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</si>
  <si>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</si>
  <si>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</si>
  <si>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</si>
  <si>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</si>
  <si>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</si>
  <si>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</si>
  <si>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</si>
  <si>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</si>
  <si>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</si>
  <si>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</si>
  <si>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</si>
  <si>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</si>
  <si>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</si>
  <si>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</si>
  <si>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</si>
  <si>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</si>
  <si>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</si>
  <si>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</si>
  <si>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</si>
  <si>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</si>
  <si>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</si>
  <si>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</si>
  <si>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</si>
  <si>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</si>
  <si>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</si>
  <si>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</si>
  <si>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</si>
  <si>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</si>
  <si>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</si>
  <si>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</si>
  <si>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</si>
  <si>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</si>
  <si>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</si>
  <si>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</si>
  <si>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</si>
  <si>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</si>
  <si>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</si>
  <si>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</si>
  <si>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</si>
  <si>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</si>
  <si>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</si>
  <si>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</si>
  <si>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</si>
  <si>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</si>
  <si>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</si>
  <si>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</si>
  <si>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</si>
  <si>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</si>
  <si>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</si>
  <si>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</si>
  <si>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</si>
  <si>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</si>
  <si>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</si>
  <si>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</si>
  <si>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</si>
  <si>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</si>
  <si>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</si>
  <si>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</si>
  <si>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</si>
  <si>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</si>
  <si>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</si>
  <si>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</si>
  <si>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</si>
  <si>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</si>
  <si>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</si>
  <si>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</si>
  <si>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</si>
  <si>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</si>
  <si>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</si>
  <si>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</si>
  <si>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</si>
  <si>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</si>
  <si>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</si>
  <si>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</si>
  <si>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</si>
  <si>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</si>
  <si>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</si>
  <si>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</si>
  <si>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</si>
  <si>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</si>
  <si>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</si>
  <si>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</si>
  <si>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</si>
  <si>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</si>
  <si>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</si>
  <si>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</si>
  <si>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</si>
  <si>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</si>
  <si>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</si>
  <si>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</si>
  <si>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</si>
  <si>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</si>
  <si>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</si>
  <si>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</si>
  <si>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</si>
  <si>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</si>
  <si>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</si>
  <si>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</si>
  <si>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</si>
  <si>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</si>
  <si>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</si>
  <si>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</si>
  <si>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</si>
  <si>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</si>
  <si>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</si>
  <si>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</si>
  <si>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</si>
  <si>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</si>
  <si>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</si>
  <si>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</si>
  <si>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</si>
  <si>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</si>
  <si>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</si>
  <si>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</si>
  <si>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</si>
  <si>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</si>
  <si>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</si>
  <si>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</si>
  <si>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</si>
  <si>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</si>
  <si>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</si>
  <si>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</si>
  <si>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</si>
  <si>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</si>
  <si>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</si>
  <si>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</si>
  <si>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</si>
  <si>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</si>
  <si>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</si>
  <si>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</si>
  <si>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</si>
  <si>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</si>
  <si>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</si>
  <si>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</si>
  <si>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</si>
  <si>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</si>
  <si>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</si>
  <si>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</si>
  <si>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</si>
  <si>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</si>
  <si>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</si>
  <si>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</si>
  <si>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</si>
  <si>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</si>
  <si>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</si>
  <si>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</si>
  <si>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</si>
  <si>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</si>
  <si>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</si>
  <si>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</si>
  <si>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</si>
  <si>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</si>
  <si>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</si>
  <si>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</si>
  <si>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</si>
  <si>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</si>
  <si>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</si>
  <si>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</si>
  <si>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</si>
  <si>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</si>
  <si>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</si>
  <si>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</si>
  <si>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</si>
  <si>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</si>
  <si>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</si>
  <si>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</si>
  <si>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</si>
  <si>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</si>
  <si>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</si>
  <si>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</si>
  <si>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</si>
  <si>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</si>
  <si>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</si>
  <si>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</si>
  <si>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</si>
  <si>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</si>
  <si>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</si>
  <si>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</si>
  <si>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</si>
  <si>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</si>
  <si>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</si>
  <si>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</si>
  <si>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</si>
  <si>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</si>
  <si>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</si>
  <si>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</si>
  <si>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</si>
  <si>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</si>
  <si>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</si>
  <si>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</si>
  <si>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</si>
  <si>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</si>
  <si>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</si>
  <si>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</si>
  <si>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</si>
  <si>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</si>
  <si>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</si>
  <si>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</si>
  <si>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</si>
  <si>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</si>
  <si>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</si>
  <si>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</si>
  <si>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</si>
  <si>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</si>
  <si>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</si>
  <si>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</si>
  <si>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</si>
  <si>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</si>
  <si>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</si>
  <si>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</si>
  <si>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</si>
  <si>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</si>
  <si>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</si>
  <si>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</si>
  <si>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</si>
  <si>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</si>
  <si>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</si>
  <si>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</si>
  <si>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</si>
  <si>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</si>
  <si>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</si>
  <si>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</si>
  <si>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</si>
  <si>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</si>
  <si>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</si>
  <si>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</si>
  <si>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</si>
  <si>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</si>
  <si>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</si>
  <si>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</si>
  <si>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</si>
  <si>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</si>
  <si>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</si>
  <si>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</si>
  <si>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</si>
  <si>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</si>
  <si>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</si>
  <si>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</si>
  <si>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</si>
  <si>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</si>
  <si>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</si>
  <si>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</si>
  <si>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</si>
  <si>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</si>
  <si>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</si>
  <si>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</si>
  <si>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</si>
  <si>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</si>
  <si>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</si>
  <si>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</si>
  <si>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</si>
  <si>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</si>
  <si>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</si>
  <si>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</si>
  <si>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</si>
  <si>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</si>
  <si>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</si>
  <si>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</si>
  <si>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</si>
  <si>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</si>
  <si>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</si>
  <si>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</si>
  <si>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</si>
  <si>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</si>
  <si>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</si>
  <si>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</si>
  <si>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</si>
  <si>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</si>
  <si>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</si>
  <si>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</si>
  <si>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</si>
  <si>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</si>
  <si>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</si>
  <si>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</si>
  <si>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</si>
  <si>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</si>
  <si>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</si>
  <si>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</si>
  <si>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</si>
  <si>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</si>
  <si>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</si>
  <si>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</si>
  <si>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</si>
  <si>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</si>
  <si>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</si>
  <si>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</si>
  <si>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</si>
  <si>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</si>
  <si>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</si>
  <si>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</si>
  <si>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</si>
  <si>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</si>
  <si>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</si>
  <si>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</si>
  <si>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</si>
  <si>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</si>
  <si>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</si>
  <si>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</si>
  <si>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</si>
  <si>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</si>
  <si>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</si>
  <si>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</si>
  <si>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</si>
  <si>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</si>
  <si>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</si>
  <si>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</si>
  <si>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</si>
  <si>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</si>
  <si>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</si>
  <si>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</si>
  <si>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</si>
  <si>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</si>
  <si>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</si>
  <si>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</si>
  <si>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</si>
  <si>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</si>
  <si>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</si>
  <si>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</si>
  <si>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</si>
  <si>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</si>
  <si>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</si>
  <si>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</si>
  <si>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</si>
  <si>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</si>
  <si>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</si>
  <si>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</si>
  <si>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</si>
  <si>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</si>
  <si>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</si>
  <si>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</si>
  <si>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</si>
  <si>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</si>
  <si>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</si>
  <si>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</si>
  <si>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</si>
  <si>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</si>
  <si>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</si>
  <si>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</si>
  <si>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</si>
  <si>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</si>
  <si>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</si>
  <si>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</si>
  <si>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</si>
  <si>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</si>
  <si>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</si>
  <si>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</si>
  <si>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</si>
  <si>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</si>
  <si>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</si>
  <si>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</si>
  <si>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</si>
  <si>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</si>
  <si>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</si>
  <si>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</si>
  <si>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</si>
  <si>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</si>
  <si>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</si>
  <si>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</si>
  <si>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</si>
  <si>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</si>
  <si>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</si>
  <si>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</si>
  <si>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</si>
  <si>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</si>
  <si>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</si>
  <si>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</si>
  <si>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</si>
  <si>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</si>
  <si>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</si>
  <si>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</si>
  <si>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</si>
  <si>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</si>
  <si>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</si>
  <si>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</si>
  <si>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</si>
  <si>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</si>
  <si>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</si>
  <si>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</si>
  <si>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</si>
  <si>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</si>
  <si>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</si>
  <si>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</si>
  <si>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</si>
  <si>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</si>
  <si>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</si>
  <si>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</si>
  <si>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</si>
  <si>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</si>
  <si>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</si>
  <si>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</si>
  <si>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</si>
  <si>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</si>
  <si>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</si>
  <si>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</si>
  <si>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</si>
  <si>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</si>
  <si>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</si>
  <si>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</si>
  <si>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</si>
  <si>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</si>
  <si>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</si>
  <si>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</si>
  <si>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</si>
  <si>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</si>
  <si>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</si>
  <si>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</si>
  <si>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</si>
  <si>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</si>
  <si>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</si>
  <si>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</si>
  <si>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</si>
  <si>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</si>
  <si>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</si>
  <si>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</si>
  <si>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</si>
  <si>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</si>
  <si>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</si>
  <si>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</si>
  <si>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</si>
  <si>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</si>
  <si>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</si>
  <si>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</si>
  <si>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</si>
  <si>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</si>
  <si>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</si>
  <si>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</si>
  <si>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</si>
  <si>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</si>
  <si>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</si>
  <si>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</si>
  <si>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</si>
  <si>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</si>
  <si>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</si>
  <si>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</si>
  <si>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</si>
  <si>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</si>
  <si>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</si>
  <si>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</si>
  <si>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</si>
  <si>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</si>
  <si>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</si>
  <si>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</si>
  <si>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</si>
  <si>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</si>
  <si>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</si>
  <si>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</si>
  <si>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</si>
  <si>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</si>
  <si>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</si>
  <si>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</si>
  <si>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</si>
  <si>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</si>
  <si>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</si>
  <si>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</si>
  <si>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</si>
  <si>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</si>
  <si>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</si>
  <si>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</si>
  <si>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</si>
  <si>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</si>
  <si>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</si>
  <si>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</si>
  <si>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</si>
  <si>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</si>
  <si>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</si>
  <si>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</si>
  <si>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</si>
  <si>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</si>
  <si>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</si>
  <si>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</si>
  <si>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</si>
  <si>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</si>
  <si>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</si>
  <si>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</si>
  <si>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</si>
  <si>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</si>
  <si>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</si>
  <si>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</si>
  <si>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</si>
  <si>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</si>
  <si>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</si>
  <si>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</si>
  <si>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</si>
  <si>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</si>
  <si>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</si>
  <si>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</si>
  <si>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</si>
  <si>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</si>
  <si>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</si>
  <si>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</si>
  <si>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</si>
  <si>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</si>
  <si>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</si>
  <si>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</si>
  <si>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</si>
  <si>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</si>
  <si>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</si>
  <si>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</si>
  <si>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</si>
  <si>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</si>
  <si>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</si>
  <si>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</si>
  <si>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</si>
  <si>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</si>
  <si>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</si>
  <si>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</si>
  <si>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</si>
  <si>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</si>
  <si>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</si>
  <si>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</si>
  <si>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</si>
  <si>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</si>
  <si>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</si>
  <si>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</si>
  <si>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</si>
  <si>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</si>
  <si>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</si>
  <si>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</si>
  <si>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</si>
  <si>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</si>
  <si>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</si>
  <si>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</si>
  <si>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</si>
  <si>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</si>
  <si>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</si>
  <si>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</si>
  <si>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</si>
  <si>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</si>
  <si>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</si>
  <si>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</si>
  <si>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</si>
  <si>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</si>
  <si>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</si>
  <si>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</si>
  <si>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</si>
  <si>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</si>
  <si>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</si>
  <si>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</si>
  <si>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</si>
  <si>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</si>
  <si>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</si>
  <si>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</si>
  <si>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</si>
  <si>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</si>
  <si>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</si>
  <si>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</si>
  <si>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</si>
  <si>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</si>
  <si>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</si>
  <si>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</si>
  <si>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</si>
  <si>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</si>
  <si>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</si>
  <si>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</si>
  <si>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</si>
  <si>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</si>
  <si>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</si>
  <si>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</si>
  <si>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</si>
  <si>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</si>
  <si>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</si>
  <si>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</si>
  <si>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</si>
  <si>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</si>
  <si>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</si>
  <si>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</si>
  <si>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</si>
  <si>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</si>
  <si>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</si>
  <si>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</si>
  <si>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</si>
  <si>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</si>
  <si>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</si>
  <si>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</si>
  <si>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</si>
  <si>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</si>
  <si>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</si>
  <si>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</si>
  <si>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</si>
  <si>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</si>
  <si>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</si>
  <si>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</si>
  <si>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</si>
  <si>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</si>
  <si>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</si>
  <si>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</si>
  <si>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</si>
  <si>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</si>
  <si>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</si>
  <si>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</si>
  <si>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</si>
  <si>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</si>
  <si>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</si>
  <si>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</si>
  <si>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</si>
  <si>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</si>
  <si>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</si>
  <si>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</si>
  <si>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</si>
  <si>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</si>
  <si>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</si>
  <si>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</si>
  <si>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</si>
  <si>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</si>
  <si>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</si>
  <si>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</si>
  <si>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</si>
  <si>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</si>
  <si>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</si>
  <si>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</si>
  <si>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</si>
  <si>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</si>
  <si>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</si>
  <si>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</si>
  <si>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</si>
  <si>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</si>
  <si>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</si>
  <si>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</si>
  <si>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</si>
  <si>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</si>
  <si>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</si>
  <si>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</si>
  <si>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</si>
  <si>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</si>
  <si>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</si>
  <si>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</si>
  <si>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</si>
  <si>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</si>
  <si>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</si>
  <si>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</si>
  <si>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</si>
  <si>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</si>
  <si>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</si>
  <si>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</si>
  <si>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</si>
  <si>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</si>
  <si>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</si>
  <si>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</si>
  <si>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</si>
  <si>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</si>
  <si>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</si>
  <si>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</si>
  <si>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</si>
  <si>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</si>
  <si>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</si>
  <si>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</si>
  <si>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</si>
  <si>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</si>
  <si>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</si>
  <si>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</si>
  <si>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</si>
  <si>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</si>
  <si>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</si>
  <si>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</si>
  <si>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</si>
  <si>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</si>
  <si>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</si>
  <si>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</si>
  <si>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</si>
  <si>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</si>
  <si>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</si>
  <si>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</si>
  <si>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</si>
  <si>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</si>
  <si>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</si>
  <si>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</si>
  <si>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</si>
  <si>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</si>
  <si>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</si>
  <si>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</si>
  <si>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</si>
  <si>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</si>
  <si>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</si>
  <si>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</si>
  <si>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</si>
  <si>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</si>
  <si>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</si>
  <si>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</si>
  <si>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</si>
  <si>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</si>
  <si>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</si>
  <si>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</si>
  <si>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</si>
  <si>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</si>
  <si>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</si>
  <si>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</si>
  <si>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</si>
  <si>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</si>
  <si>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</si>
  <si>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</si>
  <si>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</si>
  <si>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</si>
  <si>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</si>
  <si>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</si>
  <si>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</si>
  <si>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</si>
  <si>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</si>
  <si>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</si>
  <si>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</si>
  <si>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</si>
  <si>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</si>
  <si>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</si>
  <si>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</si>
  <si>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</si>
  <si>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</si>
  <si>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</si>
  <si>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</si>
  <si>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</si>
  <si>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</si>
  <si>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</si>
  <si>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</si>
  <si>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</si>
  <si>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</si>
  <si>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</si>
  <si>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</si>
  <si>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</si>
  <si>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</si>
  <si>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</si>
  <si>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</si>
  <si>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</si>
  <si>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</si>
  <si>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</si>
  <si>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</si>
  <si>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</si>
  <si>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</si>
  <si>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</si>
  <si>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</si>
  <si>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</si>
  <si>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</si>
  <si>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</si>
  <si>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</si>
  <si>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</si>
  <si>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</si>
  <si>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</si>
  <si>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</si>
  <si>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</si>
  <si>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</si>
  <si>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</si>
  <si>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</si>
  <si>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</si>
  <si>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</si>
  <si>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</si>
  <si>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</si>
  <si>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</si>
  <si>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</si>
  <si>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</si>
  <si>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</si>
  <si>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</si>
  <si>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</si>
  <si>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</si>
  <si>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</si>
  <si>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</si>
  <si>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</si>
  <si>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</si>
  <si>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</si>
  <si>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</si>
  <si>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</si>
  <si>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</si>
  <si>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</si>
  <si>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</si>
  <si>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</si>
  <si>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</si>
  <si>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</si>
  <si>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</si>
  <si>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</si>
  <si>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</si>
  <si>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</si>
  <si>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</si>
  <si>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</si>
  <si>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</si>
  <si>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</si>
  <si>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</si>
  <si>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</si>
  <si>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</si>
  <si>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</si>
  <si>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</si>
  <si>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</si>
  <si>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</si>
  <si>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</si>
  <si>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</si>
  <si>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</si>
  <si>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</si>
  <si>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</si>
  <si>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</si>
  <si>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</si>
  <si>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</si>
  <si>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</si>
  <si>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</si>
  <si>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</si>
  <si>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</si>
  <si>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</si>
  <si>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</si>
  <si>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</si>
  <si>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</si>
  <si>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</si>
  <si>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</si>
  <si>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</si>
  <si>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</si>
  <si>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</si>
  <si>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</si>
  <si>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</si>
  <si>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</si>
  <si>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</si>
  <si>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</si>
  <si>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</si>
  <si>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</si>
  <si>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</si>
  <si>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</si>
  <si>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</si>
  <si>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</si>
  <si>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</si>
  <si>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</si>
  <si>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</si>
  <si>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</si>
  <si>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</si>
  <si>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</si>
  <si>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</si>
  <si>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</si>
  <si>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</si>
  <si>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</si>
  <si>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</si>
  <si>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</si>
  <si>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</si>
  <si>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</si>
  <si>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</si>
  <si>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</si>
  <si>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</si>
  <si>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</si>
  <si>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</si>
  <si>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</si>
  <si>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</si>
  <si>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</si>
  <si>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</si>
  <si>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</si>
  <si>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</si>
  <si>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</si>
  <si>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</si>
  <si>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</si>
  <si>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</si>
  <si>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</si>
  <si>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</si>
  <si>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</si>
  <si>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</si>
  <si>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</si>
  <si>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</si>
  <si>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</si>
  <si>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</si>
  <si>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</si>
  <si>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</si>
  <si>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</si>
  <si>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</si>
  <si>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</si>
  <si>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</si>
  <si>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</si>
  <si>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</si>
  <si>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</si>
  <si>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</si>
  <si>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</si>
  <si>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</si>
  <si>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</si>
  <si>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</si>
  <si>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</si>
  <si>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</si>
  <si>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</si>
  <si>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</si>
  <si>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</si>
  <si>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</si>
  <si>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</si>
  <si>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</si>
  <si>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</si>
  <si>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</si>
  <si>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</si>
  <si>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</si>
  <si>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</si>
  <si>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</si>
  <si>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</si>
  <si>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</si>
  <si>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</si>
  <si>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</si>
  <si>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</si>
  <si>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</si>
  <si>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</si>
  <si>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</si>
  <si>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</si>
  <si>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</si>
  <si>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</si>
  <si>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</si>
  <si>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</si>
  <si>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</si>
  <si>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</si>
  <si>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</si>
  <si>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</si>
  <si>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</si>
  <si>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</si>
  <si>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</si>
  <si>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</si>
  <si>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</si>
  <si>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</si>
  <si>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</si>
  <si>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</si>
  <si>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</si>
  <si>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</si>
  <si>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</si>
  <si>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</si>
  <si>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</si>
  <si>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</si>
  <si>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</si>
  <si>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</si>
  <si>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</si>
  <si>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</si>
  <si>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</si>
  <si>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</si>
  <si>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</si>
  <si>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</si>
  <si>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</si>
  <si>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</si>
  <si>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</si>
  <si>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</si>
  <si>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</si>
  <si>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</si>
  <si>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</si>
  <si>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</si>
  <si>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</si>
  <si>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</si>
  <si>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</si>
  <si>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</si>
  <si>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</si>
  <si>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</si>
  <si>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</si>
  <si>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</si>
  <si>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</si>
  <si>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</si>
  <si>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</si>
  <si>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</si>
  <si>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</si>
  <si>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</si>
  <si>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</si>
  <si>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</si>
  <si>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</si>
  <si>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</si>
  <si>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</si>
  <si>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</si>
  <si>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</si>
  <si>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</si>
  <si>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</si>
  <si>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</si>
  <si>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</si>
  <si>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</si>
  <si>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</si>
  <si>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</si>
  <si>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</si>
  <si>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</si>
  <si>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</si>
  <si>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</si>
  <si>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</si>
  <si>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</si>
  <si>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</si>
  <si>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</si>
  <si>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</si>
  <si>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</si>
  <si>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</si>
  <si>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</si>
  <si>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</si>
  <si>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</si>
  <si>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</si>
  <si>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</si>
  <si>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</si>
  <si>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</si>
  <si>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</si>
  <si>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</si>
  <si>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</si>
  <si>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</si>
  <si>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</si>
  <si>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</si>
  <si>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</si>
  <si>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</si>
  <si>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</si>
  <si>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</si>
  <si>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</si>
  <si>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</si>
  <si>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</si>
  <si>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</si>
  <si>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</si>
  <si>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</si>
  <si>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</si>
  <si>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</si>
  <si>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</si>
  <si>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</si>
  <si>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</si>
  <si>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</si>
  <si>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</si>
  <si>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</si>
  <si>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</si>
  <si>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</si>
  <si>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</si>
  <si>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</si>
  <si>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</si>
  <si>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</si>
  <si>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</si>
  <si>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</si>
  <si>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</si>
  <si>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</si>
  <si>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</si>
  <si>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</si>
  <si>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</si>
  <si>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</si>
  <si>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</si>
  <si>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</si>
  <si>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</si>
  <si>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</si>
  <si>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</si>
  <si>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</si>
  <si>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</si>
  <si>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</si>
  <si>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</si>
  <si>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</si>
  <si>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</si>
  <si>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</si>
  <si>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</si>
  <si>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</si>
  <si>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</si>
  <si>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</si>
  <si>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</si>
  <si>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</si>
  <si>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</si>
  <si>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</si>
  <si>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</si>
  <si>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</si>
  <si>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</si>
  <si>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</si>
  <si>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</si>
  <si>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</si>
  <si>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</si>
  <si>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</si>
  <si>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</si>
  <si>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</si>
  <si>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</si>
  <si>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</si>
  <si>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</si>
  <si>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</si>
  <si>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</si>
  <si>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</si>
  <si>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</si>
  <si>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</si>
  <si>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</si>
  <si>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</si>
  <si>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</si>
  <si>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</si>
  <si>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</si>
  <si>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</si>
  <si>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</si>
  <si>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</si>
  <si>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</si>
  <si>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</si>
  <si>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</si>
  <si>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</si>
  <si>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</si>
  <si>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</si>
  <si>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</si>
  <si>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</si>
  <si>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</si>
  <si>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</si>
  <si>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</si>
  <si>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</si>
  <si>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</si>
  <si>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</si>
  <si>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</si>
  <si>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</si>
  <si>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</si>
  <si>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</si>
  <si>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</si>
  <si>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</si>
  <si>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</si>
  <si>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</si>
  <si>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</si>
  <si>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</si>
  <si>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</si>
  <si>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</si>
  <si>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</si>
  <si>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</si>
  <si>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</si>
  <si>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</si>
  <si>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</si>
  <si>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</si>
  <si>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</si>
  <si>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</si>
  <si>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</si>
  <si>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</si>
  <si>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</si>
  <si>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</si>
  <si>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</si>
  <si>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</si>
  <si>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</si>
  <si>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</si>
  <si>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</si>
  <si>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</si>
  <si>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</si>
  <si>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</si>
  <si>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</si>
  <si>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</si>
  <si>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</si>
  <si>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</si>
  <si>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</si>
  <si>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</si>
  <si>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</si>
  <si>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</si>
  <si>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</si>
  <si>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</si>
  <si>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</si>
  <si>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</si>
  <si>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</si>
  <si>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</si>
  <si>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</si>
  <si>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</si>
  <si>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</si>
  <si>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</si>
  <si>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</si>
  <si>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</si>
  <si>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</si>
  <si>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</si>
  <si>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</si>
  <si>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</si>
  <si>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</si>
  <si>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</si>
  <si>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</si>
  <si>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</si>
  <si>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</si>
  <si>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</si>
  <si>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</si>
  <si>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</si>
  <si>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</si>
  <si>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</si>
  <si>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</si>
  <si>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</si>
  <si>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</si>
  <si>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</si>
  <si>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</si>
  <si>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</si>
  <si>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</si>
  <si>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</si>
  <si>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</si>
  <si>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</si>
  <si>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</si>
  <si>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</si>
  <si>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</si>
  <si>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</si>
  <si>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</si>
  <si>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</si>
  <si>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</si>
  <si>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</si>
  <si>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</si>
  <si>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</si>
  <si>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</si>
  <si>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</si>
  <si>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</si>
  <si>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</si>
  <si>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</si>
  <si>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</si>
  <si>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</si>
  <si>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</si>
  <si>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</si>
  <si>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</si>
  <si>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</si>
  <si>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</si>
  <si>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</si>
  <si>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</si>
  <si>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</si>
  <si>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</si>
  <si>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</si>
  <si>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</si>
  <si>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</si>
  <si>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</si>
  <si>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</si>
  <si>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</si>
  <si>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</si>
  <si>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</si>
  <si>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</si>
  <si>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</si>
  <si>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</si>
  <si>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</si>
  <si>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</si>
  <si>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</si>
  <si>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</si>
  <si>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</si>
  <si>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</si>
  <si>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</si>
  <si>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</si>
  <si>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</si>
  <si>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</si>
  <si>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</si>
  <si>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</si>
  <si>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</si>
  <si>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</si>
  <si>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</si>
  <si>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</si>
  <si>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</si>
  <si>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</si>
  <si>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</si>
  <si>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</si>
  <si>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</si>
  <si>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</si>
  <si>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</si>
  <si>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</si>
  <si>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</si>
  <si>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</si>
  <si>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</si>
  <si>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</si>
  <si>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</si>
  <si>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</si>
  <si>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</si>
  <si>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</si>
  <si>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</si>
  <si>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</si>
  <si>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</si>
  <si>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</si>
  <si>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</si>
  <si>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</si>
  <si>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</si>
  <si>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</si>
  <si>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</si>
  <si>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</si>
  <si>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</si>
  <si>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</si>
  <si>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</si>
  <si>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</si>
  <si>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</si>
  <si>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</si>
  <si>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</si>
  <si>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</si>
  <si>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</si>
  <si>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</si>
  <si>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</si>
  <si>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</si>
  <si>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</si>
  <si>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</si>
  <si>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</si>
  <si>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</si>
  <si>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</si>
  <si>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</si>
  <si>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</si>
  <si>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</si>
  <si>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</si>
  <si>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</si>
  <si>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</si>
  <si>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</si>
  <si>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</si>
  <si>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</si>
  <si>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</si>
  <si>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</si>
  <si>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</si>
  <si>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</si>
  <si>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</si>
  <si>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</si>
  <si>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</si>
  <si>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</si>
  <si>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</si>
  <si>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</si>
  <si>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</si>
  <si>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</si>
  <si>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</si>
  <si>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</si>
  <si>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</si>
  <si>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</si>
  <si>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</si>
  <si>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</si>
  <si>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</si>
  <si>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</si>
  <si>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</si>
  <si>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</si>
  <si>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</si>
  <si>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</si>
  <si>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</si>
  <si>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</si>
  <si>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</si>
  <si>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</si>
  <si>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</si>
  <si>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</si>
  <si>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</si>
  <si>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</si>
  <si>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</si>
  <si>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</si>
  <si>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</si>
  <si>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</si>
  <si>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</si>
  <si>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</si>
  <si>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</si>
  <si>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</si>
  <si>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</si>
  <si>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</si>
  <si>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</si>
  <si>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</si>
  <si>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</si>
  <si>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</si>
  <si>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</si>
  <si>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</si>
  <si>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</si>
  <si>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</si>
  <si>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</si>
  <si>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</si>
  <si>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</si>
  <si>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</si>
  <si>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</si>
  <si>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</si>
  <si>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</si>
  <si>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</si>
  <si>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</si>
  <si>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</si>
  <si>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</si>
  <si>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</si>
  <si>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</si>
  <si>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</si>
  <si>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</si>
  <si>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</si>
  <si>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</si>
  <si>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</si>
  <si>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</si>
  <si>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</si>
  <si>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</si>
  <si>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</si>
  <si>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</si>
  <si>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</si>
  <si>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</si>
  <si>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</si>
  <si>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</si>
  <si>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</si>
  <si>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</si>
  <si>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</si>
  <si>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</si>
  <si>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</si>
  <si>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</si>
  <si>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</si>
  <si>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</si>
  <si>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</si>
  <si>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</si>
  <si>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</si>
  <si>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</si>
  <si>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</si>
  <si>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</si>
  <si>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</si>
  <si>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</si>
  <si>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</si>
  <si>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</si>
  <si>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</si>
  <si>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</si>
  <si>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</si>
  <si>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</si>
  <si>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</si>
  <si>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</si>
  <si>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</si>
  <si>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</si>
  <si>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</si>
  <si>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</si>
  <si>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</si>
  <si>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</si>
  <si>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</si>
  <si>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</si>
  <si>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</si>
  <si>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</si>
  <si>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</si>
  <si>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</si>
  <si>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</si>
  <si>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</si>
  <si>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</si>
  <si>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</si>
  <si>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</si>
  <si>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</si>
  <si>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</si>
  <si>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</si>
  <si>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</si>
  <si>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</si>
  <si>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</si>
  <si>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</si>
  <si>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</si>
  <si>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</si>
  <si>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</si>
  <si>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</si>
  <si>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</si>
  <si>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</si>
  <si>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</si>
  <si>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</si>
  <si>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</si>
  <si>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</si>
  <si>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</si>
  <si>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</si>
  <si>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</si>
  <si>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</si>
  <si>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</si>
  <si>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</si>
  <si>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</si>
  <si>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</si>
  <si>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</si>
  <si>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</si>
  <si>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</si>
  <si>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</si>
  <si>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</si>
  <si>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</si>
  <si>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</si>
  <si>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</si>
  <si>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</si>
  <si>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</si>
  <si>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</si>
  <si>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</si>
  <si>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</si>
  <si>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</si>
  <si>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</si>
  <si>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</si>
  <si>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</si>
  <si>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</si>
  <si>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</si>
  <si>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</si>
  <si>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</si>
  <si>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</si>
  <si>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</si>
  <si>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</si>
  <si>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</si>
  <si>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</si>
  <si>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</si>
  <si>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</si>
  <si>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</si>
  <si>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</si>
  <si>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</si>
  <si>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</si>
  <si>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</si>
  <si>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</si>
  <si>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</si>
  <si>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</si>
  <si>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</si>
  <si>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</si>
  <si>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</si>
  <si>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</si>
  <si>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</si>
  <si>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</si>
  <si>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</si>
  <si>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</si>
  <si>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</si>
  <si>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</si>
  <si>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</si>
  <si>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</si>
  <si>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</si>
  <si>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</si>
  <si>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</si>
  <si>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</si>
  <si>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</si>
  <si>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</si>
  <si>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</si>
  <si>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</si>
  <si>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</si>
  <si>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</si>
  <si>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</si>
  <si>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</si>
  <si>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</si>
  <si>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</si>
  <si>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</si>
  <si>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</si>
  <si>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</si>
  <si>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</si>
  <si>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</si>
  <si>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</si>
  <si>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</si>
  <si>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</si>
  <si>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</si>
  <si>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</si>
  <si>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</si>
  <si>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</si>
  <si>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</si>
  <si>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</si>
  <si>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</si>
  <si>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</si>
  <si>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</si>
  <si>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</si>
  <si>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</si>
  <si>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</si>
  <si>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</si>
  <si>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</si>
  <si>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</si>
  <si>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</si>
  <si>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</si>
  <si>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</si>
  <si>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</si>
  <si>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</si>
  <si>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</si>
  <si>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</si>
  <si>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</si>
  <si>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</si>
  <si>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</si>
  <si>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</si>
  <si>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</si>
  <si>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</si>
  <si>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</si>
  <si>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</si>
  <si>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</si>
  <si>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</si>
  <si>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</si>
  <si>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</si>
  <si>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</si>
  <si>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</si>
  <si>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</si>
  <si>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</si>
  <si>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</si>
  <si>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</si>
  <si>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</si>
  <si>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</si>
  <si>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</si>
  <si>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</si>
  <si>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</si>
  <si>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</si>
  <si>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</si>
  <si>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</si>
  <si>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</si>
  <si>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</si>
  <si>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</si>
  <si>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</si>
  <si>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</si>
  <si>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</si>
  <si>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</si>
  <si>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</si>
  <si>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</si>
  <si>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</si>
  <si>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</si>
  <si>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</si>
  <si>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</si>
  <si>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</si>
  <si>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</si>
  <si>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</si>
  <si>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</si>
  <si>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</si>
  <si>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</si>
  <si>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</si>
  <si>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</si>
  <si>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</si>
  <si>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</si>
  <si>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</si>
  <si>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</si>
  <si>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</si>
  <si>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</si>
  <si>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</si>
  <si>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</si>
  <si>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</si>
  <si>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</si>
  <si>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</si>
  <si>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</si>
  <si>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</si>
  <si>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</si>
  <si>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</si>
  <si>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</si>
  <si>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</si>
  <si>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</si>
  <si>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</si>
  <si>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</si>
  <si>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</si>
  <si>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</si>
  <si>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</si>
  <si>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</si>
  <si>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</si>
  <si>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</si>
  <si>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</si>
  <si>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</si>
  <si>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</si>
  <si>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</si>
  <si>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</si>
  <si>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</si>
  <si>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</si>
  <si>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</si>
  <si>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</si>
  <si>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</si>
  <si>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</si>
  <si>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</si>
  <si>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</si>
  <si>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</si>
  <si>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</si>
  <si>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</si>
  <si>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</si>
  <si>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</si>
  <si>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</si>
  <si>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</si>
  <si>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</si>
  <si>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</si>
  <si>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</si>
  <si>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</si>
  <si>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</si>
  <si>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</si>
  <si>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</si>
  <si>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</si>
  <si>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</si>
  <si>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</si>
  <si>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</si>
  <si>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</si>
  <si>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</si>
  <si>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</si>
  <si>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</si>
  <si>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</si>
  <si>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</si>
  <si>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</si>
  <si>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</si>
  <si>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</si>
  <si>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</si>
  <si>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</si>
  <si>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</si>
  <si>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</si>
  <si>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</si>
  <si>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</si>
  <si>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</si>
  <si>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</si>
  <si>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</si>
  <si>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</si>
  <si>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</si>
  <si>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</si>
  <si>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</si>
  <si>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</si>
  <si>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</si>
  <si>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</si>
  <si>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</si>
  <si>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</si>
  <si>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</si>
  <si>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</si>
  <si>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</si>
  <si>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</si>
  <si>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</si>
  <si>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</si>
  <si>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</si>
  <si>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</si>
  <si>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</si>
  <si>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</si>
  <si>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</si>
  <si>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</si>
  <si>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</si>
  <si>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</si>
  <si>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</si>
  <si>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</si>
  <si>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</si>
  <si>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</si>
  <si>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</si>
  <si>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</si>
  <si>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</si>
  <si>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</si>
  <si>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</si>
  <si>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</si>
  <si>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</si>
  <si>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</si>
  <si>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</si>
  <si>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</si>
  <si>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</si>
  <si>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</si>
  <si>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</si>
  <si>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</si>
  <si>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</si>
  <si>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</si>
  <si>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</si>
  <si>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</si>
  <si>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</si>
  <si>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</si>
  <si>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</si>
  <si>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</si>
  <si>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</si>
  <si>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</si>
  <si>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</si>
  <si>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</si>
  <si>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</si>
  <si>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</si>
  <si>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</si>
  <si>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</si>
  <si>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</si>
  <si>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</si>
  <si>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</si>
  <si>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</si>
  <si>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</si>
  <si>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</si>
  <si>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</si>
  <si>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</si>
  <si>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</si>
  <si>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</si>
  <si>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</si>
  <si>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</si>
  <si>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</si>
  <si>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</si>
  <si>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</si>
  <si>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</si>
  <si>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</si>
  <si>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</si>
  <si>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</si>
  <si>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</si>
  <si>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</si>
  <si>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</si>
  <si>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</si>
  <si>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</si>
  <si>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</si>
  <si>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</si>
  <si>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</si>
  <si>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</si>
  <si>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</si>
  <si>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</si>
  <si>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</si>
  <si>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</si>
  <si>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</si>
  <si>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</si>
  <si>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</si>
  <si>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</si>
  <si>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</si>
  <si>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</si>
  <si>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</si>
  <si>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</si>
  <si>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</si>
  <si>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</si>
  <si>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</si>
  <si>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</si>
  <si>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</si>
  <si>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</si>
  <si>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</si>
  <si>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</si>
  <si>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</si>
  <si>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</si>
  <si>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</si>
  <si>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</si>
  <si>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</si>
  <si>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</si>
  <si>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</si>
  <si>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</si>
  <si>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</si>
  <si>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</si>
  <si>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</si>
  <si>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</si>
  <si>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</si>
  <si>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</si>
  <si>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</si>
  <si>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</si>
  <si>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</si>
  <si>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</si>
  <si>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</si>
  <si>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</si>
  <si>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</si>
  <si>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</si>
  <si>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</si>
  <si>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</si>
  <si>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</si>
  <si>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</si>
  <si>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</si>
  <si>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</si>
  <si>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</si>
  <si>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</si>
  <si>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</si>
  <si>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</si>
  <si>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</si>
  <si>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</si>
  <si>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</si>
  <si>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</si>
  <si>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</si>
  <si>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</si>
  <si>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</si>
  <si>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</si>
  <si>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</si>
  <si>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</si>
  <si>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</si>
  <si>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</si>
  <si>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</si>
  <si>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</si>
  <si>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</si>
  <si>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</si>
  <si>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</si>
  <si>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</si>
  <si>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</si>
  <si>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</si>
  <si>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</si>
  <si>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</si>
  <si>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</si>
  <si>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</si>
  <si>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</si>
  <si>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</si>
  <si>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</si>
  <si>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</si>
  <si>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</si>
  <si>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</si>
  <si>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</si>
  <si>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</si>
  <si>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</si>
  <si>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</si>
  <si>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</si>
  <si>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</si>
  <si>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</si>
  <si>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</si>
  <si>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</si>
  <si>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</si>
  <si>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</si>
  <si>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</si>
  <si>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</si>
  <si>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</si>
  <si>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</si>
  <si>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</si>
  <si>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</si>
  <si>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</si>
  <si>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</si>
  <si>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</si>
  <si>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</si>
  <si>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</si>
  <si>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</si>
  <si>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</si>
  <si>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</si>
  <si>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</si>
  <si>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</si>
  <si>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</si>
  <si>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</si>
  <si>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</si>
  <si>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</si>
  <si>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</si>
  <si>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</si>
  <si>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</si>
  <si>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</si>
  <si>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</si>
  <si>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</si>
  <si>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</si>
  <si>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</si>
  <si>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</si>
  <si>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</si>
  <si>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</si>
  <si>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</si>
  <si>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</si>
  <si>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</si>
  <si>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</si>
  <si>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</si>
  <si>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</si>
  <si>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</si>
  <si>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</si>
  <si>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</si>
  <si>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</si>
  <si>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</si>
  <si>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</si>
  <si>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</si>
  <si>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</si>
  <si>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</si>
  <si>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</si>
  <si>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</si>
  <si>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</si>
  <si>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</si>
  <si>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</si>
  <si>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</si>
  <si>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</si>
  <si>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</si>
  <si>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</si>
  <si>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</si>
  <si>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</si>
  <si>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</si>
  <si>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</si>
  <si>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</si>
  <si>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</si>
  <si>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</si>
  <si>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</si>
  <si>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</si>
  <si>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</si>
  <si>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</si>
  <si>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</si>
  <si>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</si>
  <si>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</si>
  <si>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</si>
  <si>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</si>
  <si>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</si>
  <si>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</si>
  <si>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</si>
  <si>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</si>
  <si>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</si>
  <si>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</si>
  <si>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</si>
  <si>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</si>
  <si>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</si>
  <si>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</si>
  <si>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</si>
  <si>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</si>
  <si>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</si>
  <si>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</si>
  <si>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</si>
  <si>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</si>
  <si>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</si>
  <si>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</si>
  <si>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</si>
  <si>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</si>
  <si>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</si>
  <si>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</si>
  <si>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</si>
  <si>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</si>
  <si>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</si>
  <si>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</si>
  <si>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</si>
  <si>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</si>
  <si>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</si>
  <si>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</si>
  <si>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</si>
  <si>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</si>
  <si>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</si>
  <si>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</si>
  <si>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</si>
  <si>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</si>
  <si>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</si>
  <si>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</si>
  <si>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</si>
  <si>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</si>
  <si>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</si>
  <si>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</si>
  <si>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</si>
  <si>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</si>
  <si>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</si>
  <si>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</si>
  <si>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</si>
  <si>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</si>
  <si>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</si>
  <si>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</si>
  <si>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</si>
  <si>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</si>
  <si>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</si>
  <si>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</si>
  <si>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</si>
  <si>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</si>
  <si>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</si>
  <si>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</si>
  <si>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</si>
  <si>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</si>
  <si>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</si>
  <si>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</si>
  <si>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</si>
  <si>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</si>
  <si>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</si>
  <si>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</si>
  <si>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</si>
  <si>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</si>
  <si>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</si>
  <si>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</si>
  <si>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</si>
  <si>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</si>
  <si>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</si>
  <si>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</si>
  <si>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</si>
  <si>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</si>
  <si>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</si>
  <si>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</si>
  <si>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</si>
  <si>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</si>
  <si>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</si>
  <si>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</si>
  <si>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</si>
  <si>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</si>
  <si>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</si>
  <si>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</si>
  <si>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</si>
  <si>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</si>
  <si>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</si>
  <si>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</si>
  <si>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</si>
  <si>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</si>
  <si>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</si>
  <si>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</si>
  <si>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</si>
  <si>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</si>
  <si>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</si>
  <si>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</si>
  <si>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</si>
  <si>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</si>
  <si>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</si>
  <si>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</si>
  <si>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</si>
  <si>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</si>
  <si>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</si>
  <si>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</si>
  <si>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</si>
  <si>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</si>
  <si>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</si>
  <si>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</si>
  <si>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</si>
  <si>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</si>
  <si>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</si>
  <si>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</si>
  <si>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</si>
  <si>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</si>
  <si>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</si>
  <si>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</si>
  <si>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</si>
  <si>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</si>
  <si>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</si>
  <si>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</si>
  <si>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</si>
  <si>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</si>
  <si>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</si>
  <si>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</si>
  <si>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</si>
  <si>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</si>
  <si>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</si>
  <si>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</si>
  <si>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</si>
  <si>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</si>
  <si>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</si>
  <si>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</si>
  <si>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</si>
  <si>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</si>
  <si>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</si>
  <si>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</si>
  <si>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</si>
  <si>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</si>
  <si>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</si>
  <si>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</si>
  <si>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</si>
  <si>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</si>
  <si>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</si>
  <si>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</si>
  <si>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</si>
  <si>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</si>
  <si>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</si>
  <si>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</si>
  <si>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</si>
  <si>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</si>
  <si>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</si>
  <si>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</si>
  <si>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</si>
  <si>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</si>
  <si>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</si>
  <si>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</si>
  <si>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</si>
  <si>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</si>
  <si>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</si>
  <si>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</si>
  <si>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</si>
  <si>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</si>
  <si>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</si>
  <si>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</si>
  <si>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</si>
  <si>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</si>
  <si>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</si>
  <si>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</si>
  <si>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</si>
  <si>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</si>
  <si>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</si>
  <si>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</si>
  <si>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</si>
  <si>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</si>
  <si>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</si>
  <si>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</si>
  <si>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</si>
  <si>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</si>
  <si>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</si>
  <si>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</si>
  <si>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</si>
  <si>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</si>
  <si>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</si>
  <si>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</si>
  <si>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</si>
  <si>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</si>
  <si>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</si>
  <si>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</si>
  <si>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</si>
  <si>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</si>
  <si>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</si>
  <si>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</si>
  <si>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</si>
  <si>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</si>
  <si>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</si>
  <si>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</si>
  <si>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</si>
  <si>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</si>
  <si>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</si>
  <si>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</si>
  <si>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</si>
  <si>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</si>
  <si>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</si>
  <si>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</si>
  <si>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</si>
  <si>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</si>
  <si>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</si>
  <si>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</si>
  <si>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</si>
  <si>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</si>
  <si>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</si>
  <si>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</si>
  <si>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</si>
  <si>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</si>
  <si>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</si>
  <si>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</si>
  <si>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</si>
  <si>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</si>
  <si>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</si>
  <si>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</si>
  <si>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</si>
  <si>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</si>
  <si>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</si>
  <si>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</si>
  <si>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</si>
  <si>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</si>
  <si>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</si>
  <si>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</si>
  <si>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</si>
  <si>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</si>
  <si>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</si>
  <si>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</si>
  <si>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</si>
  <si>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</si>
  <si>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</si>
  <si>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</si>
  <si>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</si>
  <si>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</si>
  <si>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</si>
  <si>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</si>
  <si>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</si>
  <si>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</si>
  <si>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</si>
  <si>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</si>
  <si>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</si>
  <si>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</si>
  <si>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</si>
  <si>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</si>
  <si>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</si>
  <si>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</si>
  <si>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</si>
  <si>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</si>
  <si>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</si>
  <si>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</si>
  <si>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</si>
  <si>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</si>
  <si>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</si>
  <si>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</si>
  <si>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</si>
  <si>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</si>
  <si>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</si>
  <si>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</si>
  <si>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</si>
  <si>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</si>
  <si>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</si>
  <si>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</si>
  <si>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</si>
  <si>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</si>
  <si>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</si>
  <si>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</si>
  <si>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</si>
  <si>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</si>
  <si>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</si>
  <si>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</si>
  <si>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</si>
  <si>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</si>
  <si>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</si>
  <si>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</si>
  <si>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</si>
  <si>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</si>
  <si>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</si>
  <si>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</si>
  <si>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</si>
  <si>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</si>
  <si>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</si>
  <si>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</si>
  <si>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</si>
  <si>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</si>
  <si>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</si>
  <si>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</si>
  <si>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</si>
  <si>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</si>
  <si>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</si>
  <si>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</si>
  <si>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</si>
  <si>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</si>
  <si>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</si>
  <si>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</si>
  <si>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</si>
  <si>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</si>
  <si>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</si>
  <si>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</si>
  <si>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</si>
  <si>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</si>
  <si>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</si>
  <si>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</si>
  <si>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</si>
  <si>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</si>
  <si>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</si>
  <si>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</si>
  <si>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</si>
  <si>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</si>
  <si>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</si>
  <si>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</si>
  <si>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</si>
  <si>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</si>
  <si>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</si>
  <si>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</si>
  <si>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</si>
  <si>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</si>
  <si>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</si>
  <si>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</si>
  <si>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</si>
  <si>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</si>
  <si>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</si>
  <si>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</si>
  <si>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</si>
  <si>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</si>
  <si>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</si>
  <si>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</si>
  <si>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</si>
  <si>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</si>
  <si>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</si>
  <si>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</si>
  <si>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</si>
  <si>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</si>
  <si>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</si>
  <si>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</si>
  <si>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</si>
  <si>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</si>
  <si>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</si>
  <si>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</si>
  <si>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</si>
  <si>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</si>
  <si>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</si>
  <si>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</si>
  <si>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</si>
  <si>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</si>
  <si>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</si>
  <si>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</si>
  <si>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</si>
  <si>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</si>
  <si>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</si>
  <si>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</si>
  <si>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</si>
  <si>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</si>
  <si>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</si>
  <si>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</si>
  <si>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</si>
  <si>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</si>
  <si>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</si>
  <si>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</si>
  <si>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</si>
  <si>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</si>
  <si>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</si>
  <si>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</si>
  <si>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</si>
  <si>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</si>
  <si>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</si>
  <si>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</si>
  <si>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</si>
  <si>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</si>
  <si>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</si>
  <si>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</si>
  <si>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</si>
  <si>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</si>
  <si>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</si>
  <si>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</si>
  <si>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</si>
  <si>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</si>
  <si>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</si>
  <si>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</si>
  <si>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</si>
  <si>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</si>
  <si>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</si>
  <si>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</si>
  <si>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</si>
  <si>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</si>
  <si>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</si>
  <si>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</si>
  <si>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</si>
  <si>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</si>
  <si>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</si>
  <si>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</si>
  <si>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</si>
  <si>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</si>
  <si>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</si>
  <si>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</si>
  <si>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</si>
  <si>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</si>
  <si>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</si>
  <si>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</si>
  <si>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</si>
  <si>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</si>
  <si>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</si>
  <si>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</si>
  <si>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</si>
  <si>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</si>
  <si>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</si>
  <si>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</si>
  <si>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</si>
  <si>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</si>
  <si>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</si>
  <si>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</si>
  <si>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</si>
  <si>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</si>
  <si>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</si>
  <si>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</si>
  <si>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</si>
  <si>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</si>
  <si>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</si>
  <si>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</si>
  <si>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</si>
  <si>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</si>
  <si>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</si>
  <si>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</si>
  <si>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</si>
  <si>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</si>
  <si>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</si>
  <si>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</si>
  <si>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</si>
  <si>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</si>
  <si>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</si>
  <si>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</si>
  <si>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</si>
  <si>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</si>
  <si>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</si>
  <si>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</si>
  <si>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</si>
  <si>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</si>
  <si>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</si>
  <si>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</si>
  <si>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</si>
  <si>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</si>
  <si>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</si>
  <si>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</si>
  <si>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</si>
  <si>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</si>
  <si>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</si>
  <si>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</si>
  <si>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</si>
  <si>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</si>
  <si>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</si>
  <si>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</si>
  <si>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</si>
  <si>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</si>
  <si>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</si>
  <si>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</si>
  <si>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</si>
  <si>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</si>
  <si>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</si>
  <si>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</si>
  <si>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</si>
  <si>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</si>
  <si>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</si>
  <si>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</si>
  <si>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</si>
  <si>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</si>
  <si>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</si>
  <si>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</si>
  <si>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</si>
  <si>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</si>
  <si>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</si>
  <si>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</si>
  <si>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</si>
  <si>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</si>
  <si>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</si>
  <si>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</si>
  <si>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</si>
  <si>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</si>
  <si>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</si>
  <si>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</si>
  <si>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</si>
  <si>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</si>
  <si>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</si>
  <si>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</si>
  <si>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</si>
  <si>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</si>
  <si>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</si>
  <si>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</si>
  <si>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</si>
  <si>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</si>
  <si>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</si>
  <si>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</si>
  <si>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</si>
  <si>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</si>
  <si>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</si>
  <si>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</si>
  <si>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</si>
  <si>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</si>
  <si>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</si>
  <si>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</si>
  <si>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</si>
  <si>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</si>
  <si>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</si>
  <si>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</si>
  <si>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</si>
  <si>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</si>
  <si>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</si>
  <si>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</si>
  <si>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</si>
  <si>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</si>
  <si>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</si>
  <si>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</si>
  <si>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</si>
  <si>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</si>
  <si>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</si>
  <si>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</si>
  <si>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</si>
  <si>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</si>
  <si>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</si>
  <si>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</si>
  <si>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</si>
  <si>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</si>
  <si>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</si>
  <si>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</si>
  <si>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</si>
  <si>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</si>
  <si>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</si>
  <si>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</si>
  <si>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</si>
  <si>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</si>
  <si>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</si>
  <si>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</si>
  <si>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</si>
  <si>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</si>
  <si>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</si>
  <si>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</si>
  <si>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</si>
  <si>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</si>
  <si>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</si>
  <si>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</si>
  <si>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</si>
  <si>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</si>
  <si>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</si>
  <si>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</si>
  <si>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</si>
  <si>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</si>
  <si>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</si>
  <si>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</si>
  <si>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</si>
  <si>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</si>
  <si>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</si>
  <si>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</si>
  <si>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</si>
  <si>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</si>
  <si>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</si>
  <si>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</si>
  <si>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</si>
  <si>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</si>
  <si>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</si>
  <si>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</si>
  <si>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</si>
  <si>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</si>
  <si>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</si>
  <si>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</si>
  <si>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</si>
  <si>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</si>
  <si>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</si>
  <si>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</si>
  <si>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</si>
  <si>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</si>
  <si>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</si>
  <si>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</si>
  <si>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</si>
  <si>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</si>
  <si>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</si>
  <si>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</si>
  <si>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</si>
  <si>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</si>
  <si>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</si>
  <si>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</si>
  <si>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</si>
  <si>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</si>
  <si>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</si>
  <si>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</si>
  <si>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</si>
  <si>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</si>
  <si>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</si>
  <si>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</si>
  <si>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</si>
  <si>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</si>
  <si>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</si>
  <si>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</si>
  <si>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</si>
  <si>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</si>
  <si>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</si>
  <si>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</si>
  <si>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</si>
  <si>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</si>
  <si>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</si>
  <si>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</si>
  <si>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</si>
  <si>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</si>
  <si>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</si>
  <si>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</si>
  <si>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</si>
  <si>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</si>
  <si>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</si>
  <si>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</si>
  <si>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</si>
  <si>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</si>
  <si>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</si>
  <si>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</si>
  <si>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</si>
  <si>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</si>
  <si>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</si>
  <si>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</si>
  <si>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</si>
  <si>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</si>
  <si>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</si>
  <si>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</si>
  <si>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</si>
  <si>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</si>
  <si>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</si>
  <si>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</si>
  <si>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</si>
  <si>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</si>
  <si>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</si>
  <si>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</si>
  <si>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</si>
  <si>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</si>
  <si>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</si>
  <si>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</si>
  <si>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</si>
  <si>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</si>
  <si>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</si>
  <si>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</si>
  <si>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</si>
  <si>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</si>
  <si>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</si>
  <si>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</si>
  <si>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</si>
  <si>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</si>
  <si>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</si>
  <si>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</si>
  <si>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</si>
  <si>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</si>
  <si>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</si>
  <si>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</si>
  <si>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</si>
  <si>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</si>
  <si>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</si>
  <si>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</si>
  <si>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</si>
  <si>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</si>
  <si>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</si>
  <si>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</si>
  <si>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</si>
  <si>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</si>
  <si>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</si>
  <si>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</si>
  <si>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</si>
  <si>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</si>
  <si>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</si>
  <si>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</si>
  <si>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</si>
  <si>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</si>
  <si>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</si>
  <si>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</si>
  <si>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</si>
  <si>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</si>
  <si>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</si>
  <si>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</si>
  <si>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</si>
  <si>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</si>
  <si>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</si>
  <si>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</si>
  <si>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</si>
  <si>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</si>
  <si>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</si>
  <si>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</si>
  <si>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</si>
  <si>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</si>
  <si>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</si>
  <si>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</si>
  <si>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</si>
  <si>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</si>
  <si>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</si>
  <si>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</si>
  <si>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</si>
  <si>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</si>
  <si>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</si>
  <si>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</si>
  <si>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</si>
  <si>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</si>
  <si>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</si>
  <si>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</si>
  <si>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</si>
  <si>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</si>
  <si>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</si>
  <si>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</si>
  <si>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</si>
  <si>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</si>
  <si>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</si>
  <si>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</si>
  <si>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</si>
  <si>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</si>
  <si>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</si>
  <si>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</si>
  <si>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</si>
  <si>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</si>
  <si>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</si>
  <si>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</si>
  <si>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</si>
  <si>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</si>
  <si>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</si>
  <si>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</si>
  <si>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</si>
  <si>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</si>
  <si>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</si>
  <si>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</si>
  <si>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</si>
  <si>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</si>
  <si>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</si>
  <si>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</si>
  <si>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</si>
  <si>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</si>
  <si>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</si>
  <si>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</si>
  <si>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</si>
  <si>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</si>
  <si>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</si>
  <si>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</si>
  <si>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</si>
  <si>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</si>
  <si>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</si>
  <si>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</si>
  <si>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</si>
  <si>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</si>
  <si>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</si>
  <si>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</si>
  <si>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</si>
  <si>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</si>
  <si>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</si>
  <si>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</si>
  <si>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</si>
  <si>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</si>
  <si>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</si>
  <si>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</si>
  <si>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</si>
  <si>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</si>
  <si>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</si>
  <si>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</si>
  <si>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</si>
  <si>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</si>
  <si>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</si>
  <si>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</si>
  <si>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</si>
  <si>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</si>
  <si>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</si>
  <si>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</si>
  <si>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</si>
  <si>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</si>
  <si>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</si>
  <si>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</si>
  <si>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</si>
  <si>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</si>
  <si>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</si>
  <si>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</si>
  <si>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</si>
  <si>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</si>
  <si>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</si>
  <si>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</si>
  <si>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</si>
  <si>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</si>
  <si>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</si>
  <si>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</si>
  <si>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</si>
  <si>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</si>
  <si>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</si>
  <si>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</si>
  <si>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</si>
  <si>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</si>
  <si>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</si>
  <si>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</si>
  <si>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</si>
  <si>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</si>
  <si>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</si>
  <si>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</si>
  <si>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</si>
  <si>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</si>
  <si>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</si>
  <si>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</si>
  <si>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</si>
  <si>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</si>
  <si>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</si>
  <si>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</si>
  <si>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</si>
  <si>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</si>
  <si>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</si>
  <si>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</si>
  <si>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</si>
  <si>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</si>
  <si>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</si>
  <si>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</si>
  <si>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</si>
  <si>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</si>
  <si>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</si>
  <si>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</si>
  <si>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</si>
  <si>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</si>
  <si>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</si>
  <si>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</si>
  <si>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</si>
  <si>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</si>
  <si>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</si>
  <si>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</si>
  <si>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</si>
  <si>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</si>
  <si>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</si>
  <si>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</si>
  <si>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</si>
  <si>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</si>
  <si>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</si>
  <si>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</si>
  <si>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</si>
  <si>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</si>
  <si>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</si>
  <si>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</si>
  <si>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</si>
  <si>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</si>
  <si>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</si>
  <si>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</si>
  <si>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</si>
  <si>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</si>
  <si>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</si>
  <si>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</si>
  <si>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</si>
  <si>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</si>
  <si>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</si>
  <si>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</si>
  <si>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</si>
  <si>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</si>
  <si>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</si>
  <si>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</si>
  <si>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</si>
  <si>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</si>
  <si>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</si>
  <si>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</si>
  <si>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</si>
  <si>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</si>
  <si>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</si>
  <si>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</si>
  <si>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</si>
  <si>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</si>
  <si>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</si>
  <si>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</si>
  <si>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</si>
  <si>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</si>
  <si>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</si>
  <si>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</si>
  <si>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</si>
  <si>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</si>
  <si>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</si>
  <si>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</si>
  <si>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</si>
  <si>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</si>
  <si>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</si>
  <si>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</si>
  <si>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</si>
  <si>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</si>
  <si>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</si>
  <si>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</si>
  <si>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</si>
  <si>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</si>
  <si>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</si>
  <si>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</si>
  <si>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</si>
  <si>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</si>
  <si>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</si>
  <si>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</si>
  <si>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</si>
  <si>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</si>
  <si>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</si>
  <si>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</si>
  <si>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</si>
  <si>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</si>
  <si>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</si>
  <si>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</si>
  <si>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</si>
  <si>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</si>
  <si>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</si>
  <si>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</si>
  <si>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</si>
  <si>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</si>
  <si>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</si>
  <si>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</si>
  <si>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</si>
  <si>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</si>
  <si>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</si>
  <si>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</si>
  <si>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</si>
  <si>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</si>
  <si>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</si>
  <si>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</si>
  <si>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</si>
  <si>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</si>
  <si>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</si>
  <si>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</si>
  <si>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</si>
  <si>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</si>
  <si>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</si>
  <si>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</si>
  <si>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</si>
  <si>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</si>
  <si>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</si>
  <si>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</si>
  <si>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</si>
  <si>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</si>
  <si>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</si>
  <si>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</si>
  <si>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</si>
  <si>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</si>
  <si>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</si>
  <si>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</si>
  <si>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</si>
  <si>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</si>
  <si>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</si>
  <si>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</si>
  <si>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</si>
  <si>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</si>
  <si>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</si>
  <si>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</si>
  <si>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</si>
  <si>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</si>
  <si>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</si>
  <si>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</si>
  <si>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</si>
  <si>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</si>
  <si>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</si>
  <si>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</si>
  <si>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</si>
  <si>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</si>
  <si>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</si>
  <si>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</si>
  <si>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</si>
  <si>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</si>
  <si>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</si>
  <si>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</si>
  <si>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</si>
  <si>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</si>
  <si>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</si>
  <si>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</si>
  <si>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</si>
  <si>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</si>
  <si>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</si>
  <si>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</si>
  <si>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</si>
  <si>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</si>
  <si>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</si>
  <si>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</si>
  <si>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</si>
  <si>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</si>
  <si>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</si>
  <si>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</si>
  <si>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</si>
  <si>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</si>
  <si>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</si>
  <si>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</si>
  <si>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</si>
  <si>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</si>
  <si>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</si>
  <si>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</si>
  <si>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</si>
  <si>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</si>
  <si>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</si>
  <si>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</si>
  <si>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</si>
  <si>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</si>
  <si>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</si>
  <si>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</si>
  <si>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</si>
  <si>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</si>
  <si>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</si>
  <si>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</si>
  <si>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</si>
  <si>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</si>
  <si>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</si>
  <si>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</si>
  <si>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</si>
  <si>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</si>
  <si>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</si>
  <si>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</si>
  <si>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</si>
  <si>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</si>
  <si>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</si>
  <si>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</si>
  <si>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</si>
  <si>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</si>
  <si>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</si>
  <si>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</si>
  <si>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</si>
  <si>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</si>
  <si>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</si>
  <si>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</si>
  <si>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</si>
  <si>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</si>
  <si>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</si>
  <si>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</si>
  <si>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</si>
  <si>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</si>
  <si>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</si>
  <si>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</si>
  <si>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</si>
  <si>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</si>
  <si>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</si>
  <si>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</si>
  <si>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</si>
  <si>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</si>
  <si>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</si>
  <si>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</si>
  <si>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</si>
  <si>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</si>
  <si>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</si>
  <si>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</si>
  <si>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</si>
  <si>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</si>
  <si>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</si>
  <si>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</si>
  <si>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</si>
  <si>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</si>
  <si>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</si>
  <si>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</si>
  <si>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</si>
  <si>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</si>
  <si>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</si>
  <si>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</si>
  <si>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</si>
  <si>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</si>
  <si>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</si>
  <si>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</si>
  <si>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</si>
  <si>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</si>
  <si>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</si>
  <si>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</si>
  <si>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</si>
  <si>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</si>
  <si>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</si>
  <si>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</si>
  <si>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</si>
  <si>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</si>
  <si>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</si>
  <si>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</si>
  <si>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</si>
  <si>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</si>
  <si>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</si>
  <si>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</si>
  <si>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</si>
  <si>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</si>
  <si>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</si>
  <si>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</si>
  <si>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</si>
  <si>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</si>
  <si>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</si>
  <si>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</si>
  <si>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</si>
  <si>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</si>
  <si>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</si>
  <si>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</si>
  <si>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</si>
  <si>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</si>
  <si>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</si>
  <si>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</si>
  <si>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</si>
  <si>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</si>
  <si>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</si>
  <si>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</si>
  <si>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</si>
  <si>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</si>
  <si>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</si>
  <si>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</si>
  <si>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</si>
  <si>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</si>
  <si>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</si>
  <si>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</si>
  <si>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</si>
  <si>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</si>
  <si>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</si>
  <si>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</si>
  <si>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</si>
  <si>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</si>
  <si>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</si>
  <si>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</si>
  <si>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</si>
  <si>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</si>
  <si>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</si>
  <si>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</si>
  <si>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</si>
  <si>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</si>
  <si>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</si>
  <si>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</si>
  <si>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</si>
  <si>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</si>
  <si>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</si>
  <si>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</si>
  <si>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</si>
  <si>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</si>
  <si>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</si>
  <si>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</si>
  <si>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</si>
  <si>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</si>
  <si>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</si>
  <si>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</si>
  <si>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</si>
  <si>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</si>
  <si>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</si>
  <si>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</si>
  <si>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</si>
  <si>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</si>
  <si>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</si>
  <si>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</si>
  <si>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</si>
  <si>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</si>
  <si>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</si>
  <si>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</si>
  <si>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</si>
  <si>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</si>
  <si>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</si>
  <si>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</si>
  <si>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</si>
  <si>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50000 or More</t>
  </si>
  <si>
    <t>35000 to 39999</t>
  </si>
  <si>
    <t>30000 to 34999</t>
  </si>
  <si>
    <t>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</si>
</sst>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vs Launch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9-4198-9273-43287586B7B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E9-4198-9273-43287586B7B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E9-4198-9273-43287586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08336"/>
        <c:axId val="460113328"/>
      </c:lineChart>
      <c:catAx>
        <c:axId val="4601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13328"/>
        <c:crosses val="autoZero"/>
        <c:auto val="1"/>
        <c:lblAlgn val="ctr"/>
        <c:lblOffset val="100"/>
        <c:noMultiLvlLbl val="0"/>
      </c:catAx>
      <c:valAx>
        <c:axId val="460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vs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0.2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0-44AE-906F-39059B560AA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0.8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0-44AE-906F-39059B560AA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4AE-906F-39059B56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52352"/>
        <c:axId val="457750688"/>
      </c:lineChart>
      <c:catAx>
        <c:axId val="4577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0688"/>
        <c:crosses val="autoZero"/>
        <c:auto val="1"/>
        <c:lblAlgn val="ctr"/>
        <c:lblOffset val="100"/>
        <c:noMultiLvlLbl val="0"/>
      </c:catAx>
      <c:valAx>
        <c:axId val="4577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1285874</xdr:colOff>
      <xdr:row>7</xdr:row>
      <xdr:rowOff>39052</xdr:rowOff>
    </xdr:from>
    <xdr:to>
      <xdr:col>12</xdr:col>
      <xdr:colOff>352424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E20AF-0BD8-583C-884B-60AB8808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15</xdr:row>
      <xdr:rowOff>0</xdr:rowOff>
    </xdr:from>
    <xdr:to>
      <xdr:col>14</xdr:col>
      <xdr:colOff>354331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57F81-3CE0-1173-CE33-6C7FE3B6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le" refreshedDate="44906.938035648149" createdVersion="8" refreshedVersion="8" minRefreshableVersion="3" recordCount="4114" xr:uid="{93DF1D9D-4FC4-4E14-9799-B270FCAFC00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1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1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1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1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1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1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1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1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1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1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1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1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1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1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1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1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1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1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1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1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1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1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1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1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1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1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1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1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1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1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1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1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1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1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1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1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1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1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1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1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1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1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1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1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1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1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1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1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1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1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1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1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1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1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1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1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1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1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1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1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2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2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2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2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2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2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2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2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2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2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2"/>
    <x v="130"/>
    <x v="0"/>
    <s v="science fiction"/>
    <x v="3"/>
  </r>
  <r>
    <n v="131"/>
    <s v="I (Canceled)"/>
    <s v="I"/>
    <n v="1200"/>
    <n v="0"/>
    <x v="1"/>
    <s v="US"/>
    <s v="USD"/>
    <n v="1467763200"/>
    <x v="131"/>
    <b v="0"/>
    <n v="0"/>
    <b v="0"/>
    <x v="2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2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2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2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2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2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2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2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2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2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2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2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2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2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2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2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2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2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2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2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2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2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2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2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2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2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2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2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2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3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3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3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3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3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3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3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3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3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3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3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3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3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3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3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3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3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3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3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3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3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3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3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3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3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3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3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3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3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3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3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3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3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3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3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3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3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3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3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3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3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3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3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3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3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3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3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3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3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3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3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3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3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3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3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3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3"/>
    <x v="216"/>
    <x v="0"/>
    <s v="drama"/>
    <x v="0"/>
  </r>
  <r>
    <n v="217"/>
    <s v="Bitch"/>
    <s v="A roadmovie by paw"/>
    <n v="100000"/>
    <n v="11943"/>
    <x v="2"/>
    <s v="SE"/>
    <s v="SEK"/>
    <n v="1419780149"/>
    <x v="217"/>
    <b v="0"/>
    <n v="38"/>
    <b v="0"/>
    <x v="3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3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3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3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3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3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3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3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3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3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3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3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3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3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3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3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3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3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3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3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3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3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3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4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4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4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4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4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4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4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4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4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4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4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4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4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4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4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4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4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4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4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4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4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4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4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4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4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4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4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4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4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4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4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4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4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4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4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4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4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4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4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4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4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4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4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4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4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4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4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4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4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4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4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4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4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4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4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4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4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4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4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4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4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4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4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4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4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4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4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4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4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4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4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4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4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4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4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4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4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4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4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4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4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4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4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4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4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4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4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4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4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4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4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4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4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4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4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4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4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4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4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4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4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4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4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4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4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4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4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4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4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4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4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4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4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4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4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4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4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4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4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4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4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4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4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4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4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4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4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4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4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4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4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4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4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4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4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4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4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4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4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4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4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4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4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4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4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4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4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4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4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4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4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4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4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4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4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4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4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4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4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4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4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4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4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4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4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4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4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4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4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4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4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4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4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4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4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4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4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4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4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4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5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5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5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5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5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5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5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5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5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5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5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5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5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5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5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5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5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5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5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5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5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5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5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5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5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5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5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5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5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5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5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5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5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5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5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5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5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5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5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5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5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5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5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5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5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5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5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5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5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5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5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5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5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5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5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5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5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5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5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5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5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5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5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5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5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5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5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5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5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5"/>
    <x v="489"/>
    <x v="0"/>
    <s v="animation"/>
    <x v="6"/>
  </r>
  <r>
    <n v="490"/>
    <s v="PROJECT IS CANCELLED"/>
    <s v="Cancelled"/>
    <n v="1000"/>
    <n v="0"/>
    <x v="2"/>
    <s v="US"/>
    <s v="USD"/>
    <n v="1345677285"/>
    <x v="490"/>
    <b v="0"/>
    <n v="0"/>
    <b v="0"/>
    <x v="5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5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5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5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5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5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5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5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5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5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5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5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5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5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5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5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5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5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5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5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5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5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5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5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5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5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5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5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5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5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6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6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6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6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6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6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6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6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6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6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6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6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6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6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6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6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6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6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6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6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7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7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7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7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7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7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7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7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7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7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7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7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7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7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7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7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7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7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7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7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7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7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7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7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7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7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7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7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7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7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7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7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7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7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7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7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7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7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7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7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7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7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7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7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7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7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7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7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7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7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7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7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7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7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7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7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7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7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7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7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7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7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7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7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7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7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7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7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7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7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7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7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7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7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7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7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7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7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7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7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7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7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7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7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7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7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7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7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7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7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7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7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7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7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7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7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7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7"/>
    <x v="637"/>
    <x v="2"/>
    <s v="web"/>
    <x v="1"/>
  </r>
  <r>
    <n v="638"/>
    <s v="W (Canceled)"/>
    <s v="O0"/>
    <n v="200000"/>
    <n v="18"/>
    <x v="1"/>
    <s v="DE"/>
    <s v="EUR"/>
    <n v="1490447662"/>
    <x v="638"/>
    <b v="0"/>
    <n v="6"/>
    <b v="0"/>
    <x v="7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7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8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8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8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8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8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8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8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8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8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8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8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8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8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8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8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8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8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8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8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8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8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8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8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8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8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8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8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8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8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8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8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8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8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8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8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8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8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8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8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8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8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8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8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8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8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8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8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8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8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8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8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8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8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8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8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8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8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8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8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8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8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8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8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8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8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8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8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8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8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8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8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8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8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8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8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8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8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8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8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8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9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9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9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9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9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9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9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9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9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9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9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9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9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9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9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9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9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9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9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9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9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9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9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9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9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9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9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9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9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9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9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9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9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9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9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9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9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9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9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9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10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10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10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10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10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10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10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10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10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10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10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10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10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10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10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10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10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10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10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10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11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11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11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11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11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11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11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11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11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11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11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11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11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11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11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11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11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11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11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11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11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11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11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11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11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11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11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11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11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11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11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11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11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11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11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11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11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11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11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11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11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11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11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11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11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11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11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11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11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11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11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11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11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11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11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11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11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11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11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11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12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12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12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12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12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12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12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12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12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12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12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12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12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12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12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12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12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12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12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12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13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13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13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13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13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13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13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13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13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13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13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13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13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13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13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13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13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13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13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13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14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14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14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14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14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14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14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14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14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14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14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14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14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14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14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14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14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14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14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14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13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13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13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13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13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13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13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13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13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13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13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13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13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13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13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13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13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13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13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13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13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13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13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13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13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13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13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13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13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13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13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13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13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13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13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13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13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13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13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13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8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8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8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8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8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8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8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8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8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8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8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8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8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8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8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8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8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8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8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8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8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8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8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8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8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8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8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8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8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8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8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8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8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8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8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8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8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8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8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8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8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8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8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8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8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8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8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8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8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8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8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8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8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8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8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8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8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8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8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8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8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8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8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8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8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8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8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8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8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8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8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8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8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8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8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8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8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8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8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8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15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15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15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15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15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15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15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15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15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15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15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15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15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15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15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15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15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15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15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15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16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16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16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16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16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16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16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16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16"/>
    <x v="1048"/>
    <x v="5"/>
    <s v="audio"/>
    <x v="2"/>
  </r>
  <r>
    <n v="1049"/>
    <s v="J1 (Canceled)"/>
    <s v="------"/>
    <n v="12000"/>
    <n v="0"/>
    <x v="1"/>
    <s v="US"/>
    <s v="USD"/>
    <n v="1455272445"/>
    <x v="1049"/>
    <b v="0"/>
    <n v="0"/>
    <b v="0"/>
    <x v="16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16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16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16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16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16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16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16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16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16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16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16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16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16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16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17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17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17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17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17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17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17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17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17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17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17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17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17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17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17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17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17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17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17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17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17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17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17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17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17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17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17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17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17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17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17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17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17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17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17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17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17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17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17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17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17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17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17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17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17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17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17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17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17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17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17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17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17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17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17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17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17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17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17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17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18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18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18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18"/>
    <x v="1127"/>
    <x v="6"/>
    <s v="mobile games"/>
    <x v="3"/>
  </r>
  <r>
    <n v="1128"/>
    <s v="Flying Turds"/>
    <s v="#havingfunFTW"/>
    <n v="1000"/>
    <n v="1"/>
    <x v="2"/>
    <s v="GB"/>
    <s v="GBP"/>
    <n v="1407425717"/>
    <x v="1128"/>
    <b v="0"/>
    <n v="1"/>
    <b v="0"/>
    <x v="18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18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18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18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18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18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18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18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18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18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18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18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18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18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18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18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19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19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19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19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19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19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19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19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19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19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19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19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19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19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19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19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19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19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19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19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19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19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19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19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19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19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19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19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19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19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19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19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19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19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19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19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19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19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19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19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20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20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20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20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20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20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20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20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20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20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20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20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20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20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20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20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20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20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20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20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20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20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20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20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20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20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20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20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20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20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20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20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20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20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20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20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20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20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20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20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21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21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21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21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21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21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21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21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21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21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21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21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21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21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21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21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21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21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21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21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11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11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11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11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11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11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11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11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11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11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11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11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11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11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11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11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11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11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11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11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11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11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11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11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11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11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11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11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11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11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11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11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11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11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11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11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11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11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11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11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6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6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6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6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6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6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6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6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6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6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6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6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6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6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6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6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6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6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6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6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8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8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8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8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8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8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8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8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8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8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8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8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8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8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8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8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8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8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8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8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8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8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8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8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8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8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8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8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8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8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8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8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8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8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8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8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8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8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8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8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9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9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9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9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9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9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9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9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9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9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9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9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9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9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9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9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9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9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9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9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11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11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11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11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11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11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11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11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11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11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11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11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11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11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11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11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11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11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11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11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11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11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11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11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11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11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11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11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11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11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11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11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11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11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11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11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11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11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11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11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22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22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22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22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22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22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22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22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22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22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22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22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22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22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22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22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22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22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22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22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22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22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22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22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22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22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22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22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22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22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22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22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22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22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22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22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22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22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22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22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22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22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22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22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22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22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22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22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22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22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22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22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22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22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22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22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22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23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23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23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23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23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23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23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23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23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23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23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23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23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23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23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23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23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23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23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23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10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10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10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10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10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10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10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10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10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10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10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10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10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10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10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10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10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10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10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10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20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20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20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20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20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20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20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20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20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20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20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20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20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20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20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20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20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20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20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20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20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20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20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20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20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20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20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20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20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20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20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20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20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20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20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20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20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20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20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20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24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24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24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24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24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24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24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24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24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24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24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24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24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24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24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24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24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24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24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24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25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25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25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25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25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25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25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25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x v="25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25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25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25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25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25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25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25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25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25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25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25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26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26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26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26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26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26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26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26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26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26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26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26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26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26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26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26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26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26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26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26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11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11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11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11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11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11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11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11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11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11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11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11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11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11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11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11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11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11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11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11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11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11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11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11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11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11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11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11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11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11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11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11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11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11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11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11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11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11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11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11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27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27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27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27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27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27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27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27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27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27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27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27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27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27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27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27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27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27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27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27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27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27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27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27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27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27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27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27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27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27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27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27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27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27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27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27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27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27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27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27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28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28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28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28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28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28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28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28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28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28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28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28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28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28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28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28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28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28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28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28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28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28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28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28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28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28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28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28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28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28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28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28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28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28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28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28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28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28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28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28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28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28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28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28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28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28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28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28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28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28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28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28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28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28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28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28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28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28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28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28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20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20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20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20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20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20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20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20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20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20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20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20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20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20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20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20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20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20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20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20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20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20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20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20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20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20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20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20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20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20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20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20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20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20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20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20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20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20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20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20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20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20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20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20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20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20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20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20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20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20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20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20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20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20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20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20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20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20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20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20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20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20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20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20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20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20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20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20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20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20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20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20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20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20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20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20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20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20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20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20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11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11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11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11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11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11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11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11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11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11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11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11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11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11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11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11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11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11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11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11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11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11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11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11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11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11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11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11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11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11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11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11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11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11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11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11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11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11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11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11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18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18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18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18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18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18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18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18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18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18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18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18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18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18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18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18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18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18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18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18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14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14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14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14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14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14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14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14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14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14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14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14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14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14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14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14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14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14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14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14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9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9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9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9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9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9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9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9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9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9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9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9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9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9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9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9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9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9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9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9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14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14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14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14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14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14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14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14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14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14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14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14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14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14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14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14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14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14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14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14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30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30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30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30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30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30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30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30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30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30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30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30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30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30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30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30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30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30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30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30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30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30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30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30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30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30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30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30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30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30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30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30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30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30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30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30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30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30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30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30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31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31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31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31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31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31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31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31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31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31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31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31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31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31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31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31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31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31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31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31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30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30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30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30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30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30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30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30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30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30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30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30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30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30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30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30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30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30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30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30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30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30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30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30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30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30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30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30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30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30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30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30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30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30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30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30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30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30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30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30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30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30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30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30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30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30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30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30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30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30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30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30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30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30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30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30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30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30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30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30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30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30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30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30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30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30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30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30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30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30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30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30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30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30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30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30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30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30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30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30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14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14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14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14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14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14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14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14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14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14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14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14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14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14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14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14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14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14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14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14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14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14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14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14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14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14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14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14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14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14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14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14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14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14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14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14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14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14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14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14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17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17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17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17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17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17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17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17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17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17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17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17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17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17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17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17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17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17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17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17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17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17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17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17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17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17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17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17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17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17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17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17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17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17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17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17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17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17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17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17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11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11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11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11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11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11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11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11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11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11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11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11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11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11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11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11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11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11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11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11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32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32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32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32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32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32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32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32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32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32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32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32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32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32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32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32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32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32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32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32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15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15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15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15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15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15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15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15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15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15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15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15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15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15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15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15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15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15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15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15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32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32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32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32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32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32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32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32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32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32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32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32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32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32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32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32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32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32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32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32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32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32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32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32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32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32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32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32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32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32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32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32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32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32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32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32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32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32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32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32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32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32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32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32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32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32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32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32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32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32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32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32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32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32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32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32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32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32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32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32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11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11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11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11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11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11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11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11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11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11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11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11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11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11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11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11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11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11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11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11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14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14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14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14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14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14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14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14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14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14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14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14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14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14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14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14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14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14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14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14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33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33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33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33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33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33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33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33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33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33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33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33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33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33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33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33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33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33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33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33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7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7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7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7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7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7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7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7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7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7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7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7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7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7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7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7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7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7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7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7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7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7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7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7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7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7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7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7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7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7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7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7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7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7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7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7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7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7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7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7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7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7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7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7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7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7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7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7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7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7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7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7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7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7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7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7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7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7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7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7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19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19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19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19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19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19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19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19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19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19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19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19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19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19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19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19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19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19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19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19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19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19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19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19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19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19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19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19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19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19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19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19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19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19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19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19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19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19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19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19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33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33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33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33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33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33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33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33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33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33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33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33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33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33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33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33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33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33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33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33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14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14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14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14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14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14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14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14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14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14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14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14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14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14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14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14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14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14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14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14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14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14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14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14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14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14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14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14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14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14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14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14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14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14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14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14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14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14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14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14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34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34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34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34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34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34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34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34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34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34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34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34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34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34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34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34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34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34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34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34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35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35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35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35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35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35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35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35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35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35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35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35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35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35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35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35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35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35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35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35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35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35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35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35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35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35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35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35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35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35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35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35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35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35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35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35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35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35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35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35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19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19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19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19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19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19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19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19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19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19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19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19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19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19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19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19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19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19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19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19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19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19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19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19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19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19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19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19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19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19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19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19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19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19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19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19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19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19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19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19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36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36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36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36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36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36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36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36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36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36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36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36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36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36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36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36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36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36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36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36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36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36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36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36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36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36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36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36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36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36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36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36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36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36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36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36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36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36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36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36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36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36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36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36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36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36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36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36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36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36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36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36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36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36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36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36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36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36"/>
    <x v="2658"/>
    <x v="2"/>
    <s v="space exploration"/>
    <x v="2"/>
  </r>
  <r>
    <n v="2659"/>
    <s v="test (Canceled)"/>
    <s v="test"/>
    <n v="49000"/>
    <n v="1333"/>
    <x v="1"/>
    <s v="US"/>
    <s v="USD"/>
    <n v="1429321210"/>
    <x v="2659"/>
    <b v="0"/>
    <n v="10"/>
    <b v="0"/>
    <x v="36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36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37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37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37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37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37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37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37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37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37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37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37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37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37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37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37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37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37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37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37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37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19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19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19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19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19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19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19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19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19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19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19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19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19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19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19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19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19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19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19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19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38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38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38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38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38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38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38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38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38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38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38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38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38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38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38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38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38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38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38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38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30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30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30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30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30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30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30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30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30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30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30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30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30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30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30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30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30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30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30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30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9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9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9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9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9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9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9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9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9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9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9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9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9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9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9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9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9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9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9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9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9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9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9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9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9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9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9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9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9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9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9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9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9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9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9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9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9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9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9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9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6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6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6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6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6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6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6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6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6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6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6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6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6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6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6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6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6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6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6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6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6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6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6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6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6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6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6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6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6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6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6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6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6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6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6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6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6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6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6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6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6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6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6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6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6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6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6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6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6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6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6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6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6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6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6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6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6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6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6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6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6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6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6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6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6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6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6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6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6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6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6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6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6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6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6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6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6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6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6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6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6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6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6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6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6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6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6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6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6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6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6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6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6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6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6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6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6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6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6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6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6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6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6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6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6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6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6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6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6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6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6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6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6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6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6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6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6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6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6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6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6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6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6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6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6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6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6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6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6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6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6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6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6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6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6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6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6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6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6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6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40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40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40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40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40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40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40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40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40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40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40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40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40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40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40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40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40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40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40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40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38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38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38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38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38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38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38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38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38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38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38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38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38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38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38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38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38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38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38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38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6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6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6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6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6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6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6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6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6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6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6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6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6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6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6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6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6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6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6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6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38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38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38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38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38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38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38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38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38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38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38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38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38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38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38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38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38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38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38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38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38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38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38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38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38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38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38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38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38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38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38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38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38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38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38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38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38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38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38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38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38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38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38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38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38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38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38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38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38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38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38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38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38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38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38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38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38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38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38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38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38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38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38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38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38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38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38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38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38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38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38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38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38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38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38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38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38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38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38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38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38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38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38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38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38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38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38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38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38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38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38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38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38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38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38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38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38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38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38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38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38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38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38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38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38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38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38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38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38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38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38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38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38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38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38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38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38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38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38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38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38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38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38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38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38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38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38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38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38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38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38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38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38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38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38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38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38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38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38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38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38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38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38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38"/>
    <x v="3124"/>
    <x v="1"/>
    <s v="spaces"/>
    <x v="3"/>
  </r>
  <r>
    <n v="3125"/>
    <s v="N/A (Canceled)"/>
    <s v="N/A"/>
    <n v="1500000"/>
    <n v="0"/>
    <x v="1"/>
    <s v="US"/>
    <s v="USD"/>
    <n v="1452142672"/>
    <x v="3125"/>
    <b v="0"/>
    <n v="0"/>
    <b v="0"/>
    <x v="38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38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38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6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6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6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6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6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6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6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6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6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6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6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6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6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6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6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6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6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6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6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6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6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6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6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6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6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6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6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6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6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6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6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6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6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6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6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6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6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6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6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6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6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6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6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6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6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6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6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6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6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6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6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6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6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6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6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6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6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6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6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6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40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40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40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40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40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40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40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40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40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40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40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40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40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40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40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40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40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40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40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40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6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6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6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6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6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6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6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6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6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6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6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6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6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6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6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6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6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6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6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6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6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6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6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6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6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6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6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6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6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6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6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6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6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6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6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6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6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6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6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6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6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6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6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6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6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6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6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6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6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6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6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6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6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6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6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6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6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6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6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6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6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6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6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6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6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6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6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6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6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6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6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6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6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6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6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6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6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6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6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6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6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6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6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6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6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6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6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6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6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6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6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6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6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6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6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6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6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6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6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6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6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6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6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6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6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6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6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6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6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6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6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6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6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6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6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6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6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6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6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6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6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6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6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6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6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6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6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6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6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6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6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6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6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6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6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6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6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6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6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6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6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6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6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6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6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6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6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6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6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6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6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6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6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6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6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6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6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6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6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6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6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6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6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6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6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6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6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6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6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6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6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6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6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6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6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6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6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6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6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6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6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6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6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6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6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6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6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6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6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6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6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6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6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6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6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6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6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6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6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6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6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6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6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6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6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6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6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6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6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6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6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6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6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6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6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6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6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6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6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6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6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6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6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6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6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6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6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6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6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6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6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6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6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6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6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6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6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6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6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6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6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6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6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6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6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6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6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6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6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6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6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6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6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6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6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6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6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6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6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6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6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6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6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6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6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6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6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6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6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6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6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6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6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6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6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6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6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6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6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6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6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6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6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6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6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6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6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6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6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6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6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6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6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6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6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6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6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6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6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6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6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6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6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6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6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6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6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6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6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6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6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6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6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6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6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6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6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6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6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6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6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6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6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6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6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6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6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6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6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6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6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6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6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6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6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6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6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6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6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6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6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6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6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6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6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6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6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6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6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6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6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6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6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6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6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6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6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6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6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6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6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6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6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6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6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6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6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6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6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6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6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6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6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6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6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6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6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6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6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6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6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6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6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6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6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6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6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6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6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6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6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6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6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6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6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6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6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6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6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6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6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6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6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6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6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6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6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6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6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6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6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6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6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6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6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6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6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6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6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6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40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40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40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40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40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40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40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40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40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40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40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40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40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40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40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40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40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40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40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40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6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6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6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6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6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6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6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6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6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6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6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6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6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6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6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6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6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6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6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6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6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6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6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6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6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6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6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6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6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6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6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6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6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6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6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6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6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6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6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6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6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6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6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6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6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6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6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6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6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6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6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6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6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6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6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6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6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6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6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6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6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6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6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6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6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6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6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6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6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6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6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6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6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6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6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6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6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6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6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6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6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6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6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6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6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6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6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6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6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6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6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6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6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6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6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6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6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6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6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6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40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40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40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40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40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40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40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40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40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40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40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40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40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40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40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40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40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40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40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40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40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40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40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40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40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40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40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40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40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40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40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40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40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40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40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40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40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40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40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40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40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40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40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40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40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40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40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40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40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40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40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40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40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40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40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40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40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40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40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40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6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6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6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6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6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6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6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6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6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6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6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6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6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6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6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6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6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6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6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6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6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6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6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6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6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6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6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6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6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6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6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6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6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6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6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6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6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6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6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6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6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6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6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6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6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6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6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6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6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6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6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6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6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6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6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6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6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6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6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6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40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40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40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40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40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40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40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40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40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40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40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40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40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40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40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40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40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40"/>
    <x v="3885"/>
    <x v="1"/>
    <s v="musical"/>
    <x v="2"/>
  </r>
  <r>
    <n v="3886"/>
    <s v="a (Canceled)"/>
    <n v="1"/>
    <n v="10000"/>
    <n v="0"/>
    <x v="1"/>
    <s v="AU"/>
    <s v="AUD"/>
    <n v="1418275702"/>
    <x v="3886"/>
    <b v="0"/>
    <n v="0"/>
    <b v="0"/>
    <x v="40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40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6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6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6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6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6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6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6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6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6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6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6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6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6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6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6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6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6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6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6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6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6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6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6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6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6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6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6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6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6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6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6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6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6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6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6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6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6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6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6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6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6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6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6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6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6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6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6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6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6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6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6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6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6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6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6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6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6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6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6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6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6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6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6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6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6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6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6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6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6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6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6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6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6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6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6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6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6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6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6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6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6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6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6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6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6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6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6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6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6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6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6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6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6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6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6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6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6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6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6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6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6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6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6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6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6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6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6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6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6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6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6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6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6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6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6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6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6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6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6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6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6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6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6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6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6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6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6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6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6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6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6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6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6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6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6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6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6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6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6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6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6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6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6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6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6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6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6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6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6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6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6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6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6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6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6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6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6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6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6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6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6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6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6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6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6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6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6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6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6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6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6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6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6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6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6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6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6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6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6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6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6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6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6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6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6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6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6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6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6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6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6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6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6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6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6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6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6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6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6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6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6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6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6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6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6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6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6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6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6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6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6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6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6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6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6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6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6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6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6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6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6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6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6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6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6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6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2D77E-D4B3-4DD3-AAED-F6D366876BE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zoomScale="95" zoomScaleNormal="95" workbookViewId="0">
      <selection activeCell="F122" sqref="F122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8348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>
    <filterColumn colId="16">
      <filters>
        <filter val="play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9148-CB49-4158-94EA-1F3CD633E6E0}">
  <dimension ref="A1:E18"/>
  <sheetViews>
    <sheetView tabSelected="1" workbookViewId="0">
      <selection activeCell="K35" sqref="K35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6" bestFit="1" customWidth="1"/>
    <col min="4" max="4" width="9.6640625" bestFit="1" customWidth="1"/>
    <col min="5" max="6" width="11" bestFit="1" customWidth="1"/>
    <col min="7" max="7" width="21.5546875" bestFit="1" customWidth="1"/>
    <col min="8" max="8" width="15.5546875" bestFit="1" customWidth="1"/>
    <col min="9" max="10" width="15.6640625" bestFit="1" customWidth="1"/>
    <col min="11" max="11" width="19.6640625" bestFit="1" customWidth="1"/>
    <col min="12" max="12" width="21.109375" bestFit="1" customWidth="1"/>
    <col min="13" max="13" width="18.44140625" bestFit="1" customWidth="1"/>
    <col min="14" max="14" width="16" bestFit="1" customWidth="1"/>
    <col min="15" max="15" width="19.44140625" bestFit="1" customWidth="1"/>
    <col min="16" max="16" width="21.21875" bestFit="1" customWidth="1"/>
    <col min="17" max="17" width="10.77734375" bestFit="1" customWidth="1"/>
    <col min="18" max="18" width="15.44140625" bestFit="1" customWidth="1"/>
    <col min="19" max="19" width="10" bestFit="1" customWidth="1"/>
    <col min="20" max="20" width="11.77734375" bestFit="1" customWidth="1"/>
    <col min="21" max="21" width="10.109375" bestFit="1" customWidth="1"/>
    <col min="22" max="22" width="10.44140625" bestFit="1" customWidth="1"/>
    <col min="23" max="23" width="17.44140625" bestFit="1" customWidth="1"/>
    <col min="24" max="24" width="18.77734375" bestFit="1" customWidth="1"/>
    <col min="25" max="25" width="19.109375" bestFit="1" customWidth="1"/>
    <col min="26" max="26" width="23.44140625" bestFit="1" customWidth="1"/>
    <col min="27" max="27" width="18.44140625" bestFit="1" customWidth="1"/>
    <col min="28" max="28" width="19" bestFit="1" customWidth="1"/>
    <col min="29" max="29" width="25.44140625" bestFit="1" customWidth="1"/>
    <col min="30" max="30" width="16.5546875" bestFit="1" customWidth="1"/>
    <col min="31" max="31" width="20" bestFit="1" customWidth="1"/>
    <col min="32" max="32" width="25.6640625" bestFit="1" customWidth="1"/>
    <col min="33" max="33" width="21.33203125" bestFit="1" customWidth="1"/>
    <col min="34" max="34" width="18.33203125" bestFit="1" customWidth="1"/>
    <col min="35" max="35" width="19.88671875" bestFit="1" customWidth="1"/>
    <col min="36" max="36" width="22.88671875" bestFit="1" customWidth="1"/>
    <col min="37" max="37" width="27.21875" bestFit="1" customWidth="1"/>
    <col min="38" max="38" width="20.5546875" bestFit="1" customWidth="1"/>
    <col min="39" max="39" width="15.21875" bestFit="1" customWidth="1"/>
    <col min="40" max="40" width="14.88671875" bestFit="1" customWidth="1"/>
    <col min="41" max="41" width="12.77734375" bestFit="1" customWidth="1"/>
    <col min="42" max="42" width="14" bestFit="1" customWidth="1"/>
    <col min="43" max="43" width="11" bestFit="1" customWidth="1"/>
  </cols>
  <sheetData>
    <row r="1" spans="1:5" x14ac:dyDescent="0.3">
      <c r="A1" s="10" t="s">
        <v>8306</v>
      </c>
      <c r="B1" t="s">
        <v>8327</v>
      </c>
    </row>
    <row r="2" spans="1:5" x14ac:dyDescent="0.3">
      <c r="A2" s="10" t="s">
        <v>8308</v>
      </c>
      <c r="B2" t="s">
        <v>8310</v>
      </c>
    </row>
    <row r="4" spans="1:5" x14ac:dyDescent="0.3">
      <c r="A4" s="10" t="s">
        <v>8326</v>
      </c>
      <c r="B4" s="10" t="s">
        <v>8311</v>
      </c>
    </row>
    <row r="5" spans="1:5" x14ac:dyDescent="0.3">
      <c r="A5" s="10" t="s">
        <v>8313</v>
      </c>
      <c r="B5" t="s">
        <v>8219</v>
      </c>
      <c r="C5" t="s">
        <v>8220</v>
      </c>
      <c r="D5" t="s">
        <v>8218</v>
      </c>
      <c r="E5" t="s">
        <v>8312</v>
      </c>
    </row>
    <row r="6" spans="1:5" x14ac:dyDescent="0.3">
      <c r="A6" s="11" t="s">
        <v>8320</v>
      </c>
      <c r="B6" s="12">
        <v>7</v>
      </c>
      <c r="C6" s="12">
        <v>33</v>
      </c>
      <c r="D6" s="12">
        <v>56</v>
      </c>
      <c r="E6" s="12">
        <v>96</v>
      </c>
    </row>
    <row r="7" spans="1:5" x14ac:dyDescent="0.3">
      <c r="A7" s="11" t="s">
        <v>8321</v>
      </c>
      <c r="B7" s="12">
        <v>3</v>
      </c>
      <c r="C7" s="12">
        <v>39</v>
      </c>
      <c r="D7" s="12">
        <v>71</v>
      </c>
      <c r="E7" s="12">
        <v>113</v>
      </c>
    </row>
    <row r="8" spans="1:5" x14ac:dyDescent="0.3">
      <c r="A8" s="11" t="s">
        <v>8322</v>
      </c>
      <c r="B8" s="12">
        <v>3</v>
      </c>
      <c r="C8" s="12">
        <v>33</v>
      </c>
      <c r="D8" s="12">
        <v>56</v>
      </c>
      <c r="E8" s="12">
        <v>92</v>
      </c>
    </row>
    <row r="9" spans="1:5" x14ac:dyDescent="0.3">
      <c r="A9" s="11" t="s">
        <v>8323</v>
      </c>
      <c r="B9" s="12">
        <v>2</v>
      </c>
      <c r="C9" s="12">
        <v>40</v>
      </c>
      <c r="D9" s="12">
        <v>71</v>
      </c>
      <c r="E9" s="12">
        <v>113</v>
      </c>
    </row>
    <row r="10" spans="1:5" x14ac:dyDescent="0.3">
      <c r="A10" s="11" t="s">
        <v>8314</v>
      </c>
      <c r="B10" s="12">
        <v>3</v>
      </c>
      <c r="C10" s="12">
        <v>52</v>
      </c>
      <c r="D10" s="12">
        <v>111</v>
      </c>
      <c r="E10" s="12">
        <v>166</v>
      </c>
    </row>
    <row r="11" spans="1:5" x14ac:dyDescent="0.3">
      <c r="A11" s="11" t="s">
        <v>8324</v>
      </c>
      <c r="B11" s="12">
        <v>4</v>
      </c>
      <c r="C11" s="12">
        <v>49</v>
      </c>
      <c r="D11" s="12">
        <v>100</v>
      </c>
      <c r="E11" s="12">
        <v>153</v>
      </c>
    </row>
    <row r="12" spans="1:5" x14ac:dyDescent="0.3">
      <c r="A12" s="11" t="s">
        <v>8315</v>
      </c>
      <c r="B12" s="12">
        <v>1</v>
      </c>
      <c r="C12" s="12">
        <v>50</v>
      </c>
      <c r="D12" s="12">
        <v>87</v>
      </c>
      <c r="E12" s="12">
        <v>138</v>
      </c>
    </row>
    <row r="13" spans="1:5" x14ac:dyDescent="0.3">
      <c r="A13" s="11" t="s">
        <v>8316</v>
      </c>
      <c r="B13" s="12">
        <v>4</v>
      </c>
      <c r="C13" s="12">
        <v>47</v>
      </c>
      <c r="D13" s="12">
        <v>72</v>
      </c>
      <c r="E13" s="12">
        <v>123</v>
      </c>
    </row>
    <row r="14" spans="1:5" x14ac:dyDescent="0.3">
      <c r="A14" s="11" t="s">
        <v>8317</v>
      </c>
      <c r="B14" s="12">
        <v>4</v>
      </c>
      <c r="C14" s="12">
        <v>34</v>
      </c>
      <c r="D14" s="12">
        <v>59</v>
      </c>
      <c r="E14" s="12">
        <v>97</v>
      </c>
    </row>
    <row r="15" spans="1:5" x14ac:dyDescent="0.3">
      <c r="A15" s="11" t="s">
        <v>8318</v>
      </c>
      <c r="B15" s="12"/>
      <c r="C15" s="12">
        <v>50</v>
      </c>
      <c r="D15" s="12">
        <v>65</v>
      </c>
      <c r="E15" s="12">
        <v>115</v>
      </c>
    </row>
    <row r="16" spans="1:5" x14ac:dyDescent="0.3">
      <c r="A16" s="11" t="s">
        <v>8319</v>
      </c>
      <c r="B16" s="12">
        <v>3</v>
      </c>
      <c r="C16" s="12">
        <v>31</v>
      </c>
      <c r="D16" s="12">
        <v>54</v>
      </c>
      <c r="E16" s="12">
        <v>88</v>
      </c>
    </row>
    <row r="17" spans="1:5" x14ac:dyDescent="0.3">
      <c r="A17" s="11" t="s">
        <v>8325</v>
      </c>
      <c r="B17" s="12">
        <v>3</v>
      </c>
      <c r="C17" s="12">
        <v>35</v>
      </c>
      <c r="D17" s="12">
        <v>37</v>
      </c>
      <c r="E17" s="12">
        <v>75</v>
      </c>
    </row>
    <row r="18" spans="1:5" x14ac:dyDescent="0.3">
      <c r="A18" s="11" t="s">
        <v>8312</v>
      </c>
      <c r="B18" s="12">
        <v>37</v>
      </c>
      <c r="C18" s="12">
        <v>493</v>
      </c>
      <c r="D18" s="12">
        <v>839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F2C0-E124-4433-8C30-F798BFFE8CAA}">
  <dimension ref="A1:H13"/>
  <sheetViews>
    <sheetView workbookViewId="0">
      <selection activeCell="F8" sqref="F8"/>
    </sheetView>
  </sheetViews>
  <sheetFormatPr defaultRowHeight="14.4" x14ac:dyDescent="0.3"/>
  <cols>
    <col min="1" max="1" width="13.3320312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6640625" bestFit="1" customWidth="1"/>
  </cols>
  <sheetData>
    <row r="1" spans="1:8" x14ac:dyDescent="0.3">
      <c r="A1" t="s">
        <v>8328</v>
      </c>
      <c r="B1" t="s">
        <v>8329</v>
      </c>
      <c r="C1" t="s">
        <v>8330</v>
      </c>
      <c r="D1" t="s">
        <v>8331</v>
      </c>
      <c r="E1" t="s">
        <v>8332</v>
      </c>
      <c r="F1" t="s">
        <v>8333</v>
      </c>
      <c r="G1" t="s">
        <v>8334</v>
      </c>
      <c r="H1" t="s">
        <v>8335</v>
      </c>
    </row>
    <row r="2" spans="1:8" x14ac:dyDescent="0.3">
      <c r="A2" t="s">
        <v>8336</v>
      </c>
      <c r="B2">
        <f>COUNTIFS(Kickstarter!D:D,"&lt;1000",Kickstarter!F:F, "successful",Kickstarter!Q:Q, "plays")</f>
        <v>141</v>
      </c>
      <c r="C2">
        <f>COUNTIFS(Kickstarter!D:D,"&lt;1000",Kickstarter!F:F, "Failed",Kickstarter!Q:Q, "plays")</f>
        <v>45</v>
      </c>
      <c r="D2">
        <f>COUNTIFS(Kickstarter!D:D,"&lt;1000",Kickstarter!F:F, "canceled",Kickstarter!Q:Q, "plays")</f>
        <v>0</v>
      </c>
      <c r="E2">
        <f>SUM(B2:D2)</f>
        <v>186</v>
      </c>
      <c r="F2" s="13">
        <f>(B2/E2)</f>
        <v>0.75806451612903225</v>
      </c>
      <c r="G2" s="13">
        <f>(C2/E2)</f>
        <v>0.24193548387096775</v>
      </c>
      <c r="H2">
        <v>0</v>
      </c>
    </row>
    <row r="3" spans="1:8" x14ac:dyDescent="0.3">
      <c r="A3" t="s">
        <v>8337</v>
      </c>
      <c r="B3">
        <f>COUNTIFS(Kickstarter!D:D,"&gt;=1000",Kickstarter!D:D,"&lt;=4999",Kickstarter!F:F, "successful",Kickstarter!Q:Q, "plays")</f>
        <v>388</v>
      </c>
      <c r="C3">
        <f>COUNTIFS(Kickstarter!D:D,"&gt;=1000",Kickstarter!D:D,"&lt;=4999",Kickstarter!F:F, "failed",Kickstarter!Q:Q, "plays")</f>
        <v>146</v>
      </c>
      <c r="D3">
        <f>COUNTIFS(Kickstarter!D:D,"&gt;=1000",Kickstarter!D:D,"&lt;=4999",Kickstarter!F:F, "canceled",Kickstarter!Q:Q, "plays")</f>
        <v>0</v>
      </c>
      <c r="E3">
        <f>SUM(B3:D3)</f>
        <v>534</v>
      </c>
      <c r="F3" s="13">
        <f t="shared" ref="F3:F13" si="0">(B3/E3)</f>
        <v>0.72659176029962547</v>
      </c>
      <c r="G3" s="13">
        <f t="shared" ref="G3:G13" si="1">(C3/E3)</f>
        <v>0.27340823970037453</v>
      </c>
      <c r="H3">
        <v>0</v>
      </c>
    </row>
    <row r="4" spans="1:8" x14ac:dyDescent="0.3">
      <c r="A4" t="s">
        <v>8338</v>
      </c>
      <c r="B4">
        <f>COUNTIFS(Kickstarter!D:D,"&gt;=5000",Kickstarter!D:D,"&lt;=9999",Kickstarter!F:F, "successful",Kickstarter!Q:Q, "plays")</f>
        <v>93</v>
      </c>
      <c r="C4">
        <f>COUNTIFS(Kickstarter!D:D,"&gt;=5000",Kickstarter!D:D,"&lt;=9999",Kickstarter!F:F, "Failed",Kickstarter!Q:Q, "plays")</f>
        <v>76</v>
      </c>
      <c r="D4">
        <f>COUNTIFS(Kickstarter!D:D,"&gt;=5000",Kickstarter!D:D,"&lt;=9999",Kickstarter!F:F, "canceled",Kickstarter!Q:Q, "plays")</f>
        <v>0</v>
      </c>
      <c r="E4">
        <f t="shared" ref="E4:E13" si="2">SUM(B4:D4)</f>
        <v>169</v>
      </c>
      <c r="F4" s="13">
        <f t="shared" si="0"/>
        <v>0.55029585798816572</v>
      </c>
      <c r="G4" s="13">
        <f t="shared" si="1"/>
        <v>0.44970414201183434</v>
      </c>
      <c r="H4">
        <v>0</v>
      </c>
    </row>
    <row r="5" spans="1:8" x14ac:dyDescent="0.3">
      <c r="A5" t="s">
        <v>8339</v>
      </c>
      <c r="B5">
        <f>COUNTIFS(Kickstarter!D:D,"&gt;=10000",Kickstarter!D:D,"&lt;=14999",Kickstarter!F:F, "successful",Kickstarter!Q:Q, "plays")</f>
        <v>39</v>
      </c>
      <c r="C5">
        <f>COUNTIFS(Kickstarter!D:D,"&gt;=10000",Kickstarter!D:D,"&lt;=14999",Kickstarter!F:F, "Failed",Kickstarter!Q:Q, "plays")</f>
        <v>33</v>
      </c>
      <c r="D5">
        <f>COUNTIFS(Kickstarter!D:D,"&gt;=10000",Kickstarter!D:D,"&lt;=14999",Kickstarter!F:F, "Canceled",Kickstarter!Q:Q, "plays")</f>
        <v>0</v>
      </c>
      <c r="E5">
        <f t="shared" si="2"/>
        <v>72</v>
      </c>
      <c r="F5" s="13">
        <f t="shared" si="0"/>
        <v>0.54166666666666663</v>
      </c>
      <c r="G5" s="13">
        <f t="shared" si="1"/>
        <v>0.45833333333333331</v>
      </c>
      <c r="H5">
        <v>0</v>
      </c>
    </row>
    <row r="6" spans="1:8" x14ac:dyDescent="0.3">
      <c r="A6" t="s">
        <v>8340</v>
      </c>
      <c r="B6">
        <f>COUNTIFS(Kickstarter!D:D,"&gt;=15000",Kickstarter!D:D,"&lt;=19999",Kickstarter!F:F, "successful",Kickstarter!Q:Q, "plays")</f>
        <v>12</v>
      </c>
      <c r="C6">
        <f>COUNTIFS(Kickstarter!D:D,"&gt;=15000",Kickstarter!D:D,"&lt;=19999",Kickstarter!F:F, "failed",Kickstarter!Q:Q, "plays")</f>
        <v>12</v>
      </c>
      <c r="D6">
        <f>COUNTIFS(Kickstarter!D:D,"&gt;=15000",Kickstarter!D:D,"&lt;=19999",Kickstarter!F:F, "Canceled",Kickstarter!Q:Q, "plays")</f>
        <v>0</v>
      </c>
      <c r="E6">
        <f t="shared" si="2"/>
        <v>24</v>
      </c>
      <c r="F6" s="13">
        <f>(B6/E6)</f>
        <v>0.5</v>
      </c>
      <c r="G6" s="13">
        <f t="shared" si="1"/>
        <v>0.5</v>
      </c>
      <c r="H6">
        <v>0</v>
      </c>
    </row>
    <row r="7" spans="1:8" x14ac:dyDescent="0.3">
      <c r="A7" t="s">
        <v>8341</v>
      </c>
      <c r="B7">
        <f>COUNTIFS(Kickstarter!D:D,"&gt;=20000",Kickstarter!D:D,"&lt;=24999",Kickstarter!F:F, "successful",Kickstarter!Q:Q, "plays")</f>
        <v>9</v>
      </c>
      <c r="C7">
        <f>COUNTIFS(Kickstarter!D:D,"&gt;=20000",Kickstarter!D:D,"&lt;=24999",Kickstarter!F:F, "Failed",Kickstarter!Q:Q, "plays")</f>
        <v>11</v>
      </c>
      <c r="D7">
        <f>COUNTIFS(Kickstarter!D:D,"&gt;=20000",Kickstarter!D:D,"&lt;=24999",Kickstarter!F:F,"canceled",Kickstarter!Q:Q, "plays")</f>
        <v>0</v>
      </c>
      <c r="E7">
        <f t="shared" si="2"/>
        <v>20</v>
      </c>
      <c r="F7" s="13">
        <f>(B7/E7)</f>
        <v>0.45</v>
      </c>
      <c r="G7" s="13">
        <f t="shared" si="1"/>
        <v>0.55000000000000004</v>
      </c>
      <c r="H7">
        <v>0</v>
      </c>
    </row>
    <row r="8" spans="1:8" x14ac:dyDescent="0.3">
      <c r="A8" t="s">
        <v>8342</v>
      </c>
      <c r="B8">
        <f>COUNTIFS(Kickstarter!D:D,"&gt;=30000",Kickstarter!D:D,"&lt;=34999",Kickstarter!F:F, "successful",Kickstarter!Q:Q, "plays")</f>
        <v>3</v>
      </c>
      <c r="C8">
        <f>COUNTIFS(Kickstarter!D:D,"&gt;=30000",Kickstarter!D:D,"&lt;=34999",Kickstarter!F:F, "Failed",Kickstarter!Q:Q, "plays")</f>
        <v>8</v>
      </c>
      <c r="D8">
        <f>COUNTIFS(Kickstarter!D:D,"&gt;=30000",Kickstarter!D:D,"&lt;=34999",Kickstarter!F:F, "canceled",Kickstarter!Q:Q, "plays")</f>
        <v>0</v>
      </c>
      <c r="E8">
        <f t="shared" si="2"/>
        <v>11</v>
      </c>
      <c r="F8" s="13">
        <f t="shared" si="0"/>
        <v>0.27272727272727271</v>
      </c>
      <c r="G8" s="13">
        <f t="shared" si="1"/>
        <v>0.72727272727272729</v>
      </c>
      <c r="H8">
        <v>0</v>
      </c>
    </row>
    <row r="9" spans="1:8" x14ac:dyDescent="0.3">
      <c r="A9" t="s">
        <v>8347</v>
      </c>
      <c r="B9">
        <f>COUNTIFS(Kickstarter!D:D,"&gt;=25000",Kickstarter!D:D,"&lt;=29999",Kickstarter!F:F, "successful",Kickstarter!Q:Q, "plays")</f>
        <v>1</v>
      </c>
      <c r="C9">
        <f>COUNTIFS(Kickstarter!D:D,"&gt;=25000",Kickstarter!D:D,"&lt;=29999",Kickstarter!F:F, "Failed",Kickstarter!Q:Q, "plays")</f>
        <v>4</v>
      </c>
      <c r="D9">
        <f>COUNTIFS(Kickstarter!D:D,"&gt;=25000",Kickstarter!D:D,"&lt;=29999",Kickstarter!F:F, "canceled",Kickstarter!Q:Q, "plays")</f>
        <v>0</v>
      </c>
      <c r="E9">
        <f t="shared" si="2"/>
        <v>5</v>
      </c>
      <c r="F9" s="13">
        <f t="shared" si="0"/>
        <v>0.2</v>
      </c>
      <c r="G9" s="13">
        <f t="shared" si="1"/>
        <v>0.8</v>
      </c>
      <c r="H9">
        <v>0</v>
      </c>
    </row>
    <row r="10" spans="1:8" x14ac:dyDescent="0.3">
      <c r="A10" t="s">
        <v>8346</v>
      </c>
      <c r="B10">
        <f>COUNTIFS(Kickstarter!D:D,"&gt;=35000",Kickstarter!D:D,"&lt;=39999",Kickstarter!F:F, "successful",Kickstarter!Q:Q, "plays")</f>
        <v>4</v>
      </c>
      <c r="C10">
        <f>COUNTIFS(Kickstarter!D:D,"&gt;=35000",Kickstarter!D:D,"&lt;=39999",Kickstarter!F:F, "Failed",Kickstarter!Q:Q, "plays")</f>
        <v>2</v>
      </c>
      <c r="D10">
        <f>COUNTIFS(Kickstarter!D:D,"&gt;=35000",Kickstarter!D:D,"&lt;=39999",Kickstarter!F:F, "Canceled",Kickstarter!Q:Q, "plays")</f>
        <v>0</v>
      </c>
      <c r="E10">
        <f t="shared" si="2"/>
        <v>6</v>
      </c>
      <c r="F10" s="13">
        <f t="shared" si="0"/>
        <v>0.66666666666666663</v>
      </c>
      <c r="G10" s="13">
        <f t="shared" si="1"/>
        <v>0.33333333333333331</v>
      </c>
      <c r="H10">
        <v>0</v>
      </c>
    </row>
    <row r="11" spans="1:8" x14ac:dyDescent="0.3">
      <c r="A11" t="s">
        <v>8343</v>
      </c>
      <c r="B11">
        <f>COUNTIFS(Kickstarter!D:D,"&gt;=40000",Kickstarter!D:D,"&lt;=44999",Kickstarter!F:F, "successful",Kickstarter!Q:Q, "plays")</f>
        <v>2</v>
      </c>
      <c r="C11">
        <f>COUNTIFS(Kickstarter!D:D,"&gt;=40000",Kickstarter!D:D,"&lt;=44999",Kickstarter!F:F, "Failed",Kickstarter!Q:Q, "plays")</f>
        <v>1</v>
      </c>
      <c r="D11">
        <f>COUNTIFS(Kickstarter!D:D,"&gt;=40000",Kickstarter!D:D,"&lt;=44999",Kickstarter!F:F, "Canceled",Kickstarter!Q:Q, "plays")</f>
        <v>0</v>
      </c>
      <c r="E11">
        <f t="shared" si="2"/>
        <v>3</v>
      </c>
      <c r="F11" s="13">
        <f t="shared" si="0"/>
        <v>0.66666666666666663</v>
      </c>
      <c r="G11" s="13">
        <f t="shared" si="1"/>
        <v>0.33333333333333331</v>
      </c>
      <c r="H11">
        <v>0</v>
      </c>
    </row>
    <row r="12" spans="1:8" x14ac:dyDescent="0.3">
      <c r="A12" t="s">
        <v>8344</v>
      </c>
      <c r="B12">
        <f>COUNTIFS(Kickstarter!D:D,"&gt;=45000",Kickstarter!D:D,"&lt;=49999",Kickstarter!F:F, "successful",Kickstarter!Q:Q, "plays")</f>
        <v>0</v>
      </c>
      <c r="C12">
        <f>COUNTIFS(Kickstarter!D:D,"&gt;=45000",Kickstarter!D:D,"&lt;=49999",Kickstarter!F:F, "Failed",Kickstarter!Q:Q, "plays")</f>
        <v>1</v>
      </c>
      <c r="D12">
        <f>COUNTIFS(Kickstarter!D:D,"&gt;=45000",Kickstarter!D:D,"&lt;=49999",Kickstarter!F:F, "Canceled",Kickstarter!Q:Q, "plays")</f>
        <v>0</v>
      </c>
      <c r="E12">
        <f t="shared" si="2"/>
        <v>1</v>
      </c>
      <c r="F12" s="13">
        <f t="shared" si="0"/>
        <v>0</v>
      </c>
      <c r="G12" s="13">
        <f t="shared" si="1"/>
        <v>1</v>
      </c>
      <c r="H12">
        <v>0</v>
      </c>
    </row>
    <row r="13" spans="1:8" x14ac:dyDescent="0.3">
      <c r="A13" t="s">
        <v>8345</v>
      </c>
      <c r="B13">
        <f>COUNTIFS(Kickstarter!D:D,"&gt;=50000",Kickstarter!F:F, "successful",Kickstarter!Q:Q, "plays")</f>
        <v>2</v>
      </c>
      <c r="C13">
        <f>COUNTIFS(Kickstarter!D:D,"&gt;=50000",Kickstarter!F:F, "Failed",Kickstarter!Q:Q, "plays")</f>
        <v>14</v>
      </c>
      <c r="D13">
        <f>COUNTIFS(Kickstarter!D:D,"&gt;=50000",Kickstarter!F:F, "Canceled",Kickstarter!Q:Q, "plays")</f>
        <v>0</v>
      </c>
      <c r="E13">
        <f t="shared" si="2"/>
        <v>16</v>
      </c>
      <c r="F13" s="13">
        <f t="shared" si="0"/>
        <v>0.125</v>
      </c>
      <c r="G13" s="13">
        <f t="shared" si="1"/>
        <v>0.875</v>
      </c>
      <c r="H13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ramle</cp:lastModifiedBy>
  <dcterms:created xsi:type="dcterms:W3CDTF">2017-04-20T15:17:24Z</dcterms:created>
  <dcterms:modified xsi:type="dcterms:W3CDTF">2022-12-13T05:22:51Z</dcterms:modified>
</cp:coreProperties>
</file>