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59" activeTab="8"/>
  </bookViews>
  <sheets>
    <sheet name="Summary" sheetId="1" r:id="rId1"/>
    <sheet name="PLOT" sheetId="2" r:id="rId2"/>
    <sheet name="UW" sheetId="3" r:id="rId3"/>
    <sheet name="Mondial_typos" sheetId="4" r:id="rId4"/>
    <sheet name="MovieLens" sheetId="5" r:id="rId5"/>
    <sheet name="Muta" sheetId="6" r:id="rId6"/>
    <sheet name="Hepatitis" sheetId="7" r:id="rId7"/>
    <sheet name="export-chart" sheetId="8" r:id="rId8"/>
    <sheet name="Sheet1" sheetId="9" r:id="rId9"/>
  </sheets>
  <calcPr calcId="145621"/>
</workbook>
</file>

<file path=xl/calcChain.xml><?xml version="1.0" encoding="utf-8"?>
<calcChain xmlns="http://schemas.openxmlformats.org/spreadsheetml/2006/main">
  <c r="H15" i="7" l="1"/>
  <c r="G15" i="7"/>
  <c r="H14" i="7"/>
  <c r="G14" i="7"/>
  <c r="H13" i="7"/>
  <c r="G13" i="7"/>
  <c r="H12" i="7"/>
  <c r="G12" i="7"/>
  <c r="H11" i="7"/>
  <c r="G11" i="7"/>
  <c r="H10" i="7"/>
  <c r="G10" i="7"/>
  <c r="H7" i="7"/>
  <c r="G7" i="7"/>
  <c r="H6" i="7"/>
  <c r="G6" i="7"/>
  <c r="H5" i="7"/>
  <c r="G5" i="7"/>
  <c r="H4" i="7"/>
  <c r="G4" i="7"/>
  <c r="H3" i="7"/>
  <c r="G3" i="7"/>
  <c r="H2" i="7"/>
  <c r="G2" i="7"/>
  <c r="H15" i="6"/>
  <c r="G15" i="6"/>
  <c r="H14" i="6"/>
  <c r="G14" i="6"/>
  <c r="H13" i="6"/>
  <c r="G13" i="6"/>
  <c r="H12" i="6"/>
  <c r="G12" i="6"/>
  <c r="H11" i="6"/>
  <c r="G11" i="6"/>
  <c r="H10" i="6"/>
  <c r="G10" i="6"/>
  <c r="H7" i="6"/>
  <c r="G7" i="6"/>
  <c r="H6" i="6"/>
  <c r="G6" i="6"/>
  <c r="H5" i="6"/>
  <c r="G5" i="6"/>
  <c r="H4" i="6"/>
  <c r="G4" i="6"/>
  <c r="H3" i="6"/>
  <c r="G3" i="6"/>
  <c r="H2" i="6"/>
  <c r="G2" i="6"/>
  <c r="H15" i="5"/>
  <c r="G15" i="5"/>
  <c r="H14" i="5"/>
  <c r="G14" i="5"/>
  <c r="H13" i="5"/>
  <c r="G13" i="5"/>
  <c r="H12" i="5"/>
  <c r="G12" i="5"/>
  <c r="H11" i="5"/>
  <c r="G11" i="5"/>
  <c r="H10" i="5"/>
  <c r="G10" i="5"/>
  <c r="H7" i="5"/>
  <c r="G7" i="5"/>
  <c r="H6" i="5"/>
  <c r="G6" i="5"/>
  <c r="H5" i="5"/>
  <c r="G5" i="5"/>
  <c r="H4" i="5"/>
  <c r="G4" i="5"/>
  <c r="H3" i="5"/>
  <c r="G3" i="5"/>
  <c r="H2" i="5"/>
  <c r="G2" i="5"/>
  <c r="H15" i="4"/>
  <c r="G15" i="4"/>
  <c r="H14" i="4"/>
  <c r="G14" i="4"/>
  <c r="H13" i="4"/>
  <c r="G13" i="4"/>
  <c r="H12" i="4"/>
  <c r="G12" i="4"/>
  <c r="H11" i="4"/>
  <c r="G11" i="4"/>
  <c r="H10" i="4"/>
  <c r="G10" i="4"/>
  <c r="H7" i="4"/>
  <c r="G7" i="4"/>
  <c r="H6" i="4"/>
  <c r="G6" i="4"/>
  <c r="H5" i="4"/>
  <c r="G5" i="4"/>
  <c r="H4" i="4"/>
  <c r="G4" i="4"/>
  <c r="H3" i="4"/>
  <c r="G3" i="4"/>
  <c r="H2" i="4"/>
  <c r="G2" i="4"/>
  <c r="H15" i="3"/>
  <c r="G15" i="3"/>
  <c r="H14" i="3"/>
  <c r="G14" i="3"/>
  <c r="H13" i="3"/>
  <c r="G13" i="3"/>
  <c r="H12" i="3"/>
  <c r="G12" i="3"/>
  <c r="H11" i="3"/>
  <c r="G11" i="3"/>
  <c r="H10" i="3"/>
  <c r="G10" i="3"/>
  <c r="H7" i="3"/>
  <c r="G7" i="3"/>
  <c r="H6" i="3"/>
  <c r="G6" i="3"/>
  <c r="H5" i="3"/>
  <c r="G5" i="3"/>
  <c r="H4" i="3"/>
  <c r="G4" i="3"/>
  <c r="H3" i="3"/>
  <c r="G3" i="3"/>
  <c r="H2" i="3"/>
  <c r="G2" i="3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V30" i="1"/>
  <c r="T30" i="1"/>
  <c r="R30" i="1"/>
  <c r="P30" i="1"/>
  <c r="N30" i="1"/>
  <c r="V29" i="1"/>
  <c r="T29" i="1"/>
  <c r="R29" i="1"/>
  <c r="P29" i="1"/>
  <c r="N29" i="1"/>
  <c r="V28" i="1"/>
  <c r="T28" i="1"/>
  <c r="R28" i="1"/>
  <c r="P28" i="1"/>
  <c r="N28" i="1"/>
  <c r="V27" i="1"/>
  <c r="T27" i="1"/>
  <c r="R27" i="1"/>
  <c r="P27" i="1"/>
  <c r="N27" i="1"/>
  <c r="V14" i="1"/>
  <c r="T14" i="1"/>
  <c r="R14" i="1"/>
  <c r="P14" i="1"/>
  <c r="N14" i="1"/>
  <c r="V13" i="1"/>
  <c r="T13" i="1"/>
  <c r="R13" i="1"/>
  <c r="P13" i="1"/>
  <c r="N13" i="1"/>
  <c r="V12" i="1"/>
  <c r="T12" i="1"/>
  <c r="R12" i="1"/>
  <c r="P12" i="1"/>
  <c r="N12" i="1"/>
  <c r="V11" i="1"/>
  <c r="T11" i="1"/>
  <c r="R11" i="1"/>
  <c r="P11" i="1"/>
  <c r="N11" i="1"/>
</calcChain>
</file>

<file path=xl/sharedStrings.xml><?xml version="1.0" encoding="utf-8"?>
<sst xmlns="http://schemas.openxmlformats.org/spreadsheetml/2006/main" count="346" uniqueCount="50">
  <si>
    <t>UW</t>
  </si>
  <si>
    <t>Mondial</t>
  </si>
  <si>
    <t>MovieLens</t>
  </si>
  <si>
    <t>Muta</t>
  </si>
  <si>
    <t>Hepatitis</t>
  </si>
  <si>
    <t>Mutagenesis</t>
  </si>
  <si>
    <t>ACC</t>
  </si>
  <si>
    <t>Average</t>
  </si>
  <si>
    <t>Dev</t>
  </si>
  <si>
    <t>mbn</t>
  </si>
  <si>
    <t>mbn+count</t>
  </si>
  <si>
    <t>mbngeo</t>
  </si>
  <si>
    <t>mbn+freq</t>
  </si>
  <si>
    <t>log</t>
  </si>
  <si>
    <t>log+count</t>
  </si>
  <si>
    <t>loggeo</t>
  </si>
  <si>
    <t>log+freq</t>
  </si>
  <si>
    <t>lsn</t>
  </si>
  <si>
    <t>lsngeo</t>
  </si>
  <si>
    <t>CLL</t>
  </si>
  <si>
    <t>Time(second)</t>
  </si>
  <si>
    <t>log(cp)/log-diff</t>
  </si>
  <si>
    <t>mbn</t>
  </si>
  <si>
    <t>Sep. 11Th: bold numbers are same as sdm2012.pdf</t>
  </si>
  <si>
    <t>red numbers maybe typos</t>
  </si>
  <si>
    <t>for the journal, we’d better use sdm2012’s results, zhensong</t>
  </si>
  <si>
    <t>what kind of plot ?</t>
  </si>
  <si>
    <t>Hep</t>
  </si>
  <si>
    <t>different/ ratio?</t>
  </si>
  <si>
    <t>same database using different methods?</t>
  </si>
  <si>
    <t>Time(Hour)</t>
  </si>
  <si>
    <t>log/lsn</t>
  </si>
  <si>
    <t>Really?</t>
  </si>
  <si>
    <t>Sep. 10Th:results for mondial are different with ijcai13.pdf</t>
  </si>
  <si>
    <t>log(cp)*cnt</t>
  </si>
  <si>
    <t>log-diff*cnt</t>
  </si>
  <si>
    <t>log(cp)*freq</t>
  </si>
  <si>
    <t>The bigger the better</t>
  </si>
  <si>
    <t>ACC difference ratio</t>
  </si>
  <si>
    <t>log(cp)+cnt</t>
  </si>
  <si>
    <t>log-diff+cnt</t>
  </si>
  <si>
    <t>log(cp)+freq</t>
  </si>
  <si>
    <t>the smaller the better</t>
  </si>
  <si>
    <t>CLL difference ratio</t>
  </si>
  <si>
    <t>log/log+count</t>
  </si>
  <si>
    <t>mbn+count</t>
  </si>
  <si>
    <t>DEV</t>
  </si>
  <si>
    <t>Learning Time</t>
  </si>
  <si>
    <t>log-difference + frequency</t>
  </si>
  <si>
    <t>MBN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</si>
</sst>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3366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164" fontId="1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/>
    <xf numFmtId="0" fontId="6" fillId="0" borderId="0" xfId="0" applyFont="1"/>
    <xf numFmtId="10" fontId="0" fillId="0" borderId="0" xfId="0" applyNumberForma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23FF2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78787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33CCCC"/>
      <rgbColor rgb="009BBB59"/>
      <rgbColor rgb="00FFD320"/>
      <rgbColor rgb="00FF9900"/>
      <rgbColor rgb="00FF420E"/>
      <rgbColor rgb="008064A2"/>
      <rgbColor rgb="00969696"/>
      <rgbColor rgb="00004586"/>
      <rgbColor rgb="00579D1C"/>
      <rgbColor rgb="00003300"/>
      <rgbColor rgb="00333300"/>
      <rgbColor rgb="00993300"/>
      <rgbColor rgb="00FF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Summary!$M$27</c:f>
              <c:strCache>
                <c:ptCount val="1"/>
                <c:pt idx="0">
                  <c:v>mbn+count</c:v>
                </c:pt>
              </c:strCache>
            </c:strRef>
          </c:tx>
          <c:xVal>
            <c:numRef>
              <c:f>Summary!$N$37:$R$37</c:f>
              <c:numCache>
                <c:formatCode>0.0000</c:formatCode>
                <c:ptCount val="5"/>
                <c:pt idx="0">
                  <c:v>-0.441165476666666</c:v>
                </c:pt>
                <c:pt idx="1">
                  <c:v>-1.2780402689999999</c:v>
                </c:pt>
                <c:pt idx="2">
                  <c:v>-0.79483948666666604</c:v>
                </c:pt>
                <c:pt idx="3">
                  <c:v>-0.91199722111111003</c:v>
                </c:pt>
                <c:pt idx="4">
                  <c:v>-1.17939330125</c:v>
                </c:pt>
              </c:numCache>
            </c:numRef>
          </c:xVal>
          <c:yVal>
            <c:numRef>
              <c:f>Summary!$C$22:$C$26</c:f>
              <c:numCache>
                <c:formatCode>General</c:formatCode>
                <c:ptCount val="5"/>
                <c:pt idx="0">
                  <c:v>5</c:v>
                </c:pt>
                <c:pt idx="1">
                  <c:v>90</c:v>
                </c:pt>
                <c:pt idx="2">
                  <c:v>10800</c:v>
                </c:pt>
                <c:pt idx="3">
                  <c:v>14400</c:v>
                </c:pt>
                <c:pt idx="4">
                  <c:v>36000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Summary!$M$30</c:f>
              <c:strCache>
                <c:ptCount val="1"/>
                <c:pt idx="0">
                  <c:v>log+freq</c:v>
                </c:pt>
              </c:strCache>
            </c:strRef>
          </c:tx>
          <c:xVal>
            <c:numRef>
              <c:f>Summary!$N$38:$R$38</c:f>
              <c:numCache>
                <c:formatCode>0.0000</c:formatCode>
                <c:ptCount val="5"/>
                <c:pt idx="0">
                  <c:v>-0.41402390033333297</c:v>
                </c:pt>
                <c:pt idx="1">
                  <c:v>-1.3369476518000001</c:v>
                </c:pt>
                <c:pt idx="2">
                  <c:v>-0.71292861133333296</c:v>
                </c:pt>
                <c:pt idx="3">
                  <c:v>-0.72643051377777701</c:v>
                </c:pt>
                <c:pt idx="4">
                  <c:v>-1.0702518702499999</c:v>
                </c:pt>
              </c:numCache>
            </c:numRef>
          </c:xVal>
          <c:yVal>
            <c:numRef>
              <c:f>Summary!$B$22:$B$26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8384"/>
        <c:axId val="109282432"/>
      </c:scatterChart>
      <c:valAx>
        <c:axId val="94608384"/>
        <c:scaling>
          <c:orientation val="maxMin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CLL</a:t>
                </a:r>
              </a:p>
            </c:rich>
          </c:tx>
          <c:overlay val="1"/>
        </c:title>
        <c:numFmt formatCode="0.0000" sourceLinked="1"/>
        <c:majorTickMark val="out"/>
        <c:minorTickMark val="none"/>
        <c:tickLblPos val="nextTo"/>
        <c:crossAx val="109282432"/>
        <c:crossesAt val="0"/>
        <c:crossBetween val="midCat"/>
      </c:valAx>
      <c:valAx>
        <c:axId val="10928243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TIME(s)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crossAx val="94608384"/>
        <c:crossesAt val="0"/>
        <c:crossBetween val="midCat"/>
      </c:val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PLOT!$B$36</c:f>
              <c:strCache>
                <c:ptCount val="1"/>
                <c:pt idx="0">
                  <c:v>log/log+count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PLOT!$A$37:$A$41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PLOT!$B$37:$B$41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PLOT!$C$36</c:f>
              <c:strCache>
                <c:ptCount val="1"/>
                <c:pt idx="0">
                  <c:v>mbn+count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PLOT!$A$37:$A$41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PLOT!$C$37:$C$41</c:f>
              <c:numCache>
                <c:formatCode>General</c:formatCode>
                <c:ptCount val="5"/>
                <c:pt idx="0">
                  <c:v>5</c:v>
                </c:pt>
                <c:pt idx="1">
                  <c:v>90</c:v>
                </c:pt>
                <c:pt idx="2">
                  <c:v>10800</c:v>
                </c:pt>
                <c:pt idx="3">
                  <c:v>14400</c:v>
                </c:pt>
                <c:pt idx="4">
                  <c:v>36000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67712"/>
        <c:axId val="112069248"/>
      </c:barChart>
      <c:catAx>
        <c:axId val="112067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12069248"/>
        <c:crossesAt val="0"/>
        <c:auto val="1"/>
        <c:lblAlgn val="ctr"/>
        <c:lblOffset val="100"/>
        <c:noMultiLvlLbl val="1"/>
      </c:catAx>
      <c:valAx>
        <c:axId val="112069248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crossAx val="112067712"/>
        <c:crossesAt val="0"/>
        <c:crossBetween val="between"/>
      </c:valAx>
      <c:spPr>
        <a:solidFill>
          <a:srgbClr val="FFFFFF"/>
        </a:solidFill>
      </c:spPr>
    </c:plotArea>
    <c:legend>
      <c:legendPos val="r"/>
      <c:overlay val="1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PLOT!$A$3</c:f>
              <c:strCache>
                <c:ptCount val="1"/>
                <c:pt idx="0">
                  <c:v>mbn+count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PLOT!$B$2:$F$2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PLOT!$B$3:$F$3</c:f>
              <c:numCache>
                <c:formatCode>0.0000</c:formatCode>
                <c:ptCount val="5"/>
                <c:pt idx="0">
                  <c:v>0.80251887</c:v>
                </c:pt>
                <c:pt idx="1">
                  <c:v>0.4381381386</c:v>
                </c:pt>
                <c:pt idx="2">
                  <c:v>0.59713196433333304</c:v>
                </c:pt>
                <c:pt idx="3">
                  <c:v>0.61489474111111098</c:v>
                </c:pt>
                <c:pt idx="4">
                  <c:v>0.51005904187499995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PLOT!$A$4</c:f>
              <c:strCache>
                <c:ptCount val="1"/>
                <c:pt idx="0">
                  <c:v>mbn+freq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PLOT!$B$2:$F$2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PLOT!$B$4:$F$4</c:f>
              <c:numCache>
                <c:formatCode>0.0000</c:formatCode>
                <c:ptCount val="5"/>
                <c:pt idx="0">
                  <c:v>0.80249642333333304</c:v>
                </c:pt>
                <c:pt idx="1">
                  <c:v>0.4381381386</c:v>
                </c:pt>
                <c:pt idx="2">
                  <c:v>0.58764898566666601</c:v>
                </c:pt>
                <c:pt idx="3">
                  <c:v>0.60888873488888795</c:v>
                </c:pt>
                <c:pt idx="4">
                  <c:v>0.50943404187499997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PLOT!$A$5</c:f>
              <c:strCache>
                <c:ptCount val="1"/>
                <c:pt idx="0">
                  <c:v>log+count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PLOT!$B$2:$F$2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PLOT!$B$5:$F$5</c:f>
              <c:numCache>
                <c:formatCode>0.0000</c:formatCode>
                <c:ptCount val="5"/>
                <c:pt idx="0">
                  <c:v>0.80889080099999999</c:v>
                </c:pt>
                <c:pt idx="1">
                  <c:v>0.44698698799999997</c:v>
                </c:pt>
                <c:pt idx="2">
                  <c:v>0.619341629</c:v>
                </c:pt>
                <c:pt idx="3">
                  <c:v>0.66952282666666596</c:v>
                </c:pt>
                <c:pt idx="4">
                  <c:v>0.55117202399999998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PLOT!$A$6</c:f>
              <c:strCache>
                <c:ptCount val="1"/>
                <c:pt idx="0">
                  <c:v>log+freq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strRef>
              <c:f>PLOT!$B$2:$F$2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PLOT!$B$6:$F$6</c:f>
              <c:numCache>
                <c:formatCode>0.0000</c:formatCode>
                <c:ptCount val="5"/>
                <c:pt idx="0">
                  <c:v>0.81010292233333303</c:v>
                </c:pt>
                <c:pt idx="1">
                  <c:v>0.44590590699999999</c:v>
                </c:pt>
                <c:pt idx="2">
                  <c:v>0.65144112666666598</c:v>
                </c:pt>
                <c:pt idx="3">
                  <c:v>0.669613622444444</c:v>
                </c:pt>
                <c:pt idx="4">
                  <c:v>0.54792202400000001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01184"/>
        <c:axId val="112302720"/>
      </c:barChart>
      <c:catAx>
        <c:axId val="112301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12302720"/>
        <c:crossesAt val="0"/>
        <c:auto val="1"/>
        <c:lblAlgn val="ctr"/>
        <c:lblOffset val="100"/>
        <c:noMultiLvlLbl val="1"/>
      </c:catAx>
      <c:valAx>
        <c:axId val="112302720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0" sourceLinked="1"/>
        <c:majorTickMark val="out"/>
        <c:minorTickMark val="none"/>
        <c:tickLblPos val="nextTo"/>
        <c:crossAx val="112301184"/>
        <c:crossesAt val="0"/>
        <c:crossBetween val="between"/>
      </c:valAx>
      <c:spPr>
        <a:solidFill>
          <a:srgbClr val="FFFFFF"/>
        </a:solidFill>
      </c:spPr>
    </c:plotArea>
    <c:legend>
      <c:legendPos val="r"/>
      <c:overlay val="1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PLOT!$A$22</c:f>
              <c:strCache>
                <c:ptCount val="1"/>
                <c:pt idx="0">
                  <c:v>mbn+count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PLOT!$B$21:$F$21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PLOT!$B$22:$F$22</c:f>
              <c:numCache>
                <c:formatCode>0.0000</c:formatCode>
                <c:ptCount val="5"/>
                <c:pt idx="0">
                  <c:v>-0.441165476666666</c:v>
                </c:pt>
                <c:pt idx="1">
                  <c:v>-1.2780402689999999</c:v>
                </c:pt>
                <c:pt idx="2">
                  <c:v>-0.79483948666666604</c:v>
                </c:pt>
                <c:pt idx="3">
                  <c:v>-0.91199722111111003</c:v>
                </c:pt>
                <c:pt idx="4">
                  <c:v>-1.17939330125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PLOT!$A$23</c:f>
              <c:strCache>
                <c:ptCount val="1"/>
                <c:pt idx="0">
                  <c:v>mbn+freq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PLOT!$B$21:$F$21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PLOT!$B$23:$F$23</c:f>
              <c:numCache>
                <c:formatCode>0.0000</c:formatCode>
                <c:ptCount val="5"/>
                <c:pt idx="0">
                  <c:v>-0.43198661033333302</c:v>
                </c:pt>
                <c:pt idx="1">
                  <c:v>-1.2771586414</c:v>
                </c:pt>
                <c:pt idx="2">
                  <c:v>-0.83320619866666601</c:v>
                </c:pt>
                <c:pt idx="3">
                  <c:v>-0.92835688599999999</c:v>
                </c:pt>
                <c:pt idx="4">
                  <c:v>-1.15786072075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PLOT!$A$24</c:f>
              <c:strCache>
                <c:ptCount val="1"/>
                <c:pt idx="0">
                  <c:v>log+count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PLOT!$B$21:$F$21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PLOT!$B$24:$F$24</c:f>
              <c:numCache>
                <c:formatCode>0.0000</c:formatCode>
                <c:ptCount val="5"/>
                <c:pt idx="0">
                  <c:v>-0.42003795133333299</c:v>
                </c:pt>
                <c:pt idx="1">
                  <c:v>-1.3576267693999999</c:v>
                </c:pt>
                <c:pt idx="2">
                  <c:v>-1.0971094403333299</c:v>
                </c:pt>
                <c:pt idx="3">
                  <c:v>-0.76760561777777703</c:v>
                </c:pt>
                <c:pt idx="4">
                  <c:v>-1.204254765125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PLOT!$A$25</c:f>
              <c:strCache>
                <c:ptCount val="1"/>
                <c:pt idx="0">
                  <c:v>log+freq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strRef>
              <c:f>PLOT!$B$21:$F$21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PLOT!$B$25:$F$25</c:f>
              <c:numCache>
                <c:formatCode>0.0000</c:formatCode>
                <c:ptCount val="5"/>
                <c:pt idx="0">
                  <c:v>-0.41402390033333297</c:v>
                </c:pt>
                <c:pt idx="1">
                  <c:v>-1.3369476518000001</c:v>
                </c:pt>
                <c:pt idx="2">
                  <c:v>-0.71292861133333296</c:v>
                </c:pt>
                <c:pt idx="3">
                  <c:v>-0.72643051377777701</c:v>
                </c:pt>
                <c:pt idx="4">
                  <c:v>-1.0702518702499999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95008"/>
        <c:axId val="112396544"/>
      </c:barChart>
      <c:catAx>
        <c:axId val="112395008"/>
        <c:scaling>
          <c:orientation val="minMax"/>
        </c:scaling>
        <c:delete val="1"/>
        <c:axPos val="b"/>
        <c:majorTickMark val="out"/>
        <c:minorTickMark val="none"/>
        <c:tickLblPos val="nextTo"/>
        <c:crossAx val="112396544"/>
        <c:crossesAt val="0"/>
        <c:auto val="1"/>
        <c:lblAlgn val="ctr"/>
        <c:lblOffset val="100"/>
        <c:noMultiLvlLbl val="1"/>
      </c:catAx>
      <c:valAx>
        <c:axId val="112396544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0" sourceLinked="1"/>
        <c:majorTickMark val="out"/>
        <c:minorTickMark val="none"/>
        <c:tickLblPos val="nextTo"/>
        <c:crossAx val="112395008"/>
        <c:crossesAt val="0"/>
        <c:crossBetween val="between"/>
      </c:valAx>
      <c:spPr>
        <a:solidFill>
          <a:srgbClr val="FFFFFF"/>
        </a:solidFill>
      </c:spPr>
    </c:plotArea>
    <c:legend>
      <c:legendPos val="r"/>
      <c:overlay val="1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4000"/>
            </a:pPr>
            <a:r>
              <a:rPr lang="en-US" sz="4000"/>
              <a:t>Learning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Summary!$A$38</c:f>
              <c:strCache>
                <c:ptCount val="1"/>
                <c:pt idx="0">
                  <c:v>log-difference + frequency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txPr>
              <a:bodyPr/>
              <a:lstStyle/>
              <a:p>
                <a:pPr>
                  <a:defRPr sz="2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Summary!$B$37:$F$37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Summary!$B$38:$F$38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Summary!$A$39</c:f>
              <c:strCache>
                <c:ptCount val="1"/>
                <c:pt idx="0">
                  <c:v>MBN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txPr>
              <a:bodyPr/>
              <a:lstStyle/>
              <a:p>
                <a:pPr>
                  <a:defRPr sz="2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Summary!$B$37:$F$37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Summary!$B$39:$F$39</c:f>
              <c:numCache>
                <c:formatCode>General</c:formatCode>
                <c:ptCount val="5"/>
                <c:pt idx="0">
                  <c:v>5</c:v>
                </c:pt>
                <c:pt idx="1">
                  <c:v>90</c:v>
                </c:pt>
                <c:pt idx="2">
                  <c:v>10800</c:v>
                </c:pt>
                <c:pt idx="3">
                  <c:v>14400</c:v>
                </c:pt>
                <c:pt idx="4">
                  <c:v>36000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3520640"/>
        <c:axId val="113522176"/>
      </c:barChart>
      <c:catAx>
        <c:axId val="11352064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113522176"/>
        <c:crosses val="autoZero"/>
        <c:auto val="1"/>
        <c:lblAlgn val="ctr"/>
        <c:lblOffset val="100"/>
        <c:noMultiLvlLbl val="0"/>
      </c:catAx>
      <c:valAx>
        <c:axId val="113522176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11352064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3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0"/>
            </a:pPr>
            <a:r>
              <a:rPr lang="en-US" sz="6000"/>
              <a:t>Learning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Summary!$A$38</c:f>
              <c:strCache>
                <c:ptCount val="1"/>
                <c:pt idx="0">
                  <c:v>log-difference + frequency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delete val="1"/>
          </c:dLbls>
          <c:cat>
            <c:strRef>
              <c:f>Summary!$B$37:$F$37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Summary!$B$38:$F$38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Summary!$A$39</c:f>
              <c:strCache>
                <c:ptCount val="1"/>
                <c:pt idx="0">
                  <c:v>MBN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delete val="1"/>
          </c:dLbls>
          <c:cat>
            <c:strRef>
              <c:f>Summary!$B$37:$F$37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Summary!$B$39:$F$39</c:f>
              <c:numCache>
                <c:formatCode>General</c:formatCode>
                <c:ptCount val="5"/>
                <c:pt idx="0">
                  <c:v>5</c:v>
                </c:pt>
                <c:pt idx="1">
                  <c:v>90</c:v>
                </c:pt>
                <c:pt idx="2">
                  <c:v>10800</c:v>
                </c:pt>
                <c:pt idx="3">
                  <c:v>14400</c:v>
                </c:pt>
                <c:pt idx="4">
                  <c:v>36000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2314496"/>
        <c:axId val="142332672"/>
      </c:barChart>
      <c:catAx>
        <c:axId val="14231449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142332672"/>
        <c:crosses val="autoZero"/>
        <c:auto val="1"/>
        <c:lblAlgn val="ctr"/>
        <c:lblOffset val="100"/>
        <c:noMultiLvlLbl val="0"/>
      </c:catAx>
      <c:valAx>
        <c:axId val="142332672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600"/>
            </a:pPr>
            <a:endParaRPr lang="en-US"/>
          </a:p>
        </c:txPr>
        <c:crossAx val="14231449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Summary!$M$43</c:f>
              <c:strCache>
                <c:ptCount val="1"/>
                <c:pt idx="0">
                  <c:v>mbn+count</c:v>
                </c:pt>
              </c:strCache>
            </c:strRef>
          </c:tx>
          <c:xVal>
            <c:numRef>
              <c:f>Summary!$N$43:$R$43</c:f>
              <c:numCache>
                <c:formatCode>0.00%</c:formatCode>
                <c:ptCount val="5"/>
                <c:pt idx="0">
                  <c:v>0.80251887</c:v>
                </c:pt>
                <c:pt idx="1">
                  <c:v>0.4381381386</c:v>
                </c:pt>
                <c:pt idx="2">
                  <c:v>0.59713196433333304</c:v>
                </c:pt>
                <c:pt idx="3">
                  <c:v>0.61489474111111098</c:v>
                </c:pt>
                <c:pt idx="4">
                  <c:v>0.51005904187499995</c:v>
                </c:pt>
              </c:numCache>
            </c:numRef>
          </c:xVal>
          <c:yVal>
            <c:numRef>
              <c:f>Summary!$C$22:$C$26</c:f>
              <c:numCache>
                <c:formatCode>General</c:formatCode>
                <c:ptCount val="5"/>
                <c:pt idx="0">
                  <c:v>5</c:v>
                </c:pt>
                <c:pt idx="1">
                  <c:v>90</c:v>
                </c:pt>
                <c:pt idx="2">
                  <c:v>10800</c:v>
                </c:pt>
                <c:pt idx="3">
                  <c:v>14400</c:v>
                </c:pt>
                <c:pt idx="4">
                  <c:v>36000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Summary!$M$44</c:f>
              <c:strCache>
                <c:ptCount val="1"/>
                <c:pt idx="0">
                  <c:v>log+freq</c:v>
                </c:pt>
              </c:strCache>
            </c:strRef>
          </c:tx>
          <c:xVal>
            <c:numRef>
              <c:f>Summary!$N$44:$R$44</c:f>
              <c:numCache>
                <c:formatCode>0.00%</c:formatCode>
                <c:ptCount val="5"/>
                <c:pt idx="0">
                  <c:v>0.81010292233333303</c:v>
                </c:pt>
                <c:pt idx="1">
                  <c:v>0.44590590699999999</c:v>
                </c:pt>
                <c:pt idx="2">
                  <c:v>0.65144112666666598</c:v>
                </c:pt>
                <c:pt idx="3">
                  <c:v>0.669613622444444</c:v>
                </c:pt>
                <c:pt idx="4">
                  <c:v>0.54792202400000001</c:v>
                </c:pt>
              </c:numCache>
            </c:numRef>
          </c:xVal>
          <c:yVal>
            <c:numRef>
              <c:f>Summary!$B$22:$B$26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23488"/>
        <c:axId val="111843968"/>
      </c:scatterChart>
      <c:valAx>
        <c:axId val="11182348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502"/>
                  <a:t>ACC</a:t>
                </a:r>
              </a:p>
            </c:rich>
          </c:tx>
          <c:layout/>
          <c:overlay val="1"/>
        </c:title>
        <c:numFmt formatCode="0.00%" sourceLinked="1"/>
        <c:majorTickMark val="out"/>
        <c:minorTickMark val="none"/>
        <c:tickLblPos val="nextTo"/>
        <c:crossAx val="111843968"/>
        <c:crosses val="autoZero"/>
        <c:crossBetween val="midCat"/>
      </c:valAx>
      <c:valAx>
        <c:axId val="111843968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502"/>
                  <a:t>TIME(s)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crossAx val="111823488"/>
        <c:crosses val="autoZero"/>
        <c:crossBetween val="midCat"/>
      </c:val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Summary!$A$59</c:f>
              <c:strCache>
                <c:ptCount val="1"/>
                <c:pt idx="0">
                  <c:v>mbn</c:v>
                </c:pt>
              </c:strCache>
            </c:strRef>
          </c:tx>
          <c:spPr>
            <a:solidFill>
              <a:srgbClr val="004586"/>
            </a:solidFill>
          </c:spPr>
          <c:invertIfNegative val="1"/>
          <c:cat>
            <c:strRef>
              <c:f>Summary!$B$58:$F$58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Summary!$B$59:$F$59</c:f>
              <c:numCache>
                <c:formatCode>0.0000</c:formatCode>
                <c:ptCount val="5"/>
                <c:pt idx="0">
                  <c:v>0.80251887</c:v>
                </c:pt>
                <c:pt idx="1">
                  <c:v>0.4381381386</c:v>
                </c:pt>
                <c:pt idx="2">
                  <c:v>0.59713196433333304</c:v>
                </c:pt>
                <c:pt idx="3">
                  <c:v>0.61489474111111098</c:v>
                </c:pt>
                <c:pt idx="4">
                  <c:v>0.51005904187499995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Summary!$A$60</c:f>
              <c:strCache>
                <c:ptCount val="1"/>
                <c:pt idx="0">
                  <c:v>log(cp)*cnt</c:v>
                </c:pt>
              </c:strCache>
            </c:strRef>
          </c:tx>
          <c:spPr>
            <a:solidFill>
              <a:srgbClr val="FF420E"/>
            </a:solidFill>
          </c:spPr>
          <c:invertIfNegative val="1"/>
          <c:cat>
            <c:strRef>
              <c:f>Summary!$B$58:$F$58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Summary!$B$60:$F$60</c:f>
              <c:numCache>
                <c:formatCode>0.0000</c:formatCode>
                <c:ptCount val="5"/>
                <c:pt idx="0">
                  <c:v>0.78317984533333296</c:v>
                </c:pt>
                <c:pt idx="1">
                  <c:v>0.40208208340000001</c:v>
                </c:pt>
                <c:pt idx="2">
                  <c:v>0.64273660166666702</c:v>
                </c:pt>
                <c:pt idx="3">
                  <c:v>0.61437720399999995</c:v>
                </c:pt>
                <c:pt idx="4">
                  <c:v>0.49129230974999999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Summary!$A$61</c:f>
              <c:strCache>
                <c:ptCount val="1"/>
                <c:pt idx="0">
                  <c:v>log-diff*cnt</c:v>
                </c:pt>
              </c:strCache>
            </c:strRef>
          </c:tx>
          <c:spPr>
            <a:solidFill>
              <a:srgbClr val="FFD320"/>
            </a:solidFill>
          </c:spPr>
          <c:invertIfNegative val="1"/>
          <c:cat>
            <c:strRef>
              <c:f>Summary!$B$58:$F$58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Summary!$B$61:$F$61</c:f>
              <c:numCache>
                <c:formatCode>0.0000</c:formatCode>
                <c:ptCount val="5"/>
                <c:pt idx="0">
                  <c:v>0.80889080099999999</c:v>
                </c:pt>
                <c:pt idx="1">
                  <c:v>0.44698698799999997</c:v>
                </c:pt>
                <c:pt idx="2">
                  <c:v>0.619341629</c:v>
                </c:pt>
                <c:pt idx="3">
                  <c:v>0.66952282666666596</c:v>
                </c:pt>
                <c:pt idx="4">
                  <c:v>0.55117202399999998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Summary!$A$62</c:f>
              <c:strCache>
                <c:ptCount val="1"/>
                <c:pt idx="0">
                  <c:v>log(cp)*freq</c:v>
                </c:pt>
              </c:strCache>
            </c:strRef>
          </c:tx>
          <c:spPr>
            <a:solidFill>
              <a:srgbClr val="579D1C"/>
            </a:solidFill>
          </c:spPr>
          <c:invertIfNegative val="1"/>
          <c:cat>
            <c:strRef>
              <c:f>Summary!$B$58:$F$58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Summary!$B$62:$F$62</c:f>
              <c:numCache>
                <c:formatCode>0.0000</c:formatCode>
                <c:ptCount val="5"/>
                <c:pt idx="0">
                  <c:v>0.81010292233333303</c:v>
                </c:pt>
                <c:pt idx="1">
                  <c:v>0.44590590699999999</c:v>
                </c:pt>
                <c:pt idx="2">
                  <c:v>0.65144112666666598</c:v>
                </c:pt>
                <c:pt idx="3">
                  <c:v>0.669613622444444</c:v>
                </c:pt>
                <c:pt idx="4">
                  <c:v>0.54792202400000001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4181120"/>
        <c:axId val="138129792"/>
      </c:barChart>
      <c:catAx>
        <c:axId val="124181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29792"/>
        <c:crosses val="autoZero"/>
        <c:auto val="1"/>
        <c:lblAlgn val="ctr"/>
        <c:lblOffset val="100"/>
        <c:noMultiLvlLbl val="1"/>
      </c:catAx>
      <c:valAx>
        <c:axId val="13812979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ACC</a:t>
                </a:r>
              </a:p>
            </c:rich>
          </c:tx>
          <c:layout/>
          <c:overlay val="1"/>
        </c:title>
        <c:numFmt formatCode="0.0000" sourceLinked="1"/>
        <c:majorTickMark val="out"/>
        <c:minorTickMark val="none"/>
        <c:tickLblPos val="nextTo"/>
        <c:crossAx val="124181120"/>
        <c:crosses val="autoZero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Summary!$A$83</c:f>
              <c:strCache>
                <c:ptCount val="1"/>
                <c:pt idx="0">
                  <c:v>mbn</c:v>
                </c:pt>
              </c:strCache>
            </c:strRef>
          </c:tx>
          <c:invertIfNegative val="0"/>
          <c:cat>
            <c:strRef>
              <c:f>Summary!$B$82:$F$82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Summary!$B$83:$F$83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Summary!$A$84</c:f>
              <c:strCache>
                <c:ptCount val="1"/>
                <c:pt idx="0">
                  <c:v>log(cp)+cnt</c:v>
                </c:pt>
              </c:strCache>
            </c:strRef>
          </c:tx>
          <c:invertIfNegative val="0"/>
          <c:cat>
            <c:strRef>
              <c:f>Summary!$B$82:$F$82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Summary!$B$84:$F$84</c:f>
              <c:numCache>
                <c:formatCode>General</c:formatCode>
                <c:ptCount val="5"/>
                <c:pt idx="0">
                  <c:v>-2.4049844236760105</c:v>
                </c:pt>
                <c:pt idx="1">
                  <c:v>-8.2173019858479748</c:v>
                </c:pt>
                <c:pt idx="2">
                  <c:v>7.6369117400770543</c:v>
                </c:pt>
                <c:pt idx="3">
                  <c:v>-8.1314034802415988E-2</c:v>
                </c:pt>
                <c:pt idx="4">
                  <c:v>-3.6855518525779232</c:v>
                </c:pt>
              </c:numCache>
            </c:numRef>
          </c:val>
        </c:ser>
        <c:ser>
          <c:idx val="2"/>
          <c:order val="2"/>
          <c:tx>
            <c:strRef>
              <c:f>Summary!$A$85</c:f>
              <c:strCache>
                <c:ptCount val="1"/>
                <c:pt idx="0">
                  <c:v>log-diff+cnt</c:v>
                </c:pt>
              </c:strCache>
            </c:strRef>
          </c:tx>
          <c:invertIfNegative val="0"/>
          <c:cat>
            <c:strRef>
              <c:f>Summary!$B$82:$F$82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Summary!$B$85:$F$85</c:f>
              <c:numCache>
                <c:formatCode>General</c:formatCode>
                <c:ptCount val="5"/>
                <c:pt idx="0">
                  <c:v>0.79750778816198886</c:v>
                </c:pt>
                <c:pt idx="1">
                  <c:v>2.0314996576124216</c:v>
                </c:pt>
                <c:pt idx="2">
                  <c:v>3.7179701892480321</c:v>
                </c:pt>
                <c:pt idx="3">
                  <c:v>8.8794926004228287</c:v>
                </c:pt>
                <c:pt idx="4">
                  <c:v>8.0572436777102574</c:v>
                </c:pt>
              </c:numCache>
            </c:numRef>
          </c:val>
        </c:ser>
        <c:ser>
          <c:idx val="3"/>
          <c:order val="3"/>
          <c:tx>
            <c:strRef>
              <c:f>Summary!$A$86</c:f>
              <c:strCache>
                <c:ptCount val="1"/>
                <c:pt idx="0">
                  <c:v>log(cp)+freq</c:v>
                </c:pt>
              </c:strCache>
            </c:strRef>
          </c:tx>
          <c:invertIfNegative val="0"/>
          <c:cat>
            <c:strRef>
              <c:f>Summary!$B$82:$F$82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Summary!$B$86:$F$86</c:f>
              <c:numCache>
                <c:formatCode>General</c:formatCode>
                <c:ptCount val="5"/>
                <c:pt idx="0">
                  <c:v>0.94704049844237403</c:v>
                </c:pt>
                <c:pt idx="1">
                  <c:v>1.7804154302670689</c:v>
                </c:pt>
                <c:pt idx="2">
                  <c:v>9.0939541115391087</c:v>
                </c:pt>
                <c:pt idx="3">
                  <c:v>8.8957554073833105</c:v>
                </c:pt>
                <c:pt idx="4">
                  <c:v>7.4103117035875421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95776"/>
        <c:axId val="110397312"/>
      </c:barChart>
      <c:catAx>
        <c:axId val="11039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397312"/>
        <c:crosses val="autoZero"/>
        <c:auto val="1"/>
        <c:lblAlgn val="ctr"/>
        <c:lblOffset val="100"/>
        <c:noMultiLvlLbl val="0"/>
      </c:catAx>
      <c:valAx>
        <c:axId val="1103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39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Summary!$A$67</c:f>
              <c:strCache>
                <c:ptCount val="1"/>
                <c:pt idx="0">
                  <c:v>mbn</c:v>
                </c:pt>
              </c:strCache>
            </c:strRef>
          </c:tx>
          <c:invertIfNegative val="0"/>
          <c:cat>
            <c:strRef>
              <c:f>Summary!$B$66:$F$66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Summary!$B$67:$F$67</c:f>
              <c:numCache>
                <c:formatCode>0.0000</c:formatCode>
                <c:ptCount val="5"/>
                <c:pt idx="0">
                  <c:v>-0.441165476666666</c:v>
                </c:pt>
                <c:pt idx="1">
                  <c:v>-1.2780402689999999</c:v>
                </c:pt>
                <c:pt idx="2">
                  <c:v>-0.79483948666666604</c:v>
                </c:pt>
                <c:pt idx="3">
                  <c:v>-0.91199722111111003</c:v>
                </c:pt>
                <c:pt idx="4">
                  <c:v>-1.17939330125</c:v>
                </c:pt>
              </c:numCache>
            </c:numRef>
          </c:val>
        </c:ser>
        <c:ser>
          <c:idx val="1"/>
          <c:order val="1"/>
          <c:tx>
            <c:strRef>
              <c:f>Summary!$A$68</c:f>
              <c:strCache>
                <c:ptCount val="1"/>
                <c:pt idx="0">
                  <c:v>log(cp)*cnt</c:v>
                </c:pt>
              </c:strCache>
            </c:strRef>
          </c:tx>
          <c:invertIfNegative val="0"/>
          <c:cat>
            <c:strRef>
              <c:f>Summary!$B$66:$F$66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Summary!$B$68:$F$68</c:f>
              <c:numCache>
                <c:formatCode>0.0000</c:formatCode>
                <c:ptCount val="5"/>
                <c:pt idx="0">
                  <c:v>-0.46728876466666702</c:v>
                </c:pt>
                <c:pt idx="1">
                  <c:v>-1.4703847172</c:v>
                </c:pt>
                <c:pt idx="2">
                  <c:v>-1.190763383</c:v>
                </c:pt>
                <c:pt idx="3">
                  <c:v>-0.841433613333333</c:v>
                </c:pt>
                <c:pt idx="4">
                  <c:v>-1.32615591825</c:v>
                </c:pt>
              </c:numCache>
            </c:numRef>
          </c:val>
        </c:ser>
        <c:ser>
          <c:idx val="2"/>
          <c:order val="2"/>
          <c:tx>
            <c:strRef>
              <c:f>Summary!$A$69</c:f>
              <c:strCache>
                <c:ptCount val="1"/>
                <c:pt idx="0">
                  <c:v>log-diff*cnt</c:v>
                </c:pt>
              </c:strCache>
            </c:strRef>
          </c:tx>
          <c:invertIfNegative val="0"/>
          <c:cat>
            <c:strRef>
              <c:f>Summary!$B$66:$F$66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Summary!$B$69:$F$69</c:f>
              <c:numCache>
                <c:formatCode>0.0000</c:formatCode>
                <c:ptCount val="5"/>
                <c:pt idx="0">
                  <c:v>-0.42003795133333299</c:v>
                </c:pt>
                <c:pt idx="1">
                  <c:v>-1.3576267693999999</c:v>
                </c:pt>
                <c:pt idx="2">
                  <c:v>-1.0971094403333299</c:v>
                </c:pt>
                <c:pt idx="3">
                  <c:v>-0.76760561777777703</c:v>
                </c:pt>
                <c:pt idx="4">
                  <c:v>-1.204254765125</c:v>
                </c:pt>
              </c:numCache>
            </c:numRef>
          </c:val>
        </c:ser>
        <c:ser>
          <c:idx val="3"/>
          <c:order val="3"/>
          <c:tx>
            <c:strRef>
              <c:f>Summary!$A$70</c:f>
              <c:strCache>
                <c:ptCount val="1"/>
                <c:pt idx="0">
                  <c:v>log(cp)*freq</c:v>
                </c:pt>
              </c:strCache>
            </c:strRef>
          </c:tx>
          <c:invertIfNegative val="0"/>
          <c:cat>
            <c:strRef>
              <c:f>Summary!$B$66:$F$66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Summary!$B$70:$F$70</c:f>
              <c:numCache>
                <c:formatCode>0.0000</c:formatCode>
                <c:ptCount val="5"/>
                <c:pt idx="0">
                  <c:v>-0.41402390033333297</c:v>
                </c:pt>
                <c:pt idx="1">
                  <c:v>-1.3369476518000001</c:v>
                </c:pt>
                <c:pt idx="2">
                  <c:v>-0.71292861133333296</c:v>
                </c:pt>
                <c:pt idx="3">
                  <c:v>-0.72643051377777701</c:v>
                </c:pt>
                <c:pt idx="4">
                  <c:v>-1.0702518702499999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15872"/>
        <c:axId val="110417408"/>
      </c:barChart>
      <c:catAx>
        <c:axId val="11041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417408"/>
        <c:crosses val="autoZero"/>
        <c:auto val="1"/>
        <c:lblAlgn val="ctr"/>
        <c:lblOffset val="100"/>
        <c:noMultiLvlLbl val="0"/>
      </c:catAx>
      <c:valAx>
        <c:axId val="11041740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104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6043963254593181E-2"/>
          <c:y val="0.1438775882181394"/>
          <c:w val="0.8889560367454068"/>
          <c:h val="0.642300962379702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Summary!$A$95</c:f>
              <c:strCache>
                <c:ptCount val="1"/>
                <c:pt idx="0">
                  <c:v>mbn</c:v>
                </c:pt>
              </c:strCache>
            </c:strRef>
          </c:tx>
          <c:invertIfNegative val="0"/>
          <c:cat>
            <c:strRef>
              <c:f>Summary!$B$94:$F$94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Summary!$B$95:$F$95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Summary!$A$96</c:f>
              <c:strCache>
                <c:ptCount val="1"/>
                <c:pt idx="0">
                  <c:v>log(cp)+cnt</c:v>
                </c:pt>
              </c:strCache>
            </c:strRef>
          </c:tx>
          <c:invertIfNegative val="0"/>
          <c:cat>
            <c:strRef>
              <c:f>Summary!$B$94:$F$94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Summary!$B$96:$F$96</c:f>
              <c:numCache>
                <c:formatCode>General</c:formatCode>
                <c:ptCount val="5"/>
                <c:pt idx="0">
                  <c:v>5.9156844968268389</c:v>
                </c:pt>
                <c:pt idx="1">
                  <c:v>15.054773082942088</c:v>
                </c:pt>
                <c:pt idx="2">
                  <c:v>49.823855057876216</c:v>
                </c:pt>
                <c:pt idx="3">
                  <c:v>-7.7412280701754375</c:v>
                </c:pt>
                <c:pt idx="4">
                  <c:v>12.447006952687811</c:v>
                </c:pt>
              </c:numCache>
            </c:numRef>
          </c:val>
        </c:ser>
        <c:ser>
          <c:idx val="2"/>
          <c:order val="2"/>
          <c:tx>
            <c:strRef>
              <c:f>Summary!$A$97</c:f>
              <c:strCache>
                <c:ptCount val="1"/>
                <c:pt idx="0">
                  <c:v>log-diff+cnt</c:v>
                </c:pt>
              </c:strCache>
            </c:strRef>
          </c:tx>
          <c:invertIfNegative val="0"/>
          <c:cat>
            <c:strRef>
              <c:f>Summary!$B$94:$F$94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Summary!$B$97:$F$97</c:f>
              <c:numCache>
                <c:formatCode>General</c:formatCode>
                <c:ptCount val="5"/>
                <c:pt idx="0">
                  <c:v>-4.8050770625566637</c:v>
                </c:pt>
                <c:pt idx="1">
                  <c:v>6.2284820031298826</c:v>
                </c:pt>
                <c:pt idx="2">
                  <c:v>38.034725717161557</c:v>
                </c:pt>
                <c:pt idx="3">
                  <c:v>-15.833333333333341</c:v>
                </c:pt>
                <c:pt idx="4">
                  <c:v>2.1112430049177484</c:v>
                </c:pt>
              </c:numCache>
            </c:numRef>
          </c:val>
        </c:ser>
        <c:ser>
          <c:idx val="3"/>
          <c:order val="3"/>
          <c:tx>
            <c:strRef>
              <c:f>Summary!$A$98</c:f>
              <c:strCache>
                <c:ptCount val="1"/>
                <c:pt idx="0">
                  <c:v>log(cp)+freq</c:v>
                </c:pt>
              </c:strCache>
            </c:strRef>
          </c:tx>
          <c:invertIfNegative val="0"/>
          <c:cat>
            <c:strRef>
              <c:f>Summary!$B$94:$F$94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Summary!$B$98:$F$98</c:f>
              <c:numCache>
                <c:formatCode>General</c:formatCode>
                <c:ptCount val="5"/>
                <c:pt idx="0">
                  <c:v>-6.1650045330915688</c:v>
                </c:pt>
                <c:pt idx="1">
                  <c:v>4.6087636932707312</c:v>
                </c:pt>
                <c:pt idx="2">
                  <c:v>-10.304479114242573</c:v>
                </c:pt>
                <c:pt idx="3">
                  <c:v>-20.350877192982452</c:v>
                </c:pt>
                <c:pt idx="4">
                  <c:v>-9.2504663388163451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0427520"/>
        <c:axId val="111805568"/>
      </c:barChart>
      <c:catAx>
        <c:axId val="110427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805568"/>
        <c:crosses val="autoZero"/>
        <c:auto val="1"/>
        <c:lblAlgn val="ctr"/>
        <c:lblOffset val="100"/>
        <c:noMultiLvlLbl val="0"/>
      </c:catAx>
      <c:valAx>
        <c:axId val="111805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0427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Learning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Summary!$A$38</c:f>
              <c:strCache>
                <c:ptCount val="1"/>
                <c:pt idx="0">
                  <c:v>log-difference + frequency</c:v>
                </c:pt>
              </c:strCache>
            </c:strRef>
          </c:tx>
          <c:invertIfNegative val="0"/>
          <c:cat>
            <c:strRef>
              <c:f>Summary!$B$37:$F$37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Summary!$B$38:$F$38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Summary!$A$39</c:f>
              <c:strCache>
                <c:ptCount val="1"/>
                <c:pt idx="0">
                  <c:v>MBN</c:v>
                </c:pt>
              </c:strCache>
            </c:strRef>
          </c:tx>
          <c:invertIfNegative val="0"/>
          <c:cat>
            <c:strRef>
              <c:f>Summary!$B$37:$F$37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Summary!$B$39:$F$39</c:f>
              <c:numCache>
                <c:formatCode>General</c:formatCode>
                <c:ptCount val="5"/>
                <c:pt idx="0">
                  <c:v>5</c:v>
                </c:pt>
                <c:pt idx="1">
                  <c:v>90</c:v>
                </c:pt>
                <c:pt idx="2">
                  <c:v>10800</c:v>
                </c:pt>
                <c:pt idx="3">
                  <c:v>14400</c:v>
                </c:pt>
                <c:pt idx="4">
                  <c:v>36000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1819776"/>
        <c:axId val="111829760"/>
      </c:barChart>
      <c:catAx>
        <c:axId val="111819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829760"/>
        <c:crosses val="autoZero"/>
        <c:auto val="1"/>
        <c:lblAlgn val="ctr"/>
        <c:lblOffset val="100"/>
        <c:noMultiLvlLbl val="0"/>
      </c:catAx>
      <c:valAx>
        <c:axId val="111829760"/>
        <c:scaling>
          <c:logBase val="10"/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8197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PLOT!$A$3</c:f>
              <c:strCache>
                <c:ptCount val="1"/>
                <c:pt idx="0">
                  <c:v>mbn+count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PLOT!$B$2:$F$2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PLOT!$B$3:$F$3</c:f>
              <c:numCache>
                <c:formatCode>0.0000</c:formatCode>
                <c:ptCount val="5"/>
                <c:pt idx="0">
                  <c:v>0.80251887</c:v>
                </c:pt>
                <c:pt idx="1">
                  <c:v>0.4381381386</c:v>
                </c:pt>
                <c:pt idx="2">
                  <c:v>0.59713196433333304</c:v>
                </c:pt>
                <c:pt idx="3">
                  <c:v>0.61489474111111098</c:v>
                </c:pt>
                <c:pt idx="4">
                  <c:v>0.51005904187499995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PLOT!$A$4</c:f>
              <c:strCache>
                <c:ptCount val="1"/>
                <c:pt idx="0">
                  <c:v>mbn+freq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PLOT!$B$2:$F$2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PLOT!$B$4:$F$4</c:f>
              <c:numCache>
                <c:formatCode>0.0000</c:formatCode>
                <c:ptCount val="5"/>
                <c:pt idx="0">
                  <c:v>0.80249642333333304</c:v>
                </c:pt>
                <c:pt idx="1">
                  <c:v>0.4381381386</c:v>
                </c:pt>
                <c:pt idx="2">
                  <c:v>0.58764898566666601</c:v>
                </c:pt>
                <c:pt idx="3">
                  <c:v>0.60888873488888795</c:v>
                </c:pt>
                <c:pt idx="4">
                  <c:v>0.50943404187499997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PLOT!$A$5</c:f>
              <c:strCache>
                <c:ptCount val="1"/>
                <c:pt idx="0">
                  <c:v>log+count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PLOT!$B$2:$F$2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PLOT!$B$5:$F$5</c:f>
              <c:numCache>
                <c:formatCode>0.0000</c:formatCode>
                <c:ptCount val="5"/>
                <c:pt idx="0">
                  <c:v>0.80889080099999999</c:v>
                </c:pt>
                <c:pt idx="1">
                  <c:v>0.44698698799999997</c:v>
                </c:pt>
                <c:pt idx="2">
                  <c:v>0.619341629</c:v>
                </c:pt>
                <c:pt idx="3">
                  <c:v>0.66952282666666596</c:v>
                </c:pt>
                <c:pt idx="4">
                  <c:v>0.55117202399999998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PLOT!$A$6</c:f>
              <c:strCache>
                <c:ptCount val="1"/>
                <c:pt idx="0">
                  <c:v>log+freq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strRef>
              <c:f>PLOT!$B$2:$F$2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PLOT!$B$6:$F$6</c:f>
              <c:numCache>
                <c:formatCode>0.0000</c:formatCode>
                <c:ptCount val="5"/>
                <c:pt idx="0">
                  <c:v>0.81010292233333303</c:v>
                </c:pt>
                <c:pt idx="1">
                  <c:v>0.44590590699999999</c:v>
                </c:pt>
                <c:pt idx="2">
                  <c:v>0.65144112666666598</c:v>
                </c:pt>
                <c:pt idx="3">
                  <c:v>0.669613622444444</c:v>
                </c:pt>
                <c:pt idx="4">
                  <c:v>0.54792202400000001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1848832"/>
        <c:axId val="111850624"/>
      </c:barChart>
      <c:catAx>
        <c:axId val="111848832"/>
        <c:scaling>
          <c:orientation val="minMax"/>
        </c:scaling>
        <c:delete val="1"/>
        <c:axPos val="b"/>
        <c:majorTickMark val="out"/>
        <c:minorTickMark val="none"/>
        <c:tickLblPos val="nextTo"/>
        <c:crossAx val="111850624"/>
        <c:crossesAt val="0"/>
        <c:auto val="1"/>
        <c:lblAlgn val="ctr"/>
        <c:lblOffset val="100"/>
        <c:noMultiLvlLbl val="1"/>
      </c:catAx>
      <c:valAx>
        <c:axId val="111850624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0" sourceLinked="1"/>
        <c:majorTickMark val="out"/>
        <c:minorTickMark val="none"/>
        <c:tickLblPos val="nextTo"/>
        <c:crossAx val="111848832"/>
        <c:crossesAt val="0"/>
        <c:crossBetween val="between"/>
      </c:valAx>
      <c:spPr>
        <a:solidFill>
          <a:srgbClr val="FFFFFF"/>
        </a:solidFill>
      </c:spPr>
    </c:plotArea>
    <c:legend>
      <c:legendPos val="r"/>
      <c:overlay val="1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PLOT!$A$22</c:f>
              <c:strCache>
                <c:ptCount val="1"/>
                <c:pt idx="0">
                  <c:v>mbn+count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PLOT!$B$21:$F$21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PLOT!$B$22:$F$22</c:f>
              <c:numCache>
                <c:formatCode>0.0000</c:formatCode>
                <c:ptCount val="5"/>
                <c:pt idx="0">
                  <c:v>-0.441165476666666</c:v>
                </c:pt>
                <c:pt idx="1">
                  <c:v>-1.2780402689999999</c:v>
                </c:pt>
                <c:pt idx="2">
                  <c:v>-0.79483948666666604</c:v>
                </c:pt>
                <c:pt idx="3">
                  <c:v>-0.91199722111111003</c:v>
                </c:pt>
                <c:pt idx="4">
                  <c:v>-1.17939330125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PLOT!$A$23</c:f>
              <c:strCache>
                <c:ptCount val="1"/>
                <c:pt idx="0">
                  <c:v>mbn+freq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PLOT!$B$21:$F$21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PLOT!$B$23:$F$23</c:f>
              <c:numCache>
                <c:formatCode>0.0000</c:formatCode>
                <c:ptCount val="5"/>
                <c:pt idx="0">
                  <c:v>-0.43198661033333302</c:v>
                </c:pt>
                <c:pt idx="1">
                  <c:v>-1.2771586414</c:v>
                </c:pt>
                <c:pt idx="2">
                  <c:v>-0.83320619866666601</c:v>
                </c:pt>
                <c:pt idx="3">
                  <c:v>-0.92835688599999999</c:v>
                </c:pt>
                <c:pt idx="4">
                  <c:v>-1.15786072075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PLOT!$A$24</c:f>
              <c:strCache>
                <c:ptCount val="1"/>
                <c:pt idx="0">
                  <c:v>log+count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PLOT!$B$21:$F$21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PLOT!$B$24:$F$24</c:f>
              <c:numCache>
                <c:formatCode>0.0000</c:formatCode>
                <c:ptCount val="5"/>
                <c:pt idx="0">
                  <c:v>-0.42003795133333299</c:v>
                </c:pt>
                <c:pt idx="1">
                  <c:v>-1.3576267693999999</c:v>
                </c:pt>
                <c:pt idx="2">
                  <c:v>-1.0971094403333299</c:v>
                </c:pt>
                <c:pt idx="3">
                  <c:v>-0.76760561777777703</c:v>
                </c:pt>
                <c:pt idx="4">
                  <c:v>-1.204254765125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PLOT!$A$25</c:f>
              <c:strCache>
                <c:ptCount val="1"/>
                <c:pt idx="0">
                  <c:v>log+freq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strRef>
              <c:f>PLOT!$B$21:$F$21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Hepatitis</c:v>
                </c:pt>
              </c:strCache>
            </c:strRef>
          </c:cat>
          <c:val>
            <c:numRef>
              <c:f>PLOT!$B$25:$F$25</c:f>
              <c:numCache>
                <c:formatCode>0.0000</c:formatCode>
                <c:ptCount val="5"/>
                <c:pt idx="0">
                  <c:v>-0.41402390033333297</c:v>
                </c:pt>
                <c:pt idx="1">
                  <c:v>-1.3369476518000001</c:v>
                </c:pt>
                <c:pt idx="2">
                  <c:v>-0.71292861133333296</c:v>
                </c:pt>
                <c:pt idx="3">
                  <c:v>-0.72643051377777701</c:v>
                </c:pt>
                <c:pt idx="4">
                  <c:v>-1.0702518702499999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22176"/>
        <c:axId val="111923968"/>
      </c:barChart>
      <c:catAx>
        <c:axId val="11192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1923968"/>
        <c:crossesAt val="0"/>
        <c:auto val="1"/>
        <c:lblAlgn val="ctr"/>
        <c:lblOffset val="100"/>
        <c:noMultiLvlLbl val="1"/>
      </c:catAx>
      <c:valAx>
        <c:axId val="111923968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0" sourceLinked="1"/>
        <c:majorTickMark val="out"/>
        <c:minorTickMark val="none"/>
        <c:tickLblPos val="nextTo"/>
        <c:crossAx val="111922176"/>
        <c:crossesAt val="0"/>
        <c:crossBetween val="between"/>
      </c:valAx>
      <c:spPr>
        <a:solidFill>
          <a:srgbClr val="FFFFFF"/>
        </a:solidFill>
      </c:spPr>
    </c:plotArea>
    <c:legend>
      <c:legendPos val="r"/>
      <c:overlay val="1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321120</xdr:colOff>
      <xdr:row>33</xdr:row>
      <xdr:rowOff>117000</xdr:rowOff>
    </xdr:from>
    <xdr:to>
      <xdr:col>25</xdr:col>
      <xdr:colOff>609420</xdr:colOff>
      <xdr:row>44</xdr:row>
      <xdr:rowOff>94680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85680</xdr:colOff>
      <xdr:row>45</xdr:row>
      <xdr:rowOff>135000</xdr:rowOff>
    </xdr:from>
    <xdr:to>
      <xdr:col>22</xdr:col>
      <xdr:colOff>170640</xdr:colOff>
      <xdr:row>56</xdr:row>
      <xdr:rowOff>151200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699120</xdr:colOff>
      <xdr:row>55</xdr:row>
      <xdr:rowOff>80280</xdr:rowOff>
    </xdr:from>
    <xdr:to>
      <xdr:col>11</xdr:col>
      <xdr:colOff>374400</xdr:colOff>
      <xdr:row>67</xdr:row>
      <xdr:rowOff>144720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474134</xdr:colOff>
      <xdr:row>83</xdr:row>
      <xdr:rowOff>101600</xdr:rowOff>
    </xdr:from>
    <xdr:to>
      <xdr:col>12</xdr:col>
      <xdr:colOff>228600</xdr:colOff>
      <xdr:row>98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397933</xdr:colOff>
      <xdr:row>68</xdr:row>
      <xdr:rowOff>101600</xdr:rowOff>
    </xdr:from>
    <xdr:to>
      <xdr:col>12</xdr:col>
      <xdr:colOff>152399</xdr:colOff>
      <xdr:row>83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84666</xdr:colOff>
      <xdr:row>101</xdr:row>
      <xdr:rowOff>110067</xdr:rowOff>
    </xdr:from>
    <xdr:to>
      <xdr:col>12</xdr:col>
      <xdr:colOff>592666</xdr:colOff>
      <xdr:row>116</xdr:row>
      <xdr:rowOff>59267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163285</xdr:colOff>
      <xdr:row>31</xdr:row>
      <xdr:rowOff>21772</xdr:rowOff>
    </xdr:from>
    <xdr:to>
      <xdr:col>11</xdr:col>
      <xdr:colOff>533400</xdr:colOff>
      <xdr:row>45</xdr:row>
      <xdr:rowOff>174172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434520</xdr:colOff>
      <xdr:row>2</xdr:row>
      <xdr:rowOff>159480</xdr:rowOff>
    </xdr:from>
    <xdr:to>
      <xdr:col>14</xdr:col>
      <xdr:colOff>65520</xdr:colOff>
      <xdr:row>16</xdr:row>
      <xdr:rowOff>7200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105840</xdr:colOff>
      <xdr:row>17</xdr:row>
      <xdr:rowOff>89640</xdr:rowOff>
    </xdr:from>
    <xdr:to>
      <xdr:col>14</xdr:col>
      <xdr:colOff>519480</xdr:colOff>
      <xdr:row>30</xdr:row>
      <xdr:rowOff>117000</xdr:rowOff>
    </xdr:to>
    <xdr:graphicFrame macro="">
      <xdr:nvGraphicFramePr>
        <xdr:cNvPr id="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492120</xdr:colOff>
      <xdr:row>35</xdr:row>
      <xdr:rowOff>72000</xdr:rowOff>
    </xdr:from>
    <xdr:to>
      <xdr:col>14</xdr:col>
      <xdr:colOff>123120</xdr:colOff>
      <xdr:row>48</xdr:row>
      <xdr:rowOff>99360</xdr:rowOff>
    </xdr:to>
    <xdr:graphicFrame macro="">
      <xdr:nvGraphicFramePr>
        <xdr:cNvPr id="1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10</xdr:col>
      <xdr:colOff>820440</xdr:colOff>
      <xdr:row>23</xdr:row>
      <xdr:rowOff>177120</xdr:rowOff>
    </xdr:to>
    <xdr:graphicFrame macro="">
      <xdr:nvGraphicFramePr>
        <xdr:cNvPr id="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861480</xdr:colOff>
      <xdr:row>25</xdr:row>
      <xdr:rowOff>110520</xdr:rowOff>
    </xdr:from>
    <xdr:to>
      <xdr:col>11</xdr:col>
      <xdr:colOff>851400</xdr:colOff>
      <xdr:row>49</xdr:row>
      <xdr:rowOff>177120</xdr:rowOff>
    </xdr:to>
    <xdr:graphicFrame macro="">
      <xdr:nvGraphicFramePr>
        <xdr:cNvPr id="1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132311</xdr:colOff>
      <xdr:row>5</xdr:row>
      <xdr:rowOff>127461</xdr:rowOff>
    </xdr:from>
    <xdr:to>
      <xdr:col>40</xdr:col>
      <xdr:colOff>437111</xdr:colOff>
      <xdr:row>47</xdr:row>
      <xdr:rowOff>96283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23</xdr:col>
      <xdr:colOff>415636</xdr:colOff>
      <xdr:row>61</xdr:row>
      <xdr:rowOff>96982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topLeftCell="E27" zoomScale="115" zoomScaleNormal="115" workbookViewId="0">
      <selection activeCell="I39" sqref="I39"/>
    </sheetView>
  </sheetViews>
  <sheetFormatPr defaultRowHeight="14.4" x14ac:dyDescent="0.3"/>
  <cols>
    <col min="1" max="1" width="19.88671875"/>
    <col min="2" max="2" width="10.33203125"/>
    <col min="3" max="3" width="13.77734375"/>
    <col min="4" max="4" width="10.33203125"/>
    <col min="5" max="5" width="13.88671875"/>
    <col min="6" max="6" width="10.33203125"/>
    <col min="7" max="7" width="11"/>
    <col min="8" max="8" width="10.33203125"/>
    <col min="9" max="9" width="20.109375"/>
    <col min="10" max="10" width="10.33203125"/>
    <col min="11" max="11" width="9.5546875"/>
    <col min="13" max="13" width="11.88671875"/>
  </cols>
  <sheetData>
    <row r="1" spans="1:23" x14ac:dyDescent="0.3">
      <c r="B1" t="s">
        <v>0</v>
      </c>
      <c r="D1" t="s">
        <v>1</v>
      </c>
      <c r="F1" t="s">
        <v>2</v>
      </c>
      <c r="H1" t="s">
        <v>3</v>
      </c>
      <c r="J1" t="s">
        <v>4</v>
      </c>
      <c r="N1" t="s">
        <v>0</v>
      </c>
      <c r="P1" t="s">
        <v>1</v>
      </c>
      <c r="R1" t="s">
        <v>2</v>
      </c>
      <c r="T1" t="s">
        <v>5</v>
      </c>
      <c r="V1" s="1" t="s">
        <v>4</v>
      </c>
    </row>
    <row r="2" spans="1:23" x14ac:dyDescent="0.3">
      <c r="A2" t="s">
        <v>6</v>
      </c>
      <c r="B2" t="s">
        <v>7</v>
      </c>
      <c r="C2" t="s">
        <v>8</v>
      </c>
      <c r="D2" t="s">
        <v>7</v>
      </c>
      <c r="E2" t="s">
        <v>8</v>
      </c>
      <c r="F2" t="s">
        <v>7</v>
      </c>
      <c r="G2" t="s">
        <v>8</v>
      </c>
      <c r="H2" t="s">
        <v>7</v>
      </c>
      <c r="I2" t="s">
        <v>8</v>
      </c>
      <c r="J2" t="s">
        <v>7</v>
      </c>
      <c r="K2" t="s">
        <v>8</v>
      </c>
      <c r="M2" t="s">
        <v>6</v>
      </c>
      <c r="N2" t="s">
        <v>7</v>
      </c>
      <c r="O2" t="s">
        <v>8</v>
      </c>
      <c r="P2" t="s">
        <v>7</v>
      </c>
      <c r="Q2" t="s">
        <v>8</v>
      </c>
      <c r="R2" t="s">
        <v>7</v>
      </c>
      <c r="S2" t="s">
        <v>8</v>
      </c>
      <c r="T2" t="s">
        <v>7</v>
      </c>
      <c r="U2" t="s">
        <v>8</v>
      </c>
      <c r="V2" t="s">
        <v>7</v>
      </c>
      <c r="W2" t="s">
        <v>8</v>
      </c>
    </row>
    <row r="3" spans="1:23" x14ac:dyDescent="0.3">
      <c r="A3" t="s">
        <v>9</v>
      </c>
      <c r="B3" s="2">
        <v>0.80251887</v>
      </c>
      <c r="C3" s="2">
        <v>5.1425778238029303E-2</v>
      </c>
      <c r="D3" s="2">
        <v>0.4381381386</v>
      </c>
      <c r="E3" s="2">
        <v>3.62266254864856E-2</v>
      </c>
      <c r="F3" s="2">
        <v>0.59713196433333304</v>
      </c>
      <c r="G3" s="2">
        <v>1.6623058622056801E-2</v>
      </c>
      <c r="H3" s="2">
        <v>0.61489474111111098</v>
      </c>
      <c r="I3" s="2">
        <v>2.0915898837460999E-2</v>
      </c>
      <c r="J3" s="2">
        <v>0.51005904187499995</v>
      </c>
      <c r="K3" s="2">
        <v>2.3386297571837002E-2</v>
      </c>
      <c r="M3" t="s">
        <v>10</v>
      </c>
      <c r="N3" s="3">
        <v>0.80251887</v>
      </c>
      <c r="O3" s="4">
        <v>5.1425778238029303E-2</v>
      </c>
      <c r="P3" s="3">
        <v>0.4381381386</v>
      </c>
      <c r="Q3" s="4">
        <v>3.62266254864856E-2</v>
      </c>
      <c r="R3" s="3">
        <v>0.59713196433333304</v>
      </c>
      <c r="S3" s="4">
        <v>1.6623058622056801E-2</v>
      </c>
      <c r="T3" s="3">
        <v>0.61489474111111098</v>
      </c>
      <c r="U3" s="4">
        <v>2.0915898837460999E-2</v>
      </c>
      <c r="V3" s="3">
        <v>0.51005904187499995</v>
      </c>
      <c r="W3" s="4">
        <v>2.3386297571837002E-2</v>
      </c>
    </row>
    <row r="4" spans="1:23" x14ac:dyDescent="0.3">
      <c r="A4" t="s">
        <v>11</v>
      </c>
      <c r="B4" s="5">
        <v>0.80249642333333304</v>
      </c>
      <c r="C4" s="5">
        <v>4.9269457788824897E-2</v>
      </c>
      <c r="D4" s="5">
        <v>0.4381381386</v>
      </c>
      <c r="E4" s="5">
        <v>3.62266254864856E-2</v>
      </c>
      <c r="F4" s="5">
        <v>0.58764898566666601</v>
      </c>
      <c r="G4" s="5">
        <v>2.2359403180581699E-2</v>
      </c>
      <c r="H4" s="5">
        <v>0.60888873488888795</v>
      </c>
      <c r="I4" s="5">
        <v>2.5168832831937799E-2</v>
      </c>
      <c r="J4" s="5">
        <v>0.50943404187499997</v>
      </c>
      <c r="K4" s="5">
        <v>2.2498998373045701E-2</v>
      </c>
      <c r="M4" t="s">
        <v>12</v>
      </c>
      <c r="N4" s="3">
        <v>0.80249642333333304</v>
      </c>
      <c r="O4" s="4">
        <v>4.9269457788824897E-2</v>
      </c>
      <c r="P4" s="3">
        <v>0.4381381386</v>
      </c>
      <c r="Q4" s="4">
        <v>3.62266254864856E-2</v>
      </c>
      <c r="R4" s="3">
        <v>0.58764898566666601</v>
      </c>
      <c r="S4" s="4">
        <v>2.2359403180581699E-2</v>
      </c>
      <c r="T4" s="3">
        <v>0.60888873488888795</v>
      </c>
      <c r="U4" s="4">
        <v>2.5168832831937799E-2</v>
      </c>
      <c r="V4" s="3">
        <v>0.50943404187499997</v>
      </c>
      <c r="W4" s="4">
        <v>2.2498998373045701E-2</v>
      </c>
    </row>
    <row r="5" spans="1:23" x14ac:dyDescent="0.3">
      <c r="A5" t="s">
        <v>13</v>
      </c>
      <c r="B5" s="2">
        <v>0.78317984533333296</v>
      </c>
      <c r="C5" s="2">
        <v>7.6272985572581803E-2</v>
      </c>
      <c r="D5" s="6">
        <v>0.40208208340000001</v>
      </c>
      <c r="E5" s="6">
        <v>5.3330313733416998E-2</v>
      </c>
      <c r="F5" s="2">
        <v>0.64273660166666702</v>
      </c>
      <c r="G5" s="2">
        <v>5.4411121252296701E-3</v>
      </c>
      <c r="H5" s="2">
        <v>0.61437720399999995</v>
      </c>
      <c r="I5" s="2">
        <v>5.2891928386565902E-2</v>
      </c>
      <c r="J5" s="2">
        <v>0.49129230974999999</v>
      </c>
      <c r="K5" s="2">
        <v>3.2347948445230902E-2</v>
      </c>
      <c r="M5" t="s">
        <v>14</v>
      </c>
      <c r="N5" s="3">
        <v>0.80889080099999999</v>
      </c>
      <c r="O5" s="4">
        <v>6.4864619053175698E-2</v>
      </c>
      <c r="P5" s="3">
        <v>0.44698698799999997</v>
      </c>
      <c r="Q5" s="4">
        <v>3.8403271295031703E-2</v>
      </c>
      <c r="R5" s="3">
        <v>0.619341629</v>
      </c>
      <c r="S5" s="4">
        <v>2.2785312569766299E-2</v>
      </c>
      <c r="T5" s="3">
        <v>0.66952282666666596</v>
      </c>
      <c r="U5" s="4">
        <v>3.3779948708183898E-2</v>
      </c>
      <c r="V5" s="3">
        <v>0.55117202399999998</v>
      </c>
      <c r="W5" s="4">
        <v>1.6882337654711799E-2</v>
      </c>
    </row>
    <row r="6" spans="1:23" x14ac:dyDescent="0.3">
      <c r="A6" t="s">
        <v>15</v>
      </c>
      <c r="B6" s="5">
        <v>0.784391966666666</v>
      </c>
      <c r="C6" s="5">
        <v>7.4138835977479403E-2</v>
      </c>
      <c r="D6" s="5">
        <v>0.40208208340000001</v>
      </c>
      <c r="E6" s="5">
        <v>5.3330313733416998E-2</v>
      </c>
      <c r="F6" s="5">
        <v>0.64402363466666601</v>
      </c>
      <c r="G6" s="5">
        <v>2.9926808998993301E-3</v>
      </c>
      <c r="H6" s="5">
        <v>0.61317600288888796</v>
      </c>
      <c r="I6" s="5">
        <v>4.7894388323385197E-2</v>
      </c>
      <c r="J6" s="5">
        <v>0.49091730974999997</v>
      </c>
      <c r="K6" s="5">
        <v>3.2252293481040903E-2</v>
      </c>
      <c r="M6" t="s">
        <v>16</v>
      </c>
      <c r="N6" s="3">
        <v>0.81010292233333303</v>
      </c>
      <c r="O6" s="4">
        <v>6.2813534988216305E-2</v>
      </c>
      <c r="P6" s="3">
        <v>0.44590590699999999</v>
      </c>
      <c r="Q6" s="4">
        <v>3.88584808402457E-2</v>
      </c>
      <c r="R6" s="3">
        <v>0.65144112666666598</v>
      </c>
      <c r="S6" s="4">
        <v>7.3349644915971998E-3</v>
      </c>
      <c r="T6" s="3">
        <v>0.669613622444444</v>
      </c>
      <c r="U6" s="4">
        <v>3.2053948847615803E-2</v>
      </c>
      <c r="V6" s="3">
        <v>0.54792202400000001</v>
      </c>
      <c r="W6" s="4">
        <v>2.0992458756271499E-2</v>
      </c>
    </row>
    <row r="7" spans="1:23" x14ac:dyDescent="0.3">
      <c r="A7" t="s">
        <v>17</v>
      </c>
      <c r="B7" s="2">
        <v>0.80889080099999999</v>
      </c>
      <c r="C7" s="2">
        <v>6.4864619053175698E-2</v>
      </c>
      <c r="D7" s="2">
        <v>0.44698698799999997</v>
      </c>
      <c r="E7" s="2">
        <v>3.8403271295031703E-2</v>
      </c>
      <c r="F7" s="2">
        <v>0.619341629</v>
      </c>
      <c r="G7" s="2">
        <v>2.2785312569766299E-2</v>
      </c>
      <c r="H7" s="2">
        <v>0.66952282666666596</v>
      </c>
      <c r="I7" s="2">
        <v>3.3779948708183898E-2</v>
      </c>
      <c r="J7" s="2">
        <v>0.55117202399999998</v>
      </c>
      <c r="K7" s="2">
        <v>1.6882337654711799E-2</v>
      </c>
      <c r="N7" s="3"/>
      <c r="O7" s="5"/>
      <c r="P7" s="3"/>
      <c r="Q7" s="5"/>
      <c r="R7" s="3"/>
      <c r="S7" s="5"/>
      <c r="T7" s="3"/>
      <c r="U7" s="5"/>
      <c r="V7" s="3"/>
      <c r="W7" s="5"/>
    </row>
    <row r="8" spans="1:23" x14ac:dyDescent="0.3">
      <c r="A8" t="s">
        <v>18</v>
      </c>
      <c r="B8" s="2">
        <v>0.81010292233333303</v>
      </c>
      <c r="C8" s="2">
        <v>6.2813534988216305E-2</v>
      </c>
      <c r="D8" s="2">
        <v>0.44590590699999999</v>
      </c>
      <c r="E8" s="2">
        <v>3.88584808402457E-2</v>
      </c>
      <c r="F8" s="2">
        <v>0.65144112666666598</v>
      </c>
      <c r="G8" s="2">
        <v>7.3349644915971998E-3</v>
      </c>
      <c r="H8" s="2">
        <v>0.669613622444444</v>
      </c>
      <c r="I8" s="2">
        <v>3.2053948847615803E-2</v>
      </c>
      <c r="J8" s="2">
        <v>0.54792202400000001</v>
      </c>
      <c r="K8" s="2">
        <v>2.0992458756271499E-2</v>
      </c>
      <c r="N8" s="3"/>
      <c r="O8" s="5"/>
      <c r="P8" s="3"/>
      <c r="Q8" s="5"/>
      <c r="R8" s="3"/>
      <c r="S8" s="5"/>
      <c r="T8" s="3"/>
      <c r="U8" s="5"/>
      <c r="V8" s="3"/>
      <c r="W8" s="5"/>
    </row>
    <row r="9" spans="1:23" x14ac:dyDescent="0.3">
      <c r="B9" s="5"/>
      <c r="C9" s="5"/>
      <c r="D9" s="5"/>
      <c r="E9" s="5"/>
      <c r="F9" s="5"/>
      <c r="G9" s="5"/>
      <c r="H9" s="5"/>
      <c r="I9" s="5"/>
      <c r="J9" s="5"/>
      <c r="K9" s="5"/>
      <c r="N9" t="s">
        <v>0</v>
      </c>
      <c r="P9" t="s">
        <v>1</v>
      </c>
      <c r="R9" t="s">
        <v>2</v>
      </c>
      <c r="T9" t="s">
        <v>5</v>
      </c>
      <c r="V9" s="1" t="s">
        <v>4</v>
      </c>
    </row>
    <row r="10" spans="1:23" x14ac:dyDescent="0.3">
      <c r="M10" t="s">
        <v>6</v>
      </c>
      <c r="N10" t="s">
        <v>7</v>
      </c>
      <c r="O10" t="s">
        <v>8</v>
      </c>
      <c r="P10" t="s">
        <v>7</v>
      </c>
      <c r="Q10" t="s">
        <v>8</v>
      </c>
      <c r="R10" t="s">
        <v>7</v>
      </c>
      <c r="S10" t="s">
        <v>8</v>
      </c>
      <c r="T10" t="s">
        <v>7</v>
      </c>
      <c r="U10" t="s">
        <v>8</v>
      </c>
      <c r="V10" t="s">
        <v>7</v>
      </c>
      <c r="W10" t="s">
        <v>8</v>
      </c>
    </row>
    <row r="11" spans="1:23" x14ac:dyDescent="0.3">
      <c r="B11" t="s">
        <v>0</v>
      </c>
      <c r="D11" t="s">
        <v>1</v>
      </c>
      <c r="F11" t="s">
        <v>2</v>
      </c>
      <c r="H11" t="s">
        <v>3</v>
      </c>
      <c r="J11" t="s">
        <v>4</v>
      </c>
      <c r="M11" t="s">
        <v>10</v>
      </c>
      <c r="N11" s="12" t="str">
        <f>TEXT(N3, "0.00%")&amp;" ± "&amp;TEXT(O3, "0.00")</f>
        <v>80.25% ± 0.05</v>
      </c>
      <c r="O11" s="12"/>
      <c r="P11" s="13" t="str">
        <f>TEXT(P3, "0.00%")&amp;" ± "&amp;TEXT(Q3, "0.00")</f>
        <v>43.81% ± 0.04</v>
      </c>
      <c r="Q11" s="13"/>
      <c r="R11" s="12" t="str">
        <f>TEXT(R3, "0.00%")&amp;" ± "&amp;TEXT(S3, "0.00")</f>
        <v>59.71% ± 0.02</v>
      </c>
      <c r="S11" s="12"/>
      <c r="T11" s="12" t="str">
        <f>TEXT(T3, "0.00%")&amp;" ± "&amp;TEXT(U3, "0.00")</f>
        <v>61.49% ± 0.02</v>
      </c>
      <c r="U11" s="12"/>
      <c r="V11" s="12" t="str">
        <f>TEXT(V3, "0.00%")&amp;" ± "&amp;TEXT(W3, "0.00")</f>
        <v>51.01% ± 0.02</v>
      </c>
      <c r="W11" s="12"/>
    </row>
    <row r="12" spans="1:23" x14ac:dyDescent="0.3">
      <c r="A12" t="s">
        <v>19</v>
      </c>
      <c r="B12" t="s">
        <v>7</v>
      </c>
      <c r="C12" t="s">
        <v>8</v>
      </c>
      <c r="D12" t="s">
        <v>7</v>
      </c>
      <c r="E12" t="s">
        <v>8</v>
      </c>
      <c r="F12" t="s">
        <v>7</v>
      </c>
      <c r="G12" t="s">
        <v>8</v>
      </c>
      <c r="H12" t="s">
        <v>7</v>
      </c>
      <c r="I12" t="s">
        <v>8</v>
      </c>
      <c r="J12" t="s">
        <v>7</v>
      </c>
      <c r="K12" t="s">
        <v>8</v>
      </c>
      <c r="M12" t="s">
        <v>12</v>
      </c>
      <c r="N12" s="12" t="str">
        <f>TEXT(N4, "0.00%")&amp;" ± "&amp;TEXT(O4, "0.00")</f>
        <v>80.25% ± 0.05</v>
      </c>
      <c r="O12" s="12"/>
      <c r="P12" s="12" t="str">
        <f>TEXT(P4, "0.00%")&amp;" ± "&amp;TEXT(Q4, "0.00")</f>
        <v>43.81% ± 0.04</v>
      </c>
      <c r="Q12" s="12"/>
      <c r="R12" s="12" t="str">
        <f>TEXT(R4, "0.00%")&amp;" ± "&amp;TEXT(S4, "0.00")</f>
        <v>58.76% ± 0.02</v>
      </c>
      <c r="S12" s="12"/>
      <c r="T12" s="12" t="str">
        <f>TEXT(T4, "0.00%")&amp;" ± "&amp;TEXT(U4, "0.00")</f>
        <v>60.89% ± 0.03</v>
      </c>
      <c r="U12" s="12"/>
      <c r="V12" s="12" t="str">
        <f>TEXT(V4, "0.00%")&amp;" ± "&amp;TEXT(W4, "0.00")</f>
        <v>50.94% ± 0.02</v>
      </c>
      <c r="W12" s="12"/>
    </row>
    <row r="13" spans="1:23" x14ac:dyDescent="0.3">
      <c r="A13" t="s">
        <v>9</v>
      </c>
      <c r="B13" s="2">
        <v>-0.441165476666666</v>
      </c>
      <c r="C13" s="2">
        <v>6.86385538962139E-2</v>
      </c>
      <c r="D13" s="2">
        <v>-1.2780402689999999</v>
      </c>
      <c r="E13" s="2">
        <v>6.9300146458226103E-2</v>
      </c>
      <c r="F13" s="2">
        <v>-0.79483948666666604</v>
      </c>
      <c r="G13" s="2">
        <v>2.7772381541395001E-2</v>
      </c>
      <c r="H13" s="2">
        <v>-0.91199722111111003</v>
      </c>
      <c r="I13" s="2">
        <v>8.6715751743991404E-2</v>
      </c>
      <c r="J13" s="2">
        <v>-1.17939330125</v>
      </c>
      <c r="K13" s="2">
        <v>0.26276291708393001</v>
      </c>
      <c r="M13" t="s">
        <v>14</v>
      </c>
      <c r="N13" s="12" t="str">
        <f>TEXT(N5, "0.00%")&amp;" ± "&amp;TEXT(O5, "0.00")</f>
        <v>80.89% ± 0.06</v>
      </c>
      <c r="O13" s="12"/>
      <c r="P13" s="12" t="str">
        <f>TEXT(P5, "0.00%")&amp;" ± "&amp;TEXT(Q5, "0.00")</f>
        <v>44.70% ± 0.04</v>
      </c>
      <c r="Q13" s="12"/>
      <c r="R13" s="12" t="str">
        <f>TEXT(R5, "0.00%")&amp;" ± "&amp;TEXT(S5, "0.00")</f>
        <v>61.93% ± 0.02</v>
      </c>
      <c r="S13" s="12"/>
      <c r="T13" s="12" t="str">
        <f>TEXT(T5, "0.00%")&amp;" ± "&amp;TEXT(U5, "0.00")</f>
        <v>66.95% ± 0.03</v>
      </c>
      <c r="U13" s="12"/>
      <c r="V13" s="12" t="str">
        <f>TEXT(V5, "0.00%")&amp;" ± "&amp;TEXT(W5, "0.00")</f>
        <v>55.12% ± 0.02</v>
      </c>
      <c r="W13" s="12"/>
    </row>
    <row r="14" spans="1:23" x14ac:dyDescent="0.3">
      <c r="A14" t="s">
        <v>11</v>
      </c>
      <c r="B14" s="5">
        <v>-0.43198661033333302</v>
      </c>
      <c r="C14" s="5">
        <v>6.7519743983644395E-2</v>
      </c>
      <c r="D14" s="5">
        <v>-1.2771586414</v>
      </c>
      <c r="E14" s="5">
        <v>7.2502743231911096E-2</v>
      </c>
      <c r="F14" s="5">
        <v>-0.83320619866666601</v>
      </c>
      <c r="G14" s="5">
        <v>3.3302707635420301E-2</v>
      </c>
      <c r="H14" s="5">
        <v>-0.92835688599999999</v>
      </c>
      <c r="I14" s="5">
        <v>0.12583289516200299</v>
      </c>
      <c r="J14" s="5">
        <v>-1.15786072075</v>
      </c>
      <c r="K14" s="5">
        <v>0.20592754385546</v>
      </c>
      <c r="M14" t="s">
        <v>16</v>
      </c>
      <c r="N14" s="12" t="str">
        <f>TEXT(N6, "0.00%")&amp;" ± "&amp;TEXT(O6, "0.00")</f>
        <v>81.01% ± 0.06</v>
      </c>
      <c r="O14" s="12"/>
      <c r="P14" s="13" t="str">
        <f>TEXT(P6, "0.00%")&amp;" ± "&amp;TEXT(Q6, "0.00")</f>
        <v>44.59% ± 0.04</v>
      </c>
      <c r="Q14" s="13"/>
      <c r="R14" s="12" t="str">
        <f>TEXT(R6, "0.00%")&amp;" ± "&amp;TEXT(S6, "0.00")</f>
        <v>65.14% ± 0.01</v>
      </c>
      <c r="S14" s="12"/>
      <c r="T14" s="12" t="str">
        <f>TEXT(T6, "0.00%")&amp;" ± "&amp;TEXT(U6, "0.00")</f>
        <v>66.96% ± 0.03</v>
      </c>
      <c r="U14" s="12"/>
      <c r="V14" s="12" t="str">
        <f>TEXT(V6, "0.00%")&amp;" ± "&amp;TEXT(W6, "0.00")</f>
        <v>54.79% ± 0.02</v>
      </c>
      <c r="W14" s="12"/>
    </row>
    <row r="15" spans="1:23" x14ac:dyDescent="0.3">
      <c r="A15" t="s">
        <v>13</v>
      </c>
      <c r="B15" s="2">
        <v>-0.46728876466666702</v>
      </c>
      <c r="C15" s="2">
        <v>0.10307971185941001</v>
      </c>
      <c r="D15" s="6">
        <v>-1.4703847172</v>
      </c>
      <c r="E15" s="6">
        <v>0.17193508312321201</v>
      </c>
      <c r="F15" s="2">
        <v>-1.190763383</v>
      </c>
      <c r="G15" s="2">
        <v>7.0460032237443404E-2</v>
      </c>
      <c r="H15" s="2">
        <v>-0.841433613333333</v>
      </c>
      <c r="I15" s="2">
        <v>3.4464998443773702E-2</v>
      </c>
      <c r="J15" s="2">
        <v>-1.32615591825</v>
      </c>
      <c r="K15" s="2">
        <v>7.1754075792513097E-2</v>
      </c>
    </row>
    <row r="16" spans="1:23" x14ac:dyDescent="0.3">
      <c r="A16" t="s">
        <v>15</v>
      </c>
      <c r="B16" s="5">
        <v>-0.457769387333333</v>
      </c>
      <c r="C16" s="5">
        <v>9.4045543111858199E-2</v>
      </c>
      <c r="D16" s="5">
        <v>-1.4526742532000001</v>
      </c>
      <c r="E16" s="5">
        <v>0.16850214316963</v>
      </c>
      <c r="F16" s="5">
        <v>-0.72239358899999995</v>
      </c>
      <c r="G16" s="5">
        <v>6.8879696987132798E-3</v>
      </c>
      <c r="H16" s="5">
        <v>-0.82277607933333297</v>
      </c>
      <c r="I16" s="5">
        <v>2.9775955245689101E-2</v>
      </c>
      <c r="J16" s="5">
        <v>-1.1060624027499999</v>
      </c>
      <c r="K16" s="5">
        <v>5.9215195013656102E-2</v>
      </c>
    </row>
    <row r="17" spans="1:23" x14ac:dyDescent="0.3">
      <c r="A17" t="s">
        <v>17</v>
      </c>
      <c r="B17" s="2">
        <v>-0.42003795133333299</v>
      </c>
      <c r="C17" s="2">
        <v>4.5324800453029002E-2</v>
      </c>
      <c r="D17" s="2">
        <v>-1.3576267693999999</v>
      </c>
      <c r="E17" s="2">
        <v>0.105674748720094</v>
      </c>
      <c r="F17" s="2">
        <v>-1.0971094403333299</v>
      </c>
      <c r="G17" s="2">
        <v>0.15690351568188099</v>
      </c>
      <c r="H17" s="2">
        <v>-0.76760561777777703</v>
      </c>
      <c r="I17" s="2">
        <v>3.0127079638372099E-2</v>
      </c>
      <c r="J17" s="2">
        <v>-1.204254765125</v>
      </c>
      <c r="K17" s="2">
        <v>7.2972512330682804E-2</v>
      </c>
      <c r="N17" t="s">
        <v>0</v>
      </c>
      <c r="P17" t="s">
        <v>1</v>
      </c>
      <c r="R17" t="s">
        <v>2</v>
      </c>
      <c r="T17" t="s">
        <v>5</v>
      </c>
      <c r="V17" s="1" t="s">
        <v>4</v>
      </c>
    </row>
    <row r="18" spans="1:23" x14ac:dyDescent="0.3">
      <c r="A18" t="s">
        <v>18</v>
      </c>
      <c r="B18" s="2">
        <v>-0.41402390033333297</v>
      </c>
      <c r="C18" s="2">
        <v>4.0937286161205601E-2</v>
      </c>
      <c r="D18" s="2">
        <v>-1.3369476518000001</v>
      </c>
      <c r="E18" s="2">
        <v>9.1213605983010204E-2</v>
      </c>
      <c r="F18" s="2">
        <v>-0.71292861133333296</v>
      </c>
      <c r="G18" s="2">
        <v>8.7943905415775892E-3</v>
      </c>
      <c r="H18" s="2">
        <v>-0.72643051377777701</v>
      </c>
      <c r="I18" s="2">
        <v>4.1726131821682999E-2</v>
      </c>
      <c r="J18" s="2">
        <v>-1.0702518702499999</v>
      </c>
      <c r="K18" s="2">
        <v>9.8850148572032698E-2</v>
      </c>
      <c r="M18" t="s">
        <v>19</v>
      </c>
      <c r="N18" t="s">
        <v>7</v>
      </c>
      <c r="O18" t="s">
        <v>8</v>
      </c>
      <c r="P18" t="s">
        <v>7</v>
      </c>
      <c r="Q18" t="s">
        <v>8</v>
      </c>
      <c r="R18" t="s">
        <v>7</v>
      </c>
      <c r="S18" t="s">
        <v>8</v>
      </c>
      <c r="T18" t="s">
        <v>7</v>
      </c>
      <c r="U18" t="s">
        <v>8</v>
      </c>
      <c r="V18" t="s">
        <v>7</v>
      </c>
      <c r="W18" t="s">
        <v>8</v>
      </c>
    </row>
    <row r="19" spans="1:23" x14ac:dyDescent="0.3">
      <c r="M19" t="s">
        <v>10</v>
      </c>
      <c r="N19" s="5">
        <v>-0.441165476666666</v>
      </c>
      <c r="O19" s="5">
        <v>6.86385538962139E-2</v>
      </c>
      <c r="P19" s="5">
        <v>-1.2780402689999999</v>
      </c>
      <c r="Q19" s="5">
        <v>6.9300146458226103E-2</v>
      </c>
      <c r="R19" s="5">
        <v>-0.79483948666666604</v>
      </c>
      <c r="S19" s="5">
        <v>2.7772381541395001E-2</v>
      </c>
      <c r="T19" s="5">
        <v>-0.91199722111111003</v>
      </c>
      <c r="U19" s="5">
        <v>8.6715751743991404E-2</v>
      </c>
      <c r="V19" s="5">
        <v>-1.17939330125</v>
      </c>
      <c r="W19" s="5">
        <v>0.26276291708393001</v>
      </c>
    </row>
    <row r="20" spans="1:23" x14ac:dyDescent="0.3">
      <c r="M20" t="s">
        <v>12</v>
      </c>
      <c r="N20" s="5">
        <v>-0.43198661033333302</v>
      </c>
      <c r="O20" s="5">
        <v>6.7519743983644395E-2</v>
      </c>
      <c r="P20" s="5">
        <v>-1.2771586414</v>
      </c>
      <c r="Q20" s="5">
        <v>7.2502743231911096E-2</v>
      </c>
      <c r="R20" s="5">
        <v>-0.83320619866666601</v>
      </c>
      <c r="S20" s="5">
        <v>3.3302707635420301E-2</v>
      </c>
      <c r="T20" s="5">
        <v>-0.92835688599999999</v>
      </c>
      <c r="U20" s="5">
        <v>0.12583289516200299</v>
      </c>
      <c r="V20" s="5">
        <v>-1.15786072075</v>
      </c>
      <c r="W20" s="5">
        <v>0.20592754385546</v>
      </c>
    </row>
    <row r="21" spans="1:23" x14ac:dyDescent="0.3">
      <c r="A21" t="s">
        <v>20</v>
      </c>
      <c r="B21" t="s">
        <v>21</v>
      </c>
      <c r="C21" t="s">
        <v>22</v>
      </c>
      <c r="E21" t="s">
        <v>23</v>
      </c>
      <c r="M21" t="s">
        <v>14</v>
      </c>
      <c r="N21" s="5">
        <v>-0.42003795133333299</v>
      </c>
      <c r="O21" s="5">
        <v>4.5324800453029002E-2</v>
      </c>
      <c r="P21" s="5">
        <v>-1.3576267693999999</v>
      </c>
      <c r="Q21" s="5">
        <v>0.105674748720094</v>
      </c>
      <c r="R21" s="5">
        <v>-1.0971094403333299</v>
      </c>
      <c r="S21" s="5">
        <v>0.15690351568188099</v>
      </c>
      <c r="T21" s="5">
        <v>-0.76760561777777703</v>
      </c>
      <c r="U21" s="5">
        <v>3.0127079638372099E-2</v>
      </c>
      <c r="V21" s="5">
        <v>-1.204254765125</v>
      </c>
      <c r="W21" s="5">
        <v>7.2972512330682804E-2</v>
      </c>
    </row>
    <row r="22" spans="1:23" x14ac:dyDescent="0.3">
      <c r="A22" t="s">
        <v>0</v>
      </c>
      <c r="B22">
        <v>2</v>
      </c>
      <c r="C22">
        <v>5</v>
      </c>
      <c r="E22" t="s">
        <v>24</v>
      </c>
      <c r="M22" t="s">
        <v>16</v>
      </c>
      <c r="N22" s="5">
        <v>-0.41402390033333297</v>
      </c>
      <c r="O22" s="5">
        <v>4.0937286161205601E-2</v>
      </c>
      <c r="P22" s="5">
        <v>-1.3369476518000001</v>
      </c>
      <c r="Q22" s="5">
        <v>9.1213605983010204E-2</v>
      </c>
      <c r="R22" s="5">
        <v>-0.71292861133333296</v>
      </c>
      <c r="S22" s="5">
        <v>8.7943905415775892E-3</v>
      </c>
      <c r="T22" s="5">
        <v>-0.72643051377777701</v>
      </c>
      <c r="U22" s="5">
        <v>4.1726131821682999E-2</v>
      </c>
      <c r="V22" s="5">
        <v>-1.0702518702499999</v>
      </c>
      <c r="W22" s="5">
        <v>9.8850148572032698E-2</v>
      </c>
    </row>
    <row r="23" spans="1:23" x14ac:dyDescent="0.3">
      <c r="A23" t="s">
        <v>1</v>
      </c>
      <c r="B23">
        <v>3</v>
      </c>
      <c r="C23">
        <v>90</v>
      </c>
      <c r="E23" s="7" t="s">
        <v>25</v>
      </c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3">
      <c r="A24" t="s">
        <v>2</v>
      </c>
      <c r="B24">
        <v>8</v>
      </c>
      <c r="C24">
        <v>10800</v>
      </c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3">
      <c r="A25" t="s">
        <v>3</v>
      </c>
      <c r="B25">
        <v>3</v>
      </c>
      <c r="C25">
        <v>14400</v>
      </c>
      <c r="E25" t="s">
        <v>26</v>
      </c>
      <c r="N25" t="s">
        <v>0</v>
      </c>
      <c r="P25" t="s">
        <v>1</v>
      </c>
      <c r="R25" t="s">
        <v>2</v>
      </c>
      <c r="T25" t="s">
        <v>5</v>
      </c>
      <c r="V25" s="1" t="s">
        <v>4</v>
      </c>
    </row>
    <row r="26" spans="1:23" x14ac:dyDescent="0.3">
      <c r="A26" t="s">
        <v>27</v>
      </c>
      <c r="B26">
        <v>3</v>
      </c>
      <c r="C26">
        <v>36000</v>
      </c>
      <c r="E26" t="s">
        <v>28</v>
      </c>
      <c r="M26" t="s">
        <v>19</v>
      </c>
      <c r="N26" t="s">
        <v>7</v>
      </c>
      <c r="O26" t="s">
        <v>8</v>
      </c>
      <c r="P26" t="s">
        <v>7</v>
      </c>
      <c r="Q26" t="s">
        <v>8</v>
      </c>
      <c r="R26" t="s">
        <v>7</v>
      </c>
      <c r="S26" t="s">
        <v>8</v>
      </c>
      <c r="T26" t="s">
        <v>7</v>
      </c>
      <c r="U26" t="s">
        <v>8</v>
      </c>
      <c r="V26" t="s">
        <v>7</v>
      </c>
      <c r="W26" t="s">
        <v>8</v>
      </c>
    </row>
    <row r="27" spans="1:23" x14ac:dyDescent="0.3">
      <c r="E27" t="s">
        <v>29</v>
      </c>
      <c r="M27" t="s">
        <v>10</v>
      </c>
      <c r="N27" s="12" t="str">
        <f>TEXT(N19, "0.00")&amp;" ± "&amp;TEXT(O19, "0.00")</f>
        <v>-0.44 ± 0.07</v>
      </c>
      <c r="O27" s="12"/>
      <c r="P27" s="14" t="str">
        <f>TEXT(P19, "0.00")&amp;" ± "&amp;TEXT(Q19, "0.00")</f>
        <v>-1.28 ± 0.07</v>
      </c>
      <c r="Q27" s="14"/>
      <c r="R27" s="12" t="str">
        <f>TEXT(R19, "0.00")&amp;" ± "&amp;TEXT(S19, "0.00")</f>
        <v>-0.79 ± 0.03</v>
      </c>
      <c r="S27" s="12"/>
      <c r="T27" s="12" t="str">
        <f>TEXT(T19, "0.00")&amp;" ± "&amp;TEXT(U19, "0.00")</f>
        <v>-0.91 ± 0.09</v>
      </c>
      <c r="U27" s="12"/>
      <c r="V27" s="12" t="str">
        <f>TEXT(V19, "0.00")&amp;" ± "&amp;TEXT(W19, "0.00")</f>
        <v>-1.18 ± 0.26</v>
      </c>
      <c r="W27" s="12"/>
    </row>
    <row r="28" spans="1:23" x14ac:dyDescent="0.3">
      <c r="M28" t="s">
        <v>12</v>
      </c>
      <c r="N28" s="12" t="str">
        <f>TEXT(N20, "0.00")&amp;" ± "&amp;TEXT(O20, "0.00")</f>
        <v>-0.43 ± 0.07</v>
      </c>
      <c r="O28" s="12"/>
      <c r="P28" s="12" t="str">
        <f>TEXT(P20, "0.00")&amp;" ± "&amp;TEXT(Q20, "0.00")</f>
        <v>-1.28 ± 0.07</v>
      </c>
      <c r="Q28" s="12"/>
      <c r="R28" s="12" t="str">
        <f>TEXT(R20, "0.00")&amp;" ± "&amp;TEXT(S20, "0.00")</f>
        <v>-0.83 ± 0.03</v>
      </c>
      <c r="S28" s="12"/>
      <c r="T28" s="12" t="str">
        <f>TEXT(T20, "0.00")&amp;" ± "&amp;TEXT(U20, "0.00")</f>
        <v>-0.93 ± 0.13</v>
      </c>
      <c r="U28" s="12"/>
      <c r="V28" s="12" t="str">
        <f>TEXT(V20, "0.00")&amp;" ± "&amp;TEXT(W20, "0.00")</f>
        <v>-1.16 ± 0.21</v>
      </c>
      <c r="W28" s="12"/>
    </row>
    <row r="29" spans="1:23" x14ac:dyDescent="0.3">
      <c r="A29" t="s">
        <v>30</v>
      </c>
      <c r="B29" t="s">
        <v>31</v>
      </c>
      <c r="C29" t="s">
        <v>22</v>
      </c>
      <c r="M29" t="s">
        <v>14</v>
      </c>
      <c r="N29" s="12" t="str">
        <f>TEXT(N21, "0.00")&amp;" ± "&amp;TEXT(O21, "0.00")</f>
        <v>-0.42 ± 0.05</v>
      </c>
      <c r="O29" s="12"/>
      <c r="P29" s="12" t="str">
        <f>TEXT(P21, "0.00")&amp;" ± "&amp;TEXT(Q21, "0.00")</f>
        <v>-1.36 ± 0.11</v>
      </c>
      <c r="Q29" s="12"/>
      <c r="R29" s="12" t="str">
        <f>TEXT(R21, "0.00")&amp;" ± "&amp;TEXT(S21, "0.00")</f>
        <v>-1.10 ± 0.16</v>
      </c>
      <c r="S29" s="12"/>
      <c r="T29" s="12" t="str">
        <f>TEXT(T21, "0.00")&amp;" ± "&amp;TEXT(U21, "0.00")</f>
        <v>-0.77 ± 0.03</v>
      </c>
      <c r="U29" s="12"/>
      <c r="V29" s="12" t="str">
        <f>TEXT(V21, "0.00")&amp;" ± "&amp;TEXT(W21, "0.00")</f>
        <v>-1.20 ± 0.07</v>
      </c>
      <c r="W29" s="12"/>
    </row>
    <row r="30" spans="1:23" x14ac:dyDescent="0.3">
      <c r="A30" t="s">
        <v>0</v>
      </c>
      <c r="B30">
        <v>5.0000000000000001E-4</v>
      </c>
      <c r="C30">
        <v>1.2999999999999999E-3</v>
      </c>
      <c r="M30" t="s">
        <v>16</v>
      </c>
      <c r="N30" s="12" t="str">
        <f>TEXT(N22, "0.00")&amp;" ± "&amp;TEXT(O22, "0.00")</f>
        <v>-0.41 ± 0.04</v>
      </c>
      <c r="O30" s="12"/>
      <c r="P30" s="14" t="str">
        <f>TEXT(P22, "0.00")&amp;" ± "&amp;TEXT(Q22, "0.00")</f>
        <v>-1.34 ± 0.09</v>
      </c>
      <c r="Q30" s="14"/>
      <c r="R30" s="12" t="str">
        <f>TEXT(R22, "0.00")&amp;" ± "&amp;TEXT(S22, "0.00")</f>
        <v>-0.71 ± 0.01</v>
      </c>
      <c r="S30" s="12"/>
      <c r="T30" s="12" t="str">
        <f>TEXT(T22, "0.00")&amp;" ± "&amp;TEXT(U22, "0.00")</f>
        <v>-0.73 ± 0.04</v>
      </c>
      <c r="U30" s="12"/>
      <c r="V30" s="12" t="str">
        <f>TEXT(V22, "0.00")&amp;" ± "&amp;TEXT(W22, "0.00")</f>
        <v>-1.07 ± 0.10</v>
      </c>
      <c r="W30" s="12"/>
    </row>
    <row r="31" spans="1:23" x14ac:dyDescent="0.3">
      <c r="A31" t="s">
        <v>1</v>
      </c>
      <c r="B31">
        <v>8.0000000000000004E-4</v>
      </c>
      <c r="C31">
        <v>2.5000000000000001E-2</v>
      </c>
      <c r="N31" s="12"/>
      <c r="O31" s="12"/>
      <c r="P31" s="14"/>
      <c r="Q31" s="14"/>
      <c r="R31" s="12"/>
      <c r="S31" s="12"/>
      <c r="T31" s="12"/>
      <c r="U31" s="12"/>
      <c r="V31" s="12"/>
      <c r="W31" s="12"/>
    </row>
    <row r="32" spans="1:23" x14ac:dyDescent="0.3">
      <c r="A32" t="s">
        <v>2</v>
      </c>
      <c r="B32">
        <v>2E-3</v>
      </c>
      <c r="C32">
        <v>3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2" x14ac:dyDescent="0.3">
      <c r="A33" t="s">
        <v>3</v>
      </c>
      <c r="B33">
        <v>8.0000000000000004E-4</v>
      </c>
      <c r="C33">
        <v>4</v>
      </c>
    </row>
    <row r="34" spans="1:22" x14ac:dyDescent="0.3">
      <c r="A34" t="s">
        <v>27</v>
      </c>
      <c r="B34">
        <v>8.0000000000000004E-4</v>
      </c>
      <c r="C34">
        <v>10</v>
      </c>
      <c r="D34" s="8" t="s">
        <v>32</v>
      </c>
      <c r="T34" t="s">
        <v>33</v>
      </c>
    </row>
    <row r="35" spans="1:22" x14ac:dyDescent="0.3">
      <c r="V35" s="1"/>
    </row>
    <row r="36" spans="1:22" x14ac:dyDescent="0.3">
      <c r="M36" t="s">
        <v>19</v>
      </c>
      <c r="N36" t="s">
        <v>0</v>
      </c>
      <c r="O36" t="s">
        <v>1</v>
      </c>
      <c r="P36" t="s">
        <v>2</v>
      </c>
      <c r="Q36" t="s">
        <v>5</v>
      </c>
      <c r="R36" s="1" t="s">
        <v>4</v>
      </c>
    </row>
    <row r="37" spans="1:22" x14ac:dyDescent="0.3">
      <c r="A37" t="s">
        <v>47</v>
      </c>
      <c r="B37" s="10" t="s">
        <v>0</v>
      </c>
      <c r="C37" s="10" t="s">
        <v>1</v>
      </c>
      <c r="D37" s="10" t="s">
        <v>2</v>
      </c>
      <c r="E37" s="10" t="s">
        <v>3</v>
      </c>
      <c r="F37" s="10" t="s">
        <v>4</v>
      </c>
      <c r="M37" t="s">
        <v>10</v>
      </c>
      <c r="N37" s="5">
        <v>-0.441165476666666</v>
      </c>
      <c r="O37" s="5">
        <v>-1.2780402689999999</v>
      </c>
      <c r="P37" s="5">
        <v>-0.79483948666666604</v>
      </c>
      <c r="Q37" s="5">
        <v>-0.91199722111111003</v>
      </c>
      <c r="R37" s="5">
        <v>-1.17939330125</v>
      </c>
    </row>
    <row r="38" spans="1:22" x14ac:dyDescent="0.3">
      <c r="A38" t="s">
        <v>48</v>
      </c>
      <c r="B38">
        <v>2</v>
      </c>
      <c r="C38">
        <v>3</v>
      </c>
      <c r="D38">
        <v>8</v>
      </c>
      <c r="E38">
        <v>3</v>
      </c>
      <c r="F38">
        <v>3</v>
      </c>
      <c r="M38" t="s">
        <v>16</v>
      </c>
      <c r="N38" s="5">
        <v>-0.41402390033333297</v>
      </c>
      <c r="O38" s="5">
        <v>-1.3369476518000001</v>
      </c>
      <c r="P38" s="5">
        <v>-0.71292861133333296</v>
      </c>
      <c r="Q38" s="5">
        <v>-0.72643051377777701</v>
      </c>
      <c r="R38" s="5">
        <v>-1.0702518702499999</v>
      </c>
    </row>
    <row r="39" spans="1:22" x14ac:dyDescent="0.3">
      <c r="A39" t="s">
        <v>49</v>
      </c>
      <c r="B39">
        <v>5</v>
      </c>
      <c r="C39">
        <v>90</v>
      </c>
      <c r="D39">
        <v>10800</v>
      </c>
      <c r="E39">
        <v>14400</v>
      </c>
      <c r="F39">
        <v>36000</v>
      </c>
    </row>
    <row r="42" spans="1:22" x14ac:dyDescent="0.3">
      <c r="M42" t="s">
        <v>6</v>
      </c>
      <c r="N42" t="s">
        <v>0</v>
      </c>
      <c r="O42" t="s">
        <v>1</v>
      </c>
      <c r="P42" t="s">
        <v>2</v>
      </c>
      <c r="Q42" t="s">
        <v>5</v>
      </c>
      <c r="R42" s="1" t="s">
        <v>4</v>
      </c>
    </row>
    <row r="43" spans="1:22" x14ac:dyDescent="0.3">
      <c r="M43" t="s">
        <v>10</v>
      </c>
      <c r="N43" s="3">
        <v>0.80251887</v>
      </c>
      <c r="O43" s="3">
        <v>0.4381381386</v>
      </c>
      <c r="P43" s="3">
        <v>0.59713196433333304</v>
      </c>
      <c r="Q43" s="3">
        <v>0.61489474111111098</v>
      </c>
      <c r="R43" s="3">
        <v>0.51005904187499995</v>
      </c>
    </row>
    <row r="44" spans="1:22" x14ac:dyDescent="0.3">
      <c r="M44" t="s">
        <v>16</v>
      </c>
      <c r="N44" s="3">
        <v>0.81010292233333303</v>
      </c>
      <c r="O44" s="3">
        <v>0.44590590699999999</v>
      </c>
      <c r="P44" s="3">
        <v>0.65144112666666598</v>
      </c>
      <c r="Q44" s="3">
        <v>0.669613622444444</v>
      </c>
      <c r="R44" s="3">
        <v>0.54792202400000001</v>
      </c>
    </row>
    <row r="58" spans="1:11" x14ac:dyDescent="0.3">
      <c r="A58" t="s">
        <v>6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</row>
    <row r="59" spans="1:11" x14ac:dyDescent="0.3">
      <c r="A59" t="s">
        <v>9</v>
      </c>
      <c r="B59" s="2">
        <v>0.80251887</v>
      </c>
      <c r="C59" s="2">
        <v>0.4381381386</v>
      </c>
      <c r="D59" s="2">
        <v>0.59713196433333304</v>
      </c>
      <c r="E59" s="2">
        <v>0.61489474111111098</v>
      </c>
      <c r="F59" s="2">
        <v>0.51005904187499995</v>
      </c>
      <c r="G59" s="2"/>
      <c r="H59" s="2"/>
      <c r="I59" s="2"/>
      <c r="J59" s="2"/>
      <c r="K59" s="2"/>
    </row>
    <row r="60" spans="1:11" x14ac:dyDescent="0.3">
      <c r="A60" t="s">
        <v>34</v>
      </c>
      <c r="B60" s="2">
        <v>0.78317984533333296</v>
      </c>
      <c r="C60" s="6">
        <v>0.40208208340000001</v>
      </c>
      <c r="D60" s="2">
        <v>0.64273660166666702</v>
      </c>
      <c r="E60" s="2">
        <v>0.61437720399999995</v>
      </c>
      <c r="F60" s="2">
        <v>0.49129230974999999</v>
      </c>
      <c r="G60" s="2"/>
      <c r="H60" s="2"/>
      <c r="I60" s="2"/>
      <c r="J60" s="2"/>
      <c r="K60" s="2"/>
    </row>
    <row r="61" spans="1:11" x14ac:dyDescent="0.3">
      <c r="A61" t="s">
        <v>35</v>
      </c>
      <c r="B61" s="2">
        <v>0.80889080099999999</v>
      </c>
      <c r="C61" s="2">
        <v>0.44698698799999997</v>
      </c>
      <c r="D61" s="2">
        <v>0.619341629</v>
      </c>
      <c r="E61" s="2">
        <v>0.66952282666666596</v>
      </c>
      <c r="F61" s="2">
        <v>0.55117202399999998</v>
      </c>
      <c r="G61" s="2"/>
      <c r="H61" s="2"/>
      <c r="I61" s="2"/>
      <c r="J61" s="2"/>
      <c r="K61" s="2"/>
    </row>
    <row r="62" spans="1:11" x14ac:dyDescent="0.3">
      <c r="A62" t="s">
        <v>36</v>
      </c>
      <c r="B62" s="2">
        <v>0.81010292233333303</v>
      </c>
      <c r="C62" s="2">
        <v>0.44590590699999999</v>
      </c>
      <c r="D62" s="2">
        <v>0.65144112666666598</v>
      </c>
      <c r="E62" s="2">
        <v>0.669613622444444</v>
      </c>
      <c r="F62" s="2">
        <v>0.54792202400000001</v>
      </c>
      <c r="G62" s="2"/>
      <c r="H62" s="2"/>
      <c r="I62" s="2"/>
      <c r="J62" s="2"/>
      <c r="K62" s="2"/>
    </row>
    <row r="66" spans="1:6" x14ac:dyDescent="0.3">
      <c r="A66" t="s">
        <v>19</v>
      </c>
      <c r="B66" t="s">
        <v>0</v>
      </c>
      <c r="C66" t="s">
        <v>1</v>
      </c>
      <c r="D66" t="s">
        <v>2</v>
      </c>
      <c r="E66" t="s">
        <v>3</v>
      </c>
      <c r="F66" t="s">
        <v>4</v>
      </c>
    </row>
    <row r="67" spans="1:6" x14ac:dyDescent="0.3">
      <c r="A67" t="s">
        <v>9</v>
      </c>
      <c r="B67" s="2">
        <v>-0.441165476666666</v>
      </c>
      <c r="C67" s="2">
        <v>-1.2780402689999999</v>
      </c>
      <c r="D67" s="2">
        <v>-0.79483948666666604</v>
      </c>
      <c r="E67" s="2">
        <v>-0.91199722111111003</v>
      </c>
      <c r="F67" s="2">
        <v>-1.17939330125</v>
      </c>
    </row>
    <row r="68" spans="1:6" x14ac:dyDescent="0.3">
      <c r="A68" t="s">
        <v>34</v>
      </c>
      <c r="B68" s="2">
        <v>-0.46728876466666702</v>
      </c>
      <c r="C68" s="6">
        <v>-1.4703847172</v>
      </c>
      <c r="D68" s="2">
        <v>-1.190763383</v>
      </c>
      <c r="E68" s="2">
        <v>-0.841433613333333</v>
      </c>
      <c r="F68" s="2">
        <v>-1.32615591825</v>
      </c>
    </row>
    <row r="69" spans="1:6" x14ac:dyDescent="0.3">
      <c r="A69" t="s">
        <v>35</v>
      </c>
      <c r="B69" s="2">
        <v>-0.42003795133333299</v>
      </c>
      <c r="C69" s="2">
        <v>-1.3576267693999999</v>
      </c>
      <c r="D69" s="2">
        <v>-1.0971094403333299</v>
      </c>
      <c r="E69" s="2">
        <v>-0.76760561777777703</v>
      </c>
      <c r="F69" s="2">
        <v>-1.204254765125</v>
      </c>
    </row>
    <row r="70" spans="1:6" x14ac:dyDescent="0.3">
      <c r="A70" t="s">
        <v>36</v>
      </c>
      <c r="B70" s="2">
        <v>-0.41402390033333297</v>
      </c>
      <c r="C70" s="2">
        <v>-1.3369476518000001</v>
      </c>
      <c r="D70" s="2">
        <v>-0.71292861133333296</v>
      </c>
      <c r="E70" s="2">
        <v>-0.72643051377777701</v>
      </c>
      <c r="F70" s="2">
        <v>-1.0702518702499999</v>
      </c>
    </row>
    <row r="81" spans="1:6" x14ac:dyDescent="0.3">
      <c r="A81" s="9" t="s">
        <v>37</v>
      </c>
    </row>
    <row r="82" spans="1:6" x14ac:dyDescent="0.3">
      <c r="A82" s="7" t="s">
        <v>38</v>
      </c>
      <c r="B82" t="s">
        <v>0</v>
      </c>
      <c r="C82" t="s">
        <v>1</v>
      </c>
      <c r="D82" t="s">
        <v>2</v>
      </c>
      <c r="E82" t="s">
        <v>3</v>
      </c>
      <c r="F82" t="s">
        <v>4</v>
      </c>
    </row>
    <row r="83" spans="1:6" x14ac:dyDescent="0.3">
      <c r="A83" t="s">
        <v>9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3">
      <c r="A84" t="s">
        <v>39</v>
      </c>
      <c r="B84" s="10">
        <f>(0.7832-0.8025)/(0.8025)*100</f>
        <v>-2.4049844236760105</v>
      </c>
      <c r="C84" s="10">
        <f>(0.4021-0.4381)/(0.4381)*100</f>
        <v>-8.2173019858479748</v>
      </c>
      <c r="D84" s="10">
        <f>(0.6427-0.5971)/(0.5971)*100</f>
        <v>7.6369117400770543</v>
      </c>
      <c r="E84" s="10">
        <f>(0.6144-0.6149)/(0.6149)*100</f>
        <v>-8.1314034802415988E-2</v>
      </c>
      <c r="F84" s="10">
        <f>(0.4913-0.5101)/(0.5101)*100</f>
        <v>-3.6855518525779232</v>
      </c>
    </row>
    <row r="85" spans="1:6" x14ac:dyDescent="0.3">
      <c r="A85" t="s">
        <v>40</v>
      </c>
      <c r="B85" s="10">
        <f>(0.8089-0.8025)/(0.8025)*100</f>
        <v>0.79750778816198886</v>
      </c>
      <c r="C85" s="11">
        <f>(0.447-0.4381)/(0.4381)*100</f>
        <v>2.0314996576124216</v>
      </c>
      <c r="D85" s="10">
        <f>(0.6193-0.5971)/(0.5971)*100</f>
        <v>3.7179701892480321</v>
      </c>
      <c r="E85" s="10">
        <f>(0.6695-0.6149)/(0.6149)*100</f>
        <v>8.8794926004228287</v>
      </c>
      <c r="F85" s="10">
        <f>(0.5512-0.5101)/(0.5101)*100</f>
        <v>8.0572436777102574</v>
      </c>
    </row>
    <row r="86" spans="1:6" x14ac:dyDescent="0.3">
      <c r="A86" t="s">
        <v>41</v>
      </c>
      <c r="B86" s="10">
        <f>(0.8101-0.8025)/(0.8025)*100</f>
        <v>0.94704049844237403</v>
      </c>
      <c r="C86" s="10">
        <f>(0.4459-0.4381)/(0.4381)*100</f>
        <v>1.7804154302670689</v>
      </c>
      <c r="D86" s="10">
        <f>(0.6514-0.5971)/(0.5971)*100</f>
        <v>9.0939541115391087</v>
      </c>
      <c r="E86" s="10">
        <f>(0.6696-0.6149)/(0.6149)*100</f>
        <v>8.8957554073833105</v>
      </c>
      <c r="F86" s="10">
        <f>(0.5479-0.5101)/(0.5101)*100</f>
        <v>7.4103117035875421</v>
      </c>
    </row>
    <row r="93" spans="1:6" x14ac:dyDescent="0.3">
      <c r="A93" s="9" t="s">
        <v>42</v>
      </c>
    </row>
    <row r="94" spans="1:6" x14ac:dyDescent="0.3">
      <c r="A94" s="7" t="s">
        <v>43</v>
      </c>
      <c r="B94" t="s">
        <v>0</v>
      </c>
      <c r="C94" t="s">
        <v>1</v>
      </c>
      <c r="D94" t="s">
        <v>2</v>
      </c>
      <c r="E94" t="s">
        <v>3</v>
      </c>
      <c r="F94" t="s">
        <v>4</v>
      </c>
    </row>
    <row r="95" spans="1:6" x14ac:dyDescent="0.3">
      <c r="A95" t="s">
        <v>9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3">
      <c r="A96" t="s">
        <v>39</v>
      </c>
      <c r="B96" s="10">
        <f>(-0.4673+0.4412)/(-0.4412)*100</f>
        <v>5.9156844968268389</v>
      </c>
      <c r="C96" s="10">
        <f>(-1.4704+1.278)/(-1.278)*100</f>
        <v>15.054773082942088</v>
      </c>
      <c r="D96" s="10">
        <f>(-1.1908+0.7948)/(-0.7948)*100</f>
        <v>49.823855057876216</v>
      </c>
      <c r="E96" s="11">
        <f>(-0.8414+0.912)/(-0.912)*100</f>
        <v>-7.7412280701754375</v>
      </c>
      <c r="F96" s="10">
        <f>(-1.3262+1.1794)/(-1.1794)*100</f>
        <v>12.447006952687811</v>
      </c>
    </row>
    <row r="97" spans="1:6" x14ac:dyDescent="0.3">
      <c r="A97" t="s">
        <v>40</v>
      </c>
      <c r="B97" s="10">
        <f>(-0.42+0.4412)/(-0.4412)*100</f>
        <v>-4.8050770625566637</v>
      </c>
      <c r="C97">
        <f>(-1.3576+1.278)/(-1.278)*100</f>
        <v>6.2284820031298826</v>
      </c>
      <c r="D97" s="10">
        <f>(-1.0971+0.7948)/(-0.7948)*100</f>
        <v>38.034725717161557</v>
      </c>
      <c r="E97" s="10">
        <f>(-0.7676+0.912)/(-0.912)*100</f>
        <v>-15.833333333333341</v>
      </c>
      <c r="F97" s="10">
        <f>(-1.2043+1.1794)/(-1.1794)*100</f>
        <v>2.1112430049177484</v>
      </c>
    </row>
    <row r="98" spans="1:6" x14ac:dyDescent="0.3">
      <c r="A98" t="s">
        <v>41</v>
      </c>
      <c r="B98" s="10">
        <f>(-0.414+0.4412)/(-0.4412)*100</f>
        <v>-6.1650045330915688</v>
      </c>
      <c r="C98" s="10">
        <f>(-1.3369+1.278)/(-1.278)*100</f>
        <v>4.6087636932707312</v>
      </c>
      <c r="D98" s="10">
        <f>(-0.7129+0.7948)/(-0.7948)*100</f>
        <v>-10.304479114242573</v>
      </c>
      <c r="E98" s="10">
        <f>(-0.7264+0.912)/(-0.912)*100</f>
        <v>-20.350877192982452</v>
      </c>
      <c r="F98" s="10">
        <f>(-1.0703+1.1794)/(-1.1794)*100</f>
        <v>-9.2504663388163451</v>
      </c>
    </row>
  </sheetData>
  <mergeCells count="50">
    <mergeCell ref="N32:O32"/>
    <mergeCell ref="P32:Q32"/>
    <mergeCell ref="R32:S32"/>
    <mergeCell ref="T32:U32"/>
    <mergeCell ref="V32:W32"/>
    <mergeCell ref="N31:O31"/>
    <mergeCell ref="P31:Q31"/>
    <mergeCell ref="R31:S31"/>
    <mergeCell ref="T31:U31"/>
    <mergeCell ref="V31:W31"/>
    <mergeCell ref="N30:O30"/>
    <mergeCell ref="P30:Q30"/>
    <mergeCell ref="R30:S30"/>
    <mergeCell ref="T30:U30"/>
    <mergeCell ref="V30:W30"/>
    <mergeCell ref="N29:O29"/>
    <mergeCell ref="P29:Q29"/>
    <mergeCell ref="R29:S29"/>
    <mergeCell ref="T29:U29"/>
    <mergeCell ref="V29:W29"/>
    <mergeCell ref="N28:O28"/>
    <mergeCell ref="P28:Q28"/>
    <mergeCell ref="R28:S28"/>
    <mergeCell ref="T28:U28"/>
    <mergeCell ref="V28:W28"/>
    <mergeCell ref="N27:O27"/>
    <mergeCell ref="P27:Q27"/>
    <mergeCell ref="R27:S27"/>
    <mergeCell ref="T27:U27"/>
    <mergeCell ref="V27:W27"/>
    <mergeCell ref="N14:O14"/>
    <mergeCell ref="P14:Q14"/>
    <mergeCell ref="R14:S14"/>
    <mergeCell ref="T14:U14"/>
    <mergeCell ref="V14:W14"/>
    <mergeCell ref="N13:O13"/>
    <mergeCell ref="P13:Q13"/>
    <mergeCell ref="R13:S13"/>
    <mergeCell ref="T13:U13"/>
    <mergeCell ref="V13:W13"/>
    <mergeCell ref="N12:O12"/>
    <mergeCell ref="P12:Q12"/>
    <mergeCell ref="R12:S12"/>
    <mergeCell ref="T12:U12"/>
    <mergeCell ref="V12:W12"/>
    <mergeCell ref="N11:O11"/>
    <mergeCell ref="P11:Q11"/>
    <mergeCell ref="R11:S11"/>
    <mergeCell ref="T11:U11"/>
    <mergeCell ref="V11:W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1"/>
  <sheetViews>
    <sheetView zoomScale="55" zoomScaleNormal="55" workbookViewId="0">
      <selection activeCell="S46" sqref="S46"/>
    </sheetView>
  </sheetViews>
  <sheetFormatPr defaultRowHeight="14.4" x14ac:dyDescent="0.3"/>
  <cols>
    <col min="1" max="1" width="16.88671875"/>
    <col min="2" max="2" width="18.6640625"/>
    <col min="3" max="3" width="15.33203125"/>
  </cols>
  <sheetData>
    <row r="2" spans="1:21" x14ac:dyDescent="0.3">
      <c r="A2" t="s">
        <v>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P2" t="s">
        <v>6</v>
      </c>
      <c r="Q2" t="s">
        <v>0</v>
      </c>
      <c r="R2" t="s">
        <v>1</v>
      </c>
      <c r="S2" t="s">
        <v>2</v>
      </c>
      <c r="T2" t="s">
        <v>3</v>
      </c>
      <c r="U2" t="s">
        <v>4</v>
      </c>
    </row>
    <row r="3" spans="1:21" x14ac:dyDescent="0.3">
      <c r="A3" t="s">
        <v>10</v>
      </c>
      <c r="B3" s="5">
        <v>0.80251887</v>
      </c>
      <c r="C3" s="5">
        <v>0.4381381386</v>
      </c>
      <c r="D3" s="5">
        <v>0.59713196433333304</v>
      </c>
      <c r="E3" s="5">
        <v>0.61489474111111098</v>
      </c>
      <c r="F3" s="5">
        <v>0.51005904187499995</v>
      </c>
      <c r="P3" t="s">
        <v>10</v>
      </c>
      <c r="Q3" s="5">
        <v>0.80251887</v>
      </c>
      <c r="R3" s="5">
        <v>0.4381381386</v>
      </c>
      <c r="S3" s="5">
        <v>0.59713196433333304</v>
      </c>
      <c r="T3" s="5">
        <v>0.61489474111111098</v>
      </c>
      <c r="U3" s="5">
        <v>0.51005904187499995</v>
      </c>
    </row>
    <row r="4" spans="1:21" x14ac:dyDescent="0.3">
      <c r="A4" t="s">
        <v>12</v>
      </c>
      <c r="B4" s="5">
        <v>0.80249642333333304</v>
      </c>
      <c r="C4" s="5">
        <v>0.4381381386</v>
      </c>
      <c r="D4" s="5">
        <v>0.58764898566666601</v>
      </c>
      <c r="E4" s="5">
        <v>0.60888873488888795</v>
      </c>
      <c r="F4" s="5">
        <v>0.50943404187499997</v>
      </c>
      <c r="P4" t="s">
        <v>12</v>
      </c>
      <c r="Q4" s="5">
        <v>0.80249642333333304</v>
      </c>
      <c r="R4" s="5">
        <v>0.4381381386</v>
      </c>
      <c r="S4" s="5">
        <v>0.58764898566666601</v>
      </c>
      <c r="T4" s="5">
        <v>0.60888873488888795</v>
      </c>
      <c r="U4" s="5">
        <v>0.50943404187499997</v>
      </c>
    </row>
    <row r="5" spans="1:21" x14ac:dyDescent="0.3">
      <c r="A5" t="s">
        <v>14</v>
      </c>
      <c r="B5" s="5">
        <v>0.80889080099999999</v>
      </c>
      <c r="C5" s="5">
        <v>0.44698698799999997</v>
      </c>
      <c r="D5" s="5">
        <v>0.619341629</v>
      </c>
      <c r="E5" s="5">
        <v>0.66952282666666596</v>
      </c>
      <c r="F5" s="5">
        <v>0.55117202399999998</v>
      </c>
      <c r="P5" t="s">
        <v>13</v>
      </c>
      <c r="Q5" s="5">
        <v>0.78317984533333296</v>
      </c>
      <c r="R5" s="5">
        <v>0.40208208340000001</v>
      </c>
      <c r="S5" s="5">
        <v>0.64273660166666702</v>
      </c>
      <c r="T5" s="5">
        <v>0.61437720399999995</v>
      </c>
      <c r="U5" s="5">
        <v>0.49129230974999999</v>
      </c>
    </row>
    <row r="6" spans="1:21" x14ac:dyDescent="0.3">
      <c r="A6" t="s">
        <v>16</v>
      </c>
      <c r="B6" s="5">
        <v>0.81010292233333303</v>
      </c>
      <c r="C6" s="5">
        <v>0.44590590699999999</v>
      </c>
      <c r="D6" s="5">
        <v>0.65144112666666598</v>
      </c>
      <c r="E6" s="5">
        <v>0.669613622444444</v>
      </c>
      <c r="F6" s="5">
        <v>0.54792202400000001</v>
      </c>
      <c r="P6" t="s">
        <v>15</v>
      </c>
      <c r="Q6" s="5">
        <v>0.784391966666666</v>
      </c>
      <c r="R6" s="5">
        <v>0.40208208340000001</v>
      </c>
      <c r="S6" s="5">
        <v>0.64402363466666601</v>
      </c>
      <c r="T6" s="5">
        <v>0.61317600288888796</v>
      </c>
      <c r="U6" s="5">
        <v>0.49091730974999997</v>
      </c>
    </row>
    <row r="7" spans="1:21" x14ac:dyDescent="0.3">
      <c r="B7" s="5"/>
      <c r="C7" s="5"/>
      <c r="D7" s="5"/>
      <c r="E7" s="5"/>
      <c r="F7" s="5"/>
      <c r="P7" t="s">
        <v>14</v>
      </c>
      <c r="Q7" s="5">
        <v>0.80889080099999999</v>
      </c>
      <c r="R7" s="5">
        <v>0.44698698799999997</v>
      </c>
      <c r="S7" s="5">
        <v>0.619341629</v>
      </c>
      <c r="T7" s="5">
        <v>0.66952282666666596</v>
      </c>
      <c r="U7" s="5">
        <v>0.55117202399999998</v>
      </c>
    </row>
    <row r="8" spans="1:21" x14ac:dyDescent="0.3">
      <c r="B8" s="5"/>
      <c r="C8" s="5"/>
      <c r="D8" s="5"/>
      <c r="E8" s="5"/>
      <c r="F8" s="5"/>
      <c r="P8" t="s">
        <v>16</v>
      </c>
      <c r="Q8" s="5">
        <v>0.81010292233333303</v>
      </c>
      <c r="R8" s="5">
        <v>0.44590590699999999</v>
      </c>
      <c r="S8" s="5">
        <v>0.65144112666666598</v>
      </c>
      <c r="T8" s="5">
        <v>0.669613622444444</v>
      </c>
      <c r="U8" s="5">
        <v>0.54792202400000001</v>
      </c>
    </row>
    <row r="21" spans="1:21" x14ac:dyDescent="0.3">
      <c r="A21" t="s">
        <v>19</v>
      </c>
      <c r="B21" t="s">
        <v>0</v>
      </c>
      <c r="C21" t="s">
        <v>1</v>
      </c>
      <c r="D21" t="s">
        <v>2</v>
      </c>
      <c r="E21" t="s">
        <v>3</v>
      </c>
      <c r="F21" t="s">
        <v>4</v>
      </c>
      <c r="P21" t="s">
        <v>19</v>
      </c>
      <c r="Q21" t="s">
        <v>0</v>
      </c>
      <c r="R21" t="s">
        <v>1</v>
      </c>
      <c r="S21" t="s">
        <v>2</v>
      </c>
      <c r="T21" t="s">
        <v>3</v>
      </c>
      <c r="U21" t="s">
        <v>4</v>
      </c>
    </row>
    <row r="22" spans="1:21" x14ac:dyDescent="0.3">
      <c r="A22" t="s">
        <v>10</v>
      </c>
      <c r="B22" s="5">
        <v>-0.441165476666666</v>
      </c>
      <c r="C22" s="5">
        <v>-1.2780402689999999</v>
      </c>
      <c r="D22" s="5">
        <v>-0.79483948666666604</v>
      </c>
      <c r="E22" s="5">
        <v>-0.91199722111111003</v>
      </c>
      <c r="F22" s="5">
        <v>-1.17939330125</v>
      </c>
      <c r="G22" s="5"/>
      <c r="I22" s="5"/>
      <c r="K22" s="5"/>
      <c r="P22" t="s">
        <v>10</v>
      </c>
      <c r="Q22" s="5">
        <v>-0.441165476666666</v>
      </c>
      <c r="R22" s="5">
        <v>-1.2780402689999999</v>
      </c>
      <c r="S22" s="5">
        <v>-0.79483948666666604</v>
      </c>
      <c r="T22" s="5">
        <v>-0.91199722111111003</v>
      </c>
      <c r="U22" s="5">
        <v>-1.17939330125</v>
      </c>
    </row>
    <row r="23" spans="1:21" x14ac:dyDescent="0.3">
      <c r="A23" t="s">
        <v>12</v>
      </c>
      <c r="B23" s="5">
        <v>-0.43198661033333302</v>
      </c>
      <c r="C23" s="5">
        <v>-1.2771586414</v>
      </c>
      <c r="D23" s="5">
        <v>-0.83320619866666601</v>
      </c>
      <c r="E23" s="5">
        <v>-0.92835688599999999</v>
      </c>
      <c r="F23" s="5">
        <v>-1.15786072075</v>
      </c>
      <c r="G23" s="5"/>
      <c r="I23" s="5"/>
      <c r="K23" s="5"/>
      <c r="P23" t="s">
        <v>12</v>
      </c>
      <c r="Q23" s="5">
        <v>-0.43198661033333302</v>
      </c>
      <c r="R23" s="5">
        <v>-1.2771586414</v>
      </c>
      <c r="S23" s="5">
        <v>-0.83320619866666601</v>
      </c>
      <c r="T23" s="5">
        <v>-0.92835688599999999</v>
      </c>
      <c r="U23" s="5">
        <v>-1.15786072075</v>
      </c>
    </row>
    <row r="24" spans="1:21" x14ac:dyDescent="0.3">
      <c r="A24" t="s">
        <v>14</v>
      </c>
      <c r="B24" s="5">
        <v>-0.42003795133333299</v>
      </c>
      <c r="C24" s="5">
        <v>-1.3576267693999999</v>
      </c>
      <c r="D24" s="5">
        <v>-1.0971094403333299</v>
      </c>
      <c r="E24" s="5">
        <v>-0.76760561777777703</v>
      </c>
      <c r="F24" s="5">
        <v>-1.204254765125</v>
      </c>
      <c r="G24" s="5"/>
      <c r="I24" s="5"/>
      <c r="K24" s="5"/>
      <c r="P24" t="s">
        <v>13</v>
      </c>
      <c r="Q24" s="5">
        <v>-0.46728876466666702</v>
      </c>
      <c r="R24" s="5">
        <v>-1.4703847172</v>
      </c>
      <c r="S24" s="5">
        <v>-1.190763383</v>
      </c>
      <c r="T24" s="5">
        <v>-0.841433613333333</v>
      </c>
      <c r="U24" s="5">
        <v>-1.32615591825</v>
      </c>
    </row>
    <row r="25" spans="1:21" x14ac:dyDescent="0.3">
      <c r="A25" t="s">
        <v>16</v>
      </c>
      <c r="B25" s="5">
        <v>-0.41402390033333297</v>
      </c>
      <c r="C25" s="5">
        <v>-1.3369476518000001</v>
      </c>
      <c r="D25" s="5">
        <v>-0.71292861133333296</v>
      </c>
      <c r="E25" s="5">
        <v>-0.72643051377777701</v>
      </c>
      <c r="F25" s="5">
        <v>-1.0702518702499999</v>
      </c>
      <c r="G25" s="5"/>
      <c r="I25" s="5"/>
      <c r="K25" s="5"/>
      <c r="P25" t="s">
        <v>15</v>
      </c>
      <c r="Q25" s="5">
        <v>-0.457769387333333</v>
      </c>
      <c r="R25" s="5">
        <v>-1.4526742532000001</v>
      </c>
      <c r="S25" s="5">
        <v>-0.72239358899999995</v>
      </c>
      <c r="T25" s="5">
        <v>-0.82277607933333297</v>
      </c>
      <c r="U25" s="5">
        <v>-1.1060624027499999</v>
      </c>
    </row>
    <row r="26" spans="1:21" x14ac:dyDescent="0.3">
      <c r="B26" s="5"/>
      <c r="C26" s="5"/>
      <c r="D26" s="5"/>
      <c r="E26" s="5"/>
      <c r="F26" s="5"/>
      <c r="G26" s="5"/>
      <c r="I26" s="5"/>
      <c r="K26" s="5"/>
      <c r="P26" t="s">
        <v>14</v>
      </c>
      <c r="Q26" s="5">
        <v>-0.42003795133333299</v>
      </c>
      <c r="R26" s="5">
        <v>-1.3576267693999999</v>
      </c>
      <c r="S26" s="5">
        <v>-1.0971094403333299</v>
      </c>
      <c r="T26" s="5">
        <v>-0.76760561777777703</v>
      </c>
      <c r="U26" s="5">
        <v>-1.204254765125</v>
      </c>
    </row>
    <row r="27" spans="1:21" x14ac:dyDescent="0.3">
      <c r="B27" s="5"/>
      <c r="C27" s="5"/>
      <c r="D27" s="5"/>
      <c r="E27" s="5"/>
      <c r="F27" s="5"/>
      <c r="G27" s="5"/>
      <c r="I27" s="5"/>
      <c r="K27" s="5"/>
      <c r="P27" t="s">
        <v>16</v>
      </c>
      <c r="Q27" s="5">
        <v>-0.41402390033333297</v>
      </c>
      <c r="R27" s="5">
        <v>-1.3369476518000001</v>
      </c>
      <c r="S27" s="5">
        <v>-0.71292861133333296</v>
      </c>
      <c r="T27" s="5">
        <v>-0.72643051377777701</v>
      </c>
      <c r="U27" s="5">
        <v>-1.0702518702499999</v>
      </c>
    </row>
    <row r="36" spans="1:3" x14ac:dyDescent="0.3">
      <c r="A36" t="s">
        <v>20</v>
      </c>
      <c r="B36" t="s">
        <v>44</v>
      </c>
      <c r="C36" t="s">
        <v>45</v>
      </c>
    </row>
    <row r="37" spans="1:3" x14ac:dyDescent="0.3">
      <c r="A37" t="s">
        <v>0</v>
      </c>
      <c r="B37">
        <v>2</v>
      </c>
      <c r="C37">
        <v>5</v>
      </c>
    </row>
    <row r="38" spans="1:3" x14ac:dyDescent="0.3">
      <c r="A38" t="s">
        <v>1</v>
      </c>
      <c r="B38">
        <v>3</v>
      </c>
      <c r="C38">
        <v>90</v>
      </c>
    </row>
    <row r="39" spans="1:3" x14ac:dyDescent="0.3">
      <c r="A39" t="s">
        <v>2</v>
      </c>
      <c r="B39">
        <v>8</v>
      </c>
      <c r="C39">
        <v>10800</v>
      </c>
    </row>
    <row r="40" spans="1:3" x14ac:dyDescent="0.3">
      <c r="A40" t="s">
        <v>3</v>
      </c>
      <c r="B40">
        <v>3</v>
      </c>
      <c r="C40">
        <v>14400</v>
      </c>
    </row>
    <row r="41" spans="1:3" x14ac:dyDescent="0.3">
      <c r="A41" t="s">
        <v>4</v>
      </c>
      <c r="B41">
        <v>3</v>
      </c>
      <c r="C41">
        <v>36000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90" zoomScaleNormal="90" workbookViewId="0">
      <selection activeCell="I14" sqref="I14"/>
    </sheetView>
  </sheetViews>
  <sheetFormatPr defaultRowHeight="14.4" x14ac:dyDescent="0.3"/>
  <sheetData>
    <row r="1" spans="1:8" x14ac:dyDescent="0.3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 t="s">
        <v>7</v>
      </c>
      <c r="H1" t="s">
        <v>46</v>
      </c>
    </row>
    <row r="2" spans="1:8" x14ac:dyDescent="0.3">
      <c r="A2" t="s">
        <v>9</v>
      </c>
      <c r="B2">
        <v>0.77179487166666605</v>
      </c>
      <c r="C2">
        <v>0.75827505833333297</v>
      </c>
      <c r="D2">
        <v>0.76625457833333299</v>
      </c>
      <c r="E2">
        <v>0.86750441</v>
      </c>
      <c r="F2">
        <v>0.84876543166666596</v>
      </c>
      <c r="G2" s="7">
        <f t="shared" ref="G2:G7" si="0">AVERAGE(B2:F2)</f>
        <v>0.80251886999999955</v>
      </c>
      <c r="H2" s="7">
        <f t="shared" ref="H2:H7" si="1">STDEVA(B2:F2)</f>
        <v>5.1425778238028734E-2</v>
      </c>
    </row>
    <row r="3" spans="1:8" x14ac:dyDescent="0.3">
      <c r="A3" t="s">
        <v>11</v>
      </c>
      <c r="B3">
        <v>0.77785547666666599</v>
      </c>
      <c r="C3">
        <v>0.75827505833333297</v>
      </c>
      <c r="D3">
        <v>0.76625457833333299</v>
      </c>
      <c r="E3">
        <v>0.86750441</v>
      </c>
      <c r="F3">
        <v>0.84259259333333303</v>
      </c>
      <c r="G3" s="10">
        <f t="shared" si="0"/>
        <v>0.80249642333333304</v>
      </c>
      <c r="H3" s="10">
        <f t="shared" si="1"/>
        <v>4.9269457788825015E-2</v>
      </c>
    </row>
    <row r="4" spans="1:8" x14ac:dyDescent="0.3">
      <c r="A4" t="s">
        <v>13</v>
      </c>
      <c r="B4">
        <v>0.67482517500000005</v>
      </c>
      <c r="C4">
        <v>0.76130536166666596</v>
      </c>
      <c r="D4">
        <v>0.76923076999999995</v>
      </c>
      <c r="E4">
        <v>0.87048060166666597</v>
      </c>
      <c r="F4">
        <v>0.84005731833333297</v>
      </c>
      <c r="G4" s="7">
        <f t="shared" si="0"/>
        <v>0.78317984533333296</v>
      </c>
      <c r="H4" s="7">
        <f t="shared" si="1"/>
        <v>7.6272985572582067E-2</v>
      </c>
    </row>
    <row r="5" spans="1:8" x14ac:dyDescent="0.3">
      <c r="A5" t="s">
        <v>15</v>
      </c>
      <c r="B5">
        <v>0.68088578166666602</v>
      </c>
      <c r="C5">
        <v>0.76130536166666596</v>
      </c>
      <c r="D5">
        <v>0.76923076999999995</v>
      </c>
      <c r="E5">
        <v>0.87048060166666597</v>
      </c>
      <c r="F5">
        <v>0.84005731833333297</v>
      </c>
      <c r="G5" s="10">
        <f t="shared" si="0"/>
        <v>0.78439196666666622</v>
      </c>
      <c r="H5" s="10">
        <f t="shared" si="1"/>
        <v>7.4138835977479597E-2</v>
      </c>
    </row>
    <row r="6" spans="1:8" x14ac:dyDescent="0.3">
      <c r="A6" t="s">
        <v>17</v>
      </c>
      <c r="B6">
        <v>0.72004661999999997</v>
      </c>
      <c r="C6">
        <v>0.76130536166666596</v>
      </c>
      <c r="D6">
        <v>0.85256410333333299</v>
      </c>
      <c r="E6">
        <v>0.87048060166666597</v>
      </c>
      <c r="F6">
        <v>0.84005731833333297</v>
      </c>
      <c r="G6" s="7">
        <f t="shared" si="0"/>
        <v>0.80889080099999955</v>
      </c>
      <c r="H6" s="7">
        <f t="shared" si="1"/>
        <v>6.4864619053175823E-2</v>
      </c>
    </row>
    <row r="7" spans="1:8" x14ac:dyDescent="0.3">
      <c r="A7" t="s">
        <v>18</v>
      </c>
      <c r="B7">
        <v>0.72610722666666605</v>
      </c>
      <c r="C7">
        <v>0.76130536166666596</v>
      </c>
      <c r="D7">
        <v>0.85256410333333299</v>
      </c>
      <c r="E7">
        <v>0.87048060166666597</v>
      </c>
      <c r="F7">
        <v>0.84005731833333297</v>
      </c>
      <c r="G7" s="7">
        <f t="shared" si="0"/>
        <v>0.8101029223333327</v>
      </c>
      <c r="H7" s="7">
        <f t="shared" si="1"/>
        <v>6.2813534988214806E-2</v>
      </c>
    </row>
    <row r="9" spans="1:8" x14ac:dyDescent="0.3">
      <c r="A9" t="s">
        <v>19</v>
      </c>
      <c r="B9">
        <v>1</v>
      </c>
      <c r="C9">
        <v>2</v>
      </c>
      <c r="D9">
        <v>3</v>
      </c>
      <c r="E9">
        <v>4</v>
      </c>
      <c r="F9">
        <v>5</v>
      </c>
    </row>
    <row r="10" spans="1:8" x14ac:dyDescent="0.3">
      <c r="A10" t="s">
        <v>9</v>
      </c>
      <c r="B10">
        <v>-0.45253345499999997</v>
      </c>
      <c r="C10">
        <v>-0.44055230333333301</v>
      </c>
      <c r="D10">
        <v>-0.42432057666666601</v>
      </c>
      <c r="E10">
        <v>-0.34825974999999998</v>
      </c>
      <c r="F10">
        <v>-0.54016129833333304</v>
      </c>
      <c r="G10" s="7">
        <f t="shared" ref="G10:G15" si="2">AVERAGE(B10:F10)</f>
        <v>-0.44116547666666639</v>
      </c>
      <c r="H10" s="7">
        <f t="shared" ref="H10:H15" si="3">STDEVA(B10:F10)</f>
        <v>6.8638553896213886E-2</v>
      </c>
    </row>
    <row r="11" spans="1:8" x14ac:dyDescent="0.3">
      <c r="A11" t="s">
        <v>11</v>
      </c>
      <c r="B11">
        <v>-0.410335333333333</v>
      </c>
      <c r="C11">
        <v>-0.44055230333333301</v>
      </c>
      <c r="D11">
        <v>-0.42323810499999998</v>
      </c>
      <c r="E11">
        <v>-0.349687201666666</v>
      </c>
      <c r="F11">
        <v>-0.53612010833333301</v>
      </c>
      <c r="G11" s="10">
        <f t="shared" si="2"/>
        <v>-0.43198661033333297</v>
      </c>
      <c r="H11" s="10">
        <f t="shared" si="3"/>
        <v>6.7519743983644437E-2</v>
      </c>
    </row>
    <row r="12" spans="1:8" x14ac:dyDescent="0.3">
      <c r="A12" t="s">
        <v>13</v>
      </c>
      <c r="B12">
        <v>-0.64928527833333305</v>
      </c>
      <c r="C12">
        <v>-0.440670055</v>
      </c>
      <c r="D12">
        <v>-0.42541261833333299</v>
      </c>
      <c r="E12">
        <v>-0.39511884833333299</v>
      </c>
      <c r="F12">
        <v>-0.42595702333333302</v>
      </c>
      <c r="G12" s="7">
        <f t="shared" si="2"/>
        <v>-0.46728876466666647</v>
      </c>
      <c r="H12" s="7">
        <f t="shared" si="3"/>
        <v>0.10307971185940985</v>
      </c>
    </row>
    <row r="13" spans="1:8" x14ac:dyDescent="0.3">
      <c r="A13" t="s">
        <v>15</v>
      </c>
      <c r="B13">
        <v>-0.62304043333333303</v>
      </c>
      <c r="C13">
        <v>-0.440670055</v>
      </c>
      <c r="D13">
        <v>-0.424589361666666</v>
      </c>
      <c r="E13">
        <v>-0.39484709666666601</v>
      </c>
      <c r="F13">
        <v>-0.40569999000000001</v>
      </c>
      <c r="G13" s="10">
        <f t="shared" si="2"/>
        <v>-0.457769387333333</v>
      </c>
      <c r="H13" s="10">
        <f t="shared" si="3"/>
        <v>9.4045543111858171E-2</v>
      </c>
    </row>
    <row r="14" spans="1:8" x14ac:dyDescent="0.3">
      <c r="A14" t="s">
        <v>17</v>
      </c>
      <c r="B14">
        <v>-0.48358084166666598</v>
      </c>
      <c r="C14">
        <v>-0.44005988833333298</v>
      </c>
      <c r="D14">
        <v>-0.382338763333333</v>
      </c>
      <c r="E14">
        <v>-0.371554045</v>
      </c>
      <c r="F14">
        <v>-0.422656218333333</v>
      </c>
      <c r="G14" s="7">
        <f t="shared" si="2"/>
        <v>-0.42003795133333305</v>
      </c>
      <c r="H14" s="7">
        <f t="shared" si="3"/>
        <v>4.5324800453030098E-2</v>
      </c>
    </row>
    <row r="15" spans="1:8" x14ac:dyDescent="0.3">
      <c r="A15" t="s">
        <v>18</v>
      </c>
      <c r="B15">
        <v>-0.46998877833333302</v>
      </c>
      <c r="C15">
        <v>-0.44005988833333298</v>
      </c>
      <c r="D15">
        <v>-0.38243285666666599</v>
      </c>
      <c r="E15">
        <v>-0.37114222166666599</v>
      </c>
      <c r="F15">
        <v>-0.40649575666666599</v>
      </c>
      <c r="G15" s="7">
        <f t="shared" si="2"/>
        <v>-0.41402390033333275</v>
      </c>
      <c r="H15" s="7">
        <f t="shared" si="3"/>
        <v>4.0937286161205025E-2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90" zoomScaleNormal="90" workbookViewId="0">
      <selection activeCell="G6" sqref="G6"/>
    </sheetView>
  </sheetViews>
  <sheetFormatPr defaultRowHeight="14.4" x14ac:dyDescent="0.3"/>
  <sheetData>
    <row r="1" spans="1:8" x14ac:dyDescent="0.3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 t="s">
        <v>7</v>
      </c>
      <c r="H1" t="s">
        <v>46</v>
      </c>
    </row>
    <row r="2" spans="1:8" x14ac:dyDescent="0.3">
      <c r="A2" t="s">
        <v>9</v>
      </c>
      <c r="B2">
        <v>0.39569569700000001</v>
      </c>
      <c r="C2">
        <v>0.40850850900000002</v>
      </c>
      <c r="D2">
        <v>0.43983983999999998</v>
      </c>
      <c r="E2">
        <v>0.48008008000000002</v>
      </c>
      <c r="F2">
        <v>0.46656656699999999</v>
      </c>
      <c r="G2" s="7">
        <f t="shared" ref="G2:G7" si="0">AVERAGE(B2:F2)</f>
        <v>0.4381381386</v>
      </c>
      <c r="H2" s="7">
        <f t="shared" ref="H2:H7" si="1">STDEVA(B2:F2)</f>
        <v>3.6226625486485517E-2</v>
      </c>
    </row>
    <row r="3" spans="1:8" x14ac:dyDescent="0.3">
      <c r="A3" t="s">
        <v>11</v>
      </c>
      <c r="B3">
        <v>0.39569569700000001</v>
      </c>
      <c r="C3">
        <v>0.40850850900000002</v>
      </c>
      <c r="D3">
        <v>0.43983983999999998</v>
      </c>
      <c r="E3">
        <v>0.48008008000000002</v>
      </c>
      <c r="F3">
        <v>0.46656656699999999</v>
      </c>
      <c r="G3" s="10">
        <f t="shared" si="0"/>
        <v>0.4381381386</v>
      </c>
      <c r="H3" s="10">
        <f t="shared" si="1"/>
        <v>3.6226625486485517E-2</v>
      </c>
    </row>
    <row r="4" spans="1:8" x14ac:dyDescent="0.3">
      <c r="A4" t="s">
        <v>13</v>
      </c>
      <c r="B4">
        <v>0.325625628</v>
      </c>
      <c r="C4">
        <v>0.37947947999999998</v>
      </c>
      <c r="D4">
        <v>0.41381381499999997</v>
      </c>
      <c r="E4">
        <v>0.422622624</v>
      </c>
      <c r="F4">
        <v>0.46886886999999999</v>
      </c>
      <c r="G4" s="10">
        <f t="shared" si="0"/>
        <v>0.40208208339999996</v>
      </c>
      <c r="H4" s="10">
        <f t="shared" si="1"/>
        <v>5.333031373341697E-2</v>
      </c>
    </row>
    <row r="5" spans="1:8" x14ac:dyDescent="0.3">
      <c r="A5" t="s">
        <v>15</v>
      </c>
      <c r="B5">
        <v>0.325625628</v>
      </c>
      <c r="C5">
        <v>0.37947947999999998</v>
      </c>
      <c r="D5">
        <v>0.41381381499999997</v>
      </c>
      <c r="E5">
        <v>0.422622624</v>
      </c>
      <c r="F5">
        <v>0.46886886999999999</v>
      </c>
      <c r="G5" s="10">
        <f t="shared" si="0"/>
        <v>0.40208208339999996</v>
      </c>
      <c r="H5" s="10">
        <f t="shared" si="1"/>
        <v>5.333031373341697E-2</v>
      </c>
    </row>
    <row r="6" spans="1:8" x14ac:dyDescent="0.3">
      <c r="A6" t="s">
        <v>17</v>
      </c>
      <c r="B6">
        <v>0.39929929800000002</v>
      </c>
      <c r="C6">
        <v>0.41131131199999998</v>
      </c>
      <c r="D6">
        <v>0.47867868099999999</v>
      </c>
      <c r="E6">
        <v>0.47027027199999999</v>
      </c>
      <c r="F6">
        <v>0.47537537699999999</v>
      </c>
      <c r="G6" s="10">
        <f t="shared" si="0"/>
        <v>0.44698698800000003</v>
      </c>
      <c r="H6" s="10">
        <f t="shared" si="1"/>
        <v>3.8403271295031946E-2</v>
      </c>
    </row>
    <row r="7" spans="1:8" x14ac:dyDescent="0.3">
      <c r="A7" t="s">
        <v>18</v>
      </c>
      <c r="B7">
        <v>0.39659659600000002</v>
      </c>
      <c r="C7">
        <v>0.41131131199999998</v>
      </c>
      <c r="D7">
        <v>0.47867868099999999</v>
      </c>
      <c r="E7">
        <v>0.46756756900000002</v>
      </c>
      <c r="F7">
        <v>0.47537537699999999</v>
      </c>
      <c r="G7" s="10">
        <f t="shared" si="0"/>
        <v>0.44590590700000005</v>
      </c>
      <c r="H7" s="10">
        <f t="shared" si="1"/>
        <v>3.8858480840245686E-2</v>
      </c>
    </row>
    <row r="9" spans="1:8" x14ac:dyDescent="0.3">
      <c r="A9" t="s">
        <v>19</v>
      </c>
      <c r="B9">
        <v>1</v>
      </c>
      <c r="C9">
        <v>2</v>
      </c>
      <c r="D9">
        <v>3</v>
      </c>
      <c r="E9">
        <v>4</v>
      </c>
      <c r="F9">
        <v>5</v>
      </c>
    </row>
    <row r="10" spans="1:8" x14ac:dyDescent="0.3">
      <c r="A10" t="s">
        <v>9</v>
      </c>
      <c r="B10">
        <v>-1.255727783</v>
      </c>
      <c r="C10">
        <v>-1.3588513520000001</v>
      </c>
      <c r="D10">
        <v>-1.180969157</v>
      </c>
      <c r="E10">
        <v>-1.265585049</v>
      </c>
      <c r="F10">
        <v>-1.329068004</v>
      </c>
      <c r="G10" s="7">
        <f t="shared" ref="G10:G15" si="2">AVERAGE(B10:F10)</f>
        <v>-1.2780402690000001</v>
      </c>
      <c r="H10" s="7">
        <f t="shared" ref="H10:H15" si="3">STDEVA(B10:F10)</f>
        <v>6.9300146458229545E-2</v>
      </c>
    </row>
    <row r="11" spans="1:8" x14ac:dyDescent="0.3">
      <c r="A11" t="s">
        <v>11</v>
      </c>
      <c r="B11">
        <v>-1.2546421910000001</v>
      </c>
      <c r="C11">
        <v>-1.3623948459999999</v>
      </c>
      <c r="D11">
        <v>-1.1744920510000001</v>
      </c>
      <c r="E11">
        <v>-1.266179787</v>
      </c>
      <c r="F11">
        <v>-1.328084332</v>
      </c>
      <c r="G11" s="10">
        <f t="shared" si="2"/>
        <v>-1.2771586414000002</v>
      </c>
      <c r="H11" s="10">
        <f t="shared" si="3"/>
        <v>7.250274323191741E-2</v>
      </c>
    </row>
    <row r="12" spans="1:8" x14ac:dyDescent="0.3">
      <c r="A12" t="s">
        <v>13</v>
      </c>
      <c r="B12">
        <v>-1.3627524479999999</v>
      </c>
      <c r="C12">
        <v>-1.5000849329999999</v>
      </c>
      <c r="D12">
        <v>-1.3860598909999999</v>
      </c>
      <c r="E12">
        <v>-1.7582806099999999</v>
      </c>
      <c r="F12">
        <v>-1.3447457039999999</v>
      </c>
      <c r="G12" s="10">
        <f t="shared" si="2"/>
        <v>-1.4703847172</v>
      </c>
      <c r="H12" s="10">
        <f t="shared" si="3"/>
        <v>0.17193508312321223</v>
      </c>
    </row>
    <row r="13" spans="1:8" x14ac:dyDescent="0.3">
      <c r="A13" t="s">
        <v>15</v>
      </c>
      <c r="B13">
        <v>-1.342501736</v>
      </c>
      <c r="C13">
        <v>-1.469059463</v>
      </c>
      <c r="D13">
        <v>-1.3702552729999999</v>
      </c>
      <c r="E13">
        <v>-1.7393324450000001</v>
      </c>
      <c r="F13">
        <v>-1.342222349</v>
      </c>
      <c r="G13" s="10">
        <f t="shared" si="2"/>
        <v>-1.4526742532000001</v>
      </c>
      <c r="H13" s="10">
        <f t="shared" si="3"/>
        <v>0.16850214316963003</v>
      </c>
    </row>
    <row r="14" spans="1:8" x14ac:dyDescent="0.3">
      <c r="A14" t="s">
        <v>17</v>
      </c>
      <c r="B14">
        <v>-1.216279254</v>
      </c>
      <c r="C14">
        <v>-1.4524546190000001</v>
      </c>
      <c r="D14">
        <v>-1.333398936</v>
      </c>
      <c r="E14">
        <v>-1.4723969189999999</v>
      </c>
      <c r="F14">
        <v>-1.3136041190000001</v>
      </c>
      <c r="G14" s="10">
        <f t="shared" si="2"/>
        <v>-1.3576267693999999</v>
      </c>
      <c r="H14" s="10">
        <f t="shared" si="3"/>
        <v>0.10567474872009228</v>
      </c>
    </row>
    <row r="15" spans="1:8" x14ac:dyDescent="0.3">
      <c r="A15" t="s">
        <v>18</v>
      </c>
      <c r="B15">
        <v>-1.2170613100000001</v>
      </c>
      <c r="C15">
        <v>-1.4149879919999999</v>
      </c>
      <c r="D15">
        <v>-1.308646655</v>
      </c>
      <c r="E15">
        <v>-1.4411420989999999</v>
      </c>
      <c r="F15">
        <v>-1.3029002030000001</v>
      </c>
      <c r="G15" s="10">
        <f t="shared" si="2"/>
        <v>-1.3369476517999999</v>
      </c>
      <c r="H15" s="10">
        <f t="shared" si="3"/>
        <v>9.1213605983008275E-2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90" zoomScaleNormal="90" workbookViewId="0">
      <selection activeCell="H15" sqref="H15"/>
    </sheetView>
  </sheetViews>
  <sheetFormatPr defaultRowHeight="14.4" x14ac:dyDescent="0.3"/>
  <sheetData>
    <row r="1" spans="1:8" x14ac:dyDescent="0.3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 t="s">
        <v>7</v>
      </c>
      <c r="H1" t="s">
        <v>46</v>
      </c>
    </row>
    <row r="2" spans="1:8" x14ac:dyDescent="0.3">
      <c r="A2" t="s">
        <v>9</v>
      </c>
      <c r="B2">
        <v>0.60248437499999996</v>
      </c>
      <c r="C2">
        <v>0.60375160833333297</v>
      </c>
      <c r="D2">
        <v>0.61815832666666604</v>
      </c>
      <c r="E2">
        <v>0.58544319499999997</v>
      </c>
      <c r="F2">
        <v>0.57582231666666595</v>
      </c>
      <c r="G2" s="7">
        <f t="shared" ref="G2:G7" si="0">AVERAGE(B2:F2)</f>
        <v>0.59713196433333293</v>
      </c>
      <c r="H2" s="7">
        <f t="shared" ref="H2:H7" si="1">STDEVA(B2:F2)</f>
        <v>1.6623058622056798E-2</v>
      </c>
    </row>
    <row r="3" spans="1:8" x14ac:dyDescent="0.3">
      <c r="A3" t="s">
        <v>11</v>
      </c>
      <c r="B3">
        <v>0.60050024833333304</v>
      </c>
      <c r="C3">
        <v>0.59691270166666599</v>
      </c>
      <c r="D3">
        <v>0.61270197666666604</v>
      </c>
      <c r="E3">
        <v>0.56615536166666602</v>
      </c>
      <c r="F3">
        <v>0.56197463999999997</v>
      </c>
      <c r="G3" s="10">
        <f t="shared" si="0"/>
        <v>0.58764898566666623</v>
      </c>
      <c r="H3" s="10">
        <f t="shared" si="1"/>
        <v>2.2359403180581747E-2</v>
      </c>
    </row>
    <row r="4" spans="1:8" x14ac:dyDescent="0.3">
      <c r="A4" t="s">
        <v>13</v>
      </c>
      <c r="B4">
        <v>0.63960708499999996</v>
      </c>
      <c r="C4">
        <v>0.64636910333333297</v>
      </c>
      <c r="D4">
        <v>0.64651886999999997</v>
      </c>
      <c r="E4">
        <v>0.63459620000000005</v>
      </c>
      <c r="F4">
        <v>0.64659175000000002</v>
      </c>
      <c r="G4" s="7">
        <f t="shared" si="0"/>
        <v>0.64273660166666657</v>
      </c>
      <c r="H4" s="7">
        <f t="shared" si="1"/>
        <v>5.4411121252296744E-3</v>
      </c>
    </row>
    <row r="5" spans="1:8" x14ac:dyDescent="0.3">
      <c r="A5" t="s">
        <v>15</v>
      </c>
      <c r="B5">
        <v>0.64059914833333298</v>
      </c>
      <c r="C5">
        <v>0.64835323</v>
      </c>
      <c r="D5">
        <v>0.64552680666666595</v>
      </c>
      <c r="E5">
        <v>0.64250915666666597</v>
      </c>
      <c r="F5">
        <v>0.64312983166666604</v>
      </c>
      <c r="G5" s="10">
        <f t="shared" si="0"/>
        <v>0.64402363466666623</v>
      </c>
      <c r="H5" s="10">
        <f t="shared" si="1"/>
        <v>2.9926808998993314E-3</v>
      </c>
    </row>
    <row r="6" spans="1:8" x14ac:dyDescent="0.3">
      <c r="A6" t="s">
        <v>17</v>
      </c>
      <c r="B6">
        <v>0.58794590666666602</v>
      </c>
      <c r="C6">
        <v>0.64192592500000001</v>
      </c>
      <c r="D6">
        <v>0.63654546499999998</v>
      </c>
      <c r="E6">
        <v>0.62632021333333299</v>
      </c>
      <c r="F6">
        <v>0.60397063500000003</v>
      </c>
      <c r="G6" s="7">
        <f t="shared" si="0"/>
        <v>0.61934162899999978</v>
      </c>
      <c r="H6" s="7">
        <f t="shared" si="1"/>
        <v>2.278531256976626E-2</v>
      </c>
    </row>
    <row r="7" spans="1:8" x14ac:dyDescent="0.3">
      <c r="A7" t="s">
        <v>18</v>
      </c>
      <c r="B7">
        <v>0.65221895666666596</v>
      </c>
      <c r="C7">
        <v>0.660754023333333</v>
      </c>
      <c r="D7">
        <v>0.65594347333333303</v>
      </c>
      <c r="E7">
        <v>0.64339568000000003</v>
      </c>
      <c r="F7">
        <v>0.64489350000000001</v>
      </c>
      <c r="G7" s="7">
        <f t="shared" si="0"/>
        <v>0.65144112666666643</v>
      </c>
      <c r="H7" s="7">
        <f t="shared" si="1"/>
        <v>7.3349644915972007E-3</v>
      </c>
    </row>
    <row r="9" spans="1:8" x14ac:dyDescent="0.3">
      <c r="A9" t="s">
        <v>19</v>
      </c>
      <c r="B9">
        <v>1</v>
      </c>
      <c r="C9">
        <v>2</v>
      </c>
      <c r="D9">
        <v>3</v>
      </c>
      <c r="E9">
        <v>4</v>
      </c>
      <c r="F9">
        <v>5</v>
      </c>
    </row>
    <row r="10" spans="1:8" x14ac:dyDescent="0.3">
      <c r="A10" t="s">
        <v>9</v>
      </c>
      <c r="B10">
        <v>-0.757649398333333</v>
      </c>
      <c r="C10">
        <v>-0.79493034333333301</v>
      </c>
      <c r="D10">
        <v>-0.77846341500000005</v>
      </c>
      <c r="E10">
        <v>-0.82014012333333297</v>
      </c>
      <c r="F10">
        <v>-0.82301415333333305</v>
      </c>
      <c r="G10" s="7">
        <f t="shared" ref="G10:G15" si="2">AVERAGE(B10:F10)</f>
        <v>-0.79483948666666637</v>
      </c>
      <c r="H10" s="7">
        <f t="shared" ref="H10:H15" si="3">STDEVA(B10:F10)</f>
        <v>2.7772381541394955E-2</v>
      </c>
    </row>
    <row r="11" spans="1:8" x14ac:dyDescent="0.3">
      <c r="A11" t="s">
        <v>11</v>
      </c>
      <c r="B11">
        <v>-0.78222868833333303</v>
      </c>
      <c r="C11">
        <v>-0.83126015666666597</v>
      </c>
      <c r="D11">
        <v>-0.82770535166666603</v>
      </c>
      <c r="E11">
        <v>-0.86937624166666605</v>
      </c>
      <c r="F11">
        <v>-0.85546055499999996</v>
      </c>
      <c r="G11" s="10">
        <f t="shared" si="2"/>
        <v>-0.83320619866666623</v>
      </c>
      <c r="H11" s="10">
        <f t="shared" si="3"/>
        <v>3.330270763542019E-2</v>
      </c>
    </row>
    <row r="12" spans="1:8" x14ac:dyDescent="0.3">
      <c r="A12" t="s">
        <v>13</v>
      </c>
      <c r="B12">
        <v>-1.1787030300000001</v>
      </c>
      <c r="C12">
        <v>-1.18913620666666</v>
      </c>
      <c r="D12">
        <v>-1.10705316</v>
      </c>
      <c r="E12">
        <v>-1.3025487166666601</v>
      </c>
      <c r="F12">
        <v>-1.1763758016666599</v>
      </c>
      <c r="G12" s="7">
        <f t="shared" si="2"/>
        <v>-1.190763382999996</v>
      </c>
      <c r="H12" s="7">
        <f t="shared" si="3"/>
        <v>7.0460032237439615E-2</v>
      </c>
    </row>
    <row r="13" spans="1:8" x14ac:dyDescent="0.3">
      <c r="A13" t="s">
        <v>15</v>
      </c>
      <c r="B13">
        <v>-0.71991649000000002</v>
      </c>
      <c r="C13">
        <v>-0.72559134666666603</v>
      </c>
      <c r="D13">
        <v>-0.71140932499999998</v>
      </c>
      <c r="E13">
        <v>-0.72773750000000004</v>
      </c>
      <c r="F13">
        <v>-0.727313283333333</v>
      </c>
      <c r="G13" s="10">
        <f t="shared" si="2"/>
        <v>-0.72239358899999973</v>
      </c>
      <c r="H13" s="10">
        <f t="shared" si="3"/>
        <v>6.8879696987132746E-3</v>
      </c>
    </row>
    <row r="14" spans="1:8" x14ac:dyDescent="0.3">
      <c r="A14" t="s">
        <v>17</v>
      </c>
      <c r="B14">
        <v>-1.31133985333333</v>
      </c>
      <c r="C14">
        <v>-1.02037714333333</v>
      </c>
      <c r="D14">
        <v>-1.0117652100000001</v>
      </c>
      <c r="E14">
        <v>-0.93310373666666602</v>
      </c>
      <c r="F14">
        <v>-1.20896125833333</v>
      </c>
      <c r="G14" s="7">
        <f t="shared" si="2"/>
        <v>-1.0971094403333312</v>
      </c>
      <c r="H14" s="7">
        <f t="shared" si="3"/>
        <v>0.15690351568188146</v>
      </c>
    </row>
    <row r="15" spans="1:8" x14ac:dyDescent="0.3">
      <c r="A15" t="s">
        <v>18</v>
      </c>
      <c r="B15">
        <v>-0.70826513166666605</v>
      </c>
      <c r="C15">
        <v>-0.71506752500000004</v>
      </c>
      <c r="D15">
        <v>-0.705135553333333</v>
      </c>
      <c r="E15">
        <v>-0.70889275666666596</v>
      </c>
      <c r="F15">
        <v>-0.72728208999999999</v>
      </c>
      <c r="G15" s="7">
        <f t="shared" si="2"/>
        <v>-0.71292861133333307</v>
      </c>
      <c r="H15" s="7">
        <f t="shared" si="3"/>
        <v>8.7943905415775927E-3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90" zoomScaleNormal="90" workbookViewId="0">
      <selection activeCell="H7" sqref="H7"/>
    </sheetView>
  </sheetViews>
  <sheetFormatPr defaultRowHeight="14.4" x14ac:dyDescent="0.3"/>
  <sheetData>
    <row r="1" spans="1:8" x14ac:dyDescent="0.3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 t="s">
        <v>7</v>
      </c>
      <c r="H1" t="s">
        <v>46</v>
      </c>
    </row>
    <row r="2" spans="1:8" x14ac:dyDescent="0.3">
      <c r="A2" t="s">
        <v>9</v>
      </c>
      <c r="B2">
        <v>0.62282315888888795</v>
      </c>
      <c r="C2">
        <v>0.61849234333333303</v>
      </c>
      <c r="D2">
        <v>0.64217961333333295</v>
      </c>
      <c r="E2">
        <v>0.58609541888888805</v>
      </c>
      <c r="F2">
        <v>0.60488317111111101</v>
      </c>
      <c r="G2" s="7">
        <f t="shared" ref="G2:G7" si="0">AVERAGE(B2:F2)</f>
        <v>0.61489474111111053</v>
      </c>
      <c r="H2" s="7">
        <f t="shared" ref="H2:H7" si="1">STDEVA(B2:F2)</f>
        <v>2.0915898837461002E-2</v>
      </c>
    </row>
    <row r="3" spans="1:8" x14ac:dyDescent="0.3">
      <c r="A3" t="s">
        <v>11</v>
      </c>
      <c r="B3">
        <v>0.61982015666666601</v>
      </c>
      <c r="C3">
        <v>0.60948333333333304</v>
      </c>
      <c r="D3">
        <v>0.636173606666666</v>
      </c>
      <c r="E3">
        <v>0.56807739999999995</v>
      </c>
      <c r="F3">
        <v>0.61088917777777696</v>
      </c>
      <c r="G3" s="10">
        <f t="shared" si="0"/>
        <v>0.60888873488888839</v>
      </c>
      <c r="H3" s="10">
        <f t="shared" si="1"/>
        <v>2.516883283193859E-2</v>
      </c>
    </row>
    <row r="4" spans="1:8" x14ac:dyDescent="0.3">
      <c r="A4" t="s">
        <v>13</v>
      </c>
      <c r="B4">
        <v>0.63573555000000004</v>
      </c>
      <c r="C4">
        <v>0.656832541111111</v>
      </c>
      <c r="D4">
        <v>0.65514287999999998</v>
      </c>
      <c r="E4">
        <v>0.53207645777777701</v>
      </c>
      <c r="F4">
        <v>0.59209859111111096</v>
      </c>
      <c r="G4" s="7">
        <f t="shared" si="0"/>
        <v>0.61437720399999984</v>
      </c>
      <c r="H4" s="7">
        <f t="shared" si="1"/>
        <v>5.2891928386565978E-2</v>
      </c>
    </row>
    <row r="5" spans="1:8" x14ac:dyDescent="0.3">
      <c r="A5" t="s">
        <v>15</v>
      </c>
      <c r="B5">
        <v>0.62972954444444396</v>
      </c>
      <c r="C5">
        <v>0.65082653555555503</v>
      </c>
      <c r="D5">
        <v>0.65213987666666595</v>
      </c>
      <c r="E5">
        <v>0.53808246333333298</v>
      </c>
      <c r="F5">
        <v>0.59510159444444399</v>
      </c>
      <c r="G5" s="10">
        <f t="shared" si="0"/>
        <v>0.61317600288888829</v>
      </c>
      <c r="H5" s="10">
        <f t="shared" si="1"/>
        <v>4.7894388323383427E-2</v>
      </c>
    </row>
    <row r="6" spans="1:8" x14ac:dyDescent="0.3">
      <c r="A6" t="s">
        <v>17</v>
      </c>
      <c r="B6">
        <v>0.67913477777777698</v>
      </c>
      <c r="C6">
        <v>0.702795682222222</v>
      </c>
      <c r="D6">
        <v>0.67367463111111103</v>
      </c>
      <c r="E6">
        <v>0.67948144111111097</v>
      </c>
      <c r="F6">
        <v>0.61252760111111104</v>
      </c>
      <c r="G6" s="7">
        <f t="shared" si="0"/>
        <v>0.6695228266666664</v>
      </c>
      <c r="H6" s="7">
        <f t="shared" si="1"/>
        <v>3.3779948708182968E-2</v>
      </c>
    </row>
    <row r="7" spans="1:8" x14ac:dyDescent="0.3">
      <c r="A7" t="s">
        <v>18</v>
      </c>
      <c r="B7">
        <v>0.673128772222222</v>
      </c>
      <c r="C7">
        <v>0.69979267999999994</v>
      </c>
      <c r="D7">
        <v>0.67390161999999998</v>
      </c>
      <c r="E7">
        <v>0.68560094111111103</v>
      </c>
      <c r="F7">
        <v>0.61564409888888805</v>
      </c>
      <c r="G7" s="7">
        <f t="shared" si="0"/>
        <v>0.66961362244444411</v>
      </c>
      <c r="H7" s="7">
        <f t="shared" si="1"/>
        <v>3.2053948847612729E-2</v>
      </c>
    </row>
    <row r="9" spans="1:8" x14ac:dyDescent="0.3">
      <c r="A9" t="s">
        <v>19</v>
      </c>
      <c r="B9">
        <v>1</v>
      </c>
      <c r="C9">
        <v>2</v>
      </c>
      <c r="D9">
        <v>3</v>
      </c>
      <c r="E9">
        <v>4</v>
      </c>
      <c r="F9">
        <v>5</v>
      </c>
    </row>
    <row r="10" spans="1:8" x14ac:dyDescent="0.3">
      <c r="A10" t="s">
        <v>9</v>
      </c>
      <c r="B10">
        <v>-0.90040118555555504</v>
      </c>
      <c r="C10">
        <v>-0.86419178111111095</v>
      </c>
      <c r="D10">
        <v>-0.82818977444444397</v>
      </c>
      <c r="E10">
        <v>-1.0556453233333301</v>
      </c>
      <c r="F10">
        <v>-0.91155804111111105</v>
      </c>
      <c r="G10" s="7">
        <f t="shared" ref="G10:G15" si="2">AVERAGE(B10:F10)</f>
        <v>-0.91199722111111026</v>
      </c>
      <c r="H10" s="7">
        <f t="shared" ref="H10:H15" si="3">STDEVA(B10:F10)</f>
        <v>8.6715751743992653E-2</v>
      </c>
    </row>
    <row r="11" spans="1:8" x14ac:dyDescent="0.3">
      <c r="A11" t="s">
        <v>11</v>
      </c>
      <c r="B11">
        <v>-0.88281129444444395</v>
      </c>
      <c r="C11">
        <v>-0.88520014666666602</v>
      </c>
      <c r="D11">
        <v>-0.83264315555555501</v>
      </c>
      <c r="E11">
        <v>-1.14946993</v>
      </c>
      <c r="F11">
        <v>-0.891659903333333</v>
      </c>
      <c r="G11" s="10">
        <f t="shared" si="2"/>
        <v>-0.92835688599999955</v>
      </c>
      <c r="H11" s="10">
        <f t="shared" si="3"/>
        <v>0.12583289516200299</v>
      </c>
    </row>
    <row r="12" spans="1:8" x14ac:dyDescent="0.3">
      <c r="A12" t="s">
        <v>13</v>
      </c>
      <c r="B12">
        <v>-0.79517216666666601</v>
      </c>
      <c r="C12">
        <v>-0.87819344444444403</v>
      </c>
      <c r="D12">
        <v>-0.82414605555555498</v>
      </c>
      <c r="E12">
        <v>-0.83747527111111097</v>
      </c>
      <c r="F12">
        <v>-0.87218112888888799</v>
      </c>
      <c r="G12" s="7">
        <f t="shared" si="2"/>
        <v>-0.84143361333333289</v>
      </c>
      <c r="H12" s="7">
        <f t="shared" si="3"/>
        <v>3.4464998443774861E-2</v>
      </c>
    </row>
    <row r="13" spans="1:8" x14ac:dyDescent="0.3">
      <c r="A13" t="s">
        <v>15</v>
      </c>
      <c r="B13">
        <v>-0.79476564555555496</v>
      </c>
      <c r="C13">
        <v>-0.79654605888888796</v>
      </c>
      <c r="D13">
        <v>-0.82312772999999995</v>
      </c>
      <c r="E13">
        <v>-0.83208945111111099</v>
      </c>
      <c r="F13">
        <v>-0.86735151111111097</v>
      </c>
      <c r="G13" s="10">
        <f t="shared" si="2"/>
        <v>-0.82277607933333297</v>
      </c>
      <c r="H13" s="10">
        <f t="shared" si="3"/>
        <v>2.9775955245689059E-2</v>
      </c>
    </row>
    <row r="14" spans="1:8" x14ac:dyDescent="0.3">
      <c r="A14" t="s">
        <v>17</v>
      </c>
      <c r="B14">
        <v>-0.78883915444444397</v>
      </c>
      <c r="C14">
        <v>-0.78536116444444404</v>
      </c>
      <c r="D14">
        <v>-0.74776454999999997</v>
      </c>
      <c r="E14">
        <v>-0.72421260666666598</v>
      </c>
      <c r="F14">
        <v>-0.79185061333333295</v>
      </c>
      <c r="G14" s="7">
        <f t="shared" si="2"/>
        <v>-0.76760561777777736</v>
      </c>
      <c r="H14" s="7">
        <f t="shared" si="3"/>
        <v>3.0127079638371669E-2</v>
      </c>
    </row>
    <row r="15" spans="1:8" x14ac:dyDescent="0.3">
      <c r="A15" t="s">
        <v>18</v>
      </c>
      <c r="B15">
        <v>-0.68971834777777696</v>
      </c>
      <c r="C15">
        <v>-0.69084993111111104</v>
      </c>
      <c r="D15">
        <v>-0.74339724666666596</v>
      </c>
      <c r="E15">
        <v>-0.71851146666666599</v>
      </c>
      <c r="F15">
        <v>-0.78967557666666599</v>
      </c>
      <c r="G15" s="7">
        <f t="shared" si="2"/>
        <v>-0.72643051377777712</v>
      </c>
      <c r="H15" s="7">
        <f t="shared" si="3"/>
        <v>4.1726131821681701E-2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90" zoomScaleNormal="90" workbookViewId="0">
      <selection activeCell="H7" sqref="H7"/>
    </sheetView>
  </sheetViews>
  <sheetFormatPr defaultRowHeight="14.4" x14ac:dyDescent="0.3"/>
  <sheetData>
    <row r="1" spans="1:8" x14ac:dyDescent="0.3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 t="s">
        <v>7</v>
      </c>
      <c r="H1" t="s">
        <v>46</v>
      </c>
    </row>
    <row r="2" spans="1:8" x14ac:dyDescent="0.3">
      <c r="A2" t="s">
        <v>9</v>
      </c>
      <c r="B2">
        <v>0.51699605125000003</v>
      </c>
      <c r="C2">
        <v>0.47279820687500002</v>
      </c>
      <c r="D2">
        <v>0.51087344000000001</v>
      </c>
      <c r="E2">
        <v>0.51226151812499998</v>
      </c>
      <c r="F2">
        <v>0.537365993125</v>
      </c>
      <c r="G2" s="7">
        <f t="shared" ref="G2:G7" si="0">AVERAGE(B2:F2)</f>
        <v>0.51005904187499995</v>
      </c>
      <c r="H2" s="7">
        <f t="shared" ref="H2:H7" si="1">STDEVA(B2:F2)</f>
        <v>2.3386297571835499E-2</v>
      </c>
    </row>
    <row r="3" spans="1:8" x14ac:dyDescent="0.3">
      <c r="A3" t="s">
        <v>11</v>
      </c>
      <c r="B3">
        <v>0.51699605125000003</v>
      </c>
      <c r="C3">
        <v>0.47279820687500002</v>
      </c>
      <c r="D3">
        <v>0.51087344000000001</v>
      </c>
      <c r="E3">
        <v>0.51226151812499998</v>
      </c>
      <c r="F3">
        <v>0.53424099312499995</v>
      </c>
      <c r="G3" s="10">
        <f t="shared" si="0"/>
        <v>0.50943404187499997</v>
      </c>
      <c r="H3" s="10">
        <f t="shared" si="1"/>
        <v>2.2498998373045708E-2</v>
      </c>
    </row>
    <row r="4" spans="1:8" x14ac:dyDescent="0.3">
      <c r="A4" t="s">
        <v>13</v>
      </c>
      <c r="B4">
        <v>0.53595365250000004</v>
      </c>
      <c r="C4">
        <v>0.45391310062500001</v>
      </c>
      <c r="D4">
        <v>0.46685286187500002</v>
      </c>
      <c r="E4">
        <v>0.49490886374999998</v>
      </c>
      <c r="F4">
        <v>0.50483306999999999</v>
      </c>
      <c r="G4" s="7">
        <f t="shared" si="0"/>
        <v>0.49129230975000004</v>
      </c>
      <c r="H4" s="7">
        <f t="shared" si="1"/>
        <v>3.2347948445230652E-2</v>
      </c>
    </row>
    <row r="5" spans="1:8" x14ac:dyDescent="0.3">
      <c r="A5" t="s">
        <v>15</v>
      </c>
      <c r="B5">
        <v>0.53595365250000004</v>
      </c>
      <c r="C5">
        <v>0.45391310062500001</v>
      </c>
      <c r="D5">
        <v>0.46685286187500002</v>
      </c>
      <c r="E5">
        <v>0.49365886375000001</v>
      </c>
      <c r="F5">
        <v>0.50420807000000001</v>
      </c>
      <c r="G5" s="10">
        <f t="shared" si="0"/>
        <v>0.49091730975000003</v>
      </c>
      <c r="H5" s="10">
        <f t="shared" si="1"/>
        <v>3.2252293481040618E-2</v>
      </c>
    </row>
    <row r="6" spans="1:8" x14ac:dyDescent="0.3">
      <c r="A6" t="s">
        <v>17</v>
      </c>
      <c r="B6">
        <v>0.56303698562500004</v>
      </c>
      <c r="C6">
        <v>0.53669173250000002</v>
      </c>
      <c r="D6">
        <v>0.52935176375000004</v>
      </c>
      <c r="E6">
        <v>0.56612151749999995</v>
      </c>
      <c r="F6">
        <v>0.56065812062499998</v>
      </c>
      <c r="G6" s="7">
        <f t="shared" si="0"/>
        <v>0.55117202399999998</v>
      </c>
      <c r="H6" s="7">
        <f t="shared" si="1"/>
        <v>1.6882337654711806E-2</v>
      </c>
    </row>
    <row r="7" spans="1:8" x14ac:dyDescent="0.3">
      <c r="A7" t="s">
        <v>18</v>
      </c>
      <c r="B7">
        <v>0.55762031937500001</v>
      </c>
      <c r="C7">
        <v>0.51960839874999998</v>
      </c>
      <c r="D7">
        <v>0.53247676374999997</v>
      </c>
      <c r="E7">
        <v>0.56987151749999998</v>
      </c>
      <c r="F7">
        <v>0.56003312062499999</v>
      </c>
      <c r="G7" s="7">
        <f t="shared" si="0"/>
        <v>0.5479220239999999</v>
      </c>
      <c r="H7" s="7">
        <f t="shared" si="1"/>
        <v>2.0992458756271523E-2</v>
      </c>
    </row>
    <row r="9" spans="1:8" x14ac:dyDescent="0.3">
      <c r="A9" t="s">
        <v>19</v>
      </c>
      <c r="B9">
        <v>1</v>
      </c>
      <c r="C9">
        <v>2</v>
      </c>
      <c r="D9">
        <v>3</v>
      </c>
      <c r="E9">
        <v>4</v>
      </c>
      <c r="F9">
        <v>5</v>
      </c>
    </row>
    <row r="10" spans="1:8" x14ac:dyDescent="0.3">
      <c r="A10" t="s">
        <v>9</v>
      </c>
      <c r="B10">
        <v>-1.0069647175000001</v>
      </c>
      <c r="C10">
        <v>-1.148511715625</v>
      </c>
      <c r="D10">
        <v>-1.639460854375</v>
      </c>
      <c r="E10">
        <v>-1.0301845462500001</v>
      </c>
      <c r="F10">
        <v>-1.0718446724999999</v>
      </c>
      <c r="G10" s="7">
        <f t="shared" ref="G10:G15" si="2">AVERAGE(B10:F10)</f>
        <v>-1.17939330125</v>
      </c>
      <c r="H10" s="7">
        <f t="shared" ref="H10:H15" si="3">STDEVA(B10:F10)</f>
        <v>0.26276291708392996</v>
      </c>
    </row>
    <row r="11" spans="1:8" x14ac:dyDescent="0.3">
      <c r="A11" t="s">
        <v>11</v>
      </c>
      <c r="B11">
        <v>-1.01487483375</v>
      </c>
      <c r="C11">
        <v>-1.1420699993750001</v>
      </c>
      <c r="D11">
        <v>-1.5168336337499999</v>
      </c>
      <c r="E11">
        <v>-1.053923945625</v>
      </c>
      <c r="F11">
        <v>-1.0616011912500001</v>
      </c>
      <c r="G11" s="10">
        <f t="shared" si="2"/>
        <v>-1.15786072075</v>
      </c>
      <c r="H11" s="10">
        <f t="shared" si="3"/>
        <v>0.20592754385546055</v>
      </c>
    </row>
    <row r="12" spans="1:8" x14ac:dyDescent="0.3">
      <c r="A12" t="s">
        <v>13</v>
      </c>
      <c r="B12">
        <v>-1.285521398125</v>
      </c>
      <c r="C12">
        <v>-1.3846847718749999</v>
      </c>
      <c r="D12">
        <v>-1.4182103537499999</v>
      </c>
      <c r="E12">
        <v>-1.2488274106249999</v>
      </c>
      <c r="F12">
        <v>-1.2935356568750001</v>
      </c>
      <c r="G12" s="7">
        <f t="shared" si="2"/>
        <v>-1.32615591825</v>
      </c>
      <c r="H12" s="7">
        <f t="shared" si="3"/>
        <v>7.1754075792515706E-2</v>
      </c>
    </row>
    <row r="13" spans="1:8" x14ac:dyDescent="0.3">
      <c r="A13" t="s">
        <v>15</v>
      </c>
      <c r="B13">
        <v>-1.03336451875</v>
      </c>
      <c r="C13">
        <v>-1.14363837375</v>
      </c>
      <c r="D13">
        <v>-1.1749411081250001</v>
      </c>
      <c r="E13">
        <v>-1.0574445612500001</v>
      </c>
      <c r="F13">
        <v>-1.120923451875</v>
      </c>
      <c r="G13" s="10">
        <f t="shared" si="2"/>
        <v>-1.1060624027499999</v>
      </c>
      <c r="H13" s="10">
        <f t="shared" si="3"/>
        <v>5.9215195013655776E-2</v>
      </c>
    </row>
    <row r="14" spans="1:8" x14ac:dyDescent="0.3">
      <c r="A14" t="s">
        <v>17</v>
      </c>
      <c r="B14">
        <v>-1.1646059237499999</v>
      </c>
      <c r="C14">
        <v>-1.2592813543750001</v>
      </c>
      <c r="D14">
        <v>-1.3003399956249999</v>
      </c>
      <c r="E14">
        <v>-1.12346709125</v>
      </c>
      <c r="F14">
        <v>-1.1735794606250001</v>
      </c>
      <c r="G14" s="7">
        <f t="shared" si="2"/>
        <v>-1.204254765125</v>
      </c>
      <c r="H14" s="7">
        <f t="shared" si="3"/>
        <v>7.2972512330684025E-2</v>
      </c>
    </row>
    <row r="15" spans="1:8" x14ac:dyDescent="0.3">
      <c r="A15" t="s">
        <v>18</v>
      </c>
      <c r="B15">
        <v>-1.019611600625</v>
      </c>
      <c r="C15">
        <v>-1.224408711875</v>
      </c>
      <c r="D15">
        <v>-1.0955664093749999</v>
      </c>
      <c r="E15">
        <v>-0.96214944437500005</v>
      </c>
      <c r="F15">
        <v>-1.049523185</v>
      </c>
      <c r="G15" s="7">
        <f t="shared" si="2"/>
        <v>-1.0702518702500001</v>
      </c>
      <c r="H15" s="7">
        <f t="shared" si="3"/>
        <v>9.885014857203378E-2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N22" sqref="N22"/>
    </sheetView>
  </sheetViews>
  <sheetFormatPr defaultRowHeight="14.4" x14ac:dyDescent="0.3"/>
  <cols>
    <col min="1" max="1025" width="10.5546875"/>
  </cols>
  <sheetData/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zoomScale="55" zoomScaleNormal="55" workbookViewId="0">
      <selection activeCell="U10" sqref="U10"/>
    </sheetView>
  </sheetViews>
  <sheetFormatPr defaultRowHeight="14.4" x14ac:dyDescent="0.3"/>
  <sheetData/>
  <pageMargins left="0.7" right="0.7" top="0.75" bottom="0.75" header="0.3" footer="0.3"/>
  <pageSetup paperSize="0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PLOT</vt:lpstr>
      <vt:lpstr>UW</vt:lpstr>
      <vt:lpstr>Mondial_typos</vt:lpstr>
      <vt:lpstr>MovieLens</vt:lpstr>
      <vt:lpstr>Muta</vt:lpstr>
      <vt:lpstr>Hepatitis</vt:lpstr>
      <vt:lpstr>export-chart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Zhensong Qian</cp:lastModifiedBy>
  <cp:revision>0</cp:revision>
  <cp:lastPrinted>2013-11-14T00:38:18Z</cp:lastPrinted>
  <dcterms:modified xsi:type="dcterms:W3CDTF">2013-11-14T00:38:45Z</dcterms:modified>
</cp:coreProperties>
</file>