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iment 1" sheetId="1" r:id="rId3"/>
    <sheet state="visible" name="Experiment 2" sheetId="2" r:id="rId4"/>
    <sheet state="visible" name="Experiment 3" sheetId="3" r:id="rId5"/>
  </sheets>
  <definedNames/>
  <calcPr/>
</workbook>
</file>

<file path=xl/sharedStrings.xml><?xml version="1.0" encoding="utf-8"?>
<sst xmlns="http://schemas.openxmlformats.org/spreadsheetml/2006/main" count="181" uniqueCount="71">
  <si>
    <t>Final values</t>
  </si>
  <si>
    <t>P</t>
  </si>
  <si>
    <t>V1+2+3, measured</t>
  </si>
  <si>
    <t>Equation</t>
  </si>
  <si>
    <t>Value</t>
  </si>
  <si>
    <t>Req</t>
  </si>
  <si>
    <t>Original equation</t>
  </si>
  <si>
    <t>P=iV</t>
  </si>
  <si>
    <t>V=V1+V2+V3</t>
  </si>
  <si>
    <t>i1</t>
  </si>
  <si>
    <t>Uncertainty</t>
  </si>
  <si>
    <t>di=sqrt(D8*D9+D11*D12+D14*D15)</t>
  </si>
  <si>
    <t>di=sqrt(D8*D9+D11*D12)</t>
  </si>
  <si>
    <t>i2</t>
  </si>
  <si>
    <t>i3</t>
  </si>
  <si>
    <t>i2+3</t>
  </si>
  <si>
    <t>Req=R1+(R2R3)/(R2+R3)</t>
  </si>
  <si>
    <t>Calculation</t>
  </si>
  <si>
    <t>i=V/R</t>
  </si>
  <si>
    <t>i2=i1*(R2/(R2+R3))</t>
  </si>
  <si>
    <t>value^2</t>
  </si>
  <si>
    <t>V1</t>
  </si>
  <si>
    <t>i</t>
  </si>
  <si>
    <t>Observation</t>
  </si>
  <si>
    <t>delta-V1</t>
  </si>
  <si>
    <t>i2=i1*(R3/(R2+R3))</t>
  </si>
  <si>
    <t>i2+3=i2+i3</t>
  </si>
  <si>
    <t>delta-i</t>
  </si>
  <si>
    <t>di=sqrt(H8*H9+H11*H12)</t>
  </si>
  <si>
    <t>dP/di</t>
  </si>
  <si>
    <t>V</t>
  </si>
  <si>
    <t>dV/dV1</t>
  </si>
  <si>
    <t>di=sqrt(L8*L9+L11*L12+L14*L15)</t>
  </si>
  <si>
    <t>V2</t>
  </si>
  <si>
    <t>delta-V2</t>
  </si>
  <si>
    <t>delta-V</t>
  </si>
  <si>
    <t>dV/dV2</t>
  </si>
  <si>
    <t>V3</t>
  </si>
  <si>
    <t>delta-V3</t>
  </si>
  <si>
    <t>di/dV</t>
  </si>
  <si>
    <t>dV/dV3</t>
  </si>
  <si>
    <t>R1</t>
  </si>
  <si>
    <t>Refer to the left</t>
  </si>
  <si>
    <t>delta-R1</t>
  </si>
  <si>
    <t>delta-i1</t>
  </si>
  <si>
    <t>delta-i2</t>
  </si>
  <si>
    <t>di/dR1</t>
  </si>
  <si>
    <t>1/R</t>
  </si>
  <si>
    <t>di2/di1</t>
  </si>
  <si>
    <t>(R2/(R2+R3))</t>
  </si>
  <si>
    <t>(R3/(R2+R3))</t>
  </si>
  <si>
    <t>di2+3/di2</t>
  </si>
  <si>
    <t>R2</t>
  </si>
  <si>
    <t>R</t>
  </si>
  <si>
    <t>delta-R2</t>
  </si>
  <si>
    <t>delta-R</t>
  </si>
  <si>
    <t>delta-i3</t>
  </si>
  <si>
    <t>di/dR2</t>
  </si>
  <si>
    <t>(R3(R2+R3)-R2R3)/(R2+R3)^2</t>
  </si>
  <si>
    <t>di/dR</t>
  </si>
  <si>
    <t>-V/(R^2)</t>
  </si>
  <si>
    <t>i1((R2+R3)^(-1)-R2(R2+R3)^(-2))</t>
  </si>
  <si>
    <t>i1(-R3/(R2+R3)^2)</t>
  </si>
  <si>
    <t>di2+3/di3</t>
  </si>
  <si>
    <t>R3</t>
  </si>
  <si>
    <t>delta-R3</t>
  </si>
  <si>
    <t>di/dR3</t>
  </si>
  <si>
    <t>(R2(R2+R3)-R2R3)/(R2+R3)^2</t>
  </si>
  <si>
    <t>di2/dR3</t>
  </si>
  <si>
    <t>i1(-R2/(R2+R3)^2)</t>
  </si>
  <si>
    <t>i1((R2+R3)^(-1)-R3(R2+R3)^(-2))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</si>
</sst>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0000000"/>
  </numFmts>
  <fonts count="4">
    <font>
      <sz val="10.0"/>
      <color rgb="FF000000"/>
      <name val="Arial"/>
    </font>
    <font/>
    <font>
      <sz val="11.0"/>
      <color rgb="FF000000"/>
      <name val="Arial"/>
    </font>
    <font>
      <sz val="11.0"/>
      <color rgb="FFF7981D"/>
      <name val="Inconsolata"/>
    </font>
  </fonts>
  <fills count="8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readingOrder="0"/>
    </xf>
    <xf borderId="0" fillId="2" fontId="1" numFmtId="164" xfId="0" applyFont="1" applyNumberFormat="1"/>
    <xf borderId="0" fillId="3" fontId="1" numFmtId="164" xfId="0" applyAlignment="1" applyFill="1" applyFont="1" applyNumberFormat="1">
      <alignment readingOrder="0"/>
    </xf>
    <xf borderId="0" fillId="3" fontId="1" numFmtId="164" xfId="0" applyFont="1" applyNumberFormat="1"/>
    <xf borderId="0" fillId="4" fontId="1" numFmtId="164" xfId="0" applyAlignment="1" applyFill="1" applyFont="1" applyNumberFormat="1">
      <alignment readingOrder="0"/>
    </xf>
    <xf borderId="0" fillId="4" fontId="1" numFmtId="165" xfId="0" applyAlignment="1" applyFont="1" applyNumberFormat="1">
      <alignment readingOrder="0"/>
    </xf>
    <xf borderId="0" fillId="5" fontId="1" numFmtId="164" xfId="0" applyAlignment="1" applyFill="1" applyFont="1" applyNumberFormat="1">
      <alignment readingOrder="0"/>
    </xf>
    <xf borderId="0" fillId="5" fontId="1" numFmtId="164" xfId="0" applyFont="1" applyNumberFormat="1"/>
    <xf borderId="0" fillId="5" fontId="2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6" fontId="1" numFmtId="164" xfId="0" applyAlignment="1" applyFill="1" applyFont="1" applyNumberFormat="1">
      <alignment readingOrder="0"/>
    </xf>
    <xf borderId="0" fillId="6" fontId="1" numFmtId="164" xfId="0" applyFont="1" applyNumberFormat="1"/>
    <xf borderId="0" fillId="5" fontId="2" numFmtId="164" xfId="0" applyAlignment="1" applyFont="1" applyNumberFormat="1">
      <alignment readingOrder="0" shrinkToFit="0" wrapText="1"/>
    </xf>
    <xf borderId="0" fillId="6" fontId="2" numFmtId="164" xfId="0" applyAlignment="1" applyFont="1" applyNumberFormat="1">
      <alignment readingOrder="0" shrinkToFit="0" wrapText="1"/>
    </xf>
    <xf borderId="0" fillId="6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7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0"/>
  </cols>
  <sheetData>
    <row r="1">
      <c r="A1" s="1" t="s">
        <v>0</v>
      </c>
      <c r="B1" s="1" t="s">
        <v>2</v>
      </c>
      <c r="C1" s="2"/>
      <c r="D1" s="2"/>
    </row>
    <row r="2">
      <c r="A2" s="1"/>
      <c r="B2" s="1" t="s">
        <v>3</v>
      </c>
      <c r="C2" s="1" t="s">
        <v>4</v>
      </c>
      <c r="D2" s="1"/>
    </row>
    <row r="3">
      <c r="A3" s="1" t="s">
        <v>6</v>
      </c>
      <c r="B3" s="1" t="s">
        <v>8</v>
      </c>
      <c r="C3" s="1">
        <f>C7+C10+C13</f>
        <v>9.9686</v>
      </c>
      <c r="D3" s="2"/>
    </row>
    <row r="4">
      <c r="A4" s="1" t="s">
        <v>10</v>
      </c>
      <c r="B4" s="1" t="s">
        <v>11</v>
      </c>
      <c r="C4" s="6">
        <f>sqrt(D8*D9+D11*D12+D14*D15)</f>
        <v>0.00008660254038</v>
      </c>
      <c r="D4" s="2"/>
    </row>
    <row r="5">
      <c r="A5" s="7" t="s">
        <v>17</v>
      </c>
      <c r="B5" s="8"/>
      <c r="C5" s="8"/>
      <c r="D5" s="8"/>
    </row>
    <row r="6">
      <c r="A6" s="8"/>
      <c r="B6" s="7" t="s">
        <v>3</v>
      </c>
      <c r="C6" s="7" t="s">
        <v>4</v>
      </c>
      <c r="D6" s="7" t="s">
        <v>20</v>
      </c>
    </row>
    <row r="7">
      <c r="A7" s="7" t="s">
        <v>21</v>
      </c>
      <c r="B7" s="7" t="s">
        <v>23</v>
      </c>
      <c r="C7" s="7">
        <v>1.7305</v>
      </c>
      <c r="D7" s="8"/>
    </row>
    <row r="8">
      <c r="A8" s="7" t="s">
        <v>24</v>
      </c>
      <c r="B8" s="7" t="s">
        <v>23</v>
      </c>
      <c r="C8" s="9">
        <v>5.0E-5</v>
      </c>
      <c r="D8" s="8">
        <f t="shared" ref="D8:D9" si="1">C8^2</f>
        <v>0.0000000025</v>
      </c>
    </row>
    <row r="9">
      <c r="A9" s="7" t="s">
        <v>31</v>
      </c>
      <c r="B9" s="7">
        <v>1.0</v>
      </c>
      <c r="C9" s="7">
        <v>1.0</v>
      </c>
      <c r="D9" s="8">
        <f t="shared" si="1"/>
        <v>1</v>
      </c>
    </row>
    <row r="10">
      <c r="A10" s="7" t="s">
        <v>33</v>
      </c>
      <c r="B10" s="9" t="s">
        <v>23</v>
      </c>
      <c r="C10" s="7">
        <v>3.0191</v>
      </c>
      <c r="D10" s="8"/>
    </row>
    <row r="11">
      <c r="A11" s="7" t="s">
        <v>34</v>
      </c>
      <c r="B11" s="7" t="s">
        <v>23</v>
      </c>
      <c r="C11" s="9">
        <v>5.0E-5</v>
      </c>
      <c r="D11" s="8">
        <f t="shared" ref="D11:D12" si="2">C11^2</f>
        <v>0.0000000025</v>
      </c>
    </row>
    <row r="12">
      <c r="A12" s="7" t="s">
        <v>36</v>
      </c>
      <c r="B12" s="7">
        <v>1.0</v>
      </c>
      <c r="C12" s="7">
        <v>1.0</v>
      </c>
      <c r="D12" s="8">
        <f t="shared" si="2"/>
        <v>1</v>
      </c>
    </row>
    <row r="13">
      <c r="A13" s="7" t="s">
        <v>37</v>
      </c>
      <c r="B13" s="7" t="s">
        <v>23</v>
      </c>
      <c r="C13" s="7">
        <v>5.219</v>
      </c>
      <c r="D13" s="8"/>
    </row>
    <row r="14">
      <c r="A14" s="7" t="s">
        <v>38</v>
      </c>
      <c r="B14" s="7" t="s">
        <v>23</v>
      </c>
      <c r="C14" s="9">
        <v>5.0E-5</v>
      </c>
      <c r="D14" s="8">
        <f t="shared" ref="D14:D15" si="3">C14^2</f>
        <v>0.0000000025</v>
      </c>
    </row>
    <row r="15">
      <c r="A15" s="7" t="s">
        <v>40</v>
      </c>
      <c r="B15" s="7">
        <v>1.0</v>
      </c>
      <c r="C15" s="7">
        <v>1.0</v>
      </c>
      <c r="D15" s="8">
        <f t="shared" si="3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14"/>
    <col customWidth="1" min="6" max="6" width="22.43"/>
    <col customWidth="1" min="10" max="10" width="29.86"/>
    <col customWidth="1" min="14" max="14" width="30.71"/>
    <col customWidth="1" min="18" max="18" width="22.86"/>
  </cols>
  <sheetData>
    <row r="1">
      <c r="A1" s="1" t="s">
        <v>0</v>
      </c>
      <c r="B1" s="1" t="s">
        <v>5</v>
      </c>
      <c r="C1" s="2"/>
      <c r="D1" s="2"/>
      <c r="E1" s="3" t="s">
        <v>0</v>
      </c>
      <c r="F1" s="3" t="s">
        <v>9</v>
      </c>
      <c r="G1" s="4"/>
      <c r="H1" s="4"/>
      <c r="I1" s="1" t="s">
        <v>0</v>
      </c>
      <c r="J1" s="1" t="s">
        <v>13</v>
      </c>
      <c r="K1" s="2"/>
      <c r="L1" s="2"/>
      <c r="M1" s="3" t="s">
        <v>0</v>
      </c>
      <c r="N1" s="3" t="s">
        <v>14</v>
      </c>
      <c r="O1" s="4"/>
      <c r="P1" s="4"/>
      <c r="Q1" s="1" t="s">
        <v>0</v>
      </c>
      <c r="R1" s="1" t="s">
        <v>15</v>
      </c>
      <c r="S1" s="2"/>
      <c r="T1" s="2"/>
    </row>
    <row r="2">
      <c r="A2" s="1"/>
      <c r="B2" s="1" t="s">
        <v>3</v>
      </c>
      <c r="C2" s="1" t="s">
        <v>4</v>
      </c>
      <c r="D2" s="1"/>
      <c r="E2" s="3"/>
      <c r="F2" s="3" t="s">
        <v>3</v>
      </c>
      <c r="G2" s="3" t="s">
        <v>4</v>
      </c>
      <c r="H2" s="3"/>
      <c r="I2" s="1"/>
      <c r="J2" s="1" t="s">
        <v>3</v>
      </c>
      <c r="K2" s="1" t="s">
        <v>4</v>
      </c>
      <c r="L2" s="1"/>
      <c r="M2" s="3"/>
      <c r="N2" s="3" t="s">
        <v>3</v>
      </c>
      <c r="O2" s="3" t="s">
        <v>4</v>
      </c>
      <c r="P2" s="3"/>
      <c r="Q2" s="1"/>
      <c r="R2" s="1" t="s">
        <v>3</v>
      </c>
      <c r="S2" s="1" t="s">
        <v>4</v>
      </c>
      <c r="T2" s="1"/>
    </row>
    <row r="3">
      <c r="A3" s="1" t="s">
        <v>6</v>
      </c>
      <c r="B3" s="1" t="s">
        <v>16</v>
      </c>
      <c r="C3" s="1">
        <f>C7+(C10*C13)/(C10+C13)</f>
        <v>5.554160563</v>
      </c>
      <c r="D3" s="2"/>
      <c r="E3" s="3" t="s">
        <v>6</v>
      </c>
      <c r="F3" s="3" t="s">
        <v>18</v>
      </c>
      <c r="G3" s="3">
        <f>G7/G10</f>
        <v>1.796311051</v>
      </c>
      <c r="H3" s="4"/>
      <c r="I3" s="1" t="s">
        <v>6</v>
      </c>
      <c r="J3" s="1" t="s">
        <v>19</v>
      </c>
      <c r="K3" s="1">
        <f>K7*(K10/(K10+K13))</f>
        <v>0.6578040469</v>
      </c>
      <c r="L3" s="2"/>
      <c r="M3" s="3" t="s">
        <v>6</v>
      </c>
      <c r="N3" s="3" t="s">
        <v>25</v>
      </c>
      <c r="O3" s="3">
        <f>O7*(O13/(O13+O10))</f>
        <v>1.138507004</v>
      </c>
      <c r="P3" s="4"/>
      <c r="Q3" s="1" t="s">
        <v>6</v>
      </c>
      <c r="R3" s="1" t="s">
        <v>26</v>
      </c>
      <c r="S3" s="1">
        <v>1.796</v>
      </c>
      <c r="T3" s="2"/>
    </row>
    <row r="4">
      <c r="A4" s="1" t="s">
        <v>10</v>
      </c>
      <c r="B4" s="1" t="s">
        <v>11</v>
      </c>
      <c r="C4" s="5">
        <f>sqrt(D8*D9+D11*D12+D14*D15)</f>
        <v>0.0002175721892</v>
      </c>
      <c r="D4" s="2"/>
      <c r="E4" s="3" t="s">
        <v>10</v>
      </c>
      <c r="F4" s="3" t="s">
        <v>28</v>
      </c>
      <c r="G4" s="6">
        <f>sqrt(H8*H9+H11*H12)</f>
        <v>0.00007094009725</v>
      </c>
      <c r="H4" s="4"/>
      <c r="I4" s="1" t="s">
        <v>10</v>
      </c>
      <c r="J4" s="1" t="s">
        <v>32</v>
      </c>
      <c r="K4" s="6">
        <f>sqrt(L8*L9+L11*L12+L14*L15)</f>
        <v>0.00005840966819</v>
      </c>
      <c r="L4" s="2"/>
      <c r="M4" s="3" t="s">
        <v>10</v>
      </c>
      <c r="N4" s="3" t="s">
        <v>32</v>
      </c>
      <c r="O4" s="6">
        <f>sqrt(P8*P9+P11*P12+P14*P15)</f>
        <v>0.00006898125828</v>
      </c>
      <c r="P4" s="4"/>
      <c r="Q4" s="1" t="s">
        <v>10</v>
      </c>
      <c r="R4" s="1" t="s">
        <v>32</v>
      </c>
      <c r="S4" s="6">
        <f>sqrt(T8*T9+T11*T12)</f>
        <v>0.0000903886239</v>
      </c>
      <c r="T4" s="2"/>
    </row>
    <row r="5">
      <c r="A5" s="7" t="s">
        <v>17</v>
      </c>
      <c r="B5" s="8"/>
      <c r="C5" s="8"/>
      <c r="D5" s="8"/>
      <c r="E5" s="12" t="s">
        <v>17</v>
      </c>
      <c r="F5" s="13"/>
      <c r="G5" s="13"/>
      <c r="H5" s="13"/>
      <c r="I5" s="7" t="s">
        <v>17</v>
      </c>
      <c r="J5" s="8"/>
      <c r="K5" s="8"/>
      <c r="L5" s="8"/>
      <c r="M5" s="12" t="s">
        <v>17</v>
      </c>
      <c r="N5" s="13"/>
      <c r="O5" s="13"/>
      <c r="P5" s="13"/>
      <c r="Q5" s="7" t="s">
        <v>17</v>
      </c>
      <c r="R5" s="8"/>
      <c r="S5" s="8"/>
      <c r="T5" s="8"/>
    </row>
    <row r="6">
      <c r="A6" s="8"/>
      <c r="B6" s="7" t="s">
        <v>3</v>
      </c>
      <c r="C6" s="7" t="s">
        <v>4</v>
      </c>
      <c r="D6" s="7" t="s">
        <v>20</v>
      </c>
      <c r="E6" s="13"/>
      <c r="F6" s="12" t="s">
        <v>3</v>
      </c>
      <c r="G6" s="12" t="s">
        <v>4</v>
      </c>
      <c r="H6" s="12" t="s">
        <v>20</v>
      </c>
      <c r="I6" s="8"/>
      <c r="J6" s="7" t="s">
        <v>3</v>
      </c>
      <c r="K6" s="7" t="s">
        <v>4</v>
      </c>
      <c r="L6" s="7" t="s">
        <v>20</v>
      </c>
      <c r="M6" s="13"/>
      <c r="N6" s="12" t="s">
        <v>3</v>
      </c>
      <c r="O6" s="12" t="s">
        <v>4</v>
      </c>
      <c r="P6" s="12" t="s">
        <v>20</v>
      </c>
      <c r="Q6" s="8"/>
      <c r="R6" s="7" t="s">
        <v>3</v>
      </c>
      <c r="S6" s="7" t="s">
        <v>4</v>
      </c>
      <c r="T6" s="7" t="s">
        <v>20</v>
      </c>
    </row>
    <row r="7">
      <c r="A7" s="7" t="s">
        <v>41</v>
      </c>
      <c r="B7" s="7" t="s">
        <v>23</v>
      </c>
      <c r="C7" s="7">
        <v>2.6374</v>
      </c>
      <c r="D7" s="8"/>
      <c r="E7" s="12" t="s">
        <v>30</v>
      </c>
      <c r="F7" s="12" t="s">
        <v>23</v>
      </c>
      <c r="G7" s="12">
        <v>9.977</v>
      </c>
      <c r="H7" s="13"/>
      <c r="I7" s="7" t="s">
        <v>9</v>
      </c>
      <c r="J7" s="14" t="s">
        <v>42</v>
      </c>
      <c r="K7" s="7">
        <f t="shared" ref="K7:K8" si="1">G3</f>
        <v>1.796311051</v>
      </c>
      <c r="L7" s="8"/>
      <c r="M7" s="12" t="s">
        <v>9</v>
      </c>
      <c r="N7" s="15" t="s">
        <v>42</v>
      </c>
      <c r="O7" s="12">
        <f t="shared" ref="O7:O8" si="2">G3</f>
        <v>1.796311051</v>
      </c>
      <c r="P7" s="13"/>
      <c r="Q7" s="7" t="s">
        <v>13</v>
      </c>
      <c r="R7" s="14" t="s">
        <v>42</v>
      </c>
      <c r="S7" s="7">
        <f t="shared" ref="S7:S8" si="3">K3</f>
        <v>0.6578040469</v>
      </c>
      <c r="T7" s="8"/>
    </row>
    <row r="8">
      <c r="A8" s="7" t="s">
        <v>43</v>
      </c>
      <c r="B8" s="7" t="s">
        <v>23</v>
      </c>
      <c r="C8" s="9">
        <v>5.0E-5</v>
      </c>
      <c r="D8" s="8">
        <f t="shared" ref="D8:D9" si="4">C8^2</f>
        <v>0.0000000025</v>
      </c>
      <c r="E8" s="12" t="s">
        <v>35</v>
      </c>
      <c r="F8" s="12" t="s">
        <v>23</v>
      </c>
      <c r="G8" s="16">
        <v>5.0E-5</v>
      </c>
      <c r="H8" s="13">
        <f t="shared" ref="H8:H9" si="5">G8^2</f>
        <v>0.0000000025</v>
      </c>
      <c r="I8" s="7" t="s">
        <v>44</v>
      </c>
      <c r="K8" s="9">
        <f t="shared" si="1"/>
        <v>0.00007094009725</v>
      </c>
      <c r="L8" s="8">
        <f t="shared" ref="L8:L9" si="6">K8^2</f>
        <v>0.000000005032497398</v>
      </c>
      <c r="M8" s="12" t="s">
        <v>44</v>
      </c>
      <c r="O8" s="16">
        <f t="shared" si="2"/>
        <v>0.00007094009725</v>
      </c>
      <c r="P8" s="13">
        <f t="shared" ref="P8:P9" si="7">O8^2</f>
        <v>0.000000005032497398</v>
      </c>
      <c r="Q8" s="7" t="s">
        <v>45</v>
      </c>
      <c r="S8" s="9">
        <f t="shared" si="3"/>
        <v>0.00005840966819</v>
      </c>
      <c r="T8" s="8">
        <f t="shared" ref="T8:T9" si="8">S8^2</f>
        <v>0.000000003411689338</v>
      </c>
    </row>
    <row r="9">
      <c r="A9" s="7" t="s">
        <v>46</v>
      </c>
      <c r="B9" s="7">
        <v>1.0</v>
      </c>
      <c r="C9" s="7">
        <v>1.0</v>
      </c>
      <c r="D9" s="8">
        <f t="shared" si="4"/>
        <v>1</v>
      </c>
      <c r="E9" s="12" t="s">
        <v>39</v>
      </c>
      <c r="F9" s="12" t="s">
        <v>47</v>
      </c>
      <c r="G9" s="13">
        <f>1/G10</f>
        <v>0.1800452091</v>
      </c>
      <c r="H9" s="13">
        <f t="shared" si="5"/>
        <v>0.03241627732</v>
      </c>
      <c r="I9" s="7" t="s">
        <v>48</v>
      </c>
      <c r="J9" s="7" t="s">
        <v>49</v>
      </c>
      <c r="K9" s="8">
        <f>K10/(K10+K13)</f>
        <v>0.3661971831</v>
      </c>
      <c r="L9" s="8">
        <f t="shared" si="6"/>
        <v>0.1341003769</v>
      </c>
      <c r="M9" s="12" t="s">
        <v>48</v>
      </c>
      <c r="N9" s="12" t="s">
        <v>50</v>
      </c>
      <c r="O9" s="13">
        <f>O13/(O10+O13)</f>
        <v>0.6338028169</v>
      </c>
      <c r="P9" s="13">
        <f t="shared" si="7"/>
        <v>0.4017060107</v>
      </c>
      <c r="Q9" s="7" t="s">
        <v>51</v>
      </c>
      <c r="R9" s="7">
        <v>1.0</v>
      </c>
      <c r="S9" s="7">
        <v>1.0</v>
      </c>
      <c r="T9" s="8">
        <f t="shared" si="8"/>
        <v>1</v>
      </c>
    </row>
    <row r="10">
      <c r="A10" s="7" t="s">
        <v>52</v>
      </c>
      <c r="B10" s="9" t="s">
        <v>23</v>
      </c>
      <c r="C10" s="7">
        <v>4.602</v>
      </c>
      <c r="D10" s="8"/>
      <c r="E10" s="12" t="s">
        <v>53</v>
      </c>
      <c r="F10" s="15" t="s">
        <v>42</v>
      </c>
      <c r="G10" s="13">
        <f t="shared" ref="G10:G11" si="9">C3</f>
        <v>5.554160563</v>
      </c>
      <c r="H10" s="13"/>
      <c r="I10" s="7" t="s">
        <v>52</v>
      </c>
      <c r="J10" s="9" t="s">
        <v>23</v>
      </c>
      <c r="K10" s="7">
        <v>4.602</v>
      </c>
      <c r="L10" s="8"/>
      <c r="M10" s="12" t="s">
        <v>52</v>
      </c>
      <c r="N10" s="16" t="s">
        <v>23</v>
      </c>
      <c r="O10" s="12">
        <v>4.602</v>
      </c>
      <c r="P10" s="13"/>
      <c r="Q10" s="7" t="s">
        <v>14</v>
      </c>
      <c r="R10" s="14" t="s">
        <v>42</v>
      </c>
      <c r="S10" s="7">
        <f t="shared" ref="S10:S11" si="10">O3</f>
        <v>1.138507004</v>
      </c>
      <c r="T10" s="8"/>
    </row>
    <row r="11">
      <c r="A11" s="7" t="s">
        <v>54</v>
      </c>
      <c r="B11" s="7" t="s">
        <v>23</v>
      </c>
      <c r="C11" s="9">
        <v>5.0E-4</v>
      </c>
      <c r="D11" s="8">
        <f t="shared" ref="D11:D12" si="11">C11^2</f>
        <v>0.00000025</v>
      </c>
      <c r="E11" s="12" t="s">
        <v>55</v>
      </c>
      <c r="G11" s="16">
        <f t="shared" si="9"/>
        <v>0.0002175721892</v>
      </c>
      <c r="H11" s="13">
        <f t="shared" ref="H11:H12" si="12">G11^2</f>
        <v>0.00000004733765753</v>
      </c>
      <c r="I11" s="7" t="s">
        <v>54</v>
      </c>
      <c r="J11" s="7" t="s">
        <v>23</v>
      </c>
      <c r="K11" s="9">
        <v>5.0E-4</v>
      </c>
      <c r="L11" s="8">
        <f t="shared" ref="L11:L12" si="13">K11^2</f>
        <v>0.00000025</v>
      </c>
      <c r="M11" s="12" t="s">
        <v>54</v>
      </c>
      <c r="N11" s="12" t="s">
        <v>23</v>
      </c>
      <c r="O11" s="16">
        <v>5.0E-4</v>
      </c>
      <c r="P11" s="13">
        <f t="shared" ref="P11:P12" si="14">O11^2</f>
        <v>0.00000025</v>
      </c>
      <c r="Q11" s="7" t="s">
        <v>56</v>
      </c>
      <c r="S11" s="9">
        <f t="shared" si="10"/>
        <v>0.00006898125828</v>
      </c>
      <c r="T11" s="8">
        <f t="shared" ref="T11:T12" si="15">S11^2</f>
        <v>0.000000004758413994</v>
      </c>
    </row>
    <row r="12">
      <c r="A12" s="7" t="s">
        <v>57</v>
      </c>
      <c r="B12" s="7" t="s">
        <v>58</v>
      </c>
      <c r="C12" s="8">
        <f>(C13*(C13+C10)-C10*C13)/((C10+C13)^2)</f>
        <v>0.4017060107</v>
      </c>
      <c r="D12" s="8">
        <f t="shared" si="11"/>
        <v>0.161367719</v>
      </c>
      <c r="E12" s="12" t="s">
        <v>59</v>
      </c>
      <c r="F12" s="12" t="s">
        <v>60</v>
      </c>
      <c r="G12" s="13">
        <f>-G7/(G10^2)</f>
        <v>-0.3234171988</v>
      </c>
      <c r="H12" s="13">
        <f t="shared" si="12"/>
        <v>0.1045986845</v>
      </c>
      <c r="I12" s="7" t="s">
        <v>57</v>
      </c>
      <c r="J12" s="7" t="s">
        <v>61</v>
      </c>
      <c r="K12" s="8">
        <f>K7*(1/(K10+K13)-K10/((K10+K13)^2))</f>
        <v>0.0905949713</v>
      </c>
      <c r="L12" s="8">
        <f t="shared" si="13"/>
        <v>0.008207448824</v>
      </c>
      <c r="M12" s="12" t="s">
        <v>57</v>
      </c>
      <c r="N12" s="12" t="s">
        <v>62</v>
      </c>
      <c r="O12" s="13">
        <f>O7*(-O13/(O10+O13)^2)</f>
        <v>-0.0905949713</v>
      </c>
      <c r="P12" s="13">
        <f t="shared" si="14"/>
        <v>0.008207448824</v>
      </c>
      <c r="Q12" s="7" t="s">
        <v>63</v>
      </c>
      <c r="R12" s="7">
        <v>1.0</v>
      </c>
      <c r="S12" s="7">
        <v>1.0</v>
      </c>
      <c r="T12" s="8">
        <f t="shared" si="15"/>
        <v>1</v>
      </c>
    </row>
    <row r="13">
      <c r="A13" s="7" t="s">
        <v>64</v>
      </c>
      <c r="B13" s="7" t="s">
        <v>23</v>
      </c>
      <c r="C13" s="7">
        <v>7.965</v>
      </c>
      <c r="D13" s="8"/>
      <c r="E13" s="11"/>
      <c r="F13" s="11"/>
      <c r="G13" s="11"/>
      <c r="H13" s="11"/>
      <c r="I13" s="7" t="s">
        <v>64</v>
      </c>
      <c r="J13" s="7" t="s">
        <v>23</v>
      </c>
      <c r="K13" s="7">
        <v>7.965</v>
      </c>
      <c r="L13" s="8"/>
      <c r="M13" s="12" t="s">
        <v>64</v>
      </c>
      <c r="N13" s="12" t="s">
        <v>23</v>
      </c>
      <c r="O13" s="12">
        <v>7.965</v>
      </c>
      <c r="P13" s="13"/>
      <c r="Q13" s="10"/>
      <c r="R13" s="10"/>
      <c r="S13" s="10"/>
      <c r="T13" s="11"/>
    </row>
    <row r="14">
      <c r="A14" s="7" t="s">
        <v>65</v>
      </c>
      <c r="B14" s="7" t="s">
        <v>23</v>
      </c>
      <c r="C14" s="7">
        <v>5.0E-4</v>
      </c>
      <c r="D14" s="8">
        <f t="shared" ref="D14:D15" si="16">C14^2</f>
        <v>0.00000025</v>
      </c>
      <c r="E14" s="11"/>
      <c r="F14" s="11"/>
      <c r="G14" s="11"/>
      <c r="H14" s="11"/>
      <c r="I14" s="7" t="s">
        <v>65</v>
      </c>
      <c r="J14" s="7" t="s">
        <v>23</v>
      </c>
      <c r="K14" s="7">
        <v>5.0E-4</v>
      </c>
      <c r="L14" s="8">
        <f t="shared" ref="L14:L15" si="17">K14^2</f>
        <v>0.00000025</v>
      </c>
      <c r="M14" s="12" t="s">
        <v>65</v>
      </c>
      <c r="N14" s="12" t="s">
        <v>23</v>
      </c>
      <c r="O14" s="12">
        <v>5.0E-4</v>
      </c>
      <c r="P14" s="13">
        <f t="shared" ref="P14:P15" si="18">O14^2</f>
        <v>0.00000025</v>
      </c>
      <c r="Q14" s="10"/>
      <c r="R14" s="10"/>
      <c r="S14" s="10"/>
      <c r="T14" s="11"/>
    </row>
    <row r="15">
      <c r="A15" s="7" t="s">
        <v>66</v>
      </c>
      <c r="B15" s="7" t="s">
        <v>67</v>
      </c>
      <c r="C15" s="8">
        <f>(C10*(C13+C10)-C10*C13)/((C10+C13)^2)</f>
        <v>0.1341003769</v>
      </c>
      <c r="D15" s="8">
        <f t="shared" si="16"/>
        <v>0.01798291109</v>
      </c>
      <c r="E15" s="11"/>
      <c r="F15" s="11"/>
      <c r="G15" s="11"/>
      <c r="H15" s="11"/>
      <c r="I15" s="7" t="s">
        <v>68</v>
      </c>
      <c r="J15" s="7" t="s">
        <v>69</v>
      </c>
      <c r="K15" s="8">
        <f>K7*(-K10/(K10+K13)^2)</f>
        <v>-0.05234376119</v>
      </c>
      <c r="L15" s="8">
        <f t="shared" si="17"/>
        <v>0.002739869336</v>
      </c>
      <c r="M15" s="12" t="s">
        <v>68</v>
      </c>
      <c r="N15" s="12" t="s">
        <v>70</v>
      </c>
      <c r="O15" s="13">
        <f>O7*(1/(O10+O13)-O13/((O10+O13)^2))</f>
        <v>0.05234376119</v>
      </c>
      <c r="P15" s="13">
        <f t="shared" si="18"/>
        <v>0.002739869336</v>
      </c>
      <c r="Q15" s="10"/>
      <c r="R15" s="10"/>
      <c r="S15" s="11"/>
      <c r="T15" s="11"/>
    </row>
    <row r="16">
      <c r="N16" s="17"/>
    </row>
    <row r="17">
      <c r="O17" s="18"/>
    </row>
  </sheetData>
  <mergeCells count="5">
    <mergeCell ref="F10:F11"/>
    <mergeCell ref="J7:J8"/>
    <mergeCell ref="N7:N8"/>
    <mergeCell ref="R7:R8"/>
    <mergeCell ref="R10:R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14"/>
  </cols>
  <sheetData>
    <row r="1">
      <c r="A1" s="1" t="s">
        <v>0</v>
      </c>
      <c r="B1" s="1" t="s">
        <v>1</v>
      </c>
      <c r="C1" s="2"/>
      <c r="D1" s="2"/>
    </row>
    <row r="2">
      <c r="A2" s="1"/>
      <c r="B2" s="1" t="s">
        <v>3</v>
      </c>
      <c r="C2" s="1" t="s">
        <v>4</v>
      </c>
      <c r="D2" s="1"/>
    </row>
    <row r="3">
      <c r="A3" s="1" t="s">
        <v>6</v>
      </c>
      <c r="B3" s="1" t="s">
        <v>7</v>
      </c>
      <c r="C3" s="1">
        <f>C7*C10</f>
        <v>12.929216</v>
      </c>
      <c r="D3" s="2"/>
    </row>
    <row r="4">
      <c r="A4" s="1" t="s">
        <v>10</v>
      </c>
      <c r="B4" s="1" t="s">
        <v>12</v>
      </c>
      <c r="C4" s="5">
        <f>sqrt(D8*D9+D11*D12)</f>
        <v>0.006032040119</v>
      </c>
      <c r="D4" s="2"/>
    </row>
    <row r="5">
      <c r="A5" s="7" t="s">
        <v>17</v>
      </c>
      <c r="B5" s="8"/>
      <c r="C5" s="8"/>
      <c r="D5" s="8"/>
    </row>
    <row r="6">
      <c r="A6" s="8"/>
      <c r="B6" s="7" t="s">
        <v>3</v>
      </c>
      <c r="C6" s="7" t="s">
        <v>4</v>
      </c>
      <c r="D6" s="7" t="s">
        <v>20</v>
      </c>
    </row>
    <row r="7">
      <c r="A7" s="7" t="s">
        <v>22</v>
      </c>
      <c r="B7" s="9" t="s">
        <v>23</v>
      </c>
      <c r="C7" s="7">
        <v>1.076</v>
      </c>
      <c r="D7" s="8"/>
    </row>
    <row r="8">
      <c r="A8" s="7" t="s">
        <v>27</v>
      </c>
      <c r="B8" s="7" t="s">
        <v>23</v>
      </c>
      <c r="C8" s="9">
        <v>5.0E-4</v>
      </c>
      <c r="D8" s="8">
        <f t="shared" ref="D8:D9" si="1">C8^2</f>
        <v>0.00000025</v>
      </c>
    </row>
    <row r="9">
      <c r="A9" s="7" t="s">
        <v>29</v>
      </c>
      <c r="B9" s="7" t="s">
        <v>30</v>
      </c>
      <c r="C9" s="8">
        <f>C10</f>
        <v>12.016</v>
      </c>
      <c r="D9" s="8">
        <f t="shared" si="1"/>
        <v>144.384256</v>
      </c>
    </row>
    <row r="10">
      <c r="A10" s="7" t="s">
        <v>30</v>
      </c>
      <c r="B10" s="9" t="s">
        <v>23</v>
      </c>
      <c r="C10" s="7">
        <v>12.016</v>
      </c>
      <c r="D10" s="8"/>
    </row>
    <row r="11">
      <c r="A11" s="7" t="s">
        <v>35</v>
      </c>
      <c r="B11" s="7" t="s">
        <v>23</v>
      </c>
      <c r="C11" s="9">
        <v>5.0E-4</v>
      </c>
      <c r="D11" s="8">
        <f t="shared" ref="D11:D12" si="2">C11^2</f>
        <v>0.00000025</v>
      </c>
    </row>
    <row r="12">
      <c r="A12" s="7" t="s">
        <v>39</v>
      </c>
      <c r="B12" s="7" t="s">
        <v>22</v>
      </c>
      <c r="C12" s="8">
        <f>C7</f>
        <v>1.076</v>
      </c>
      <c r="D12" s="8">
        <f t="shared" si="2"/>
        <v>1.157776</v>
      </c>
    </row>
    <row r="13">
      <c r="A13" s="10"/>
      <c r="B13" s="10"/>
      <c r="C13" s="10"/>
      <c r="D13" s="11"/>
    </row>
    <row r="14">
      <c r="A14" s="10"/>
      <c r="B14" s="10"/>
      <c r="C14" s="10"/>
      <c r="D14" s="11"/>
    </row>
    <row r="15">
      <c r="A15" s="10"/>
      <c r="B15" s="10"/>
      <c r="C15" s="11"/>
      <c r="D15" s="11"/>
    </row>
  </sheetData>
  <drawing r:id="rId1"/>
</worksheet>
</file>